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664C35C-0E32-4935-B2EA-69BBA9F13FD1}" xr6:coauthVersionLast="47" xr6:coauthVersionMax="47" xr10:uidLastSave="{00000000-0000-0000-0000-000000000000}"/>
  <bookViews>
    <workbookView xWindow="28680" yWindow="-120" windowWidth="29040" windowHeight="15840" firstSheet="11" activeTab="2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  <sheet name="2021.10.13" sheetId="36" r:id="rId18"/>
    <sheet name="2021.10.14" sheetId="37" r:id="rId19"/>
    <sheet name="2021.10.15" sheetId="38" r:id="rId20"/>
    <sheet name="2021.10.16" sheetId="39" r:id="rId21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17" hidden="1">'2021.10.13'!#REF!</definedName>
    <definedName name="_xlnm._FilterDatabase" localSheetId="18" hidden="1">'2021.10.14'!#REF!</definedName>
    <definedName name="_xlnm._FilterDatabase" localSheetId="19" hidden="1">'2021.10.15'!#REF!</definedName>
    <definedName name="_xlnm._FilterDatabase" localSheetId="20" hidden="1">'2021.10.16'!#REF!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9" l="1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O196" i="39"/>
  <c r="N196" i="39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O194" i="39"/>
  <c r="N194" i="39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O189" i="39"/>
  <c r="N189" i="39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O184" i="39"/>
  <c r="N184" i="39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O182" i="39"/>
  <c r="N182" i="39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O180" i="39"/>
  <c r="N180" i="39"/>
  <c r="K180" i="39"/>
  <c r="L180" i="39" s="1"/>
  <c r="H180" i="39"/>
  <c r="I180" i="39" s="1"/>
  <c r="F180" i="39"/>
  <c r="E180" i="39"/>
  <c r="O179" i="39"/>
  <c r="O199" i="39" s="1"/>
  <c r="N179" i="39"/>
  <c r="N199" i="39" s="1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H171" i="39"/>
  <c r="I171" i="39" s="1"/>
  <c r="F171" i="39"/>
  <c r="E171" i="39"/>
  <c r="O170" i="39"/>
  <c r="N170" i="39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K166" i="39"/>
  <c r="L166" i="39" s="1"/>
  <c r="H166" i="39"/>
  <c r="I166" i="39" s="1"/>
  <c r="F166" i="39"/>
  <c r="E166" i="39"/>
  <c r="O165" i="39"/>
  <c r="N165" i="39"/>
  <c r="K165" i="39"/>
  <c r="L165" i="39" s="1"/>
  <c r="H165" i="39"/>
  <c r="I165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L160" i="39"/>
  <c r="K160" i="39"/>
  <c r="H160" i="39"/>
  <c r="I160" i="39" s="1"/>
  <c r="F160" i="39"/>
  <c r="E160" i="39"/>
  <c r="O159" i="39"/>
  <c r="N159" i="39"/>
  <c r="L159" i="39"/>
  <c r="K159" i="39"/>
  <c r="H159" i="39"/>
  <c r="I159" i="39" s="1"/>
  <c r="F159" i="39"/>
  <c r="E159" i="39"/>
  <c r="O158" i="39"/>
  <c r="N158" i="39"/>
  <c r="K158" i="39"/>
  <c r="L158" i="39" s="1"/>
  <c r="H158" i="39"/>
  <c r="I158" i="39" s="1"/>
  <c r="F158" i="39"/>
  <c r="E158" i="39"/>
  <c r="O157" i="39"/>
  <c r="N157" i="39"/>
  <c r="K157" i="39"/>
  <c r="L157" i="39" s="1"/>
  <c r="H157" i="39"/>
  <c r="I157" i="39" s="1"/>
  <c r="F157" i="39"/>
  <c r="E157" i="39"/>
  <c r="O156" i="39"/>
  <c r="N156" i="39"/>
  <c r="L156" i="39"/>
  <c r="K156" i="39"/>
  <c r="H156" i="39"/>
  <c r="I156" i="39" s="1"/>
  <c r="F156" i="39"/>
  <c r="E156" i="39"/>
  <c r="O155" i="39"/>
  <c r="N155" i="39"/>
  <c r="L155" i="39"/>
  <c r="K155" i="39"/>
  <c r="H155" i="39"/>
  <c r="I155" i="39" s="1"/>
  <c r="F155" i="39"/>
  <c r="E155" i="39"/>
  <c r="O154" i="39"/>
  <c r="N154" i="39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O152" i="39"/>
  <c r="O172" i="39" s="1"/>
  <c r="N152" i="39"/>
  <c r="N172" i="39" s="1"/>
  <c r="L152" i="39"/>
  <c r="K152" i="39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E117" i="39"/>
  <c r="F117" i="39" s="1"/>
  <c r="O116" i="39"/>
  <c r="N116" i="39"/>
  <c r="K116" i="39"/>
  <c r="L116" i="39" s="1"/>
  <c r="H116" i="39"/>
  <c r="I116" i="39" s="1"/>
  <c r="E116" i="39"/>
  <c r="F116" i="39" s="1"/>
  <c r="O115" i="39"/>
  <c r="N115" i="39"/>
  <c r="L115" i="39"/>
  <c r="K115" i="39"/>
  <c r="I115" i="39"/>
  <c r="H115" i="39"/>
  <c r="E115" i="39"/>
  <c r="F115" i="39" s="1"/>
  <c r="O114" i="39"/>
  <c r="N114" i="39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O112" i="39"/>
  <c r="N112" i="39"/>
  <c r="K112" i="39"/>
  <c r="L112" i="39" s="1"/>
  <c r="H112" i="39"/>
  <c r="I112" i="39" s="1"/>
  <c r="E112" i="39"/>
  <c r="F112" i="39" s="1"/>
  <c r="O111" i="39"/>
  <c r="N111" i="39"/>
  <c r="K111" i="39"/>
  <c r="L111" i="39" s="1"/>
  <c r="I111" i="39"/>
  <c r="H111" i="39"/>
  <c r="E111" i="39"/>
  <c r="F111" i="39" s="1"/>
  <c r="O110" i="39"/>
  <c r="N110" i="39"/>
  <c r="L110" i="39"/>
  <c r="K110" i="39"/>
  <c r="H110" i="39"/>
  <c r="I110" i="39" s="1"/>
  <c r="E110" i="39"/>
  <c r="F110" i="39" s="1"/>
  <c r="O109" i="39"/>
  <c r="N109" i="39"/>
  <c r="K109" i="39"/>
  <c r="L109" i="39" s="1"/>
  <c r="H109" i="39"/>
  <c r="I109" i="39" s="1"/>
  <c r="E109" i="39"/>
  <c r="F109" i="39" s="1"/>
  <c r="O108" i="39"/>
  <c r="N108" i="39"/>
  <c r="L108" i="39"/>
  <c r="K108" i="39"/>
  <c r="H108" i="39"/>
  <c r="I108" i="39" s="1"/>
  <c r="E108" i="39"/>
  <c r="F108" i="39" s="1"/>
  <c r="O107" i="39"/>
  <c r="N107" i="39"/>
  <c r="K107" i="39"/>
  <c r="L107" i="39" s="1"/>
  <c r="I107" i="39"/>
  <c r="H107" i="39"/>
  <c r="E107" i="39"/>
  <c r="F107" i="39" s="1"/>
  <c r="O106" i="39"/>
  <c r="N106" i="39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E105" i="39"/>
  <c r="F105" i="39" s="1"/>
  <c r="O104" i="39"/>
  <c r="N104" i="39"/>
  <c r="K104" i="39"/>
  <c r="L104" i="39" s="1"/>
  <c r="H104" i="39"/>
  <c r="I104" i="39" s="1"/>
  <c r="E104" i="39"/>
  <c r="F104" i="39" s="1"/>
  <c r="O103" i="39"/>
  <c r="N103" i="39"/>
  <c r="K103" i="39"/>
  <c r="L103" i="39" s="1"/>
  <c r="I103" i="39"/>
  <c r="H103" i="39"/>
  <c r="E103" i="39"/>
  <c r="F103" i="39" s="1"/>
  <c r="O102" i="39"/>
  <c r="N102" i="39"/>
  <c r="K102" i="39"/>
  <c r="L102" i="39" s="1"/>
  <c r="H102" i="39"/>
  <c r="I102" i="39" s="1"/>
  <c r="E102" i="39"/>
  <c r="F102" i="39" s="1"/>
  <c r="O101" i="39"/>
  <c r="N101" i="39"/>
  <c r="L101" i="39"/>
  <c r="K101" i="39"/>
  <c r="H101" i="39"/>
  <c r="I101" i="39" s="1"/>
  <c r="E101" i="39"/>
  <c r="F101" i="39" s="1"/>
  <c r="O100" i="39"/>
  <c r="N100" i="39"/>
  <c r="K100" i="39"/>
  <c r="L100" i="39" s="1"/>
  <c r="H100" i="39"/>
  <c r="I100" i="39" s="1"/>
  <c r="E100" i="39"/>
  <c r="F100" i="39" s="1"/>
  <c r="O99" i="39"/>
  <c r="N99" i="39"/>
  <c r="L99" i="39"/>
  <c r="K99" i="39"/>
  <c r="I99" i="39"/>
  <c r="H99" i="39"/>
  <c r="E99" i="39"/>
  <c r="F99" i="39" s="1"/>
  <c r="O98" i="39"/>
  <c r="O118" i="39" s="1"/>
  <c r="N98" i="39"/>
  <c r="N118" i="39" s="1"/>
  <c r="K98" i="39"/>
  <c r="K118" i="39" s="1"/>
  <c r="H98" i="39"/>
  <c r="H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O89" i="39"/>
  <c r="N89" i="39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O87" i="39"/>
  <c r="N87" i="39"/>
  <c r="L87" i="39"/>
  <c r="K87" i="39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L85" i="39"/>
  <c r="K85" i="39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F83" i="39"/>
  <c r="E83" i="39"/>
  <c r="O82" i="39"/>
  <c r="N82" i="39"/>
  <c r="L82" i="39"/>
  <c r="K82" i="39"/>
  <c r="H82" i="39"/>
  <c r="I82" i="39" s="1"/>
  <c r="F82" i="39"/>
  <c r="E82" i="39"/>
  <c r="O81" i="39"/>
  <c r="N81" i="39"/>
  <c r="K81" i="39"/>
  <c r="L81" i="39" s="1"/>
  <c r="H81" i="39"/>
  <c r="I81" i="39" s="1"/>
  <c r="F81" i="39"/>
  <c r="E81" i="39"/>
  <c r="O80" i="39"/>
  <c r="N80" i="39"/>
  <c r="K80" i="39"/>
  <c r="L80" i="39" s="1"/>
  <c r="H80" i="39"/>
  <c r="I80" i="39" s="1"/>
  <c r="F80" i="39"/>
  <c r="E80" i="39"/>
  <c r="O79" i="39"/>
  <c r="N79" i="39"/>
  <c r="L79" i="39"/>
  <c r="K79" i="39"/>
  <c r="H79" i="39"/>
  <c r="I79" i="39" s="1"/>
  <c r="F79" i="39"/>
  <c r="E79" i="39"/>
  <c r="O78" i="39"/>
  <c r="N78" i="39"/>
  <c r="L78" i="39"/>
  <c r="K78" i="39"/>
  <c r="H78" i="39"/>
  <c r="I78" i="39" s="1"/>
  <c r="F78" i="39"/>
  <c r="E78" i="39"/>
  <c r="O77" i="39"/>
  <c r="N77" i="39"/>
  <c r="K77" i="39"/>
  <c r="L77" i="39" s="1"/>
  <c r="H77" i="39"/>
  <c r="I77" i="39" s="1"/>
  <c r="F77" i="39"/>
  <c r="E77" i="39"/>
  <c r="O76" i="39"/>
  <c r="N76" i="39"/>
  <c r="K76" i="39"/>
  <c r="L76" i="39" s="1"/>
  <c r="H76" i="39"/>
  <c r="I76" i="39" s="1"/>
  <c r="F76" i="39"/>
  <c r="E76" i="39"/>
  <c r="O75" i="39"/>
  <c r="N75" i="39"/>
  <c r="L75" i="39"/>
  <c r="K75" i="39"/>
  <c r="H75" i="39"/>
  <c r="I75" i="39" s="1"/>
  <c r="E75" i="39"/>
  <c r="F75" i="39" s="1"/>
  <c r="O74" i="39"/>
  <c r="N74" i="39"/>
  <c r="K74" i="39"/>
  <c r="L74" i="39" s="1"/>
  <c r="H74" i="39"/>
  <c r="I74" i="39" s="1"/>
  <c r="E74" i="39"/>
  <c r="F74" i="39" s="1"/>
  <c r="O73" i="39"/>
  <c r="N73" i="39"/>
  <c r="L73" i="39"/>
  <c r="K73" i="39"/>
  <c r="H73" i="39"/>
  <c r="I73" i="39" s="1"/>
  <c r="E73" i="39"/>
  <c r="F73" i="39" s="1"/>
  <c r="O72" i="39"/>
  <c r="N72" i="39"/>
  <c r="K72" i="39"/>
  <c r="L72" i="39" s="1"/>
  <c r="I72" i="39"/>
  <c r="H72" i="39"/>
  <c r="E72" i="39"/>
  <c r="F72" i="39" s="1"/>
  <c r="O71" i="39"/>
  <c r="O91" i="39" s="1"/>
  <c r="N71" i="39"/>
  <c r="N91" i="39" s="1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E60" i="39"/>
  <c r="F60" i="39" s="1"/>
  <c r="O59" i="39"/>
  <c r="N59" i="39"/>
  <c r="K59" i="39"/>
  <c r="L59" i="39" s="1"/>
  <c r="H59" i="39"/>
  <c r="I59" i="39" s="1"/>
  <c r="F59" i="39"/>
  <c r="E59" i="39"/>
  <c r="O58" i="39"/>
  <c r="N58" i="39"/>
  <c r="K58" i="39"/>
  <c r="L58" i="39" s="1"/>
  <c r="H58" i="39"/>
  <c r="I58" i="39" s="1"/>
  <c r="F58" i="39"/>
  <c r="E58" i="39"/>
  <c r="O57" i="39"/>
  <c r="N57" i="39"/>
  <c r="L57" i="39"/>
  <c r="K57" i="39"/>
  <c r="H57" i="39"/>
  <c r="I57" i="39" s="1"/>
  <c r="F57" i="39"/>
  <c r="E57" i="39"/>
  <c r="O56" i="39"/>
  <c r="N56" i="39"/>
  <c r="L56" i="39"/>
  <c r="K56" i="39"/>
  <c r="H56" i="39"/>
  <c r="I56" i="39" s="1"/>
  <c r="F56" i="39"/>
  <c r="E56" i="39"/>
  <c r="O55" i="39"/>
  <c r="N55" i="39"/>
  <c r="K55" i="39"/>
  <c r="L55" i="39" s="1"/>
  <c r="H55" i="39"/>
  <c r="I55" i="39" s="1"/>
  <c r="F55" i="39"/>
  <c r="E55" i="39"/>
  <c r="O54" i="39"/>
  <c r="N54" i="39"/>
  <c r="K54" i="39"/>
  <c r="L54" i="39" s="1"/>
  <c r="H54" i="39"/>
  <c r="I54" i="39" s="1"/>
  <c r="F54" i="39"/>
  <c r="E54" i="39"/>
  <c r="O53" i="39"/>
  <c r="N53" i="39"/>
  <c r="L53" i="39"/>
  <c r="K53" i="39"/>
  <c r="H53" i="39"/>
  <c r="I53" i="39" s="1"/>
  <c r="F53" i="39"/>
  <c r="E53" i="39"/>
  <c r="O52" i="39"/>
  <c r="N52" i="39"/>
  <c r="L52" i="39"/>
  <c r="K52" i="39"/>
  <c r="H52" i="39"/>
  <c r="I52" i="39" s="1"/>
  <c r="F52" i="39"/>
  <c r="E52" i="39"/>
  <c r="O51" i="39"/>
  <c r="N51" i="39"/>
  <c r="K51" i="39"/>
  <c r="L51" i="39" s="1"/>
  <c r="H51" i="39"/>
  <c r="I51" i="39" s="1"/>
  <c r="F51" i="39"/>
  <c r="E51" i="39"/>
  <c r="O50" i="39"/>
  <c r="N50" i="39"/>
  <c r="K50" i="39"/>
  <c r="L50" i="39" s="1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O48" i="39"/>
  <c r="N48" i="39"/>
  <c r="L48" i="39"/>
  <c r="K48" i="39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O46" i="39"/>
  <c r="N46" i="39"/>
  <c r="K46" i="39"/>
  <c r="L46" i="39" s="1"/>
  <c r="H46" i="39"/>
  <c r="I46" i="39" s="1"/>
  <c r="F46" i="39"/>
  <c r="E46" i="39"/>
  <c r="O45" i="39"/>
  <c r="N45" i="39"/>
  <c r="L45" i="39"/>
  <c r="K45" i="39"/>
  <c r="H45" i="39"/>
  <c r="I45" i="39" s="1"/>
  <c r="F45" i="39"/>
  <c r="E45" i="39"/>
  <c r="O44" i="39"/>
  <c r="O64" i="39" s="1"/>
  <c r="N44" i="39"/>
  <c r="N64" i="39" s="1"/>
  <c r="L44" i="39"/>
  <c r="K44" i="39"/>
  <c r="H44" i="39"/>
  <c r="H64" i="39" s="1"/>
  <c r="F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N196" i="38"/>
  <c r="O196" i="38" s="1"/>
  <c r="L196" i="38"/>
  <c r="K196" i="38"/>
  <c r="H196" i="38"/>
  <c r="I196" i="38" s="1"/>
  <c r="F196" i="38"/>
  <c r="E196" i="38"/>
  <c r="N195" i="38"/>
  <c r="O195" i="38" s="1"/>
  <c r="K195" i="38"/>
  <c r="L195" i="38" s="1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L192" i="38"/>
  <c r="K192" i="38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L188" i="38"/>
  <c r="K188" i="38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L184" i="38"/>
  <c r="K184" i="38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L180" i="38"/>
  <c r="K180" i="38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L160" i="38"/>
  <c r="K160" i="38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L156" i="38"/>
  <c r="K156" i="38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L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K141" i="38"/>
  <c r="L141" i="38" s="1"/>
  <c r="H141" i="38"/>
  <c r="I141" i="38" s="1"/>
  <c r="E141" i="38"/>
  <c r="F141" i="38" s="1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O137" i="38"/>
  <c r="N137" i="38"/>
  <c r="L137" i="38"/>
  <c r="K137" i="38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L134" i="38"/>
  <c r="K134" i="38"/>
  <c r="H134" i="38"/>
  <c r="I134" i="38" s="1"/>
  <c r="F134" i="38"/>
  <c r="E134" i="38"/>
  <c r="N133" i="38"/>
  <c r="O133" i="38" s="1"/>
  <c r="L133" i="38"/>
  <c r="K133" i="38"/>
  <c r="H133" i="38"/>
  <c r="I133" i="38" s="1"/>
  <c r="E133" i="38"/>
  <c r="F133" i="38" s="1"/>
  <c r="N132" i="38"/>
  <c r="O132" i="38" s="1"/>
  <c r="L132" i="38"/>
  <c r="K132" i="38"/>
  <c r="I132" i="38"/>
  <c r="H132" i="38"/>
  <c r="E132" i="38"/>
  <c r="F132" i="38" s="1"/>
  <c r="O131" i="38"/>
  <c r="N131" i="38"/>
  <c r="L131" i="38"/>
  <c r="K131" i="38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N129" i="38"/>
  <c r="O129" i="38" s="1"/>
  <c r="L129" i="38"/>
  <c r="K129" i="38"/>
  <c r="H129" i="38"/>
  <c r="I129" i="38" s="1"/>
  <c r="E129" i="38"/>
  <c r="F129" i="38" s="1"/>
  <c r="N128" i="38"/>
  <c r="O128" i="38" s="1"/>
  <c r="L128" i="38"/>
  <c r="K128" i="38"/>
  <c r="I128" i="38"/>
  <c r="H128" i="38"/>
  <c r="E128" i="38"/>
  <c r="F128" i="38" s="1"/>
  <c r="O127" i="38"/>
  <c r="N127" i="38"/>
  <c r="K127" i="38"/>
  <c r="L127" i="38" s="1"/>
  <c r="I127" i="38"/>
  <c r="H127" i="38"/>
  <c r="E127" i="38"/>
  <c r="F127" i="38" s="1"/>
  <c r="O126" i="38"/>
  <c r="N126" i="38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H125" i="38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O112" i="38"/>
  <c r="N112" i="38"/>
  <c r="K112" i="38"/>
  <c r="L112" i="38" s="1"/>
  <c r="H112" i="38"/>
  <c r="I112" i="38" s="1"/>
  <c r="E112" i="38"/>
  <c r="F112" i="38" s="1"/>
  <c r="N111" i="38"/>
  <c r="O111" i="38" s="1"/>
  <c r="L111" i="38"/>
  <c r="K111" i="38"/>
  <c r="H111" i="38"/>
  <c r="I111" i="38" s="1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O107" i="38"/>
  <c r="N107" i="38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O105" i="38"/>
  <c r="N105" i="38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H103" i="38"/>
  <c r="I103" i="38" s="1"/>
  <c r="E103" i="38"/>
  <c r="F103" i="38" s="1"/>
  <c r="O102" i="38"/>
  <c r="N102" i="38"/>
  <c r="L102" i="38"/>
  <c r="K102" i="38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O98" i="38"/>
  <c r="N98" i="38"/>
  <c r="N118" i="38" s="1"/>
  <c r="K98" i="38"/>
  <c r="L9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E90" i="38"/>
  <c r="F90" i="38" s="1"/>
  <c r="N89" i="38"/>
  <c r="O89" i="38" s="1"/>
  <c r="K89" i="38"/>
  <c r="L89" i="38" s="1"/>
  <c r="H89" i="38"/>
  <c r="I89" i="38" s="1"/>
  <c r="E89" i="38"/>
  <c r="F89" i="38" s="1"/>
  <c r="O88" i="38"/>
  <c r="N88" i="38"/>
  <c r="K88" i="38"/>
  <c r="L88" i="38" s="1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L86" i="38"/>
  <c r="K86" i="38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K80" i="38"/>
  <c r="L80" i="38" s="1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L78" i="38"/>
  <c r="K78" i="38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N73" i="38"/>
  <c r="O73" i="38" s="1"/>
  <c r="K73" i="38"/>
  <c r="L73" i="38" s="1"/>
  <c r="H73" i="38"/>
  <c r="I73" i="38" s="1"/>
  <c r="E73" i="38"/>
  <c r="F73" i="38" s="1"/>
  <c r="O72" i="38"/>
  <c r="N72" i="38"/>
  <c r="K72" i="38"/>
  <c r="L72" i="38" s="1"/>
  <c r="H72" i="38"/>
  <c r="I72" i="38" s="1"/>
  <c r="E72" i="38"/>
  <c r="F72" i="38" s="1"/>
  <c r="N71" i="38"/>
  <c r="K71" i="38"/>
  <c r="K9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L60" i="38"/>
  <c r="K60" i="38"/>
  <c r="H60" i="38"/>
  <c r="I60" i="38" s="1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L58" i="38"/>
  <c r="K58" i="38"/>
  <c r="H58" i="38"/>
  <c r="I58" i="38" s="1"/>
  <c r="E58" i="38"/>
  <c r="F58" i="38" s="1"/>
  <c r="O57" i="38"/>
  <c r="N57" i="38"/>
  <c r="L57" i="38"/>
  <c r="K57" i="38"/>
  <c r="I57" i="38"/>
  <c r="H57" i="38"/>
  <c r="E57" i="38"/>
  <c r="F57" i="38" s="1"/>
  <c r="O56" i="38"/>
  <c r="N56" i="38"/>
  <c r="K56" i="38"/>
  <c r="L56" i="38" s="1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N54" i="38"/>
  <c r="O54" i="38" s="1"/>
  <c r="K54" i="38"/>
  <c r="L54" i="38" s="1"/>
  <c r="I54" i="38"/>
  <c r="H54" i="38"/>
  <c r="E54" i="38"/>
  <c r="F54" i="38" s="1"/>
  <c r="O53" i="38"/>
  <c r="N53" i="38"/>
  <c r="L53" i="38"/>
  <c r="K53" i="38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O51" i="38"/>
  <c r="N51" i="38"/>
  <c r="K51" i="38"/>
  <c r="L51" i="38" s="1"/>
  <c r="H51" i="38"/>
  <c r="I51" i="38" s="1"/>
  <c r="E51" i="38"/>
  <c r="F51" i="38" s="1"/>
  <c r="O50" i="38"/>
  <c r="N50" i="38"/>
  <c r="K50" i="38"/>
  <c r="L50" i="38" s="1"/>
  <c r="I50" i="38"/>
  <c r="H50" i="38"/>
  <c r="E50" i="38"/>
  <c r="F50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N47" i="38"/>
  <c r="O47" i="38" s="1"/>
  <c r="K47" i="38"/>
  <c r="L47" i="38" s="1"/>
  <c r="H47" i="38"/>
  <c r="I47" i="38" s="1"/>
  <c r="E47" i="38"/>
  <c r="F47" i="38" s="1"/>
  <c r="O46" i="38"/>
  <c r="N46" i="38"/>
  <c r="K46" i="38"/>
  <c r="L46" i="38" s="1"/>
  <c r="I46" i="38"/>
  <c r="H46" i="38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K195" i="37"/>
  <c r="L195" i="37" s="1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N160" i="37"/>
  <c r="O160" i="37" s="1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I154" i="37"/>
  <c r="H154" i="37"/>
  <c r="F154" i="37"/>
  <c r="E154" i="37"/>
  <c r="N153" i="37"/>
  <c r="O153" i="37" s="1"/>
  <c r="K153" i="37"/>
  <c r="L153" i="37" s="1"/>
  <c r="H153" i="37"/>
  <c r="I153" i="37" s="1"/>
  <c r="F153" i="37"/>
  <c r="E153" i="37"/>
  <c r="O152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F141" i="37"/>
  <c r="E141" i="37"/>
  <c r="N140" i="37"/>
  <c r="O140" i="37" s="1"/>
  <c r="K140" i="37"/>
  <c r="L140" i="37" s="1"/>
  <c r="I140" i="37"/>
  <c r="H140" i="37"/>
  <c r="F140" i="37"/>
  <c r="E140" i="37"/>
  <c r="N139" i="37"/>
  <c r="O139" i="37" s="1"/>
  <c r="K139" i="37"/>
  <c r="L139" i="37" s="1"/>
  <c r="I139" i="37"/>
  <c r="H139" i="37"/>
  <c r="F139" i="37"/>
  <c r="E139" i="37"/>
  <c r="O138" i="37"/>
  <c r="N138" i="37"/>
  <c r="K138" i="37"/>
  <c r="L138" i="37" s="1"/>
  <c r="I138" i="37"/>
  <c r="H138" i="37"/>
  <c r="F138" i="37"/>
  <c r="E138" i="37"/>
  <c r="N137" i="37"/>
  <c r="O137" i="37" s="1"/>
  <c r="K137" i="37"/>
  <c r="L137" i="37" s="1"/>
  <c r="I137" i="37"/>
  <c r="H137" i="37"/>
  <c r="F137" i="37"/>
  <c r="E137" i="37"/>
  <c r="N136" i="37"/>
  <c r="O136" i="37" s="1"/>
  <c r="K136" i="37"/>
  <c r="L136" i="37" s="1"/>
  <c r="I136" i="37"/>
  <c r="H136" i="37"/>
  <c r="F136" i="37"/>
  <c r="E136" i="37"/>
  <c r="N135" i="37"/>
  <c r="O135" i="37" s="1"/>
  <c r="K135" i="37"/>
  <c r="L135" i="37" s="1"/>
  <c r="I135" i="37"/>
  <c r="H135" i="37"/>
  <c r="F135" i="37"/>
  <c r="E135" i="37"/>
  <c r="O134" i="37"/>
  <c r="N134" i="37"/>
  <c r="K134" i="37"/>
  <c r="L134" i="37" s="1"/>
  <c r="I134" i="37"/>
  <c r="H134" i="37"/>
  <c r="F134" i="37"/>
  <c r="E134" i="37"/>
  <c r="N133" i="37"/>
  <c r="O133" i="37" s="1"/>
  <c r="K133" i="37"/>
  <c r="L133" i="37" s="1"/>
  <c r="I133" i="37"/>
  <c r="H133" i="37"/>
  <c r="F133" i="37"/>
  <c r="E133" i="37"/>
  <c r="N132" i="37"/>
  <c r="O132" i="37" s="1"/>
  <c r="K132" i="37"/>
  <c r="L132" i="37" s="1"/>
  <c r="I132" i="37"/>
  <c r="H132" i="37"/>
  <c r="F132" i="37"/>
  <c r="E132" i="37"/>
  <c r="N131" i="37"/>
  <c r="O131" i="37" s="1"/>
  <c r="K131" i="37"/>
  <c r="L131" i="37" s="1"/>
  <c r="I131" i="37"/>
  <c r="H131" i="37"/>
  <c r="F131" i="37"/>
  <c r="E131" i="37"/>
  <c r="O130" i="37"/>
  <c r="N130" i="37"/>
  <c r="K130" i="37"/>
  <c r="L130" i="37" s="1"/>
  <c r="I130" i="37"/>
  <c r="H130" i="37"/>
  <c r="F130" i="37"/>
  <c r="E130" i="37"/>
  <c r="N129" i="37"/>
  <c r="O129" i="37" s="1"/>
  <c r="K129" i="37"/>
  <c r="L129" i="37" s="1"/>
  <c r="I129" i="37"/>
  <c r="H129" i="37"/>
  <c r="F129" i="37"/>
  <c r="E129" i="37"/>
  <c r="N128" i="37"/>
  <c r="O128" i="37" s="1"/>
  <c r="K128" i="37"/>
  <c r="L128" i="37" s="1"/>
  <c r="I128" i="37"/>
  <c r="H128" i="37"/>
  <c r="F128" i="37"/>
  <c r="E128" i="37"/>
  <c r="N127" i="37"/>
  <c r="O127" i="37" s="1"/>
  <c r="K127" i="37"/>
  <c r="L127" i="37" s="1"/>
  <c r="I127" i="37"/>
  <c r="H127" i="37"/>
  <c r="F127" i="37"/>
  <c r="E127" i="37"/>
  <c r="O126" i="37"/>
  <c r="N126" i="37"/>
  <c r="K126" i="37"/>
  <c r="L126" i="37" s="1"/>
  <c r="I126" i="37"/>
  <c r="H126" i="37"/>
  <c r="F126" i="37"/>
  <c r="E126" i="37"/>
  <c r="N125" i="37"/>
  <c r="N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O114" i="37"/>
  <c r="N114" i="37"/>
  <c r="K114" i="37"/>
  <c r="L114" i="37" s="1"/>
  <c r="H114" i="37"/>
  <c r="I114" i="37" s="1"/>
  <c r="E114" i="37"/>
  <c r="F114" i="37" s="1"/>
  <c r="N113" i="37"/>
  <c r="O113" i="37" s="1"/>
  <c r="K113" i="37"/>
  <c r="L113" i="37" s="1"/>
  <c r="I113" i="37"/>
  <c r="H113" i="37"/>
  <c r="E113" i="37"/>
  <c r="F113" i="37" s="1"/>
  <c r="N112" i="37"/>
  <c r="O112" i="37" s="1"/>
  <c r="K112" i="37"/>
  <c r="L112" i="37" s="1"/>
  <c r="H112" i="37"/>
  <c r="I112" i="37" s="1"/>
  <c r="E112" i="37"/>
  <c r="F112" i="37" s="1"/>
  <c r="O111" i="37"/>
  <c r="N111" i="37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O109" i="37"/>
  <c r="N109" i="37"/>
  <c r="K109" i="37"/>
  <c r="L109" i="37" s="1"/>
  <c r="I109" i="37"/>
  <c r="H109" i="37"/>
  <c r="E109" i="37"/>
  <c r="F109" i="37" s="1"/>
  <c r="N108" i="37"/>
  <c r="O108" i="37" s="1"/>
  <c r="L108" i="37"/>
  <c r="K108" i="37"/>
  <c r="H108" i="37"/>
  <c r="I108" i="37" s="1"/>
  <c r="E108" i="37"/>
  <c r="F108" i="37" s="1"/>
  <c r="O107" i="37"/>
  <c r="N107" i="37"/>
  <c r="K107" i="37"/>
  <c r="L107" i="37" s="1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O105" i="37"/>
  <c r="N105" i="37"/>
  <c r="K105" i="37"/>
  <c r="L105" i="37" s="1"/>
  <c r="I105" i="37"/>
  <c r="H105" i="37"/>
  <c r="E105" i="37"/>
  <c r="F105" i="37" s="1"/>
  <c r="N104" i="37"/>
  <c r="O104" i="37" s="1"/>
  <c r="K104" i="37"/>
  <c r="L104" i="37" s="1"/>
  <c r="H104" i="37"/>
  <c r="I104" i="37" s="1"/>
  <c r="E104" i="37"/>
  <c r="F104" i="37" s="1"/>
  <c r="N103" i="37"/>
  <c r="O103" i="37" s="1"/>
  <c r="L103" i="37"/>
  <c r="K103" i="37"/>
  <c r="I103" i="37"/>
  <c r="H103" i="37"/>
  <c r="E103" i="37"/>
  <c r="F103" i="37" s="1"/>
  <c r="N102" i="37"/>
  <c r="O102" i="37" s="1"/>
  <c r="K102" i="37"/>
  <c r="L102" i="37" s="1"/>
  <c r="H102" i="37"/>
  <c r="I102" i="37" s="1"/>
  <c r="E102" i="37"/>
  <c r="F102" i="37" s="1"/>
  <c r="N101" i="37"/>
  <c r="O101" i="37" s="1"/>
  <c r="L101" i="37"/>
  <c r="K101" i="37"/>
  <c r="I101" i="37"/>
  <c r="H101" i="37"/>
  <c r="E101" i="37"/>
  <c r="F101" i="37" s="1"/>
  <c r="N100" i="37"/>
  <c r="O100" i="37" s="1"/>
  <c r="L100" i="37"/>
  <c r="K100" i="37"/>
  <c r="H100" i="37"/>
  <c r="I100" i="37" s="1"/>
  <c r="E100" i="37"/>
  <c r="F100" i="37" s="1"/>
  <c r="O99" i="37"/>
  <c r="N99" i="37"/>
  <c r="K99" i="37"/>
  <c r="L99" i="37" s="1"/>
  <c r="I99" i="37"/>
  <c r="H99" i="37"/>
  <c r="E99" i="37"/>
  <c r="F99" i="37" s="1"/>
  <c r="N98" i="37"/>
  <c r="L98" i="37"/>
  <c r="K98" i="37"/>
  <c r="H98" i="37"/>
  <c r="H118" i="37" s="1"/>
  <c r="E98" i="37"/>
  <c r="E118" i="37" s="1"/>
  <c r="M96" i="37"/>
  <c r="J96" i="37"/>
  <c r="G96" i="37"/>
  <c r="D96" i="37"/>
  <c r="B96" i="37"/>
  <c r="M95" i="37"/>
  <c r="G95" i="37"/>
  <c r="E91" i="37"/>
  <c r="B91" i="37"/>
  <c r="N90" i="37"/>
  <c r="O90" i="37" s="1"/>
  <c r="L90" i="37"/>
  <c r="K90" i="37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I88" i="37"/>
  <c r="H88" i="37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N85" i="37"/>
  <c r="O85" i="37" s="1"/>
  <c r="L85" i="37"/>
  <c r="K85" i="37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K82" i="37"/>
  <c r="L82" i="37" s="1"/>
  <c r="H82" i="37"/>
  <c r="I82" i="37" s="1"/>
  <c r="F82" i="37"/>
  <c r="E82" i="37"/>
  <c r="N81" i="37"/>
  <c r="O81" i="37" s="1"/>
  <c r="L81" i="37"/>
  <c r="K81" i="37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O77" i="37"/>
  <c r="N77" i="37"/>
  <c r="L77" i="37"/>
  <c r="K77" i="37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N73" i="37"/>
  <c r="O73" i="37" s="1"/>
  <c r="L73" i="37"/>
  <c r="K73" i="37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H60" i="37"/>
  <c r="I60" i="37" s="1"/>
  <c r="E60" i="37"/>
  <c r="F60" i="37" s="1"/>
  <c r="N59" i="37"/>
  <c r="O59" i="37" s="1"/>
  <c r="K59" i="37"/>
  <c r="L59" i="37" s="1"/>
  <c r="I59" i="37"/>
  <c r="H59" i="37"/>
  <c r="E59" i="37"/>
  <c r="F59" i="37" s="1"/>
  <c r="O58" i="37"/>
  <c r="N58" i="37"/>
  <c r="K58" i="37"/>
  <c r="L58" i="37" s="1"/>
  <c r="H58" i="37"/>
  <c r="I58" i="37" s="1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K56" i="37"/>
  <c r="L56" i="37" s="1"/>
  <c r="H56" i="37"/>
  <c r="I56" i="37" s="1"/>
  <c r="E56" i="37"/>
  <c r="F56" i="37" s="1"/>
  <c r="O55" i="37"/>
  <c r="N55" i="37"/>
  <c r="K55" i="37"/>
  <c r="L55" i="37" s="1"/>
  <c r="I55" i="37"/>
  <c r="H55" i="37"/>
  <c r="E55" i="37"/>
  <c r="F55" i="37" s="1"/>
  <c r="N54" i="37"/>
  <c r="O54" i="37" s="1"/>
  <c r="L54" i="37"/>
  <c r="K54" i="37"/>
  <c r="H54" i="37"/>
  <c r="I54" i="37" s="1"/>
  <c r="E54" i="37"/>
  <c r="F54" i="37" s="1"/>
  <c r="O53" i="37"/>
  <c r="N53" i="37"/>
  <c r="K53" i="37"/>
  <c r="L53" i="37" s="1"/>
  <c r="I53" i="37"/>
  <c r="H53" i="37"/>
  <c r="E53" i="37"/>
  <c r="F53" i="37" s="1"/>
  <c r="N52" i="37"/>
  <c r="O52" i="37" s="1"/>
  <c r="K52" i="37"/>
  <c r="L52" i="37" s="1"/>
  <c r="H52" i="37"/>
  <c r="I52" i="37" s="1"/>
  <c r="E52" i="37"/>
  <c r="F52" i="37" s="1"/>
  <c r="O51" i="37"/>
  <c r="N51" i="37"/>
  <c r="K51" i="37"/>
  <c r="L51" i="37" s="1"/>
  <c r="I51" i="37"/>
  <c r="H51" i="37"/>
  <c r="E51" i="37"/>
  <c r="F51" i="37" s="1"/>
  <c r="O50" i="37"/>
  <c r="N50" i="37"/>
  <c r="K50" i="37"/>
  <c r="L50" i="37" s="1"/>
  <c r="H50" i="37"/>
  <c r="I50" i="37" s="1"/>
  <c r="E50" i="37"/>
  <c r="F50" i="37" s="1"/>
  <c r="N49" i="37"/>
  <c r="O49" i="37" s="1"/>
  <c r="L49" i="37"/>
  <c r="K49" i="37"/>
  <c r="I49" i="37"/>
  <c r="H49" i="37"/>
  <c r="E49" i="37"/>
  <c r="F49" i="37" s="1"/>
  <c r="N48" i="37"/>
  <c r="O48" i="37" s="1"/>
  <c r="K48" i="37"/>
  <c r="L48" i="37" s="1"/>
  <c r="H48" i="37"/>
  <c r="I48" i="37" s="1"/>
  <c r="E48" i="37"/>
  <c r="F48" i="37" s="1"/>
  <c r="N47" i="37"/>
  <c r="O47" i="37" s="1"/>
  <c r="K47" i="37"/>
  <c r="L47" i="37" s="1"/>
  <c r="I47" i="37"/>
  <c r="H47" i="37"/>
  <c r="E47" i="37"/>
  <c r="F47" i="37" s="1"/>
  <c r="O46" i="37"/>
  <c r="N46" i="37"/>
  <c r="L46" i="37"/>
  <c r="K46" i="37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N138" i="36"/>
  <c r="O138" i="36" s="1"/>
  <c r="L138" i="36"/>
  <c r="K138" i="36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K136" i="36"/>
  <c r="L136" i="36" s="1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N134" i="36"/>
  <c r="O134" i="36" s="1"/>
  <c r="L134" i="36"/>
  <c r="K134" i="36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K131" i="36"/>
  <c r="L131" i="36" s="1"/>
  <c r="H131" i="36"/>
  <c r="I131" i="36" s="1"/>
  <c r="F131" i="36"/>
  <c r="E131" i="36"/>
  <c r="N130" i="36"/>
  <c r="O130" i="36" s="1"/>
  <c r="L130" i="36"/>
  <c r="K130" i="36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L126" i="36"/>
  <c r="K126" i="36"/>
  <c r="H126" i="36"/>
  <c r="I126" i="36" s="1"/>
  <c r="F126" i="36"/>
  <c r="E126" i="36"/>
  <c r="O125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E117" i="36"/>
  <c r="F117" i="36" s="1"/>
  <c r="N116" i="36"/>
  <c r="O116" i="36" s="1"/>
  <c r="L116" i="36"/>
  <c r="K116" i="36"/>
  <c r="H116" i="36"/>
  <c r="I116" i="36" s="1"/>
  <c r="E116" i="36"/>
  <c r="F116" i="36" s="1"/>
  <c r="N115" i="36"/>
  <c r="O115" i="36" s="1"/>
  <c r="L115" i="36"/>
  <c r="K115" i="36"/>
  <c r="I115" i="36"/>
  <c r="H115" i="36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K113" i="36"/>
  <c r="L113" i="36" s="1"/>
  <c r="I113" i="36"/>
  <c r="H113" i="36"/>
  <c r="E113" i="36"/>
  <c r="F113" i="36" s="1"/>
  <c r="N112" i="36"/>
  <c r="O112" i="36" s="1"/>
  <c r="K112" i="36"/>
  <c r="L112" i="36" s="1"/>
  <c r="H112" i="36"/>
  <c r="I112" i="36" s="1"/>
  <c r="E112" i="36"/>
  <c r="F112" i="36" s="1"/>
  <c r="N111" i="36"/>
  <c r="O111" i="36" s="1"/>
  <c r="L111" i="36"/>
  <c r="K111" i="36"/>
  <c r="I111" i="36"/>
  <c r="H111" i="36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L109" i="36"/>
  <c r="K109" i="36"/>
  <c r="I109" i="36"/>
  <c r="H109" i="36"/>
  <c r="E109" i="36"/>
  <c r="F109" i="36" s="1"/>
  <c r="N108" i="36"/>
  <c r="O108" i="36" s="1"/>
  <c r="L108" i="36"/>
  <c r="K108" i="36"/>
  <c r="H108" i="36"/>
  <c r="I108" i="36" s="1"/>
  <c r="E108" i="36"/>
  <c r="F108" i="36" s="1"/>
  <c r="O107" i="36"/>
  <c r="N107" i="36"/>
  <c r="K107" i="36"/>
  <c r="L107" i="36" s="1"/>
  <c r="I107" i="36"/>
  <c r="H107" i="36"/>
  <c r="E107" i="36"/>
  <c r="F107" i="36" s="1"/>
  <c r="N106" i="36"/>
  <c r="O106" i="36" s="1"/>
  <c r="L106" i="36"/>
  <c r="K106" i="36"/>
  <c r="H106" i="36"/>
  <c r="I106" i="36" s="1"/>
  <c r="E106" i="36"/>
  <c r="F106" i="36" s="1"/>
  <c r="O105" i="36"/>
  <c r="N105" i="36"/>
  <c r="K105" i="36"/>
  <c r="L105" i="36" s="1"/>
  <c r="I105" i="36"/>
  <c r="H105" i="36"/>
  <c r="E105" i="36"/>
  <c r="F105" i="36" s="1"/>
  <c r="N104" i="36"/>
  <c r="O104" i="36" s="1"/>
  <c r="K104" i="36"/>
  <c r="L104" i="36" s="1"/>
  <c r="H104" i="36"/>
  <c r="I104" i="36" s="1"/>
  <c r="E104" i="36"/>
  <c r="F104" i="36" s="1"/>
  <c r="N103" i="36"/>
  <c r="O103" i="36" s="1"/>
  <c r="L103" i="36"/>
  <c r="K103" i="36"/>
  <c r="I103" i="36"/>
  <c r="H103" i="36"/>
  <c r="E103" i="36"/>
  <c r="F103" i="36" s="1"/>
  <c r="N102" i="36"/>
  <c r="O102" i="36" s="1"/>
  <c r="K102" i="36"/>
  <c r="L102" i="36" s="1"/>
  <c r="H102" i="36"/>
  <c r="I102" i="36" s="1"/>
  <c r="E102" i="36"/>
  <c r="F102" i="36" s="1"/>
  <c r="N101" i="36"/>
  <c r="O101" i="36" s="1"/>
  <c r="L101" i="36"/>
  <c r="K101" i="36"/>
  <c r="I101" i="36"/>
  <c r="H101" i="36"/>
  <c r="E101" i="36"/>
  <c r="F101" i="36" s="1"/>
  <c r="N100" i="36"/>
  <c r="O100" i="36" s="1"/>
  <c r="L100" i="36"/>
  <c r="K100" i="36"/>
  <c r="H100" i="36"/>
  <c r="I100" i="36" s="1"/>
  <c r="E100" i="36"/>
  <c r="F100" i="36" s="1"/>
  <c r="O99" i="36"/>
  <c r="N99" i="36"/>
  <c r="L99" i="36"/>
  <c r="K99" i="36"/>
  <c r="I99" i="36"/>
  <c r="H99" i="36"/>
  <c r="E99" i="36"/>
  <c r="F99" i="36" s="1"/>
  <c r="N98" i="36"/>
  <c r="O98" i="36" s="1"/>
  <c r="L98" i="36"/>
  <c r="K98" i="36"/>
  <c r="K118" i="36" s="1"/>
  <c r="H98" i="36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I90" i="36"/>
  <c r="H90" i="36"/>
  <c r="E90" i="36"/>
  <c r="F90" i="36" s="1"/>
  <c r="N89" i="36"/>
  <c r="O89" i="36" s="1"/>
  <c r="L89" i="36"/>
  <c r="K89" i="36"/>
  <c r="H89" i="36"/>
  <c r="I89" i="36" s="1"/>
  <c r="E89" i="36"/>
  <c r="F89" i="36" s="1"/>
  <c r="N88" i="36"/>
  <c r="O88" i="36" s="1"/>
  <c r="L88" i="36"/>
  <c r="K88" i="36"/>
  <c r="H88" i="36"/>
  <c r="I88" i="36" s="1"/>
  <c r="E88" i="36"/>
  <c r="F88" i="36" s="1"/>
  <c r="N87" i="36"/>
  <c r="O87" i="36" s="1"/>
  <c r="L87" i="36"/>
  <c r="K87" i="36"/>
  <c r="I87" i="36"/>
  <c r="H87" i="36"/>
  <c r="E87" i="36"/>
  <c r="F87" i="36" s="1"/>
  <c r="N86" i="36"/>
  <c r="O86" i="36" s="1"/>
  <c r="K86" i="36"/>
  <c r="L86" i="36" s="1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N84" i="36"/>
  <c r="O84" i="36" s="1"/>
  <c r="L84" i="36"/>
  <c r="K84" i="36"/>
  <c r="H84" i="36"/>
  <c r="I84" i="36" s="1"/>
  <c r="E84" i="36"/>
  <c r="F84" i="36" s="1"/>
  <c r="O83" i="36"/>
  <c r="N83" i="36"/>
  <c r="L83" i="36"/>
  <c r="K83" i="36"/>
  <c r="I83" i="36"/>
  <c r="H83" i="36"/>
  <c r="E83" i="36"/>
  <c r="F83" i="36" s="1"/>
  <c r="N82" i="36"/>
  <c r="O82" i="36" s="1"/>
  <c r="K82" i="36"/>
  <c r="L82" i="36" s="1"/>
  <c r="I82" i="36"/>
  <c r="H82" i="36"/>
  <c r="E82" i="36"/>
  <c r="F82" i="36" s="1"/>
  <c r="N81" i="36"/>
  <c r="O81" i="36" s="1"/>
  <c r="L81" i="36"/>
  <c r="K81" i="36"/>
  <c r="H81" i="36"/>
  <c r="I81" i="36" s="1"/>
  <c r="E81" i="36"/>
  <c r="F81" i="36" s="1"/>
  <c r="N80" i="36"/>
  <c r="O80" i="36" s="1"/>
  <c r="L80" i="36"/>
  <c r="K80" i="36"/>
  <c r="H80" i="36"/>
  <c r="I80" i="36" s="1"/>
  <c r="E80" i="36"/>
  <c r="F80" i="36" s="1"/>
  <c r="N79" i="36"/>
  <c r="O79" i="36" s="1"/>
  <c r="L79" i="36"/>
  <c r="K79" i="36"/>
  <c r="I79" i="36"/>
  <c r="H79" i="36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L75" i="36"/>
  <c r="K75" i="36"/>
  <c r="I75" i="36"/>
  <c r="H75" i="36"/>
  <c r="E75" i="36"/>
  <c r="F75" i="36" s="1"/>
  <c r="N74" i="36"/>
  <c r="O74" i="36" s="1"/>
  <c r="K74" i="36"/>
  <c r="L74" i="36" s="1"/>
  <c r="I74" i="36"/>
  <c r="H74" i="36"/>
  <c r="E74" i="36"/>
  <c r="F74" i="36" s="1"/>
  <c r="N73" i="36"/>
  <c r="O73" i="36" s="1"/>
  <c r="L73" i="36"/>
  <c r="K73" i="36"/>
  <c r="H73" i="36"/>
  <c r="I73" i="36" s="1"/>
  <c r="E73" i="36"/>
  <c r="F73" i="36" s="1"/>
  <c r="N72" i="36"/>
  <c r="O72" i="36" s="1"/>
  <c r="L72" i="36"/>
  <c r="K72" i="36"/>
  <c r="H72" i="36"/>
  <c r="I72" i="36" s="1"/>
  <c r="E72" i="36"/>
  <c r="F72" i="36" s="1"/>
  <c r="N71" i="36"/>
  <c r="N91" i="36" s="1"/>
  <c r="L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L60" i="36"/>
  <c r="K60" i="36"/>
  <c r="H60" i="36"/>
  <c r="I60" i="36" s="1"/>
  <c r="E60" i="36"/>
  <c r="F60" i="36" s="1"/>
  <c r="O59" i="36"/>
  <c r="N59" i="36"/>
  <c r="K59" i="36"/>
  <c r="L59" i="36" s="1"/>
  <c r="H59" i="36"/>
  <c r="I59" i="36" s="1"/>
  <c r="F59" i="36"/>
  <c r="E59" i="36"/>
  <c r="O58" i="36"/>
  <c r="N58" i="36"/>
  <c r="L58" i="36"/>
  <c r="K58" i="36"/>
  <c r="H58" i="36"/>
  <c r="I58" i="36" s="1"/>
  <c r="F58" i="36"/>
  <c r="E58" i="36"/>
  <c r="N57" i="36"/>
  <c r="O57" i="36" s="1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N55" i="36"/>
  <c r="O55" i="36" s="1"/>
  <c r="K55" i="36"/>
  <c r="L55" i="36" s="1"/>
  <c r="H55" i="36"/>
  <c r="I55" i="36" s="1"/>
  <c r="F55" i="36"/>
  <c r="E55" i="36"/>
  <c r="N54" i="36"/>
  <c r="O54" i="36" s="1"/>
  <c r="L54" i="36"/>
  <c r="K54" i="36"/>
  <c r="H54" i="36"/>
  <c r="I54" i="36" s="1"/>
  <c r="F54" i="36"/>
  <c r="E54" i="36"/>
  <c r="O53" i="36"/>
  <c r="N53" i="36"/>
  <c r="L53" i="36"/>
  <c r="K53" i="36"/>
  <c r="H53" i="36"/>
  <c r="I53" i="36" s="1"/>
  <c r="F53" i="36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I51" i="36" s="1"/>
  <c r="F51" i="36"/>
  <c r="E51" i="36"/>
  <c r="O50" i="36"/>
  <c r="N50" i="36"/>
  <c r="L50" i="36"/>
  <c r="K50" i="36"/>
  <c r="H50" i="36"/>
  <c r="I50" i="36" s="1"/>
  <c r="F50" i="36"/>
  <c r="E50" i="36"/>
  <c r="N49" i="36"/>
  <c r="O49" i="36" s="1"/>
  <c r="L49" i="36"/>
  <c r="K49" i="36"/>
  <c r="H49" i="36"/>
  <c r="I49" i="36" s="1"/>
  <c r="F49" i="36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I47" i="36" s="1"/>
  <c r="F47" i="36"/>
  <c r="E47" i="36"/>
  <c r="N46" i="36"/>
  <c r="O46" i="36" s="1"/>
  <c r="L46" i="36"/>
  <c r="K46" i="36"/>
  <c r="H46" i="36"/>
  <c r="I46" i="36" s="1"/>
  <c r="F46" i="36"/>
  <c r="E46" i="36"/>
  <c r="N45" i="36"/>
  <c r="O45" i="36" s="1"/>
  <c r="L45" i="36"/>
  <c r="K45" i="36"/>
  <c r="H45" i="36"/>
  <c r="I45" i="36" s="1"/>
  <c r="F45" i="36"/>
  <c r="E45" i="36"/>
  <c r="N44" i="36"/>
  <c r="L44" i="36"/>
  <c r="K44" i="36"/>
  <c r="H44" i="36"/>
  <c r="H64" i="36" s="1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E197" i="35"/>
  <c r="F197" i="35" s="1"/>
  <c r="N196" i="35"/>
  <c r="O196" i="35" s="1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E193" i="35"/>
  <c r="F193" i="35" s="1"/>
  <c r="N192" i="35"/>
  <c r="O192" i="35" s="1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E190" i="35"/>
  <c r="F190" i="35" s="1"/>
  <c r="O189" i="35"/>
  <c r="N189" i="35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E187" i="35"/>
  <c r="F187" i="35" s="1"/>
  <c r="N186" i="35"/>
  <c r="O186" i="35" s="1"/>
  <c r="K186" i="35"/>
  <c r="L186" i="35" s="1"/>
  <c r="H186" i="35"/>
  <c r="I186" i="35" s="1"/>
  <c r="F186" i="35"/>
  <c r="E186" i="35"/>
  <c r="O185" i="35"/>
  <c r="N185" i="35"/>
  <c r="K185" i="35"/>
  <c r="L185" i="35" s="1"/>
  <c r="H185" i="35"/>
  <c r="I185" i="35" s="1"/>
  <c r="E185" i="35"/>
  <c r="F185" i="35" s="1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E182" i="35"/>
  <c r="F182" i="35" s="1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F167" i="35"/>
  <c r="E167" i="35"/>
  <c r="O166" i="35"/>
  <c r="N166" i="35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O159" i="35"/>
  <c r="N159" i="35"/>
  <c r="K159" i="35"/>
  <c r="L159" i="35" s="1"/>
  <c r="H159" i="35"/>
  <c r="I159" i="35" s="1"/>
  <c r="F159" i="35"/>
  <c r="E159" i="35"/>
  <c r="O158" i="35"/>
  <c r="N158" i="35"/>
  <c r="K158" i="35"/>
  <c r="L158" i="35" s="1"/>
  <c r="H158" i="35"/>
  <c r="I158" i="35" s="1"/>
  <c r="E158" i="35"/>
  <c r="F158" i="35" s="1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H155" i="35"/>
  <c r="I155" i="35" s="1"/>
  <c r="E155" i="35"/>
  <c r="F155" i="35" s="1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E153" i="35"/>
  <c r="F153" i="35" s="1"/>
  <c r="N152" i="35"/>
  <c r="O152" i="35" s="1"/>
  <c r="K152" i="35"/>
  <c r="L152" i="35" s="1"/>
  <c r="H152" i="35"/>
  <c r="H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E138" i="35"/>
  <c r="F138" i="35" s="1"/>
  <c r="N137" i="35"/>
  <c r="O137" i="35" s="1"/>
  <c r="K137" i="35"/>
  <c r="L137" i="35" s="1"/>
  <c r="I137" i="35"/>
  <c r="H137" i="35"/>
  <c r="F137" i="35"/>
  <c r="E137" i="35"/>
  <c r="N136" i="35"/>
  <c r="O136" i="35" s="1"/>
  <c r="K136" i="35"/>
  <c r="L136" i="35" s="1"/>
  <c r="H136" i="35"/>
  <c r="I136" i="35" s="1"/>
  <c r="F136" i="35"/>
  <c r="E136" i="35"/>
  <c r="N135" i="35"/>
  <c r="O135" i="35" s="1"/>
  <c r="K135" i="35"/>
  <c r="L135" i="35" s="1"/>
  <c r="I135" i="35"/>
  <c r="H135" i="35"/>
  <c r="F135" i="35"/>
  <c r="E135" i="35"/>
  <c r="N134" i="35"/>
  <c r="O134" i="35" s="1"/>
  <c r="K134" i="35"/>
  <c r="L134" i="35" s="1"/>
  <c r="I134" i="35"/>
  <c r="H134" i="35"/>
  <c r="E134" i="35"/>
  <c r="F134" i="35" s="1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H132" i="35"/>
  <c r="I132" i="35" s="1"/>
  <c r="F132" i="35"/>
  <c r="E132" i="35"/>
  <c r="N131" i="35"/>
  <c r="O131" i="35" s="1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E130" i="35"/>
  <c r="F130" i="35" s="1"/>
  <c r="N129" i="35"/>
  <c r="O129" i="35" s="1"/>
  <c r="K129" i="35"/>
  <c r="L129" i="35" s="1"/>
  <c r="I129" i="35"/>
  <c r="H129" i="35"/>
  <c r="F129" i="35"/>
  <c r="E129" i="35"/>
  <c r="N128" i="35"/>
  <c r="O128" i="35" s="1"/>
  <c r="K128" i="35"/>
  <c r="L128" i="35" s="1"/>
  <c r="H128" i="35"/>
  <c r="I128" i="35" s="1"/>
  <c r="F128" i="35"/>
  <c r="E128" i="35"/>
  <c r="N127" i="35"/>
  <c r="O127" i="35" s="1"/>
  <c r="K127" i="35"/>
  <c r="L127" i="35" s="1"/>
  <c r="I127" i="35"/>
  <c r="H127" i="35"/>
  <c r="E127" i="35"/>
  <c r="F127" i="35" s="1"/>
  <c r="N126" i="35"/>
  <c r="O126" i="35" s="1"/>
  <c r="K126" i="35"/>
  <c r="L126" i="35" s="1"/>
  <c r="I126" i="35"/>
  <c r="H126" i="35"/>
  <c r="F126" i="35"/>
  <c r="E126" i="35"/>
  <c r="O125" i="35"/>
  <c r="N125" i="35"/>
  <c r="K125" i="35"/>
  <c r="H125" i="35"/>
  <c r="F125" i="35"/>
  <c r="E125" i="35"/>
  <c r="M123" i="35"/>
  <c r="J123" i="35"/>
  <c r="G123" i="35"/>
  <c r="D123" i="35"/>
  <c r="B123" i="35"/>
  <c r="M122" i="35"/>
  <c r="G122" i="35"/>
  <c r="B118" i="35"/>
  <c r="F112" i="35" s="1"/>
  <c r="O117" i="35"/>
  <c r="N117" i="35"/>
  <c r="K117" i="35"/>
  <c r="L117" i="35" s="1"/>
  <c r="H117" i="35"/>
  <c r="I117" i="35" s="1"/>
  <c r="E117" i="35"/>
  <c r="N116" i="35"/>
  <c r="O116" i="35" s="1"/>
  <c r="K116" i="35"/>
  <c r="L116" i="35" s="1"/>
  <c r="H116" i="35"/>
  <c r="E116" i="35"/>
  <c r="O115" i="35"/>
  <c r="N115" i="35"/>
  <c r="K115" i="35"/>
  <c r="H115" i="35"/>
  <c r="E115" i="35"/>
  <c r="F115" i="35" s="1"/>
  <c r="N114" i="35"/>
  <c r="O114" i="35" s="1"/>
  <c r="L114" i="35"/>
  <c r="K114" i="35"/>
  <c r="H114" i="35"/>
  <c r="E114" i="35"/>
  <c r="N113" i="35"/>
  <c r="O113" i="35" s="1"/>
  <c r="K113" i="35"/>
  <c r="H113" i="35"/>
  <c r="E113" i="35"/>
  <c r="F113" i="35" s="1"/>
  <c r="O112" i="35"/>
  <c r="N112" i="35"/>
  <c r="K112" i="35"/>
  <c r="H112" i="35"/>
  <c r="I112" i="35" s="1"/>
  <c r="E112" i="35"/>
  <c r="N111" i="35"/>
  <c r="O111" i="35" s="1"/>
  <c r="K111" i="35"/>
  <c r="H111" i="35"/>
  <c r="F111" i="35"/>
  <c r="E111" i="35"/>
  <c r="N110" i="35"/>
  <c r="O110" i="35" s="1"/>
  <c r="K110" i="35"/>
  <c r="L110" i="35" s="1"/>
  <c r="H110" i="35"/>
  <c r="I110" i="35" s="1"/>
  <c r="E110" i="35"/>
  <c r="O109" i="35"/>
  <c r="N109" i="35"/>
  <c r="K109" i="35"/>
  <c r="H109" i="35"/>
  <c r="F109" i="35"/>
  <c r="E109" i="35"/>
  <c r="O108" i="35"/>
  <c r="N108" i="35"/>
  <c r="L108" i="35"/>
  <c r="K108" i="35"/>
  <c r="H108" i="35"/>
  <c r="E108" i="35"/>
  <c r="O107" i="35"/>
  <c r="N107" i="35"/>
  <c r="K107" i="35"/>
  <c r="H107" i="35"/>
  <c r="I107" i="35" s="1"/>
  <c r="F107" i="35"/>
  <c r="E107" i="35"/>
  <c r="O106" i="35"/>
  <c r="N106" i="35"/>
  <c r="K106" i="35"/>
  <c r="L106" i="35" s="1"/>
  <c r="H106" i="35"/>
  <c r="E106" i="35"/>
  <c r="N105" i="35"/>
  <c r="O105" i="35" s="1"/>
  <c r="K105" i="35"/>
  <c r="H105" i="35"/>
  <c r="I105" i="35" s="1"/>
  <c r="F105" i="35"/>
  <c r="E105" i="35"/>
  <c r="N104" i="35"/>
  <c r="O104" i="35" s="1"/>
  <c r="L104" i="35"/>
  <c r="K104" i="35"/>
  <c r="H104" i="35"/>
  <c r="F104" i="35"/>
  <c r="E104" i="35"/>
  <c r="O103" i="35"/>
  <c r="N103" i="35"/>
  <c r="K103" i="35"/>
  <c r="L103" i="35" s="1"/>
  <c r="H103" i="35"/>
  <c r="I103" i="35" s="1"/>
  <c r="E103" i="35"/>
  <c r="N102" i="35"/>
  <c r="O102" i="35" s="1"/>
  <c r="K102" i="35"/>
  <c r="H102" i="35"/>
  <c r="F102" i="35"/>
  <c r="E102" i="35"/>
  <c r="N101" i="35"/>
  <c r="O101" i="35" s="1"/>
  <c r="K101" i="35"/>
  <c r="L101" i="35" s="1"/>
  <c r="H101" i="35"/>
  <c r="I101" i="35" s="1"/>
  <c r="E101" i="35"/>
  <c r="O100" i="35"/>
  <c r="N100" i="35"/>
  <c r="K100" i="35"/>
  <c r="H100" i="35"/>
  <c r="I100" i="35" s="1"/>
  <c r="F100" i="35"/>
  <c r="E100" i="35"/>
  <c r="O99" i="35"/>
  <c r="N99" i="35"/>
  <c r="K99" i="35"/>
  <c r="L99" i="35" s="1"/>
  <c r="H99" i="35"/>
  <c r="E99" i="35"/>
  <c r="N98" i="35"/>
  <c r="O98" i="35" s="1"/>
  <c r="K98" i="35"/>
  <c r="H98" i="35"/>
  <c r="F98" i="35"/>
  <c r="E98" i="35"/>
  <c r="M96" i="35"/>
  <c r="J96" i="35"/>
  <c r="G96" i="35"/>
  <c r="D96" i="35"/>
  <c r="B96" i="35"/>
  <c r="M95" i="35"/>
  <c r="G95" i="35"/>
  <c r="B91" i="35"/>
  <c r="F87" i="35" s="1"/>
  <c r="N90" i="35"/>
  <c r="O90" i="35" s="1"/>
  <c r="L90" i="35"/>
  <c r="K90" i="35"/>
  <c r="H90" i="35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E87" i="35"/>
  <c r="O86" i="35"/>
  <c r="N86" i="35"/>
  <c r="K86" i="35"/>
  <c r="H86" i="35"/>
  <c r="I86" i="35" s="1"/>
  <c r="F86" i="35"/>
  <c r="E86" i="35"/>
  <c r="O85" i="35"/>
  <c r="N85" i="35"/>
  <c r="K85" i="35"/>
  <c r="L85" i="35" s="1"/>
  <c r="H85" i="35"/>
  <c r="F85" i="35"/>
  <c r="E85" i="35"/>
  <c r="O84" i="35"/>
  <c r="N84" i="35"/>
  <c r="L84" i="35"/>
  <c r="K84" i="35"/>
  <c r="H84" i="35"/>
  <c r="I84" i="35" s="1"/>
  <c r="E84" i="35"/>
  <c r="O83" i="35"/>
  <c r="N83" i="35"/>
  <c r="K83" i="35"/>
  <c r="H83" i="35"/>
  <c r="I83" i="35" s="1"/>
  <c r="F83" i="35"/>
  <c r="E83" i="35"/>
  <c r="O82" i="35"/>
  <c r="N82" i="35"/>
  <c r="L82" i="35"/>
  <c r="K82" i="35"/>
  <c r="H82" i="35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E79" i="35"/>
  <c r="N78" i="35"/>
  <c r="O78" i="35" s="1"/>
  <c r="K78" i="35"/>
  <c r="H78" i="35"/>
  <c r="I78" i="35" s="1"/>
  <c r="F78" i="35"/>
  <c r="E78" i="35"/>
  <c r="N77" i="35"/>
  <c r="O77" i="35" s="1"/>
  <c r="K77" i="35"/>
  <c r="L77" i="35" s="1"/>
  <c r="H77" i="35"/>
  <c r="I77" i="35" s="1"/>
  <c r="E77" i="35"/>
  <c r="O76" i="35"/>
  <c r="N76" i="35"/>
  <c r="K76" i="35"/>
  <c r="H76" i="35"/>
  <c r="I76" i="35" s="1"/>
  <c r="E76" i="35"/>
  <c r="F76" i="35" s="1"/>
  <c r="N75" i="35"/>
  <c r="O75" i="35" s="1"/>
  <c r="K75" i="35"/>
  <c r="L75" i="35" s="1"/>
  <c r="H75" i="35"/>
  <c r="I75" i="35" s="1"/>
  <c r="E75" i="35"/>
  <c r="O74" i="35"/>
  <c r="N74" i="35"/>
  <c r="K74" i="35"/>
  <c r="H74" i="35"/>
  <c r="I74" i="35" s="1"/>
  <c r="F74" i="35"/>
  <c r="E74" i="35"/>
  <c r="N73" i="35"/>
  <c r="O73" i="35" s="1"/>
  <c r="L73" i="35"/>
  <c r="K73" i="35"/>
  <c r="H73" i="35"/>
  <c r="F73" i="35"/>
  <c r="E73" i="35"/>
  <c r="N72" i="35"/>
  <c r="O72" i="35" s="1"/>
  <c r="K72" i="35"/>
  <c r="L72" i="35" s="1"/>
  <c r="H72" i="35"/>
  <c r="I72" i="35" s="1"/>
  <c r="F72" i="35"/>
  <c r="E72" i="35"/>
  <c r="N71" i="35"/>
  <c r="O71" i="35" s="1"/>
  <c r="K71" i="35"/>
  <c r="H71" i="35"/>
  <c r="F71" i="35"/>
  <c r="E71" i="35"/>
  <c r="M69" i="35"/>
  <c r="J69" i="35"/>
  <c r="G69" i="35"/>
  <c r="D69" i="35"/>
  <c r="B69" i="35"/>
  <c r="M68" i="35"/>
  <c r="G68" i="35"/>
  <c r="B64" i="35"/>
  <c r="F59" i="35" s="1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K59" i="35"/>
  <c r="L59" i="35" s="1"/>
  <c r="H59" i="35"/>
  <c r="I59" i="35" s="1"/>
  <c r="E59" i="35"/>
  <c r="N58" i="35"/>
  <c r="O58" i="35" s="1"/>
  <c r="K58" i="35"/>
  <c r="I58" i="35"/>
  <c r="H58" i="35"/>
  <c r="E58" i="35"/>
  <c r="O57" i="35"/>
  <c r="N57" i="35"/>
  <c r="K57" i="35"/>
  <c r="I57" i="35"/>
  <c r="H57" i="35"/>
  <c r="E57" i="35"/>
  <c r="N56" i="35"/>
  <c r="O56" i="35" s="1"/>
  <c r="K56" i="35"/>
  <c r="I56" i="35"/>
  <c r="H56" i="35"/>
  <c r="E56" i="35"/>
  <c r="O55" i="35"/>
  <c r="N55" i="35"/>
  <c r="K55" i="35"/>
  <c r="H55" i="35"/>
  <c r="I55" i="35" s="1"/>
  <c r="F55" i="35"/>
  <c r="E55" i="35"/>
  <c r="N54" i="35"/>
  <c r="O54" i="35" s="1"/>
  <c r="K54" i="35"/>
  <c r="L54" i="35" s="1"/>
  <c r="H54" i="35"/>
  <c r="E54" i="35"/>
  <c r="N53" i="35"/>
  <c r="O53" i="35" s="1"/>
  <c r="K53" i="35"/>
  <c r="H53" i="35"/>
  <c r="I53" i="35" s="1"/>
  <c r="E53" i="35"/>
  <c r="O52" i="35"/>
  <c r="N52" i="35"/>
  <c r="K52" i="35"/>
  <c r="H52" i="35"/>
  <c r="I52" i="35" s="1"/>
  <c r="F52" i="35"/>
  <c r="E52" i="35"/>
  <c r="N51" i="35"/>
  <c r="O51" i="35" s="1"/>
  <c r="L51" i="35"/>
  <c r="K51" i="35"/>
  <c r="H51" i="35"/>
  <c r="F51" i="35"/>
  <c r="E51" i="35"/>
  <c r="N50" i="35"/>
  <c r="O50" i="35" s="1"/>
  <c r="L50" i="35"/>
  <c r="K50" i="35"/>
  <c r="H50" i="35"/>
  <c r="F50" i="35"/>
  <c r="E50" i="35"/>
  <c r="O49" i="35"/>
  <c r="N49" i="35"/>
  <c r="L49" i="35"/>
  <c r="K49" i="35"/>
  <c r="H49" i="35"/>
  <c r="F49" i="35"/>
  <c r="E49" i="35"/>
  <c r="N48" i="35"/>
  <c r="O48" i="35" s="1"/>
  <c r="K48" i="35"/>
  <c r="L48" i="35" s="1"/>
  <c r="H48" i="35"/>
  <c r="I48" i="35" s="1"/>
  <c r="E48" i="35"/>
  <c r="O47" i="35"/>
  <c r="N47" i="35"/>
  <c r="L47" i="35"/>
  <c r="K47" i="35"/>
  <c r="H47" i="35"/>
  <c r="I47" i="35" s="1"/>
  <c r="F47" i="35"/>
  <c r="E47" i="35"/>
  <c r="N46" i="35"/>
  <c r="O46" i="35" s="1"/>
  <c r="L46" i="35"/>
  <c r="K46" i="35"/>
  <c r="H46" i="35"/>
  <c r="F46" i="35"/>
  <c r="E46" i="35"/>
  <c r="N45" i="35"/>
  <c r="O45" i="35" s="1"/>
  <c r="L45" i="35"/>
  <c r="K45" i="35"/>
  <c r="H45" i="35"/>
  <c r="I45" i="35" s="1"/>
  <c r="E45" i="35"/>
  <c r="O44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K198" i="34"/>
  <c r="L198" i="34" s="1"/>
  <c r="H198" i="34"/>
  <c r="I198" i="34" s="1"/>
  <c r="F198" i="34"/>
  <c r="E198" i="34"/>
  <c r="N197" i="34"/>
  <c r="O197" i="34" s="1"/>
  <c r="K197" i="34"/>
  <c r="L197" i="34" s="1"/>
  <c r="H197" i="34"/>
  <c r="I197" i="34" s="1"/>
  <c r="E197" i="34"/>
  <c r="F197" i="34" s="1"/>
  <c r="N196" i="34"/>
  <c r="O196" i="34" s="1"/>
  <c r="K196" i="34"/>
  <c r="L196" i="34" s="1"/>
  <c r="H196" i="34"/>
  <c r="I196" i="34" s="1"/>
  <c r="E196" i="34"/>
  <c r="F196" i="34" s="1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E193" i="34"/>
  <c r="F193" i="34" s="1"/>
  <c r="N192" i="34"/>
  <c r="O192" i="34" s="1"/>
  <c r="K192" i="34"/>
  <c r="L192" i="34" s="1"/>
  <c r="H192" i="34"/>
  <c r="I192" i="34" s="1"/>
  <c r="E192" i="34"/>
  <c r="F192" i="34" s="1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F189" i="34" s="1"/>
  <c r="N188" i="34"/>
  <c r="O188" i="34" s="1"/>
  <c r="K188" i="34"/>
  <c r="L188" i="34" s="1"/>
  <c r="H188" i="34"/>
  <c r="I188" i="34" s="1"/>
  <c r="E188" i="34"/>
  <c r="F188" i="34" s="1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E186" i="34"/>
  <c r="F186" i="34" s="1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F184" i="34" s="1"/>
  <c r="N183" i="34"/>
  <c r="O183" i="34" s="1"/>
  <c r="K183" i="34"/>
  <c r="L183" i="34" s="1"/>
  <c r="H183" i="34"/>
  <c r="I183" i="34" s="1"/>
  <c r="F183" i="34"/>
  <c r="E183" i="34"/>
  <c r="N182" i="34"/>
  <c r="O182" i="34" s="1"/>
  <c r="K182" i="34"/>
  <c r="L182" i="34" s="1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E180" i="34"/>
  <c r="F180" i="34" s="1"/>
  <c r="N179" i="34"/>
  <c r="O179" i="34" s="1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F169" i="34" s="1"/>
  <c r="N171" i="34"/>
  <c r="O171" i="34" s="1"/>
  <c r="K171" i="34"/>
  <c r="L171" i="34" s="1"/>
  <c r="H171" i="34"/>
  <c r="E171" i="34"/>
  <c r="F171" i="34" s="1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E169" i="34"/>
  <c r="O168" i="34"/>
  <c r="N168" i="34"/>
  <c r="K168" i="34"/>
  <c r="H168" i="34"/>
  <c r="I168" i="34" s="1"/>
  <c r="F168" i="34"/>
  <c r="E168" i="34"/>
  <c r="N167" i="34"/>
  <c r="K167" i="34"/>
  <c r="L167" i="34" s="1"/>
  <c r="H167" i="34"/>
  <c r="I167" i="34" s="1"/>
  <c r="E167" i="34"/>
  <c r="F167" i="34" s="1"/>
  <c r="N166" i="34"/>
  <c r="O166" i="34" s="1"/>
  <c r="K166" i="34"/>
  <c r="L166" i="34" s="1"/>
  <c r="H166" i="34"/>
  <c r="I166" i="34" s="1"/>
  <c r="E166" i="34"/>
  <c r="F166" i="34" s="1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E163" i="34"/>
  <c r="F163" i="34" s="1"/>
  <c r="N162" i="34"/>
  <c r="O162" i="34" s="1"/>
  <c r="K162" i="34"/>
  <c r="L162" i="34" s="1"/>
  <c r="H162" i="34"/>
  <c r="I162" i="34" s="1"/>
  <c r="E162" i="34"/>
  <c r="F162" i="34" s="1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E159" i="34"/>
  <c r="F159" i="34" s="1"/>
  <c r="N158" i="34"/>
  <c r="O158" i="34" s="1"/>
  <c r="K158" i="34"/>
  <c r="L158" i="34" s="1"/>
  <c r="H158" i="34"/>
  <c r="I158" i="34" s="1"/>
  <c r="E158" i="34"/>
  <c r="F158" i="34" s="1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E155" i="34"/>
  <c r="F155" i="34" s="1"/>
  <c r="N154" i="34"/>
  <c r="O154" i="34" s="1"/>
  <c r="K154" i="34"/>
  <c r="L154" i="34" s="1"/>
  <c r="H154" i="34"/>
  <c r="I154" i="34" s="1"/>
  <c r="E154" i="34"/>
  <c r="F154" i="34" s="1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E135" i="34"/>
  <c r="F135" i="34" s="1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E128" i="34"/>
  <c r="F128" i="34" s="1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E125" i="34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N107" i="34"/>
  <c r="O107" i="34" s="1"/>
  <c r="K107" i="34"/>
  <c r="L107" i="34" s="1"/>
  <c r="H107" i="34"/>
  <c r="I107" i="34" s="1"/>
  <c r="E107" i="34"/>
  <c r="F107" i="34" s="1"/>
  <c r="N106" i="34"/>
  <c r="O106" i="34" s="1"/>
  <c r="K106" i="34"/>
  <c r="L106" i="34" s="1"/>
  <c r="H106" i="34"/>
  <c r="I106" i="34" s="1"/>
  <c r="E106" i="34"/>
  <c r="F106" i="34" s="1"/>
  <c r="N105" i="34"/>
  <c r="O105" i="34" s="1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H103" i="34"/>
  <c r="I103" i="34" s="1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L86" i="34" s="1"/>
  <c r="O90" i="34"/>
  <c r="N90" i="34"/>
  <c r="K90" i="34"/>
  <c r="L90" i="34" s="1"/>
  <c r="H90" i="34"/>
  <c r="I90" i="34" s="1"/>
  <c r="E90" i="34"/>
  <c r="N89" i="34"/>
  <c r="O89" i="34" s="1"/>
  <c r="K89" i="34"/>
  <c r="L89" i="34" s="1"/>
  <c r="H89" i="34"/>
  <c r="I89" i="34" s="1"/>
  <c r="E89" i="34"/>
  <c r="N88" i="34"/>
  <c r="O88" i="34" s="1"/>
  <c r="K88" i="34"/>
  <c r="L88" i="34" s="1"/>
  <c r="H88" i="34"/>
  <c r="I88" i="34" s="1"/>
  <c r="E88" i="34"/>
  <c r="O87" i="34"/>
  <c r="N87" i="34"/>
  <c r="K87" i="34"/>
  <c r="L87" i="34" s="1"/>
  <c r="H87" i="34"/>
  <c r="E87" i="34"/>
  <c r="F87" i="34" s="1"/>
  <c r="N86" i="34"/>
  <c r="O86" i="34" s="1"/>
  <c r="K86" i="34"/>
  <c r="H86" i="34"/>
  <c r="I86" i="34" s="1"/>
  <c r="E86" i="34"/>
  <c r="O85" i="34"/>
  <c r="N85" i="34"/>
  <c r="K85" i="34"/>
  <c r="L85" i="34" s="1"/>
  <c r="H85" i="34"/>
  <c r="E85" i="34"/>
  <c r="F85" i="34" s="1"/>
  <c r="N84" i="34"/>
  <c r="O84" i="34" s="1"/>
  <c r="K84" i="34"/>
  <c r="H84" i="34"/>
  <c r="I84" i="34" s="1"/>
  <c r="E84" i="34"/>
  <c r="F84" i="34" s="1"/>
  <c r="N83" i="34"/>
  <c r="O83" i="34" s="1"/>
  <c r="K83" i="34"/>
  <c r="H83" i="34"/>
  <c r="I83" i="34" s="1"/>
  <c r="E83" i="34"/>
  <c r="F83" i="34" s="1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N79" i="34"/>
  <c r="K79" i="34"/>
  <c r="L79" i="34" s="1"/>
  <c r="H79" i="34"/>
  <c r="I79" i="34" s="1"/>
  <c r="E79" i="34"/>
  <c r="N78" i="34"/>
  <c r="O78" i="34" s="1"/>
  <c r="K78" i="34"/>
  <c r="L78" i="34" s="1"/>
  <c r="I78" i="34"/>
  <c r="H78" i="34"/>
  <c r="E78" i="34"/>
  <c r="F78" i="34" s="1"/>
  <c r="N77" i="34"/>
  <c r="O77" i="34" s="1"/>
  <c r="K77" i="34"/>
  <c r="H77" i="34"/>
  <c r="I77" i="34" s="1"/>
  <c r="E77" i="34"/>
  <c r="F77" i="34" s="1"/>
  <c r="O76" i="34"/>
  <c r="N76" i="34"/>
  <c r="K76" i="34"/>
  <c r="L76" i="34" s="1"/>
  <c r="H76" i="34"/>
  <c r="I76" i="34" s="1"/>
  <c r="E76" i="34"/>
  <c r="N75" i="34"/>
  <c r="O75" i="34" s="1"/>
  <c r="K75" i="34"/>
  <c r="L75" i="34" s="1"/>
  <c r="H75" i="34"/>
  <c r="I75" i="34" s="1"/>
  <c r="E75" i="34"/>
  <c r="N74" i="34"/>
  <c r="O74" i="34" s="1"/>
  <c r="K74" i="34"/>
  <c r="L74" i="34" s="1"/>
  <c r="H74" i="34"/>
  <c r="E74" i="34"/>
  <c r="F74" i="34" s="1"/>
  <c r="N73" i="34"/>
  <c r="O73" i="34" s="1"/>
  <c r="K73" i="34"/>
  <c r="H73" i="34"/>
  <c r="I73" i="34" s="1"/>
  <c r="E73" i="34"/>
  <c r="F73" i="34" s="1"/>
  <c r="N72" i="34"/>
  <c r="O72" i="34" s="1"/>
  <c r="K72" i="34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54" i="34" s="1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K59" i="34"/>
  <c r="H59" i="34"/>
  <c r="E59" i="34"/>
  <c r="F59" i="34" s="1"/>
  <c r="N58" i="34"/>
  <c r="K58" i="34"/>
  <c r="H58" i="34"/>
  <c r="E58" i="34"/>
  <c r="F58" i="34" s="1"/>
  <c r="N57" i="34"/>
  <c r="K57" i="34"/>
  <c r="I57" i="34"/>
  <c r="H57" i="34"/>
  <c r="E57" i="34"/>
  <c r="N56" i="34"/>
  <c r="K56" i="34"/>
  <c r="L56" i="34" s="1"/>
  <c r="H56" i="34"/>
  <c r="E56" i="34"/>
  <c r="N55" i="34"/>
  <c r="K55" i="34"/>
  <c r="H55" i="34"/>
  <c r="E55" i="34"/>
  <c r="F55" i="34" s="1"/>
  <c r="N54" i="34"/>
  <c r="K54" i="34"/>
  <c r="H54" i="34"/>
  <c r="I54" i="34" s="1"/>
  <c r="E54" i="34"/>
  <c r="N53" i="34"/>
  <c r="K53" i="34"/>
  <c r="H53" i="34"/>
  <c r="E53" i="34"/>
  <c r="O52" i="34"/>
  <c r="N52" i="34"/>
  <c r="K52" i="34"/>
  <c r="H52" i="34"/>
  <c r="E52" i="34"/>
  <c r="F52" i="34" s="1"/>
  <c r="N51" i="34"/>
  <c r="K51" i="34"/>
  <c r="I51" i="34"/>
  <c r="H51" i="34"/>
  <c r="E51" i="34"/>
  <c r="N50" i="34"/>
  <c r="K50" i="34"/>
  <c r="H50" i="34"/>
  <c r="E50" i="34"/>
  <c r="N49" i="34"/>
  <c r="O49" i="34" s="1"/>
  <c r="K49" i="34"/>
  <c r="H49" i="34"/>
  <c r="E49" i="34"/>
  <c r="N48" i="34"/>
  <c r="L48" i="34"/>
  <c r="K48" i="34"/>
  <c r="H48" i="34"/>
  <c r="E48" i="34"/>
  <c r="O47" i="34"/>
  <c r="N47" i="34"/>
  <c r="K47" i="34"/>
  <c r="H47" i="34"/>
  <c r="E47" i="34"/>
  <c r="N46" i="34"/>
  <c r="L46" i="34"/>
  <c r="K46" i="34"/>
  <c r="H46" i="34"/>
  <c r="E46" i="34"/>
  <c r="O45" i="34"/>
  <c r="N45" i="34"/>
  <c r="K45" i="34"/>
  <c r="H45" i="34"/>
  <c r="E45" i="34"/>
  <c r="N44" i="34"/>
  <c r="K44" i="34"/>
  <c r="H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E198" i="33"/>
  <c r="F198" i="33" s="1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E194" i="33"/>
  <c r="F194" i="33" s="1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E190" i="33"/>
  <c r="F190" i="33" s="1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E186" i="33"/>
  <c r="F186" i="33" s="1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E182" i="33"/>
  <c r="F182" i="33" s="1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O179" i="33"/>
  <c r="N179" i="33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N171" i="33"/>
  <c r="O171" i="33" s="1"/>
  <c r="K171" i="33"/>
  <c r="L171" i="33" s="1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E169" i="33"/>
  <c r="F169" i="33" s="1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E167" i="33"/>
  <c r="F167" i="33" s="1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K163" i="33"/>
  <c r="L163" i="33" s="1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E161" i="33"/>
  <c r="F161" i="33" s="1"/>
  <c r="N160" i="33"/>
  <c r="O160" i="33" s="1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E159" i="33"/>
  <c r="F159" i="33" s="1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K155" i="33"/>
  <c r="L155" i="33" s="1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E153" i="33"/>
  <c r="F153" i="33" s="1"/>
  <c r="N152" i="33"/>
  <c r="O152" i="33" s="1"/>
  <c r="K152" i="33"/>
  <c r="L152" i="33" s="1"/>
  <c r="H152" i="33"/>
  <c r="F152" i="33"/>
  <c r="E152" i="33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E134" i="33"/>
  <c r="F134" i="33" s="1"/>
  <c r="N133" i="33"/>
  <c r="O133" i="33" s="1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E132" i="33"/>
  <c r="F132" i="33" s="1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E126" i="33"/>
  <c r="F126" i="33" s="1"/>
  <c r="N125" i="33"/>
  <c r="L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K98" i="33"/>
  <c r="K118" i="33" s="1"/>
  <c r="I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K71" i="33"/>
  <c r="L71" i="33" s="1"/>
  <c r="H71" i="33"/>
  <c r="I71" i="33" s="1"/>
  <c r="E71" i="33"/>
  <c r="M69" i="33"/>
  <c r="J69" i="33"/>
  <c r="G69" i="33"/>
  <c r="D69" i="33"/>
  <c r="B69" i="33"/>
  <c r="M68" i="33"/>
  <c r="G68" i="33"/>
  <c r="B64" i="33"/>
  <c r="O57" i="33" s="1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H59" i="33"/>
  <c r="I59" i="33" s="1"/>
  <c r="E59" i="33"/>
  <c r="F59" i="33" s="1"/>
  <c r="N58" i="33"/>
  <c r="K58" i="33"/>
  <c r="H58" i="33"/>
  <c r="I58" i="33" s="1"/>
  <c r="E58" i="33"/>
  <c r="F58" i="33" s="1"/>
  <c r="N57" i="33"/>
  <c r="K57" i="33"/>
  <c r="L57" i="33" s="1"/>
  <c r="H57" i="33"/>
  <c r="I57" i="33" s="1"/>
  <c r="E57" i="33"/>
  <c r="N56" i="33"/>
  <c r="K56" i="33"/>
  <c r="L56" i="33" s="1"/>
  <c r="I56" i="33"/>
  <c r="H56" i="33"/>
  <c r="E56" i="33"/>
  <c r="N55" i="33"/>
  <c r="O55" i="33" s="1"/>
  <c r="L55" i="33"/>
  <c r="K55" i="33"/>
  <c r="H55" i="33"/>
  <c r="E55" i="33"/>
  <c r="F55" i="33" s="1"/>
  <c r="N54" i="33"/>
  <c r="O54" i="33" s="1"/>
  <c r="K54" i="33"/>
  <c r="H54" i="33"/>
  <c r="E54" i="33"/>
  <c r="F54" i="33" s="1"/>
  <c r="O53" i="33"/>
  <c r="N53" i="33"/>
  <c r="K53" i="33"/>
  <c r="H53" i="33"/>
  <c r="I53" i="33" s="1"/>
  <c r="E53" i="33"/>
  <c r="N52" i="33"/>
  <c r="K52" i="33"/>
  <c r="L52" i="33" s="1"/>
  <c r="H52" i="33"/>
  <c r="E52" i="33"/>
  <c r="F52" i="33" s="1"/>
  <c r="O51" i="33"/>
  <c r="N51" i="33"/>
  <c r="K51" i="33"/>
  <c r="H51" i="33"/>
  <c r="I51" i="33" s="1"/>
  <c r="E51" i="33"/>
  <c r="F51" i="33" s="1"/>
  <c r="N50" i="33"/>
  <c r="K50" i="33"/>
  <c r="H50" i="33"/>
  <c r="I50" i="33" s="1"/>
  <c r="E50" i="33"/>
  <c r="F50" i="33" s="1"/>
  <c r="N49" i="33"/>
  <c r="K49" i="33"/>
  <c r="L49" i="33" s="1"/>
  <c r="H49" i="33"/>
  <c r="I49" i="33" s="1"/>
  <c r="E49" i="33"/>
  <c r="N48" i="33"/>
  <c r="K48" i="33"/>
  <c r="L48" i="33" s="1"/>
  <c r="I48" i="33"/>
  <c r="H48" i="33"/>
  <c r="E48" i="33"/>
  <c r="N47" i="33"/>
  <c r="O47" i="33" s="1"/>
  <c r="K47" i="33"/>
  <c r="L47" i="33" s="1"/>
  <c r="H47" i="33"/>
  <c r="E47" i="33"/>
  <c r="N46" i="33"/>
  <c r="O46" i="33" s="1"/>
  <c r="K46" i="33"/>
  <c r="H46" i="33"/>
  <c r="I46" i="33" s="1"/>
  <c r="E46" i="33"/>
  <c r="F46" i="33" s="1"/>
  <c r="N45" i="33"/>
  <c r="K45" i="33"/>
  <c r="L45" i="33" s="1"/>
  <c r="H45" i="33"/>
  <c r="I45" i="33" s="1"/>
  <c r="E45" i="33"/>
  <c r="N44" i="33"/>
  <c r="K44" i="33"/>
  <c r="L44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E196" i="32"/>
  <c r="F196" i="32" s="1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E192" i="32"/>
  <c r="F192" i="32" s="1"/>
  <c r="O191" i="32"/>
  <c r="N191" i="32"/>
  <c r="K191" i="32"/>
  <c r="L191" i="32" s="1"/>
  <c r="H191" i="32"/>
  <c r="I191" i="32" s="1"/>
  <c r="F191" i="32"/>
  <c r="E191" i="32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E186" i="32"/>
  <c r="F186" i="32" s="1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E184" i="32"/>
  <c r="F184" i="32" s="1"/>
  <c r="N183" i="32"/>
  <c r="O183" i="32" s="1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O180" i="32" s="1"/>
  <c r="K180" i="32"/>
  <c r="L180" i="32" s="1"/>
  <c r="H180" i="32"/>
  <c r="I180" i="32" s="1"/>
  <c r="E180" i="32"/>
  <c r="F180" i="32" s="1"/>
  <c r="N179" i="32"/>
  <c r="K179" i="32"/>
  <c r="H179" i="32"/>
  <c r="E179" i="32"/>
  <c r="M177" i="32"/>
  <c r="J177" i="32"/>
  <c r="G177" i="32"/>
  <c r="D177" i="32"/>
  <c r="B177" i="32"/>
  <c r="M176" i="32"/>
  <c r="G176" i="32"/>
  <c r="B172" i="32"/>
  <c r="F169" i="32" s="1"/>
  <c r="N171" i="32"/>
  <c r="K171" i="32"/>
  <c r="H171" i="32"/>
  <c r="F171" i="32"/>
  <c r="E171" i="32"/>
  <c r="N170" i="32"/>
  <c r="K170" i="32"/>
  <c r="H170" i="32"/>
  <c r="E170" i="32"/>
  <c r="N169" i="32"/>
  <c r="K169" i="32"/>
  <c r="H169" i="32"/>
  <c r="E169" i="32"/>
  <c r="N168" i="32"/>
  <c r="K168" i="32"/>
  <c r="L168" i="32" s="1"/>
  <c r="H168" i="32"/>
  <c r="E168" i="32"/>
  <c r="N167" i="32"/>
  <c r="L167" i="32"/>
  <c r="K167" i="32"/>
  <c r="H167" i="32"/>
  <c r="E167" i="32"/>
  <c r="N166" i="32"/>
  <c r="K166" i="32"/>
  <c r="H166" i="32"/>
  <c r="F166" i="32"/>
  <c r="E166" i="32"/>
  <c r="N165" i="32"/>
  <c r="K165" i="32"/>
  <c r="H165" i="32"/>
  <c r="I165" i="32" s="1"/>
  <c r="E165" i="32"/>
  <c r="N164" i="32"/>
  <c r="K164" i="32"/>
  <c r="H164" i="32"/>
  <c r="E164" i="32"/>
  <c r="N163" i="32"/>
  <c r="K163" i="32"/>
  <c r="H163" i="32"/>
  <c r="I163" i="32" s="1"/>
  <c r="E163" i="32"/>
  <c r="N162" i="32"/>
  <c r="K162" i="32"/>
  <c r="L162" i="32" s="1"/>
  <c r="H162" i="32"/>
  <c r="E162" i="32"/>
  <c r="N161" i="32"/>
  <c r="K161" i="32"/>
  <c r="H161" i="32"/>
  <c r="E161" i="32"/>
  <c r="N160" i="32"/>
  <c r="K160" i="32"/>
  <c r="H160" i="32"/>
  <c r="F160" i="32"/>
  <c r="E160" i="32"/>
  <c r="N159" i="32"/>
  <c r="K159" i="32"/>
  <c r="H159" i="32"/>
  <c r="E159" i="32"/>
  <c r="N158" i="32"/>
  <c r="K158" i="32"/>
  <c r="H158" i="32"/>
  <c r="E158" i="32"/>
  <c r="N157" i="32"/>
  <c r="K157" i="32"/>
  <c r="H157" i="32"/>
  <c r="F157" i="32"/>
  <c r="E157" i="32"/>
  <c r="N156" i="32"/>
  <c r="K156" i="32"/>
  <c r="H156" i="32"/>
  <c r="I156" i="32" s="1"/>
  <c r="E156" i="32"/>
  <c r="N155" i="32"/>
  <c r="L155" i="32"/>
  <c r="K155" i="32"/>
  <c r="H155" i="32"/>
  <c r="E155" i="32"/>
  <c r="N154" i="32"/>
  <c r="K154" i="32"/>
  <c r="H154" i="32"/>
  <c r="I154" i="32" s="1"/>
  <c r="E154" i="32"/>
  <c r="N153" i="32"/>
  <c r="K153" i="32"/>
  <c r="L153" i="32" s="1"/>
  <c r="H153" i="32"/>
  <c r="I153" i="32" s="1"/>
  <c r="E153" i="32"/>
  <c r="O152" i="32"/>
  <c r="N152" i="32"/>
  <c r="K152" i="32"/>
  <c r="H152" i="32"/>
  <c r="F152" i="32"/>
  <c r="E152" i="32"/>
  <c r="M150" i="32"/>
  <c r="J150" i="32"/>
  <c r="G150" i="32"/>
  <c r="D150" i="32"/>
  <c r="B150" i="32"/>
  <c r="M149" i="32"/>
  <c r="G149" i="32"/>
  <c r="B145" i="32"/>
  <c r="O137" i="32" s="1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K139" i="32"/>
  <c r="H139" i="32"/>
  <c r="I139" i="32" s="1"/>
  <c r="E139" i="32"/>
  <c r="F139" i="32" s="1"/>
  <c r="N138" i="32"/>
  <c r="K138" i="32"/>
  <c r="H138" i="32"/>
  <c r="I138" i="32" s="1"/>
  <c r="E138" i="32"/>
  <c r="F138" i="32" s="1"/>
  <c r="N137" i="32"/>
  <c r="K137" i="32"/>
  <c r="L137" i="32" s="1"/>
  <c r="I137" i="32"/>
  <c r="H137" i="32"/>
  <c r="E137" i="32"/>
  <c r="N136" i="32"/>
  <c r="O136" i="32" s="1"/>
  <c r="L136" i="32"/>
  <c r="K136" i="32"/>
  <c r="H136" i="32"/>
  <c r="E136" i="32"/>
  <c r="F136" i="32" s="1"/>
  <c r="N135" i="32"/>
  <c r="K135" i="32"/>
  <c r="H135" i="32"/>
  <c r="I135" i="32" s="1"/>
  <c r="E135" i="32"/>
  <c r="F135" i="32" s="1"/>
  <c r="N134" i="32"/>
  <c r="K134" i="32"/>
  <c r="H134" i="32"/>
  <c r="I134" i="32" s="1"/>
  <c r="E134" i="32"/>
  <c r="F134" i="32" s="1"/>
  <c r="N133" i="32"/>
  <c r="K133" i="32"/>
  <c r="I133" i="32"/>
  <c r="H133" i="32"/>
  <c r="E133" i="32"/>
  <c r="N132" i="32"/>
  <c r="L132" i="32"/>
  <c r="K132" i="32"/>
  <c r="H132" i="32"/>
  <c r="E132" i="32"/>
  <c r="F132" i="32" s="1"/>
  <c r="O131" i="32"/>
  <c r="N131" i="32"/>
  <c r="K131" i="32"/>
  <c r="H131" i="32"/>
  <c r="I131" i="32" s="1"/>
  <c r="E131" i="32"/>
  <c r="F131" i="32" s="1"/>
  <c r="N130" i="32"/>
  <c r="K130" i="32"/>
  <c r="H130" i="32"/>
  <c r="I130" i="32" s="1"/>
  <c r="E130" i="32"/>
  <c r="F130" i="32" s="1"/>
  <c r="N129" i="32"/>
  <c r="K129" i="32"/>
  <c r="I129" i="32"/>
  <c r="H129" i="32"/>
  <c r="E129" i="32"/>
  <c r="N128" i="32"/>
  <c r="L128" i="32"/>
  <c r="K128" i="32"/>
  <c r="H128" i="32"/>
  <c r="E128" i="32"/>
  <c r="F128" i="32" s="1"/>
  <c r="N127" i="32"/>
  <c r="K127" i="32"/>
  <c r="H127" i="32"/>
  <c r="I127" i="32" s="1"/>
  <c r="E127" i="32"/>
  <c r="F127" i="32" s="1"/>
  <c r="N126" i="32"/>
  <c r="K126" i="32"/>
  <c r="L126" i="32" s="1"/>
  <c r="H126" i="32"/>
  <c r="I126" i="32" s="1"/>
  <c r="E126" i="32"/>
  <c r="N125" i="32"/>
  <c r="K125" i="32"/>
  <c r="K145" i="32" s="1"/>
  <c r="I125" i="32"/>
  <c r="H125" i="32"/>
  <c r="E125" i="32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H113" i="32"/>
  <c r="I113" i="32" s="1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K88" i="32"/>
  <c r="L88" i="32" s="1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H86" i="32"/>
  <c r="I86" i="32" s="1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N83" i="32"/>
  <c r="O83" i="32" s="1"/>
  <c r="K83" i="32"/>
  <c r="L83" i="32" s="1"/>
  <c r="H83" i="32"/>
  <c r="I83" i="32" s="1"/>
  <c r="E83" i="32"/>
  <c r="F83" i="32" s="1"/>
  <c r="N82" i="32"/>
  <c r="O82" i="32" s="1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H56" i="32"/>
  <c r="I56" i="32" s="1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K44" i="32"/>
  <c r="I44" i="32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F171" i="31" s="1"/>
  <c r="O171" i="31"/>
  <c r="N171" i="31"/>
  <c r="L171" i="31"/>
  <c r="K171" i="31"/>
  <c r="H171" i="31"/>
  <c r="I171" i="31" s="1"/>
  <c r="E171" i="31"/>
  <c r="N170" i="31"/>
  <c r="O170" i="31" s="1"/>
  <c r="K170" i="31"/>
  <c r="L170" i="31" s="1"/>
  <c r="H170" i="3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F168" i="31"/>
  <c r="E168" i="31"/>
  <c r="N167" i="31"/>
  <c r="O167" i="31" s="1"/>
  <c r="K167" i="31"/>
  <c r="H167" i="31"/>
  <c r="I167" i="31" s="1"/>
  <c r="F167" i="31"/>
  <c r="E167" i="31"/>
  <c r="O166" i="31"/>
  <c r="N166" i="31"/>
  <c r="K166" i="31"/>
  <c r="L166" i="31" s="1"/>
  <c r="H166" i="31"/>
  <c r="F166" i="31"/>
  <c r="E166" i="31"/>
  <c r="N165" i="31"/>
  <c r="O165" i="31" s="1"/>
  <c r="K165" i="31"/>
  <c r="H165" i="31"/>
  <c r="I165" i="31" s="1"/>
  <c r="E165" i="31"/>
  <c r="F165" i="31" s="1"/>
  <c r="N164" i="31"/>
  <c r="K164" i="31"/>
  <c r="L164" i="31" s="1"/>
  <c r="H164" i="31"/>
  <c r="F164" i="31"/>
  <c r="E164" i="31"/>
  <c r="O163" i="31"/>
  <c r="N163" i="31"/>
  <c r="L163" i="31"/>
  <c r="K163" i="31"/>
  <c r="H163" i="31"/>
  <c r="I163" i="31" s="1"/>
  <c r="E163" i="31"/>
  <c r="N162" i="31"/>
  <c r="O162" i="31" s="1"/>
  <c r="K162" i="31"/>
  <c r="L162" i="31" s="1"/>
  <c r="H162" i="3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F160" i="31"/>
  <c r="E160" i="31"/>
  <c r="N159" i="31"/>
  <c r="O159" i="31" s="1"/>
  <c r="K159" i="31"/>
  <c r="H159" i="31"/>
  <c r="I159" i="31" s="1"/>
  <c r="F159" i="31"/>
  <c r="E159" i="31"/>
  <c r="O158" i="31"/>
  <c r="N158" i="31"/>
  <c r="K158" i="31"/>
  <c r="L158" i="31" s="1"/>
  <c r="H158" i="31"/>
  <c r="F158" i="31"/>
  <c r="E158" i="31"/>
  <c r="N157" i="31"/>
  <c r="O157" i="31" s="1"/>
  <c r="K157" i="31"/>
  <c r="H157" i="31"/>
  <c r="I157" i="31" s="1"/>
  <c r="E157" i="31"/>
  <c r="F157" i="31" s="1"/>
  <c r="N156" i="31"/>
  <c r="K156" i="31"/>
  <c r="L156" i="31" s="1"/>
  <c r="H156" i="31"/>
  <c r="F156" i="31"/>
  <c r="E156" i="31"/>
  <c r="O155" i="31"/>
  <c r="N155" i="31"/>
  <c r="L155" i="31"/>
  <c r="K155" i="31"/>
  <c r="H155" i="31"/>
  <c r="I155" i="31" s="1"/>
  <c r="E155" i="31"/>
  <c r="N154" i="31"/>
  <c r="O154" i="31" s="1"/>
  <c r="K154" i="31"/>
  <c r="L154" i="31" s="1"/>
  <c r="H154" i="3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K152" i="31"/>
  <c r="L152" i="31" s="1"/>
  <c r="H152" i="31"/>
  <c r="F152" i="31"/>
  <c r="E152" i="31"/>
  <c r="M150" i="31"/>
  <c r="J150" i="31"/>
  <c r="G150" i="31"/>
  <c r="D150" i="31"/>
  <c r="B150" i="31"/>
  <c r="M149" i="31"/>
  <c r="G149" i="31"/>
  <c r="B145" i="31"/>
  <c r="L141" i="31" s="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K141" i="31"/>
  <c r="H141" i="31"/>
  <c r="I141" i="31" s="1"/>
  <c r="E141" i="31"/>
  <c r="N140" i="31"/>
  <c r="O140" i="31" s="1"/>
  <c r="K140" i="31"/>
  <c r="L140" i="31" s="1"/>
  <c r="H140" i="31"/>
  <c r="I140" i="31" s="1"/>
  <c r="E140" i="31"/>
  <c r="N139" i="31"/>
  <c r="O139" i="31" s="1"/>
  <c r="K139" i="31"/>
  <c r="L139" i="31" s="1"/>
  <c r="H139" i="31"/>
  <c r="E139" i="31"/>
  <c r="F139" i="31" s="1"/>
  <c r="N138" i="31"/>
  <c r="O138" i="31" s="1"/>
  <c r="K138" i="31"/>
  <c r="H138" i="31"/>
  <c r="I138" i="31" s="1"/>
  <c r="E138" i="31"/>
  <c r="F138" i="31" s="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H135" i="31"/>
  <c r="I135" i="31" s="1"/>
  <c r="E135" i="31"/>
  <c r="N134" i="31"/>
  <c r="O134" i="31" s="1"/>
  <c r="K134" i="31"/>
  <c r="L134" i="31" s="1"/>
  <c r="H134" i="31"/>
  <c r="I134" i="31" s="1"/>
  <c r="E134" i="31"/>
  <c r="N133" i="31"/>
  <c r="O133" i="31" s="1"/>
  <c r="K133" i="31"/>
  <c r="L133" i="31" s="1"/>
  <c r="H133" i="31"/>
  <c r="E133" i="31"/>
  <c r="F133" i="31" s="1"/>
  <c r="N132" i="31"/>
  <c r="O132" i="31" s="1"/>
  <c r="K132" i="31"/>
  <c r="H132" i="31"/>
  <c r="I132" i="31" s="1"/>
  <c r="E132" i="31"/>
  <c r="F132" i="31" s="1"/>
  <c r="N131" i="31"/>
  <c r="O131" i="31" s="1"/>
  <c r="K131" i="31"/>
  <c r="H131" i="31"/>
  <c r="I131" i="31" s="1"/>
  <c r="E131" i="31"/>
  <c r="N130" i="31"/>
  <c r="O130" i="31" s="1"/>
  <c r="K130" i="31"/>
  <c r="L130" i="31" s="1"/>
  <c r="H130" i="31"/>
  <c r="E130" i="31"/>
  <c r="F130" i="31" s="1"/>
  <c r="N129" i="31"/>
  <c r="O129" i="31" s="1"/>
  <c r="K129" i="31"/>
  <c r="I129" i="31"/>
  <c r="H129" i="31"/>
  <c r="E129" i="31"/>
  <c r="F129" i="31" s="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H127" i="31"/>
  <c r="I127" i="31" s="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K125" i="31"/>
  <c r="L125" i="31" s="1"/>
  <c r="H125" i="31"/>
  <c r="I125" i="31" s="1"/>
  <c r="E125" i="3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L114" i="31"/>
  <c r="K114" i="31"/>
  <c r="H114" i="31"/>
  <c r="I114" i="31" s="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K112" i="31"/>
  <c r="L112" i="31" s="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K105" i="31"/>
  <c r="L105" i="31" s="1"/>
  <c r="H105" i="31"/>
  <c r="I105" i="31" s="1"/>
  <c r="E105" i="31"/>
  <c r="F105" i="31" s="1"/>
  <c r="N104" i="31"/>
  <c r="O104" i="31" s="1"/>
  <c r="K104" i="31"/>
  <c r="L104" i="31" s="1"/>
  <c r="H104" i="31"/>
  <c r="I104" i="31" s="1"/>
  <c r="E104" i="31"/>
  <c r="F104" i="31" s="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F102" i="31"/>
  <c r="E102" i="3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E99" i="31"/>
  <c r="F99" i="31" s="1"/>
  <c r="N98" i="31"/>
  <c r="L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89" i="31" s="1"/>
  <c r="N90" i="31"/>
  <c r="K90" i="31"/>
  <c r="H90" i="31"/>
  <c r="F90" i="31"/>
  <c r="E90" i="31"/>
  <c r="N89" i="31"/>
  <c r="K89" i="31"/>
  <c r="L89" i="31" s="1"/>
  <c r="H89" i="31"/>
  <c r="E89" i="31"/>
  <c r="N88" i="31"/>
  <c r="O88" i="31" s="1"/>
  <c r="K88" i="31"/>
  <c r="H88" i="31"/>
  <c r="E88" i="31"/>
  <c r="N87" i="31"/>
  <c r="K87" i="31"/>
  <c r="H87" i="31"/>
  <c r="E87" i="31"/>
  <c r="N86" i="31"/>
  <c r="O86" i="31" s="1"/>
  <c r="K86" i="31"/>
  <c r="H86" i="31"/>
  <c r="E86" i="31"/>
  <c r="O85" i="31"/>
  <c r="N85" i="31"/>
  <c r="K85" i="31"/>
  <c r="H85" i="31"/>
  <c r="E85" i="31"/>
  <c r="N84" i="31"/>
  <c r="K84" i="31"/>
  <c r="L84" i="31" s="1"/>
  <c r="H84" i="31"/>
  <c r="E84" i="31"/>
  <c r="N83" i="31"/>
  <c r="K83" i="31"/>
  <c r="H83" i="31"/>
  <c r="E83" i="31"/>
  <c r="N82" i="31"/>
  <c r="K82" i="31"/>
  <c r="L82" i="31" s="1"/>
  <c r="H82" i="31"/>
  <c r="E82" i="31"/>
  <c r="N81" i="31"/>
  <c r="K81" i="31"/>
  <c r="I81" i="31"/>
  <c r="H81" i="31"/>
  <c r="E81" i="31"/>
  <c r="N80" i="31"/>
  <c r="O80" i="31" s="1"/>
  <c r="K80" i="31"/>
  <c r="H80" i="31"/>
  <c r="F80" i="31"/>
  <c r="E80" i="31"/>
  <c r="N79" i="31"/>
  <c r="K79" i="31"/>
  <c r="I79" i="31"/>
  <c r="H79" i="31"/>
  <c r="E79" i="31"/>
  <c r="O78" i="31"/>
  <c r="N78" i="31"/>
  <c r="K78" i="31"/>
  <c r="H78" i="31"/>
  <c r="E78" i="31"/>
  <c r="N77" i="31"/>
  <c r="K77" i="31"/>
  <c r="H77" i="31"/>
  <c r="F77" i="31"/>
  <c r="E77" i="31"/>
  <c r="N76" i="31"/>
  <c r="K76" i="31"/>
  <c r="I76" i="31"/>
  <c r="H76" i="31"/>
  <c r="E76" i="31"/>
  <c r="N75" i="31"/>
  <c r="K75" i="31"/>
  <c r="H75" i="31"/>
  <c r="E75" i="31"/>
  <c r="F75" i="31" s="1"/>
  <c r="N74" i="31"/>
  <c r="K74" i="31"/>
  <c r="H74" i="31"/>
  <c r="E74" i="31"/>
  <c r="F74" i="31" s="1"/>
  <c r="N73" i="31"/>
  <c r="K73" i="31"/>
  <c r="H73" i="31"/>
  <c r="E73" i="31"/>
  <c r="N72" i="31"/>
  <c r="K72" i="31"/>
  <c r="H72" i="31"/>
  <c r="E72" i="31"/>
  <c r="N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F58" i="31" s="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N60" i="31"/>
  <c r="K60" i="31"/>
  <c r="H60" i="31"/>
  <c r="E60" i="31"/>
  <c r="N59" i="31"/>
  <c r="K59" i="31"/>
  <c r="L59" i="31" s="1"/>
  <c r="H59" i="31"/>
  <c r="E59" i="31"/>
  <c r="N58" i="31"/>
  <c r="K58" i="31"/>
  <c r="I58" i="31"/>
  <c r="H58" i="31"/>
  <c r="E58" i="31"/>
  <c r="O57" i="31"/>
  <c r="N57" i="31"/>
  <c r="K57" i="31"/>
  <c r="H57" i="31"/>
  <c r="E57" i="31"/>
  <c r="N56" i="31"/>
  <c r="K56" i="31"/>
  <c r="L56" i="31" s="1"/>
  <c r="H56" i="31"/>
  <c r="E56" i="31"/>
  <c r="N55" i="31"/>
  <c r="K55" i="31"/>
  <c r="I55" i="31"/>
  <c r="H55" i="31"/>
  <c r="E55" i="31"/>
  <c r="O54" i="31"/>
  <c r="N54" i="31"/>
  <c r="K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K51" i="31"/>
  <c r="H51" i="31"/>
  <c r="I51" i="31" s="1"/>
  <c r="E51" i="31"/>
  <c r="N50" i="31"/>
  <c r="K50" i="31"/>
  <c r="H50" i="31"/>
  <c r="E50" i="31"/>
  <c r="N49" i="31"/>
  <c r="K49" i="31"/>
  <c r="H49" i="31"/>
  <c r="E49" i="31"/>
  <c r="F49" i="31" s="1"/>
  <c r="N48" i="31"/>
  <c r="K48" i="31"/>
  <c r="H48" i="31"/>
  <c r="I48" i="31" s="1"/>
  <c r="E48" i="31"/>
  <c r="N47" i="31"/>
  <c r="K47" i="31"/>
  <c r="L47" i="31" s="1"/>
  <c r="H47" i="31"/>
  <c r="E47" i="31"/>
  <c r="N46" i="31"/>
  <c r="O46" i="31" s="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F197" i="30" s="1"/>
  <c r="N198" i="30"/>
  <c r="L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E196" i="30"/>
  <c r="N195" i="30"/>
  <c r="L195" i="30"/>
  <c r="K195" i="30"/>
  <c r="H195" i="30"/>
  <c r="I195" i="30" s="1"/>
  <c r="E195" i="30"/>
  <c r="O194" i="30"/>
  <c r="N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E193" i="30"/>
  <c r="N192" i="30"/>
  <c r="O192" i="30" s="1"/>
  <c r="K192" i="30"/>
  <c r="L192" i="30" s="1"/>
  <c r="H192" i="30"/>
  <c r="E192" i="30"/>
  <c r="N191" i="30"/>
  <c r="O191" i="30" s="1"/>
  <c r="K191" i="30"/>
  <c r="H191" i="30"/>
  <c r="F191" i="30"/>
  <c r="E191" i="30"/>
  <c r="N190" i="30"/>
  <c r="K190" i="30"/>
  <c r="H190" i="30"/>
  <c r="I190" i="30" s="1"/>
  <c r="E190" i="30"/>
  <c r="N189" i="30"/>
  <c r="K189" i="30"/>
  <c r="H189" i="30"/>
  <c r="I189" i="30" s="1"/>
  <c r="E189" i="30"/>
  <c r="N188" i="30"/>
  <c r="K188" i="30"/>
  <c r="L188" i="30" s="1"/>
  <c r="H188" i="30"/>
  <c r="F188" i="30"/>
  <c r="E188" i="30"/>
  <c r="O187" i="30"/>
  <c r="N187" i="30"/>
  <c r="L187" i="30"/>
  <c r="K187" i="30"/>
  <c r="H187" i="30"/>
  <c r="I187" i="30" s="1"/>
  <c r="E187" i="30"/>
  <c r="N186" i="30"/>
  <c r="L186" i="30"/>
  <c r="K186" i="30"/>
  <c r="H186" i="30"/>
  <c r="I186" i="30" s="1"/>
  <c r="E186" i="30"/>
  <c r="N185" i="30"/>
  <c r="O185" i="30" s="1"/>
  <c r="K185" i="30"/>
  <c r="H185" i="30"/>
  <c r="F185" i="30"/>
  <c r="E185" i="30"/>
  <c r="N184" i="30"/>
  <c r="K184" i="30"/>
  <c r="L184" i="30" s="1"/>
  <c r="H184" i="30"/>
  <c r="I184" i="30" s="1"/>
  <c r="E184" i="30"/>
  <c r="N183" i="30"/>
  <c r="O183" i="30" s="1"/>
  <c r="K183" i="30"/>
  <c r="L183" i="30" s="1"/>
  <c r="H183" i="30"/>
  <c r="E183" i="30"/>
  <c r="O182" i="30"/>
  <c r="N182" i="30"/>
  <c r="K182" i="30"/>
  <c r="H182" i="30"/>
  <c r="I182" i="30" s="1"/>
  <c r="F182" i="30"/>
  <c r="E182" i="30"/>
  <c r="N181" i="30"/>
  <c r="K181" i="30"/>
  <c r="L181" i="30" s="1"/>
  <c r="H181" i="30"/>
  <c r="I181" i="30" s="1"/>
  <c r="E181" i="30"/>
  <c r="N180" i="30"/>
  <c r="K180" i="30"/>
  <c r="L180" i="30" s="1"/>
  <c r="H180" i="30"/>
  <c r="F180" i="30"/>
  <c r="E180" i="30"/>
  <c r="N179" i="30"/>
  <c r="N199" i="30" s="1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I171" i="30" s="1"/>
  <c r="E171" i="30"/>
  <c r="N170" i="30"/>
  <c r="K170" i="30"/>
  <c r="H170" i="30"/>
  <c r="E170" i="30"/>
  <c r="N169" i="30"/>
  <c r="K169" i="30"/>
  <c r="H169" i="30"/>
  <c r="I169" i="30" s="1"/>
  <c r="E169" i="30"/>
  <c r="N168" i="30"/>
  <c r="K168" i="30"/>
  <c r="L168" i="30" s="1"/>
  <c r="H168" i="30"/>
  <c r="E168" i="30"/>
  <c r="N167" i="30"/>
  <c r="O167" i="30" s="1"/>
  <c r="K167" i="30"/>
  <c r="H167" i="30"/>
  <c r="F167" i="30"/>
  <c r="E167" i="30"/>
  <c r="N166" i="30"/>
  <c r="K166" i="30"/>
  <c r="H166" i="30"/>
  <c r="I166" i="30" s="1"/>
  <c r="E166" i="30"/>
  <c r="N165" i="30"/>
  <c r="K165" i="30"/>
  <c r="H165" i="30"/>
  <c r="F165" i="30"/>
  <c r="E165" i="30"/>
  <c r="N164" i="30"/>
  <c r="K164" i="30"/>
  <c r="H164" i="30"/>
  <c r="I164" i="30" s="1"/>
  <c r="E164" i="30"/>
  <c r="N163" i="30"/>
  <c r="L163" i="30"/>
  <c r="K163" i="30"/>
  <c r="H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K159" i="30"/>
  <c r="H159" i="30"/>
  <c r="E159" i="30"/>
  <c r="N158" i="30"/>
  <c r="O158" i="30" s="1"/>
  <c r="K158" i="30"/>
  <c r="H158" i="30"/>
  <c r="E158" i="30"/>
  <c r="N157" i="30"/>
  <c r="K157" i="30"/>
  <c r="H157" i="30"/>
  <c r="E157" i="30"/>
  <c r="N156" i="30"/>
  <c r="O156" i="30" s="1"/>
  <c r="K156" i="30"/>
  <c r="H156" i="30"/>
  <c r="E156" i="30"/>
  <c r="N155" i="30"/>
  <c r="K155" i="30"/>
  <c r="H155" i="30"/>
  <c r="E155" i="30"/>
  <c r="O154" i="30"/>
  <c r="N154" i="30"/>
  <c r="K154" i="30"/>
  <c r="H154" i="30"/>
  <c r="F154" i="30"/>
  <c r="E154" i="30"/>
  <c r="N153" i="30"/>
  <c r="K153" i="30"/>
  <c r="H153" i="30"/>
  <c r="E153" i="30"/>
  <c r="O152" i="30"/>
  <c r="N152" i="30"/>
  <c r="K152" i="30"/>
  <c r="H152" i="30"/>
  <c r="F152" i="30"/>
  <c r="E152" i="30"/>
  <c r="M150" i="30"/>
  <c r="J150" i="30"/>
  <c r="G150" i="30"/>
  <c r="D150" i="30"/>
  <c r="B150" i="30"/>
  <c r="M149" i="30"/>
  <c r="G149" i="30"/>
  <c r="B145" i="30"/>
  <c r="L141" i="30" s="1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E140" i="30"/>
  <c r="N139" i="30"/>
  <c r="O139" i="30" s="1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E138" i="30"/>
  <c r="N137" i="30"/>
  <c r="O137" i="30" s="1"/>
  <c r="K137" i="30"/>
  <c r="H137" i="30"/>
  <c r="I137" i="30" s="1"/>
  <c r="F137" i="30"/>
  <c r="E137" i="30"/>
  <c r="O136" i="30"/>
  <c r="N136" i="30"/>
  <c r="K136" i="30"/>
  <c r="L136" i="30" s="1"/>
  <c r="H136" i="30"/>
  <c r="F136" i="30"/>
  <c r="E136" i="30"/>
  <c r="N135" i="30"/>
  <c r="O135" i="30" s="1"/>
  <c r="K135" i="30"/>
  <c r="H135" i="30"/>
  <c r="I135" i="30" s="1"/>
  <c r="F135" i="30"/>
  <c r="E135" i="30"/>
  <c r="O134" i="30"/>
  <c r="N134" i="30"/>
  <c r="K134" i="30"/>
  <c r="L134" i="30" s="1"/>
  <c r="H134" i="30"/>
  <c r="F134" i="30"/>
  <c r="E134" i="30"/>
  <c r="N133" i="30"/>
  <c r="O133" i="30" s="1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E132" i="30"/>
  <c r="N131" i="30"/>
  <c r="O131" i="30" s="1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N129" i="30"/>
  <c r="O129" i="30" s="1"/>
  <c r="K129" i="30"/>
  <c r="H129" i="30"/>
  <c r="I129" i="30" s="1"/>
  <c r="F129" i="30"/>
  <c r="E129" i="30"/>
  <c r="O128" i="30"/>
  <c r="N128" i="30"/>
  <c r="K128" i="30"/>
  <c r="L128" i="30" s="1"/>
  <c r="H128" i="30"/>
  <c r="F128" i="30"/>
  <c r="E128" i="30"/>
  <c r="N127" i="30"/>
  <c r="O127" i="30" s="1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K125" i="30"/>
  <c r="L125" i="30" s="1"/>
  <c r="H125" i="30"/>
  <c r="F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K107" i="30"/>
  <c r="L107" i="30" s="1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H99" i="30"/>
  <c r="I99" i="30" s="1"/>
  <c r="F99" i="30"/>
  <c r="E99" i="30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I85" i="30" s="1"/>
  <c r="N90" i="30"/>
  <c r="K90" i="30"/>
  <c r="L90" i="30" s="1"/>
  <c r="H90" i="30"/>
  <c r="E90" i="30"/>
  <c r="F90" i="30" s="1"/>
  <c r="N89" i="30"/>
  <c r="K89" i="30"/>
  <c r="H89" i="30"/>
  <c r="I89" i="30" s="1"/>
  <c r="E89" i="30"/>
  <c r="N88" i="30"/>
  <c r="O88" i="30" s="1"/>
  <c r="K88" i="30"/>
  <c r="I88" i="30"/>
  <c r="H88" i="30"/>
  <c r="E88" i="30"/>
  <c r="F88" i="30" s="1"/>
  <c r="N87" i="30"/>
  <c r="K87" i="30"/>
  <c r="L87" i="30" s="1"/>
  <c r="H87" i="30"/>
  <c r="I87" i="30" s="1"/>
  <c r="E87" i="30"/>
  <c r="F87" i="30" s="1"/>
  <c r="N86" i="30"/>
  <c r="L86" i="30"/>
  <c r="K86" i="30"/>
  <c r="H86" i="30"/>
  <c r="I86" i="30" s="1"/>
  <c r="E86" i="30"/>
  <c r="O85" i="30"/>
  <c r="N85" i="30"/>
  <c r="K85" i="30"/>
  <c r="L85" i="30" s="1"/>
  <c r="H85" i="30"/>
  <c r="E85" i="30"/>
  <c r="F85" i="30" s="1"/>
  <c r="O84" i="30"/>
  <c r="N84" i="30"/>
  <c r="K84" i="30"/>
  <c r="L84" i="30" s="1"/>
  <c r="H84" i="30"/>
  <c r="I84" i="30" s="1"/>
  <c r="E84" i="30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K75" i="30"/>
  <c r="L75" i="30" s="1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K71" i="30"/>
  <c r="L71" i="30" s="1"/>
  <c r="H71" i="30"/>
  <c r="E71" i="30"/>
  <c r="E91" i="30" s="1"/>
  <c r="M69" i="30"/>
  <c r="J69" i="30"/>
  <c r="G69" i="30"/>
  <c r="D69" i="30"/>
  <c r="B69" i="30"/>
  <c r="M68" i="30"/>
  <c r="G68" i="30"/>
  <c r="B64" i="30"/>
  <c r="O60" i="30" s="1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N60" i="30"/>
  <c r="K60" i="30"/>
  <c r="H60" i="30"/>
  <c r="E60" i="30"/>
  <c r="N59" i="30"/>
  <c r="O59" i="30" s="1"/>
  <c r="K59" i="30"/>
  <c r="H59" i="30"/>
  <c r="E59" i="30"/>
  <c r="N58" i="30"/>
  <c r="K58" i="30"/>
  <c r="H58" i="30"/>
  <c r="I58" i="30" s="1"/>
  <c r="E58" i="30"/>
  <c r="N57" i="30"/>
  <c r="L57" i="30"/>
  <c r="K57" i="30"/>
  <c r="H57" i="30"/>
  <c r="E57" i="30"/>
  <c r="N56" i="30"/>
  <c r="K56" i="30"/>
  <c r="H56" i="30"/>
  <c r="I56" i="30" s="1"/>
  <c r="E56" i="30"/>
  <c r="N55" i="30"/>
  <c r="K55" i="30"/>
  <c r="H55" i="30"/>
  <c r="E55" i="30"/>
  <c r="N54" i="30"/>
  <c r="K54" i="30"/>
  <c r="H54" i="30"/>
  <c r="F54" i="30"/>
  <c r="E54" i="30"/>
  <c r="N53" i="30"/>
  <c r="L53" i="30"/>
  <c r="K53" i="30"/>
  <c r="H53" i="30"/>
  <c r="E53" i="30"/>
  <c r="N52" i="30"/>
  <c r="K52" i="30"/>
  <c r="H52" i="30"/>
  <c r="E52" i="30"/>
  <c r="N51" i="30"/>
  <c r="O51" i="30" s="1"/>
  <c r="K51" i="30"/>
  <c r="H51" i="30"/>
  <c r="E51" i="30"/>
  <c r="N50" i="30"/>
  <c r="K50" i="30"/>
  <c r="H50" i="30"/>
  <c r="I50" i="30" s="1"/>
  <c r="E50" i="30"/>
  <c r="N49" i="30"/>
  <c r="L49" i="30"/>
  <c r="K49" i="30"/>
  <c r="H49" i="30"/>
  <c r="E49" i="30"/>
  <c r="N48" i="30"/>
  <c r="K48" i="30"/>
  <c r="H48" i="30"/>
  <c r="I48" i="30" s="1"/>
  <c r="E48" i="30"/>
  <c r="N47" i="30"/>
  <c r="K47" i="30"/>
  <c r="H47" i="30"/>
  <c r="E47" i="30"/>
  <c r="N46" i="30"/>
  <c r="K46" i="30"/>
  <c r="H46" i="30"/>
  <c r="F46" i="30"/>
  <c r="E46" i="30"/>
  <c r="N45" i="30"/>
  <c r="L45" i="30"/>
  <c r="K45" i="30"/>
  <c r="H45" i="30"/>
  <c r="E45" i="30"/>
  <c r="N44" i="30"/>
  <c r="K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K169" i="29"/>
  <c r="L169" i="29" s="1"/>
  <c r="I169" i="29"/>
  <c r="H169" i="29"/>
  <c r="E169" i="29"/>
  <c r="F169" i="29" s="1"/>
  <c r="N168" i="29"/>
  <c r="O168" i="29" s="1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E166" i="29"/>
  <c r="F166" i="29" s="1"/>
  <c r="N165" i="29"/>
  <c r="O165" i="29" s="1"/>
  <c r="K165" i="29"/>
  <c r="L165" i="29" s="1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H162" i="29"/>
  <c r="I162" i="29" s="1"/>
  <c r="E162" i="29"/>
  <c r="F162" i="29" s="1"/>
  <c r="N161" i="29"/>
  <c r="O161" i="29" s="1"/>
  <c r="K161" i="29"/>
  <c r="L161" i="29" s="1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N157" i="29"/>
  <c r="O157" i="29" s="1"/>
  <c r="L157" i="29"/>
  <c r="K157" i="29"/>
  <c r="H157" i="29"/>
  <c r="I157" i="29" s="1"/>
  <c r="E157" i="29"/>
  <c r="F157" i="29" s="1"/>
  <c r="N156" i="29"/>
  <c r="O156" i="29" s="1"/>
  <c r="K156" i="29"/>
  <c r="L156" i="29" s="1"/>
  <c r="H156" i="29"/>
  <c r="I156" i="29" s="1"/>
  <c r="E156" i="29"/>
  <c r="F156" i="29" s="1"/>
  <c r="N155" i="29"/>
  <c r="O155" i="29" s="1"/>
  <c r="K155" i="29"/>
  <c r="L155" i="29" s="1"/>
  <c r="H155" i="29"/>
  <c r="I155" i="29" s="1"/>
  <c r="E155" i="29"/>
  <c r="F155" i="29" s="1"/>
  <c r="N154" i="29"/>
  <c r="O154" i="29" s="1"/>
  <c r="K154" i="29"/>
  <c r="L154" i="29" s="1"/>
  <c r="H154" i="29"/>
  <c r="I154" i="29" s="1"/>
  <c r="E154" i="29"/>
  <c r="F154" i="29" s="1"/>
  <c r="N153" i="29"/>
  <c r="O153" i="29" s="1"/>
  <c r="K153" i="29"/>
  <c r="L153" i="29" s="1"/>
  <c r="I153" i="29"/>
  <c r="H153" i="29"/>
  <c r="E153" i="29"/>
  <c r="F153" i="29" s="1"/>
  <c r="N152" i="29"/>
  <c r="K152" i="29"/>
  <c r="K172" i="29" s="1"/>
  <c r="H152" i="29"/>
  <c r="E152" i="29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K140" i="29"/>
  <c r="L140" i="29" s="1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K132" i="29"/>
  <c r="L132" i="29" s="1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N129" i="29"/>
  <c r="O129" i="29" s="1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F117" i="29" s="1"/>
  <c r="N117" i="29"/>
  <c r="K117" i="29"/>
  <c r="H117" i="29"/>
  <c r="I117" i="29" s="1"/>
  <c r="E117" i="29"/>
  <c r="N116" i="29"/>
  <c r="O116" i="29" s="1"/>
  <c r="L116" i="29"/>
  <c r="K116" i="29"/>
  <c r="H116" i="29"/>
  <c r="F116" i="29"/>
  <c r="E116" i="29"/>
  <c r="N115" i="29"/>
  <c r="K115" i="29"/>
  <c r="L115" i="29" s="1"/>
  <c r="H115" i="29"/>
  <c r="I115" i="29" s="1"/>
  <c r="E115" i="29"/>
  <c r="O114" i="29"/>
  <c r="N114" i="29"/>
  <c r="K114" i="29"/>
  <c r="H114" i="29"/>
  <c r="F114" i="29"/>
  <c r="E114" i="29"/>
  <c r="N113" i="29"/>
  <c r="L113" i="29"/>
  <c r="K113" i="29"/>
  <c r="H113" i="29"/>
  <c r="E113" i="29"/>
  <c r="N112" i="29"/>
  <c r="O112" i="29" s="1"/>
  <c r="K112" i="29"/>
  <c r="H112" i="29"/>
  <c r="I112" i="29" s="1"/>
  <c r="F112" i="29"/>
  <c r="E112" i="29"/>
  <c r="N111" i="29"/>
  <c r="K111" i="29"/>
  <c r="L111" i="29" s="1"/>
  <c r="H111" i="29"/>
  <c r="I111" i="29" s="1"/>
  <c r="E111" i="29"/>
  <c r="O110" i="29"/>
  <c r="N110" i="29"/>
  <c r="K110" i="29"/>
  <c r="H110" i="29"/>
  <c r="I110" i="29" s="1"/>
  <c r="F110" i="29"/>
  <c r="E110" i="29"/>
  <c r="N109" i="29"/>
  <c r="L109" i="29"/>
  <c r="K109" i="29"/>
  <c r="H109" i="29"/>
  <c r="E109" i="29"/>
  <c r="N108" i="29"/>
  <c r="O108" i="29" s="1"/>
  <c r="K108" i="29"/>
  <c r="H108" i="29"/>
  <c r="I108" i="29" s="1"/>
  <c r="F108" i="29"/>
  <c r="E108" i="29"/>
  <c r="N107" i="29"/>
  <c r="K107" i="29"/>
  <c r="L107" i="29" s="1"/>
  <c r="H107" i="29"/>
  <c r="I107" i="29" s="1"/>
  <c r="E107" i="29"/>
  <c r="N106" i="29"/>
  <c r="O106" i="29" s="1"/>
  <c r="K106" i="29"/>
  <c r="L106" i="29" s="1"/>
  <c r="H106" i="29"/>
  <c r="E106" i="29"/>
  <c r="N105" i="29"/>
  <c r="O105" i="29" s="1"/>
  <c r="K105" i="29"/>
  <c r="H105" i="29"/>
  <c r="I105" i="29" s="1"/>
  <c r="F105" i="29"/>
  <c r="E105" i="29"/>
  <c r="N104" i="29"/>
  <c r="L104" i="29"/>
  <c r="K104" i="29"/>
  <c r="H104" i="29"/>
  <c r="F104" i="29"/>
  <c r="E104" i="29"/>
  <c r="N103" i="29"/>
  <c r="K103" i="29"/>
  <c r="H103" i="29"/>
  <c r="I103" i="29" s="1"/>
  <c r="F103" i="29"/>
  <c r="E103" i="29"/>
  <c r="N102" i="29"/>
  <c r="K102" i="29"/>
  <c r="L102" i="29" s="1"/>
  <c r="H102" i="29"/>
  <c r="I102" i="29" s="1"/>
  <c r="E102" i="29"/>
  <c r="N101" i="29"/>
  <c r="L101" i="29"/>
  <c r="K101" i="29"/>
  <c r="H101" i="29"/>
  <c r="E101" i="29"/>
  <c r="N100" i="29"/>
  <c r="O100" i="29" s="1"/>
  <c r="K100" i="29"/>
  <c r="H100" i="29"/>
  <c r="F100" i="29"/>
  <c r="E100" i="29"/>
  <c r="N99" i="29"/>
  <c r="K99" i="29"/>
  <c r="H99" i="29"/>
  <c r="I99" i="29" s="1"/>
  <c r="F99" i="29"/>
  <c r="E99" i="29"/>
  <c r="N98" i="29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L90" i="29" s="1"/>
  <c r="N90" i="29"/>
  <c r="O90" i="29" s="1"/>
  <c r="K90" i="29"/>
  <c r="H90" i="29"/>
  <c r="I90" i="29" s="1"/>
  <c r="E90" i="29"/>
  <c r="N89" i="29"/>
  <c r="O89" i="29" s="1"/>
  <c r="L89" i="29"/>
  <c r="K89" i="29"/>
  <c r="H89" i="29"/>
  <c r="F89" i="29"/>
  <c r="E89" i="29"/>
  <c r="N88" i="29"/>
  <c r="K88" i="29"/>
  <c r="L88" i="29" s="1"/>
  <c r="H88" i="29"/>
  <c r="E88" i="29"/>
  <c r="F88" i="29" s="1"/>
  <c r="N87" i="29"/>
  <c r="K87" i="29"/>
  <c r="I87" i="29"/>
  <c r="H87" i="29"/>
  <c r="E87" i="29"/>
  <c r="N86" i="29"/>
  <c r="O86" i="29" s="1"/>
  <c r="K86" i="29"/>
  <c r="H86" i="29"/>
  <c r="I86" i="29" s="1"/>
  <c r="E86" i="29"/>
  <c r="N85" i="29"/>
  <c r="O85" i="29" s="1"/>
  <c r="L85" i="29"/>
  <c r="K85" i="29"/>
  <c r="H85" i="29"/>
  <c r="F85" i="29"/>
  <c r="E85" i="29"/>
  <c r="N84" i="29"/>
  <c r="K84" i="29"/>
  <c r="L84" i="29" s="1"/>
  <c r="H84" i="29"/>
  <c r="E84" i="29"/>
  <c r="F84" i="29" s="1"/>
  <c r="N83" i="29"/>
  <c r="K83" i="29"/>
  <c r="I83" i="29"/>
  <c r="H83" i="29"/>
  <c r="E83" i="29"/>
  <c r="N82" i="29"/>
  <c r="O82" i="29" s="1"/>
  <c r="K82" i="29"/>
  <c r="H82" i="29"/>
  <c r="I82" i="29" s="1"/>
  <c r="E82" i="29"/>
  <c r="N81" i="29"/>
  <c r="O81" i="29" s="1"/>
  <c r="L81" i="29"/>
  <c r="K81" i="29"/>
  <c r="H81" i="29"/>
  <c r="F81" i="29"/>
  <c r="E81" i="29"/>
  <c r="N80" i="29"/>
  <c r="K80" i="29"/>
  <c r="L80" i="29" s="1"/>
  <c r="H80" i="29"/>
  <c r="E80" i="29"/>
  <c r="F80" i="29" s="1"/>
  <c r="N79" i="29"/>
  <c r="K79" i="29"/>
  <c r="I79" i="29"/>
  <c r="H79" i="29"/>
  <c r="E79" i="29"/>
  <c r="N78" i="29"/>
  <c r="O78" i="29" s="1"/>
  <c r="K78" i="29"/>
  <c r="H78" i="29"/>
  <c r="I78" i="29" s="1"/>
  <c r="E78" i="29"/>
  <c r="N77" i="29"/>
  <c r="O77" i="29" s="1"/>
  <c r="L77" i="29"/>
  <c r="K77" i="29"/>
  <c r="H77" i="29"/>
  <c r="F77" i="29"/>
  <c r="E77" i="29"/>
  <c r="N76" i="29"/>
  <c r="K76" i="29"/>
  <c r="L76" i="29" s="1"/>
  <c r="H76" i="29"/>
  <c r="E76" i="29"/>
  <c r="F76" i="29" s="1"/>
  <c r="N75" i="29"/>
  <c r="K75" i="29"/>
  <c r="I75" i="29"/>
  <c r="H75" i="29"/>
  <c r="E75" i="29"/>
  <c r="N74" i="29"/>
  <c r="O74" i="29" s="1"/>
  <c r="K74" i="29"/>
  <c r="H74" i="29"/>
  <c r="I74" i="29" s="1"/>
  <c r="E74" i="29"/>
  <c r="N73" i="29"/>
  <c r="O73" i="29" s="1"/>
  <c r="L73" i="29"/>
  <c r="K73" i="29"/>
  <c r="H73" i="29"/>
  <c r="F73" i="29"/>
  <c r="E73" i="29"/>
  <c r="N72" i="29"/>
  <c r="K72" i="29"/>
  <c r="L72" i="29" s="1"/>
  <c r="H72" i="29"/>
  <c r="E72" i="29"/>
  <c r="F72" i="29" s="1"/>
  <c r="N71" i="29"/>
  <c r="K71" i="29"/>
  <c r="I71" i="29"/>
  <c r="H71" i="29"/>
  <c r="E71" i="29"/>
  <c r="M69" i="29"/>
  <c r="J69" i="29"/>
  <c r="G69" i="29"/>
  <c r="D69" i="29"/>
  <c r="B69" i="29"/>
  <c r="M68" i="29"/>
  <c r="G68" i="29"/>
  <c r="B64" i="29"/>
  <c r="I59" i="29" s="1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H60" i="29"/>
  <c r="F60" i="29"/>
  <c r="E60" i="29"/>
  <c r="N59" i="29"/>
  <c r="K59" i="29"/>
  <c r="L59" i="29" s="1"/>
  <c r="H59" i="29"/>
  <c r="E59" i="29"/>
  <c r="F59" i="29" s="1"/>
  <c r="N58" i="29"/>
  <c r="K58" i="29"/>
  <c r="H58" i="29"/>
  <c r="I58" i="29" s="1"/>
  <c r="F58" i="29"/>
  <c r="E58" i="29"/>
  <c r="N57" i="29"/>
  <c r="K57" i="29"/>
  <c r="L57" i="29" s="1"/>
  <c r="H57" i="29"/>
  <c r="I57" i="29" s="1"/>
  <c r="E57" i="29"/>
  <c r="N56" i="29"/>
  <c r="O56" i="29" s="1"/>
  <c r="L56" i="29"/>
  <c r="K56" i="29"/>
  <c r="H56" i="29"/>
  <c r="E56" i="29"/>
  <c r="F56" i="29" s="1"/>
  <c r="N55" i="29"/>
  <c r="K55" i="29"/>
  <c r="H55" i="29"/>
  <c r="I55" i="29" s="1"/>
  <c r="F55" i="29"/>
  <c r="E55" i="29"/>
  <c r="N54" i="29"/>
  <c r="K54" i="29"/>
  <c r="L54" i="29" s="1"/>
  <c r="H54" i="29"/>
  <c r="E54" i="29"/>
  <c r="N53" i="29"/>
  <c r="O53" i="29" s="1"/>
  <c r="K53" i="29"/>
  <c r="H53" i="29"/>
  <c r="E53" i="29"/>
  <c r="F53" i="29" s="1"/>
  <c r="N52" i="29"/>
  <c r="K52" i="29"/>
  <c r="L52" i="29" s="1"/>
  <c r="H52" i="29"/>
  <c r="E52" i="29"/>
  <c r="N51" i="29"/>
  <c r="O51" i="29" s="1"/>
  <c r="K51" i="29"/>
  <c r="H51" i="29"/>
  <c r="E51" i="29"/>
  <c r="F51" i="29" s="1"/>
  <c r="N50" i="29"/>
  <c r="K50" i="29"/>
  <c r="H50" i="29"/>
  <c r="I50" i="29" s="1"/>
  <c r="F50" i="29"/>
  <c r="E50" i="29"/>
  <c r="N49" i="29"/>
  <c r="K49" i="29"/>
  <c r="L49" i="29" s="1"/>
  <c r="H49" i="29"/>
  <c r="I49" i="29" s="1"/>
  <c r="E49" i="29"/>
  <c r="N48" i="29"/>
  <c r="O48" i="29" s="1"/>
  <c r="L48" i="29"/>
  <c r="K48" i="29"/>
  <c r="H48" i="29"/>
  <c r="E48" i="29"/>
  <c r="F48" i="29" s="1"/>
  <c r="N47" i="29"/>
  <c r="K47" i="29"/>
  <c r="L47" i="29" s="1"/>
  <c r="H47" i="29"/>
  <c r="I47" i="29" s="1"/>
  <c r="E47" i="29"/>
  <c r="N46" i="29"/>
  <c r="O46" i="29" s="1"/>
  <c r="K46" i="29"/>
  <c r="L46" i="29" s="1"/>
  <c r="H46" i="29"/>
  <c r="E46" i="29"/>
  <c r="O45" i="29"/>
  <c r="N45" i="29"/>
  <c r="K45" i="29"/>
  <c r="H45" i="29"/>
  <c r="I45" i="29" s="1"/>
  <c r="F45" i="29"/>
  <c r="E45" i="29"/>
  <c r="N44" i="29"/>
  <c r="K44" i="29"/>
  <c r="L44" i="29" s="1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N190" i="28"/>
  <c r="O190" i="28" s="1"/>
  <c r="K190" i="28"/>
  <c r="L190" i="28" s="1"/>
  <c r="H190" i="28"/>
  <c r="I190" i="28" s="1"/>
  <c r="F190" i="28"/>
  <c r="E190" i="28"/>
  <c r="N189" i="28"/>
  <c r="O189" i="28" s="1"/>
  <c r="K189" i="28"/>
  <c r="L189" i="28" s="1"/>
  <c r="H189" i="28"/>
  <c r="I189" i="28" s="1"/>
  <c r="E189" i="28"/>
  <c r="F189" i="28" s="1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E187" i="28"/>
  <c r="F187" i="28" s="1"/>
  <c r="O186" i="28"/>
  <c r="N186" i="28"/>
  <c r="K186" i="28"/>
  <c r="L186" i="28" s="1"/>
  <c r="H186" i="28"/>
  <c r="I186" i="28" s="1"/>
  <c r="F186" i="28"/>
  <c r="E186" i="28"/>
  <c r="N185" i="28"/>
  <c r="O185" i="28" s="1"/>
  <c r="K185" i="28"/>
  <c r="L185" i="28" s="1"/>
  <c r="H185" i="28"/>
  <c r="I185" i="28" s="1"/>
  <c r="E185" i="28"/>
  <c r="F185" i="28" s="1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E182" i="28"/>
  <c r="F182" i="28" s="1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E180" i="28"/>
  <c r="F180" i="28" s="1"/>
  <c r="O179" i="28"/>
  <c r="N179" i="28"/>
  <c r="K179" i="28"/>
  <c r="H179" i="28"/>
  <c r="H199" i="28" s="1"/>
  <c r="F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K166" i="28"/>
  <c r="L166" i="28" s="1"/>
  <c r="H166" i="28"/>
  <c r="I166" i="28" s="1"/>
  <c r="E166" i="28"/>
  <c r="F166" i="28" s="1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E164" i="28"/>
  <c r="F164" i="28" s="1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E161" i="28"/>
  <c r="F161" i="28" s="1"/>
  <c r="N160" i="28"/>
  <c r="O160" i="28" s="1"/>
  <c r="L160" i="28"/>
  <c r="K160" i="28"/>
  <c r="H160" i="28"/>
  <c r="I160" i="28" s="1"/>
  <c r="F160" i="28"/>
  <c r="E160" i="28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E156" i="28"/>
  <c r="F156" i="28" s="1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E154" i="28"/>
  <c r="F154" i="28" s="1"/>
  <c r="O153" i="28"/>
  <c r="N153" i="28"/>
  <c r="K153" i="28"/>
  <c r="L153" i="28" s="1"/>
  <c r="H153" i="28"/>
  <c r="I153" i="28" s="1"/>
  <c r="F153" i="28"/>
  <c r="E153" i="28"/>
  <c r="N152" i="28"/>
  <c r="O152" i="28" s="1"/>
  <c r="K152" i="28"/>
  <c r="H152" i="28"/>
  <c r="E152" i="28"/>
  <c r="M150" i="28"/>
  <c r="J150" i="28"/>
  <c r="G150" i="28"/>
  <c r="D150" i="28"/>
  <c r="B150" i="28"/>
  <c r="M149" i="28"/>
  <c r="G149" i="28"/>
  <c r="B145" i="28"/>
  <c r="F143" i="28" s="1"/>
  <c r="O144" i="28"/>
  <c r="N144" i="28"/>
  <c r="L144" i="28"/>
  <c r="K144" i="28"/>
  <c r="I144" i="28"/>
  <c r="H144" i="28"/>
  <c r="F144" i="28"/>
  <c r="E144" i="28"/>
  <c r="O143" i="28"/>
  <c r="N143" i="28"/>
  <c r="K143" i="28"/>
  <c r="H143" i="28"/>
  <c r="I143" i="28" s="1"/>
  <c r="E143" i="28"/>
  <c r="N142" i="28"/>
  <c r="O142" i="28" s="1"/>
  <c r="K142" i="28"/>
  <c r="L142" i="28" s="1"/>
  <c r="H142" i="28"/>
  <c r="E142" i="28"/>
  <c r="N141" i="28"/>
  <c r="O141" i="28" s="1"/>
  <c r="K141" i="28"/>
  <c r="H141" i="28"/>
  <c r="E141" i="28"/>
  <c r="F141" i="28" s="1"/>
  <c r="N140" i="28"/>
  <c r="K140" i="28"/>
  <c r="H140" i="28"/>
  <c r="I140" i="28" s="1"/>
  <c r="E140" i="28"/>
  <c r="N139" i="28"/>
  <c r="O139" i="28" s="1"/>
  <c r="K139" i="28"/>
  <c r="H139" i="28"/>
  <c r="I139" i="28" s="1"/>
  <c r="F139" i="28"/>
  <c r="E139" i="28"/>
  <c r="N138" i="28"/>
  <c r="K138" i="28"/>
  <c r="L138" i="28" s="1"/>
  <c r="H138" i="28"/>
  <c r="I138" i="28" s="1"/>
  <c r="E138" i="28"/>
  <c r="N137" i="28"/>
  <c r="O137" i="28" s="1"/>
  <c r="K137" i="28"/>
  <c r="L137" i="28" s="1"/>
  <c r="H137" i="28"/>
  <c r="E137" i="28"/>
  <c r="N136" i="28"/>
  <c r="O136" i="28" s="1"/>
  <c r="K136" i="28"/>
  <c r="H136" i="28"/>
  <c r="E136" i="28"/>
  <c r="F136" i="28" s="1"/>
  <c r="N135" i="28"/>
  <c r="K135" i="28"/>
  <c r="H135" i="28"/>
  <c r="I135" i="28" s="1"/>
  <c r="E135" i="28"/>
  <c r="N134" i="28"/>
  <c r="O134" i="28" s="1"/>
  <c r="K134" i="28"/>
  <c r="H134" i="28"/>
  <c r="E134" i="28"/>
  <c r="F134" i="28" s="1"/>
  <c r="N133" i="28"/>
  <c r="K133" i="28"/>
  <c r="L133" i="28" s="1"/>
  <c r="H133" i="28"/>
  <c r="I133" i="28" s="1"/>
  <c r="E133" i="28"/>
  <c r="N132" i="28"/>
  <c r="O132" i="28" s="1"/>
  <c r="K132" i="28"/>
  <c r="H132" i="28"/>
  <c r="I132" i="28" s="1"/>
  <c r="F132" i="28"/>
  <c r="E132" i="28"/>
  <c r="N131" i="28"/>
  <c r="K131" i="28"/>
  <c r="L131" i="28" s="1"/>
  <c r="H131" i="28"/>
  <c r="E131" i="28"/>
  <c r="N130" i="28"/>
  <c r="O130" i="28" s="1"/>
  <c r="K130" i="28"/>
  <c r="H130" i="28"/>
  <c r="E130" i="28"/>
  <c r="F130" i="28" s="1"/>
  <c r="N129" i="28"/>
  <c r="K129" i="28"/>
  <c r="L129" i="28" s="1"/>
  <c r="H129" i="28"/>
  <c r="I129" i="28" s="1"/>
  <c r="E129" i="28"/>
  <c r="N128" i="28"/>
  <c r="O128" i="28" s="1"/>
  <c r="K128" i="28"/>
  <c r="H128" i="28"/>
  <c r="E128" i="28"/>
  <c r="F128" i="28" s="1"/>
  <c r="N127" i="28"/>
  <c r="K127" i="28"/>
  <c r="L127" i="28" s="1"/>
  <c r="H127" i="28"/>
  <c r="E127" i="28"/>
  <c r="N126" i="28"/>
  <c r="O126" i="28" s="1"/>
  <c r="K126" i="28"/>
  <c r="H126" i="28"/>
  <c r="E126" i="28"/>
  <c r="F126" i="28" s="1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K115" i="28"/>
  <c r="L115" i="28" s="1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K107" i="28"/>
  <c r="L107" i="28" s="1"/>
  <c r="H107" i="28"/>
  <c r="I107" i="28" s="1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L98" i="28" s="1"/>
  <c r="I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H90" i="28"/>
  <c r="I90" i="28" s="1"/>
  <c r="E90" i="28"/>
  <c r="O89" i="28"/>
  <c r="N89" i="28"/>
  <c r="K89" i="28"/>
  <c r="L89" i="28" s="1"/>
  <c r="H89" i="28"/>
  <c r="E89" i="28"/>
  <c r="F89" i="28" s="1"/>
  <c r="N88" i="28"/>
  <c r="O88" i="28" s="1"/>
  <c r="K88" i="28"/>
  <c r="H88" i="28"/>
  <c r="I88" i="28" s="1"/>
  <c r="E88" i="28"/>
  <c r="F88" i="28" s="1"/>
  <c r="N87" i="28"/>
  <c r="K87" i="28"/>
  <c r="L87" i="28" s="1"/>
  <c r="H87" i="28"/>
  <c r="I87" i="28" s="1"/>
  <c r="E87" i="28"/>
  <c r="F87" i="28" s="1"/>
  <c r="N86" i="28"/>
  <c r="L86" i="28"/>
  <c r="K86" i="28"/>
  <c r="H86" i="28"/>
  <c r="E86" i="28"/>
  <c r="F86" i="28" s="1"/>
  <c r="N85" i="28"/>
  <c r="O85" i="28" s="1"/>
  <c r="K85" i="28"/>
  <c r="H85" i="28"/>
  <c r="I85" i="28" s="1"/>
  <c r="E85" i="28"/>
  <c r="F85" i="28" s="1"/>
  <c r="N84" i="28"/>
  <c r="K84" i="28"/>
  <c r="L84" i="28" s="1"/>
  <c r="H84" i="28"/>
  <c r="I84" i="28" s="1"/>
  <c r="E84" i="28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O81" i="28"/>
  <c r="N81" i="28"/>
  <c r="K81" i="28"/>
  <c r="L81" i="28" s="1"/>
  <c r="H81" i="28"/>
  <c r="I81" i="28" s="1"/>
  <c r="E81" i="28"/>
  <c r="F81" i="28" s="1"/>
  <c r="N80" i="28"/>
  <c r="O80" i="28" s="1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N72" i="28"/>
  <c r="O72" i="28" s="1"/>
  <c r="L72" i="28"/>
  <c r="K72" i="28"/>
  <c r="H72" i="28"/>
  <c r="I72" i="28" s="1"/>
  <c r="E72" i="28"/>
  <c r="F72" i="28" s="1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2" i="28" s="1"/>
  <c r="O63" i="28"/>
  <c r="N63" i="28"/>
  <c r="L63" i="28"/>
  <c r="K63" i="28"/>
  <c r="I63" i="28"/>
  <c r="H63" i="28"/>
  <c r="F63" i="28"/>
  <c r="E63" i="28"/>
  <c r="N62" i="28"/>
  <c r="O62" i="28" s="1"/>
  <c r="K62" i="28"/>
  <c r="H62" i="28"/>
  <c r="I62" i="28" s="1"/>
  <c r="E62" i="28"/>
  <c r="F62" i="28" s="1"/>
  <c r="N61" i="28"/>
  <c r="K61" i="28"/>
  <c r="I61" i="28"/>
  <c r="H61" i="28"/>
  <c r="E61" i="28"/>
  <c r="N60" i="28"/>
  <c r="O60" i="28" s="1"/>
  <c r="K60" i="28"/>
  <c r="H60" i="28"/>
  <c r="E60" i="28"/>
  <c r="F60" i="28" s="1"/>
  <c r="N59" i="28"/>
  <c r="O59" i="28" s="1"/>
  <c r="K59" i="28"/>
  <c r="H59" i="28"/>
  <c r="E59" i="28"/>
  <c r="F59" i="28" s="1"/>
  <c r="N58" i="28"/>
  <c r="K58" i="28"/>
  <c r="H58" i="28"/>
  <c r="I58" i="28" s="1"/>
  <c r="E58" i="28"/>
  <c r="N57" i="28"/>
  <c r="K57" i="28"/>
  <c r="L57" i="28" s="1"/>
  <c r="I57" i="28"/>
  <c r="H57" i="28"/>
  <c r="E57" i="28"/>
  <c r="N56" i="28"/>
  <c r="O56" i="28" s="1"/>
  <c r="K56" i="28"/>
  <c r="L56" i="28" s="1"/>
  <c r="H56" i="28"/>
  <c r="E56" i="28"/>
  <c r="N55" i="28"/>
  <c r="O55" i="28" s="1"/>
  <c r="K55" i="28"/>
  <c r="H55" i="28"/>
  <c r="E55" i="28"/>
  <c r="F55" i="28" s="1"/>
  <c r="N54" i="28"/>
  <c r="K54" i="28"/>
  <c r="L54" i="28" s="1"/>
  <c r="H54" i="28"/>
  <c r="E54" i="28"/>
  <c r="N53" i="28"/>
  <c r="O53" i="28" s="1"/>
  <c r="K53" i="28"/>
  <c r="H53" i="28"/>
  <c r="I53" i="28" s="1"/>
  <c r="E53" i="28"/>
  <c r="N52" i="28"/>
  <c r="K52" i="28"/>
  <c r="L52" i="28" s="1"/>
  <c r="H52" i="28"/>
  <c r="I52" i="28" s="1"/>
  <c r="E52" i="28"/>
  <c r="N51" i="28"/>
  <c r="K51" i="28"/>
  <c r="L51" i="28" s="1"/>
  <c r="H51" i="28"/>
  <c r="E51" i="28"/>
  <c r="F51" i="28" s="1"/>
  <c r="O50" i="28"/>
  <c r="N50" i="28"/>
  <c r="K50" i="28"/>
  <c r="H50" i="28"/>
  <c r="I50" i="28" s="1"/>
  <c r="E50" i="28"/>
  <c r="N49" i="28"/>
  <c r="K49" i="28"/>
  <c r="L49" i="28" s="1"/>
  <c r="H49" i="28"/>
  <c r="E49" i="28"/>
  <c r="F49" i="28" s="1"/>
  <c r="O48" i="28"/>
  <c r="N48" i="28"/>
  <c r="K48" i="28"/>
  <c r="H48" i="28"/>
  <c r="I48" i="28" s="1"/>
  <c r="E48" i="28"/>
  <c r="F48" i="28" s="1"/>
  <c r="N47" i="28"/>
  <c r="K47" i="28"/>
  <c r="H47" i="28"/>
  <c r="I47" i="28" s="1"/>
  <c r="E47" i="28"/>
  <c r="F47" i="28" s="1"/>
  <c r="N46" i="28"/>
  <c r="K46" i="28"/>
  <c r="L46" i="28" s="1"/>
  <c r="H46" i="28"/>
  <c r="I46" i="28" s="1"/>
  <c r="E46" i="28"/>
  <c r="N45" i="28"/>
  <c r="K45" i="28"/>
  <c r="L45" i="28" s="1"/>
  <c r="I45" i="28"/>
  <c r="H45" i="28"/>
  <c r="E45" i="28"/>
  <c r="N44" i="28"/>
  <c r="K44" i="28"/>
  <c r="H44" i="28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E194" i="27"/>
  <c r="F194" i="27" s="1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E192" i="27"/>
  <c r="F192" i="27" s="1"/>
  <c r="O191" i="27"/>
  <c r="N191" i="27"/>
  <c r="K191" i="27"/>
  <c r="L191" i="27" s="1"/>
  <c r="H191" i="27"/>
  <c r="I191" i="27" s="1"/>
  <c r="F191" i="27"/>
  <c r="E191" i="27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E180" i="27"/>
  <c r="F180" i="27" s="1"/>
  <c r="N179" i="27"/>
  <c r="N199" i="27" s="1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L171" i="27" s="1"/>
  <c r="N171" i="27"/>
  <c r="O171" i="27" s="1"/>
  <c r="K171" i="27"/>
  <c r="H171" i="27"/>
  <c r="I171" i="27" s="1"/>
  <c r="E171" i="27"/>
  <c r="N170" i="27"/>
  <c r="O170" i="27" s="1"/>
  <c r="L170" i="27"/>
  <c r="K170" i="27"/>
  <c r="H170" i="27"/>
  <c r="F170" i="27"/>
  <c r="E170" i="27"/>
  <c r="N169" i="27"/>
  <c r="K169" i="27"/>
  <c r="L169" i="27" s="1"/>
  <c r="H169" i="27"/>
  <c r="E169" i="27"/>
  <c r="F169" i="27" s="1"/>
  <c r="N168" i="27"/>
  <c r="K168" i="27"/>
  <c r="I168" i="27"/>
  <c r="H168" i="27"/>
  <c r="E168" i="27"/>
  <c r="N167" i="27"/>
  <c r="O167" i="27" s="1"/>
  <c r="K167" i="27"/>
  <c r="H167" i="27"/>
  <c r="I167" i="27" s="1"/>
  <c r="E167" i="27"/>
  <c r="N166" i="27"/>
  <c r="O166" i="27" s="1"/>
  <c r="L166" i="27"/>
  <c r="K166" i="27"/>
  <c r="H166" i="27"/>
  <c r="F166" i="27"/>
  <c r="E166" i="27"/>
  <c r="N165" i="27"/>
  <c r="K165" i="27"/>
  <c r="L165" i="27" s="1"/>
  <c r="H165" i="27"/>
  <c r="E165" i="27"/>
  <c r="F165" i="27" s="1"/>
  <c r="N164" i="27"/>
  <c r="K164" i="27"/>
  <c r="I164" i="27"/>
  <c r="H164" i="27"/>
  <c r="E164" i="27"/>
  <c r="N163" i="27"/>
  <c r="O163" i="27" s="1"/>
  <c r="K163" i="27"/>
  <c r="H163" i="27"/>
  <c r="I163" i="27" s="1"/>
  <c r="E163" i="27"/>
  <c r="N162" i="27"/>
  <c r="O162" i="27" s="1"/>
  <c r="L162" i="27"/>
  <c r="K162" i="27"/>
  <c r="H162" i="27"/>
  <c r="F162" i="27"/>
  <c r="E162" i="27"/>
  <c r="N161" i="27"/>
  <c r="K161" i="27"/>
  <c r="L161" i="27" s="1"/>
  <c r="H161" i="27"/>
  <c r="E161" i="27"/>
  <c r="F161" i="27" s="1"/>
  <c r="N160" i="27"/>
  <c r="K160" i="27"/>
  <c r="I160" i="27"/>
  <c r="H160" i="27"/>
  <c r="E160" i="27"/>
  <c r="N159" i="27"/>
  <c r="O159" i="27" s="1"/>
  <c r="K159" i="27"/>
  <c r="H159" i="27"/>
  <c r="I159" i="27" s="1"/>
  <c r="E159" i="27"/>
  <c r="N158" i="27"/>
  <c r="O158" i="27" s="1"/>
  <c r="L158" i="27"/>
  <c r="K158" i="27"/>
  <c r="H158" i="27"/>
  <c r="F158" i="27"/>
  <c r="E158" i="27"/>
  <c r="N157" i="27"/>
  <c r="K157" i="27"/>
  <c r="L157" i="27" s="1"/>
  <c r="H157" i="27"/>
  <c r="E157" i="27"/>
  <c r="F157" i="27" s="1"/>
  <c r="N156" i="27"/>
  <c r="K156" i="27"/>
  <c r="I156" i="27"/>
  <c r="H156" i="27"/>
  <c r="E156" i="27"/>
  <c r="N155" i="27"/>
  <c r="O155" i="27" s="1"/>
  <c r="K155" i="27"/>
  <c r="H155" i="27"/>
  <c r="I155" i="27" s="1"/>
  <c r="E155" i="27"/>
  <c r="N154" i="27"/>
  <c r="O154" i="27" s="1"/>
  <c r="L154" i="27"/>
  <c r="K154" i="27"/>
  <c r="H154" i="27"/>
  <c r="F154" i="27"/>
  <c r="E154" i="27"/>
  <c r="N153" i="27"/>
  <c r="K153" i="27"/>
  <c r="L153" i="27" s="1"/>
  <c r="H153" i="27"/>
  <c r="E153" i="27"/>
  <c r="F153" i="27" s="1"/>
  <c r="N152" i="27"/>
  <c r="K152" i="27"/>
  <c r="I152" i="27"/>
  <c r="H152" i="27"/>
  <c r="E152" i="27"/>
  <c r="M150" i="27"/>
  <c r="J150" i="27"/>
  <c r="G150" i="27"/>
  <c r="D150" i="27"/>
  <c r="B150" i="27"/>
  <c r="M149" i="27"/>
  <c r="G149" i="27"/>
  <c r="B145" i="27"/>
  <c r="L139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K142" i="27"/>
  <c r="I142" i="27"/>
  <c r="H142" i="27"/>
  <c r="E142" i="27"/>
  <c r="O141" i="27"/>
  <c r="N141" i="27"/>
  <c r="K141" i="27"/>
  <c r="I141" i="27"/>
  <c r="H141" i="27"/>
  <c r="E141" i="27"/>
  <c r="O140" i="27"/>
  <c r="N140" i="27"/>
  <c r="K140" i="27"/>
  <c r="I140" i="27"/>
  <c r="H140" i="27"/>
  <c r="E140" i="27"/>
  <c r="N139" i="27"/>
  <c r="O139" i="27" s="1"/>
  <c r="K139" i="27"/>
  <c r="H139" i="27"/>
  <c r="I139" i="27" s="1"/>
  <c r="E139" i="27"/>
  <c r="N138" i="27"/>
  <c r="O138" i="27" s="1"/>
  <c r="K138" i="27"/>
  <c r="H138" i="27"/>
  <c r="I138" i="27" s="1"/>
  <c r="E138" i="27"/>
  <c r="N137" i="27"/>
  <c r="O137" i="27" s="1"/>
  <c r="K137" i="27"/>
  <c r="H137" i="27"/>
  <c r="I137" i="27" s="1"/>
  <c r="E137" i="27"/>
  <c r="N136" i="27"/>
  <c r="O136" i="27" s="1"/>
  <c r="K136" i="27"/>
  <c r="H136" i="27"/>
  <c r="I136" i="27" s="1"/>
  <c r="E136" i="27"/>
  <c r="N135" i="27"/>
  <c r="O135" i="27" s="1"/>
  <c r="K135" i="27"/>
  <c r="H135" i="27"/>
  <c r="I135" i="27" s="1"/>
  <c r="E135" i="27"/>
  <c r="N134" i="27"/>
  <c r="O134" i="27" s="1"/>
  <c r="L134" i="27"/>
  <c r="K134" i="27"/>
  <c r="H134" i="27"/>
  <c r="F134" i="27"/>
  <c r="E134" i="27"/>
  <c r="N133" i="27"/>
  <c r="O133" i="27" s="1"/>
  <c r="K133" i="27"/>
  <c r="L133" i="27" s="1"/>
  <c r="H133" i="27"/>
  <c r="E133" i="27"/>
  <c r="F133" i="27" s="1"/>
  <c r="N132" i="27"/>
  <c r="K132" i="27"/>
  <c r="L132" i="27" s="1"/>
  <c r="H132" i="27"/>
  <c r="E132" i="27"/>
  <c r="F132" i="27" s="1"/>
  <c r="N131" i="27"/>
  <c r="K131" i="27"/>
  <c r="L131" i="27" s="1"/>
  <c r="H131" i="27"/>
  <c r="E131" i="27"/>
  <c r="F131" i="27" s="1"/>
  <c r="N130" i="27"/>
  <c r="K130" i="27"/>
  <c r="L130" i="27" s="1"/>
  <c r="I130" i="27"/>
  <c r="H130" i="27"/>
  <c r="E130" i="27"/>
  <c r="F130" i="27" s="1"/>
  <c r="N129" i="27"/>
  <c r="O129" i="27" s="1"/>
  <c r="K129" i="27"/>
  <c r="H129" i="27"/>
  <c r="I129" i="27" s="1"/>
  <c r="E129" i="27"/>
  <c r="N128" i="27"/>
  <c r="O128" i="27" s="1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E127" i="27"/>
  <c r="F127" i="27" s="1"/>
  <c r="N126" i="27"/>
  <c r="K126" i="27"/>
  <c r="L126" i="27" s="1"/>
  <c r="I126" i="27"/>
  <c r="H126" i="27"/>
  <c r="E126" i="27"/>
  <c r="F126" i="27" s="1"/>
  <c r="N125" i="27"/>
  <c r="N145" i="27" s="1"/>
  <c r="K125" i="27"/>
  <c r="H125" i="27"/>
  <c r="H145" i="27" s="1"/>
  <c r="E125" i="27"/>
  <c r="M123" i="27"/>
  <c r="J123" i="27"/>
  <c r="G123" i="27"/>
  <c r="D123" i="27"/>
  <c r="B123" i="27"/>
  <c r="M122" i="27"/>
  <c r="G122" i="27"/>
  <c r="B118" i="27"/>
  <c r="O116" i="27" s="1"/>
  <c r="N117" i="27"/>
  <c r="O117" i="27" s="1"/>
  <c r="L117" i="27"/>
  <c r="K117" i="27"/>
  <c r="H117" i="27"/>
  <c r="I117" i="27" s="1"/>
  <c r="E117" i="27"/>
  <c r="F117" i="27" s="1"/>
  <c r="N116" i="27"/>
  <c r="K116" i="27"/>
  <c r="L116" i="27" s="1"/>
  <c r="H116" i="27"/>
  <c r="I116" i="27" s="1"/>
  <c r="E116" i="27"/>
  <c r="N115" i="27"/>
  <c r="O115" i="27" s="1"/>
  <c r="K115" i="27"/>
  <c r="H115" i="27"/>
  <c r="I115" i="27" s="1"/>
  <c r="F115" i="27"/>
  <c r="E115" i="27"/>
  <c r="N114" i="27"/>
  <c r="O114" i="27" s="1"/>
  <c r="K114" i="27"/>
  <c r="L114" i="27" s="1"/>
  <c r="H114" i="27"/>
  <c r="E114" i="27"/>
  <c r="F114" i="27" s="1"/>
  <c r="N113" i="27"/>
  <c r="O113" i="27" s="1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E112" i="27"/>
  <c r="N111" i="27"/>
  <c r="O111" i="27" s="1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E110" i="27"/>
  <c r="N109" i="27"/>
  <c r="O109" i="27" s="1"/>
  <c r="L109" i="27"/>
  <c r="K109" i="27"/>
  <c r="H109" i="27"/>
  <c r="I109" i="27" s="1"/>
  <c r="E109" i="27"/>
  <c r="F109" i="27" s="1"/>
  <c r="N108" i="27"/>
  <c r="K108" i="27"/>
  <c r="L108" i="27" s="1"/>
  <c r="H108" i="27"/>
  <c r="I108" i="27" s="1"/>
  <c r="E108" i="27"/>
  <c r="N107" i="27"/>
  <c r="O107" i="27" s="1"/>
  <c r="K107" i="27"/>
  <c r="H107" i="27"/>
  <c r="I107" i="27" s="1"/>
  <c r="F107" i="27"/>
  <c r="E107" i="27"/>
  <c r="N106" i="27"/>
  <c r="O106" i="27" s="1"/>
  <c r="K106" i="27"/>
  <c r="L106" i="27" s="1"/>
  <c r="H106" i="27"/>
  <c r="E106" i="27"/>
  <c r="F106" i="27" s="1"/>
  <c r="N105" i="27"/>
  <c r="O105" i="27" s="1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E104" i="27"/>
  <c r="N103" i="27"/>
  <c r="O103" i="27" s="1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E102" i="27"/>
  <c r="N101" i="27"/>
  <c r="O101" i="27" s="1"/>
  <c r="K101" i="27"/>
  <c r="H101" i="27"/>
  <c r="I101" i="27" s="1"/>
  <c r="F101" i="27"/>
  <c r="E101" i="27"/>
  <c r="N100" i="27"/>
  <c r="O100" i="27" s="1"/>
  <c r="K100" i="27"/>
  <c r="L100" i="27" s="1"/>
  <c r="H100" i="27"/>
  <c r="E100" i="27"/>
  <c r="F100" i="27" s="1"/>
  <c r="N99" i="27"/>
  <c r="O99" i="27" s="1"/>
  <c r="K99" i="27"/>
  <c r="H99" i="27"/>
  <c r="I99" i="27" s="1"/>
  <c r="F99" i="27"/>
  <c r="E99" i="27"/>
  <c r="N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86" i="27" s="1"/>
  <c r="N90" i="27"/>
  <c r="O90" i="27" s="1"/>
  <c r="L90" i="27"/>
  <c r="K90" i="27"/>
  <c r="H90" i="27"/>
  <c r="I90" i="27" s="1"/>
  <c r="E90" i="27"/>
  <c r="F90" i="27" s="1"/>
  <c r="N89" i="27"/>
  <c r="K89" i="27"/>
  <c r="L89" i="27" s="1"/>
  <c r="H89" i="27"/>
  <c r="I89" i="27" s="1"/>
  <c r="F89" i="27"/>
  <c r="E89" i="27"/>
  <c r="N88" i="27"/>
  <c r="O88" i="27" s="1"/>
  <c r="K88" i="27"/>
  <c r="L88" i="27" s="1"/>
  <c r="H88" i="27"/>
  <c r="E88" i="27"/>
  <c r="F88" i="27" s="1"/>
  <c r="N87" i="27"/>
  <c r="O87" i="27" s="1"/>
  <c r="K87" i="27"/>
  <c r="H87" i="27"/>
  <c r="I87" i="27" s="1"/>
  <c r="E87" i="27"/>
  <c r="F87" i="27" s="1"/>
  <c r="N86" i="27"/>
  <c r="K86" i="27"/>
  <c r="L86" i="27" s="1"/>
  <c r="H86" i="27"/>
  <c r="E86" i="27"/>
  <c r="F86" i="27" s="1"/>
  <c r="N85" i="27"/>
  <c r="O85" i="27" s="1"/>
  <c r="K85" i="27"/>
  <c r="H85" i="27"/>
  <c r="I85" i="27" s="1"/>
  <c r="E85" i="27"/>
  <c r="F85" i="27" s="1"/>
  <c r="N84" i="27"/>
  <c r="K84" i="27"/>
  <c r="L84" i="27" s="1"/>
  <c r="H84" i="27"/>
  <c r="I84" i="27" s="1"/>
  <c r="F84" i="27"/>
  <c r="E84" i="27"/>
  <c r="N83" i="27"/>
  <c r="O83" i="27" s="1"/>
  <c r="K83" i="27"/>
  <c r="L83" i="27" s="1"/>
  <c r="H83" i="27"/>
  <c r="E83" i="27"/>
  <c r="F83" i="27" s="1"/>
  <c r="N82" i="27"/>
  <c r="O82" i="27" s="1"/>
  <c r="K82" i="27"/>
  <c r="H82" i="27"/>
  <c r="I82" i="27" s="1"/>
  <c r="F82" i="27"/>
  <c r="E82" i="27"/>
  <c r="N81" i="27"/>
  <c r="O81" i="27" s="1"/>
  <c r="K81" i="27"/>
  <c r="L81" i="27" s="1"/>
  <c r="H81" i="27"/>
  <c r="I81" i="27" s="1"/>
  <c r="E81" i="27"/>
  <c r="N80" i="27"/>
  <c r="O80" i="27" s="1"/>
  <c r="K80" i="27"/>
  <c r="L80" i="27" s="1"/>
  <c r="H80" i="27"/>
  <c r="E80" i="27"/>
  <c r="F80" i="27" s="1"/>
  <c r="N79" i="27"/>
  <c r="O79" i="27" s="1"/>
  <c r="K79" i="27"/>
  <c r="H79" i="27"/>
  <c r="I79" i="27" s="1"/>
  <c r="E79" i="27"/>
  <c r="F79" i="27" s="1"/>
  <c r="N78" i="27"/>
  <c r="K78" i="27"/>
  <c r="L78" i="27" s="1"/>
  <c r="H78" i="27"/>
  <c r="I78" i="27" s="1"/>
  <c r="E78" i="27"/>
  <c r="N77" i="27"/>
  <c r="O77" i="27" s="1"/>
  <c r="K77" i="27"/>
  <c r="L77" i="27" s="1"/>
  <c r="H77" i="27"/>
  <c r="E77" i="27"/>
  <c r="F77" i="27" s="1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E75" i="27"/>
  <c r="N74" i="27"/>
  <c r="O74" i="27" s="1"/>
  <c r="K74" i="27"/>
  <c r="H74" i="27"/>
  <c r="I74" i="27" s="1"/>
  <c r="F74" i="27"/>
  <c r="E74" i="27"/>
  <c r="N73" i="27"/>
  <c r="O73" i="27" s="1"/>
  <c r="K73" i="27"/>
  <c r="L73" i="27" s="1"/>
  <c r="H73" i="27"/>
  <c r="I73" i="27" s="1"/>
  <c r="E73" i="27"/>
  <c r="N72" i="27"/>
  <c r="O72" i="27" s="1"/>
  <c r="K72" i="27"/>
  <c r="L72" i="27" s="1"/>
  <c r="H72" i="27"/>
  <c r="E72" i="27"/>
  <c r="F72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F61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K61" i="27"/>
  <c r="H61" i="27"/>
  <c r="I61" i="27" s="1"/>
  <c r="E61" i="27"/>
  <c r="N60" i="27"/>
  <c r="O60" i="27" s="1"/>
  <c r="K60" i="27"/>
  <c r="H60" i="27"/>
  <c r="F60" i="27"/>
  <c r="E60" i="27"/>
  <c r="N59" i="27"/>
  <c r="K59" i="27"/>
  <c r="L59" i="27" s="1"/>
  <c r="I59" i="27"/>
  <c r="H59" i="27"/>
  <c r="E59" i="27"/>
  <c r="O58" i="27"/>
  <c r="N58" i="27"/>
  <c r="K58" i="27"/>
  <c r="H58" i="27"/>
  <c r="I58" i="27" s="1"/>
  <c r="E58" i="27"/>
  <c r="N57" i="27"/>
  <c r="O57" i="27" s="1"/>
  <c r="K57" i="27"/>
  <c r="H57" i="27"/>
  <c r="F57" i="27"/>
  <c r="E57" i="27"/>
  <c r="N56" i="27"/>
  <c r="K56" i="27"/>
  <c r="L56" i="27" s="1"/>
  <c r="H56" i="27"/>
  <c r="E56" i="27"/>
  <c r="F56" i="27" s="1"/>
  <c r="N55" i="27"/>
  <c r="K55" i="27"/>
  <c r="H55" i="27"/>
  <c r="I55" i="27" s="1"/>
  <c r="E55" i="27"/>
  <c r="N54" i="27"/>
  <c r="O54" i="27" s="1"/>
  <c r="K54" i="27"/>
  <c r="H54" i="27"/>
  <c r="E54" i="27"/>
  <c r="F54" i="27" s="1"/>
  <c r="N53" i="27"/>
  <c r="K53" i="27"/>
  <c r="L53" i="27" s="1"/>
  <c r="H53" i="27"/>
  <c r="I53" i="27" s="1"/>
  <c r="E53" i="27"/>
  <c r="N52" i="27"/>
  <c r="O52" i="27" s="1"/>
  <c r="K52" i="27"/>
  <c r="H52" i="27"/>
  <c r="I52" i="27" s="1"/>
  <c r="F52" i="27"/>
  <c r="E52" i="27"/>
  <c r="N51" i="27"/>
  <c r="L51" i="27"/>
  <c r="K51" i="27"/>
  <c r="H51" i="27"/>
  <c r="E51" i="27"/>
  <c r="F51" i="27" s="1"/>
  <c r="N50" i="27"/>
  <c r="K50" i="27"/>
  <c r="L50" i="27" s="1"/>
  <c r="H50" i="27"/>
  <c r="I50" i="27" s="1"/>
  <c r="E50" i="27"/>
  <c r="N49" i="27"/>
  <c r="O49" i="27" s="1"/>
  <c r="K49" i="27"/>
  <c r="H49" i="27"/>
  <c r="E49" i="27"/>
  <c r="F49" i="27" s="1"/>
  <c r="N48" i="27"/>
  <c r="K48" i="27"/>
  <c r="L48" i="27" s="1"/>
  <c r="H48" i="27"/>
  <c r="E48" i="27"/>
  <c r="N47" i="27"/>
  <c r="O47" i="27" s="1"/>
  <c r="K47" i="27"/>
  <c r="H47" i="27"/>
  <c r="I47" i="27" s="1"/>
  <c r="F47" i="27"/>
  <c r="E47" i="27"/>
  <c r="N46" i="27"/>
  <c r="K46" i="27"/>
  <c r="L46" i="27" s="1"/>
  <c r="H46" i="27"/>
  <c r="I46" i="27" s="1"/>
  <c r="E46" i="27"/>
  <c r="N45" i="27"/>
  <c r="O45" i="27" s="1"/>
  <c r="K45" i="27"/>
  <c r="H45" i="27"/>
  <c r="E45" i="27"/>
  <c r="F45" i="27" s="1"/>
  <c r="N44" i="27"/>
  <c r="K44" i="27"/>
  <c r="H44" i="27"/>
  <c r="I44" i="27" s="1"/>
  <c r="F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L198" i="26"/>
  <c r="K198" i="26"/>
  <c r="I198" i="26"/>
  <c r="H198" i="26"/>
  <c r="F198" i="26"/>
  <c r="E198" i="26"/>
  <c r="N197" i="26"/>
  <c r="O197" i="26" s="1"/>
  <c r="K197" i="26"/>
  <c r="H197" i="26"/>
  <c r="E197" i="26"/>
  <c r="N196" i="26"/>
  <c r="L196" i="26"/>
  <c r="K196" i="26"/>
  <c r="I196" i="26"/>
  <c r="H196" i="26"/>
  <c r="F196" i="26"/>
  <c r="E196" i="26"/>
  <c r="N195" i="26"/>
  <c r="O195" i="26" s="1"/>
  <c r="K195" i="26"/>
  <c r="H195" i="26"/>
  <c r="E195" i="26"/>
  <c r="N194" i="26"/>
  <c r="L194" i="26"/>
  <c r="K194" i="26"/>
  <c r="I194" i="26"/>
  <c r="H194" i="26"/>
  <c r="F194" i="26"/>
  <c r="E194" i="26"/>
  <c r="N193" i="26"/>
  <c r="O193" i="26" s="1"/>
  <c r="K193" i="26"/>
  <c r="H193" i="26"/>
  <c r="I193" i="26" s="1"/>
  <c r="E193" i="26"/>
  <c r="N192" i="26"/>
  <c r="O192" i="26" s="1"/>
  <c r="L192" i="26"/>
  <c r="K192" i="26"/>
  <c r="I192" i="26"/>
  <c r="H192" i="26"/>
  <c r="F192" i="26"/>
  <c r="E192" i="26"/>
  <c r="N191" i="26"/>
  <c r="O191" i="26" s="1"/>
  <c r="K191" i="26"/>
  <c r="L191" i="26" s="1"/>
  <c r="H191" i="26"/>
  <c r="E191" i="26"/>
  <c r="F191" i="26" s="1"/>
  <c r="N190" i="26"/>
  <c r="L190" i="26"/>
  <c r="K190" i="26"/>
  <c r="I190" i="26"/>
  <c r="H190" i="26"/>
  <c r="F190" i="26"/>
  <c r="E190" i="26"/>
  <c r="N189" i="26"/>
  <c r="O189" i="26" s="1"/>
  <c r="K189" i="26"/>
  <c r="H189" i="26"/>
  <c r="I189" i="26" s="1"/>
  <c r="E189" i="26"/>
  <c r="N188" i="26"/>
  <c r="O188" i="26" s="1"/>
  <c r="L188" i="26"/>
  <c r="K188" i="26"/>
  <c r="I188" i="26"/>
  <c r="H188" i="26"/>
  <c r="F188" i="26"/>
  <c r="E188" i="26"/>
  <c r="N187" i="26"/>
  <c r="O187" i="26" s="1"/>
  <c r="K187" i="26"/>
  <c r="L187" i="26" s="1"/>
  <c r="H187" i="26"/>
  <c r="E187" i="26"/>
  <c r="F187" i="26" s="1"/>
  <c r="N186" i="26"/>
  <c r="L186" i="26"/>
  <c r="K186" i="26"/>
  <c r="I186" i="26"/>
  <c r="H186" i="26"/>
  <c r="F186" i="26"/>
  <c r="E186" i="26"/>
  <c r="N185" i="26"/>
  <c r="O185" i="26" s="1"/>
  <c r="K185" i="26"/>
  <c r="H185" i="26"/>
  <c r="I185" i="26" s="1"/>
  <c r="E185" i="26"/>
  <c r="N184" i="26"/>
  <c r="O184" i="26" s="1"/>
  <c r="L184" i="26"/>
  <c r="K184" i="26"/>
  <c r="I184" i="26"/>
  <c r="H184" i="26"/>
  <c r="F184" i="26"/>
  <c r="E184" i="26"/>
  <c r="N183" i="26"/>
  <c r="O183" i="26" s="1"/>
  <c r="K183" i="26"/>
  <c r="L183" i="26" s="1"/>
  <c r="H183" i="26"/>
  <c r="E183" i="26"/>
  <c r="F183" i="26" s="1"/>
  <c r="N182" i="26"/>
  <c r="L182" i="26"/>
  <c r="K182" i="26"/>
  <c r="I182" i="26"/>
  <c r="H182" i="26"/>
  <c r="F182" i="26"/>
  <c r="E182" i="26"/>
  <c r="N181" i="26"/>
  <c r="O181" i="26" s="1"/>
  <c r="K181" i="26"/>
  <c r="H181" i="26"/>
  <c r="I181" i="26" s="1"/>
  <c r="E181" i="26"/>
  <c r="N180" i="26"/>
  <c r="O180" i="26" s="1"/>
  <c r="L180" i="26"/>
  <c r="K180" i="26"/>
  <c r="H180" i="26"/>
  <c r="I180" i="26" s="1"/>
  <c r="F180" i="26"/>
  <c r="E180" i="26"/>
  <c r="N179" i="26"/>
  <c r="K179" i="26"/>
  <c r="H179" i="26"/>
  <c r="H199" i="26" s="1"/>
  <c r="E179" i="26"/>
  <c r="E199" i="26" s="1"/>
  <c r="M177" i="26"/>
  <c r="J177" i="26"/>
  <c r="G177" i="26"/>
  <c r="D177" i="26"/>
  <c r="B177" i="26"/>
  <c r="M176" i="26"/>
  <c r="G176" i="26"/>
  <c r="B172" i="26"/>
  <c r="O171" i="26" s="1"/>
  <c r="N171" i="26"/>
  <c r="K171" i="26"/>
  <c r="H171" i="26"/>
  <c r="E171" i="26"/>
  <c r="N170" i="26"/>
  <c r="K170" i="26"/>
  <c r="H170" i="26"/>
  <c r="E170" i="26"/>
  <c r="N169" i="26"/>
  <c r="K169" i="26"/>
  <c r="H169" i="26"/>
  <c r="E169" i="26"/>
  <c r="N168" i="26"/>
  <c r="K168" i="26"/>
  <c r="H168" i="26"/>
  <c r="E168" i="26"/>
  <c r="N167" i="26"/>
  <c r="K167" i="26"/>
  <c r="H167" i="26"/>
  <c r="E167" i="26"/>
  <c r="N166" i="26"/>
  <c r="K166" i="26"/>
  <c r="H166" i="26"/>
  <c r="E166" i="26"/>
  <c r="N165" i="26"/>
  <c r="K165" i="26"/>
  <c r="H165" i="26"/>
  <c r="E165" i="26"/>
  <c r="N164" i="26"/>
  <c r="K164" i="26"/>
  <c r="H164" i="26"/>
  <c r="E164" i="26"/>
  <c r="N163" i="26"/>
  <c r="K163" i="26"/>
  <c r="H163" i="26"/>
  <c r="E163" i="26"/>
  <c r="N162" i="26"/>
  <c r="K162" i="26"/>
  <c r="H162" i="26"/>
  <c r="E162" i="26"/>
  <c r="N161" i="26"/>
  <c r="K161" i="26"/>
  <c r="H161" i="26"/>
  <c r="E161" i="26"/>
  <c r="N160" i="26"/>
  <c r="K160" i="26"/>
  <c r="H160" i="26"/>
  <c r="E160" i="26"/>
  <c r="N159" i="26"/>
  <c r="K159" i="26"/>
  <c r="H159" i="26"/>
  <c r="E159" i="26"/>
  <c r="N158" i="26"/>
  <c r="K158" i="26"/>
  <c r="H158" i="26"/>
  <c r="E158" i="26"/>
  <c r="N157" i="26"/>
  <c r="K157" i="26"/>
  <c r="H157" i="26"/>
  <c r="E157" i="26"/>
  <c r="N156" i="26"/>
  <c r="K156" i="26"/>
  <c r="H156" i="26"/>
  <c r="E156" i="26"/>
  <c r="N155" i="26"/>
  <c r="K155" i="26"/>
  <c r="H155" i="26"/>
  <c r="E155" i="26"/>
  <c r="N154" i="26"/>
  <c r="K154" i="26"/>
  <c r="H154" i="26"/>
  <c r="E154" i="26"/>
  <c r="N153" i="26"/>
  <c r="K153" i="26"/>
  <c r="H153" i="26"/>
  <c r="E153" i="26"/>
  <c r="N152" i="26"/>
  <c r="N172" i="26" s="1"/>
  <c r="K152" i="26"/>
  <c r="K172" i="26" s="1"/>
  <c r="H152" i="26"/>
  <c r="H172" i="26" s="1"/>
  <c r="E152" i="26"/>
  <c r="E172" i="26" s="1"/>
  <c r="M150" i="26"/>
  <c r="J150" i="26"/>
  <c r="G150" i="26"/>
  <c r="D150" i="26"/>
  <c r="B150" i="26"/>
  <c r="M149" i="26"/>
  <c r="G149" i="26"/>
  <c r="B145" i="26"/>
  <c r="L141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L142" i="26"/>
  <c r="K142" i="26"/>
  <c r="I142" i="26"/>
  <c r="H142" i="26"/>
  <c r="F142" i="26"/>
  <c r="E142" i="26"/>
  <c r="N141" i="26"/>
  <c r="O141" i="26" s="1"/>
  <c r="K141" i="26"/>
  <c r="H141" i="26"/>
  <c r="E141" i="26"/>
  <c r="N140" i="26"/>
  <c r="L140" i="26"/>
  <c r="K140" i="26"/>
  <c r="I140" i="26"/>
  <c r="H140" i="26"/>
  <c r="F140" i="26"/>
  <c r="E140" i="26"/>
  <c r="N139" i="26"/>
  <c r="O139" i="26" s="1"/>
  <c r="K139" i="26"/>
  <c r="H139" i="26"/>
  <c r="E139" i="26"/>
  <c r="N138" i="26"/>
  <c r="L138" i="26"/>
  <c r="K138" i="26"/>
  <c r="I138" i="26"/>
  <c r="H138" i="26"/>
  <c r="F138" i="26"/>
  <c r="E138" i="26"/>
  <c r="N137" i="26"/>
  <c r="O137" i="26" s="1"/>
  <c r="K137" i="26"/>
  <c r="L137" i="26" s="1"/>
  <c r="H137" i="26"/>
  <c r="E137" i="26"/>
  <c r="F137" i="26" s="1"/>
  <c r="N136" i="26"/>
  <c r="L136" i="26"/>
  <c r="K136" i="26"/>
  <c r="I136" i="26"/>
  <c r="H136" i="26"/>
  <c r="F136" i="26"/>
  <c r="E136" i="26"/>
  <c r="N135" i="26"/>
  <c r="O135" i="26" s="1"/>
  <c r="K135" i="26"/>
  <c r="H135" i="26"/>
  <c r="I135" i="26" s="1"/>
  <c r="E135" i="26"/>
  <c r="N134" i="26"/>
  <c r="O134" i="26" s="1"/>
  <c r="L134" i="26"/>
  <c r="K134" i="26"/>
  <c r="I134" i="26"/>
  <c r="H134" i="26"/>
  <c r="F134" i="26"/>
  <c r="E134" i="26"/>
  <c r="N133" i="26"/>
  <c r="O133" i="26" s="1"/>
  <c r="K133" i="26"/>
  <c r="L133" i="26" s="1"/>
  <c r="H133" i="26"/>
  <c r="E133" i="26"/>
  <c r="F133" i="26" s="1"/>
  <c r="N132" i="26"/>
  <c r="L132" i="26"/>
  <c r="K132" i="26"/>
  <c r="I132" i="26"/>
  <c r="H132" i="26"/>
  <c r="F132" i="26"/>
  <c r="E132" i="26"/>
  <c r="N131" i="26"/>
  <c r="O131" i="26" s="1"/>
  <c r="K131" i="26"/>
  <c r="H131" i="26"/>
  <c r="I131" i="26" s="1"/>
  <c r="E131" i="26"/>
  <c r="N130" i="26"/>
  <c r="O130" i="26" s="1"/>
  <c r="L130" i="26"/>
  <c r="K130" i="26"/>
  <c r="I130" i="26"/>
  <c r="H130" i="26"/>
  <c r="F130" i="26"/>
  <c r="E130" i="26"/>
  <c r="N129" i="26"/>
  <c r="O129" i="26" s="1"/>
  <c r="K129" i="26"/>
  <c r="L129" i="26" s="1"/>
  <c r="H129" i="26"/>
  <c r="E129" i="26"/>
  <c r="F129" i="26" s="1"/>
  <c r="N128" i="26"/>
  <c r="L128" i="26"/>
  <c r="K128" i="26"/>
  <c r="I128" i="26"/>
  <c r="H128" i="26"/>
  <c r="F128" i="26"/>
  <c r="E128" i="26"/>
  <c r="N127" i="26"/>
  <c r="O127" i="26" s="1"/>
  <c r="K127" i="26"/>
  <c r="H127" i="26"/>
  <c r="I127" i="26" s="1"/>
  <c r="E127" i="26"/>
  <c r="N126" i="26"/>
  <c r="O126" i="26" s="1"/>
  <c r="L126" i="26"/>
  <c r="K126" i="26"/>
  <c r="I126" i="26"/>
  <c r="H126" i="26"/>
  <c r="F126" i="26"/>
  <c r="E126" i="26"/>
  <c r="N125" i="26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O114" i="26" s="1"/>
  <c r="N117" i="26"/>
  <c r="K117" i="26"/>
  <c r="H117" i="26"/>
  <c r="E117" i="26"/>
  <c r="N116" i="26"/>
  <c r="K116" i="26"/>
  <c r="H116" i="26"/>
  <c r="E116" i="26"/>
  <c r="N115" i="26"/>
  <c r="O115" i="26" s="1"/>
  <c r="K115" i="26"/>
  <c r="H115" i="26"/>
  <c r="E115" i="26"/>
  <c r="N114" i="26"/>
  <c r="K114" i="26"/>
  <c r="L114" i="26" s="1"/>
  <c r="H114" i="26"/>
  <c r="E114" i="26"/>
  <c r="N113" i="26"/>
  <c r="L113" i="26"/>
  <c r="K113" i="26"/>
  <c r="H113" i="26"/>
  <c r="E113" i="26"/>
  <c r="N112" i="26"/>
  <c r="O112" i="26" s="1"/>
  <c r="K112" i="26"/>
  <c r="H112" i="26"/>
  <c r="E112" i="26"/>
  <c r="O111" i="26"/>
  <c r="N111" i="26"/>
  <c r="K111" i="26"/>
  <c r="I111" i="26"/>
  <c r="H111" i="26"/>
  <c r="E111" i="26"/>
  <c r="N110" i="26"/>
  <c r="L110" i="26"/>
  <c r="K110" i="26"/>
  <c r="H110" i="26"/>
  <c r="E110" i="26"/>
  <c r="N109" i="26"/>
  <c r="O109" i="26" s="1"/>
  <c r="K109" i="26"/>
  <c r="H109" i="26"/>
  <c r="E109" i="26"/>
  <c r="O108" i="26"/>
  <c r="N108" i="26"/>
  <c r="K108" i="26"/>
  <c r="H108" i="26"/>
  <c r="I108" i="26" s="1"/>
  <c r="E108" i="26"/>
  <c r="N107" i="26"/>
  <c r="K107" i="26"/>
  <c r="L107" i="26" s="1"/>
  <c r="H107" i="26"/>
  <c r="E107" i="26"/>
  <c r="O106" i="26"/>
  <c r="N106" i="26"/>
  <c r="K106" i="26"/>
  <c r="H106" i="26"/>
  <c r="I106" i="26" s="1"/>
  <c r="E106" i="26"/>
  <c r="N105" i="26"/>
  <c r="K105" i="26"/>
  <c r="L105" i="26" s="1"/>
  <c r="H105" i="26"/>
  <c r="E105" i="26"/>
  <c r="N104" i="26"/>
  <c r="L104" i="26"/>
  <c r="K104" i="26"/>
  <c r="H104" i="26"/>
  <c r="I104" i="26" s="1"/>
  <c r="E104" i="26"/>
  <c r="N103" i="26"/>
  <c r="O103" i="26" s="1"/>
  <c r="K103" i="26"/>
  <c r="I103" i="26"/>
  <c r="H103" i="26"/>
  <c r="E103" i="26"/>
  <c r="F103" i="26" s="1"/>
  <c r="N102" i="26"/>
  <c r="K102" i="26"/>
  <c r="L102" i="26" s="1"/>
  <c r="H102" i="26"/>
  <c r="E102" i="26"/>
  <c r="F102" i="26" s="1"/>
  <c r="N101" i="26"/>
  <c r="K101" i="26"/>
  <c r="H101" i="26"/>
  <c r="E101" i="26"/>
  <c r="N100" i="26"/>
  <c r="O100" i="26" s="1"/>
  <c r="K100" i="26"/>
  <c r="H100" i="26"/>
  <c r="I100" i="26" s="1"/>
  <c r="E100" i="26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N78" i="26"/>
  <c r="O78" i="26" s="1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I72" i="26"/>
  <c r="H72" i="26"/>
  <c r="E72" i="26"/>
  <c r="F72" i="26" s="1"/>
  <c r="N71" i="26"/>
  <c r="O71" i="26" s="1"/>
  <c r="K71" i="26"/>
  <c r="L71" i="26" s="1"/>
  <c r="H71" i="26"/>
  <c r="E71" i="26"/>
  <c r="E91" i="26" s="1"/>
  <c r="M69" i="26"/>
  <c r="J69" i="26"/>
  <c r="G69" i="26"/>
  <c r="D69" i="26"/>
  <c r="B69" i="26"/>
  <c r="M68" i="26"/>
  <c r="G68" i="26"/>
  <c r="B64" i="26"/>
  <c r="L61" i="26" s="1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H61" i="26"/>
  <c r="I61" i="26" s="1"/>
  <c r="E61" i="26"/>
  <c r="F61" i="26" s="1"/>
  <c r="N60" i="26"/>
  <c r="K60" i="26"/>
  <c r="H60" i="26"/>
  <c r="I60" i="26" s="1"/>
  <c r="E60" i="26"/>
  <c r="F60" i="26" s="1"/>
  <c r="N59" i="26"/>
  <c r="K59" i="26"/>
  <c r="I59" i="26"/>
  <c r="H59" i="26"/>
  <c r="E59" i="26"/>
  <c r="N58" i="26"/>
  <c r="O58" i="26" s="1"/>
  <c r="L58" i="26"/>
  <c r="K58" i="26"/>
  <c r="H58" i="26"/>
  <c r="E58" i="26"/>
  <c r="F58" i="26" s="1"/>
  <c r="N57" i="26"/>
  <c r="K57" i="26"/>
  <c r="L57" i="26" s="1"/>
  <c r="H57" i="26"/>
  <c r="I57" i="26" s="1"/>
  <c r="E57" i="26"/>
  <c r="N56" i="26"/>
  <c r="K56" i="26"/>
  <c r="L56" i="26" s="1"/>
  <c r="H56" i="26"/>
  <c r="E56" i="26"/>
  <c r="N55" i="26"/>
  <c r="O55" i="26" s="1"/>
  <c r="K55" i="26"/>
  <c r="L55" i="26" s="1"/>
  <c r="H55" i="26"/>
  <c r="E55" i="26"/>
  <c r="F55" i="26" s="1"/>
  <c r="N54" i="26"/>
  <c r="O54" i="26" s="1"/>
  <c r="K54" i="26"/>
  <c r="I54" i="26"/>
  <c r="H54" i="26"/>
  <c r="E54" i="26"/>
  <c r="N53" i="26"/>
  <c r="L53" i="26"/>
  <c r="K53" i="26"/>
  <c r="H53" i="26"/>
  <c r="E53" i="26"/>
  <c r="F53" i="26" s="1"/>
  <c r="N52" i="26"/>
  <c r="O52" i="26" s="1"/>
  <c r="K52" i="26"/>
  <c r="H52" i="26"/>
  <c r="E52" i="26"/>
  <c r="F52" i="26" s="1"/>
  <c r="N51" i="26"/>
  <c r="O51" i="26" s="1"/>
  <c r="K51" i="26"/>
  <c r="H51" i="26"/>
  <c r="I51" i="26" s="1"/>
  <c r="E51" i="26"/>
  <c r="N50" i="26"/>
  <c r="K50" i="26"/>
  <c r="L50" i="26" s="1"/>
  <c r="H50" i="26"/>
  <c r="E50" i="26"/>
  <c r="F50" i="26" s="1"/>
  <c r="N49" i="26"/>
  <c r="O49" i="26" s="1"/>
  <c r="K49" i="26"/>
  <c r="H49" i="26"/>
  <c r="E49" i="26"/>
  <c r="F49" i="26" s="1"/>
  <c r="N48" i="26"/>
  <c r="O48" i="26" s="1"/>
  <c r="K48" i="26"/>
  <c r="H48" i="26"/>
  <c r="I48" i="26" s="1"/>
  <c r="E48" i="26"/>
  <c r="F48" i="26" s="1"/>
  <c r="N47" i="26"/>
  <c r="K47" i="26"/>
  <c r="L47" i="26" s="1"/>
  <c r="I47" i="26"/>
  <c r="H47" i="26"/>
  <c r="E47" i="26"/>
  <c r="N46" i="26"/>
  <c r="O46" i="26" s="1"/>
  <c r="L46" i="26"/>
  <c r="K46" i="26"/>
  <c r="H46" i="26"/>
  <c r="E46" i="26"/>
  <c r="F46" i="26" s="1"/>
  <c r="N45" i="26"/>
  <c r="K45" i="26"/>
  <c r="H45" i="26"/>
  <c r="I45" i="26" s="1"/>
  <c r="E45" i="26"/>
  <c r="N44" i="26"/>
  <c r="K44" i="26"/>
  <c r="K64" i="26" s="1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F198" i="25" s="1"/>
  <c r="N198" i="25"/>
  <c r="K198" i="25"/>
  <c r="H198" i="25"/>
  <c r="I198" i="25" s="1"/>
  <c r="E198" i="25"/>
  <c r="N197" i="25"/>
  <c r="K197" i="25"/>
  <c r="L197" i="25" s="1"/>
  <c r="H197" i="25"/>
  <c r="E197" i="25"/>
  <c r="O196" i="25"/>
  <c r="N196" i="25"/>
  <c r="K196" i="25"/>
  <c r="H196" i="25"/>
  <c r="F196" i="25"/>
  <c r="E196" i="25"/>
  <c r="N195" i="25"/>
  <c r="K195" i="25"/>
  <c r="H195" i="25"/>
  <c r="E195" i="25"/>
  <c r="N194" i="25"/>
  <c r="O194" i="25" s="1"/>
  <c r="K194" i="25"/>
  <c r="H194" i="25"/>
  <c r="F194" i="25"/>
  <c r="E194" i="25"/>
  <c r="N193" i="25"/>
  <c r="K193" i="25"/>
  <c r="L193" i="25" s="1"/>
  <c r="H193" i="25"/>
  <c r="E193" i="25"/>
  <c r="N192" i="25"/>
  <c r="O192" i="25" s="1"/>
  <c r="K192" i="25"/>
  <c r="H192" i="25"/>
  <c r="E192" i="25"/>
  <c r="N191" i="25"/>
  <c r="K191" i="25"/>
  <c r="H191" i="25"/>
  <c r="E191" i="25"/>
  <c r="N190" i="25"/>
  <c r="O190" i="25" s="1"/>
  <c r="K190" i="25"/>
  <c r="H190" i="25"/>
  <c r="F190" i="25"/>
  <c r="E190" i="25"/>
  <c r="N189" i="25"/>
  <c r="K189" i="25"/>
  <c r="H189" i="25"/>
  <c r="I189" i="25" s="1"/>
  <c r="E189" i="25"/>
  <c r="N188" i="25"/>
  <c r="K188" i="25"/>
  <c r="H188" i="25"/>
  <c r="E188" i="25"/>
  <c r="N187" i="25"/>
  <c r="K187" i="25"/>
  <c r="H187" i="25"/>
  <c r="I187" i="25" s="1"/>
  <c r="E187" i="25"/>
  <c r="N186" i="25"/>
  <c r="L186" i="25"/>
  <c r="K186" i="25"/>
  <c r="H186" i="25"/>
  <c r="E186" i="25"/>
  <c r="N185" i="25"/>
  <c r="K185" i="25"/>
  <c r="H185" i="25"/>
  <c r="I185" i="25" s="1"/>
  <c r="E185" i="25"/>
  <c r="N184" i="25"/>
  <c r="K184" i="25"/>
  <c r="L184" i="25" s="1"/>
  <c r="H184" i="25"/>
  <c r="E184" i="25"/>
  <c r="O183" i="25"/>
  <c r="N183" i="25"/>
  <c r="K183" i="25"/>
  <c r="H183" i="25"/>
  <c r="I183" i="25" s="1"/>
  <c r="E183" i="25"/>
  <c r="N182" i="25"/>
  <c r="L182" i="25"/>
  <c r="K182" i="25"/>
  <c r="H182" i="25"/>
  <c r="E182" i="25"/>
  <c r="N181" i="25"/>
  <c r="K181" i="25"/>
  <c r="H181" i="25"/>
  <c r="F181" i="25"/>
  <c r="E181" i="25"/>
  <c r="N180" i="25"/>
  <c r="K180" i="25"/>
  <c r="L180" i="25" s="1"/>
  <c r="H180" i="25"/>
  <c r="E180" i="25"/>
  <c r="N179" i="25"/>
  <c r="O179" i="25" s="1"/>
  <c r="K179" i="25"/>
  <c r="H179" i="25"/>
  <c r="F179" i="25"/>
  <c r="E179" i="25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F168" i="25"/>
  <c r="E168" i="25"/>
  <c r="N167" i="25"/>
  <c r="O167" i="25" s="1"/>
  <c r="K167" i="25"/>
  <c r="L167" i="25" s="1"/>
  <c r="H167" i="25"/>
  <c r="I167" i="25" s="1"/>
  <c r="F167" i="25"/>
  <c r="E167" i="25"/>
  <c r="N166" i="25"/>
  <c r="O166" i="25" s="1"/>
  <c r="K166" i="25"/>
  <c r="L166" i="25" s="1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N164" i="25"/>
  <c r="O164" i="25" s="1"/>
  <c r="L164" i="25"/>
  <c r="K164" i="25"/>
  <c r="H164" i="25"/>
  <c r="I164" i="25" s="1"/>
  <c r="E164" i="25"/>
  <c r="F164" i="25" s="1"/>
  <c r="N163" i="25"/>
  <c r="O163" i="25" s="1"/>
  <c r="K163" i="25"/>
  <c r="L163" i="25" s="1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F160" i="25"/>
  <c r="E160" i="25"/>
  <c r="N159" i="25"/>
  <c r="O159" i="25" s="1"/>
  <c r="K159" i="25"/>
  <c r="L159" i="25" s="1"/>
  <c r="H159" i="25"/>
  <c r="I159" i="25" s="1"/>
  <c r="F159" i="25"/>
  <c r="E159" i="25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N156" i="25"/>
  <c r="O156" i="25" s="1"/>
  <c r="L156" i="25"/>
  <c r="K156" i="25"/>
  <c r="H156" i="25"/>
  <c r="I156" i="25" s="1"/>
  <c r="E156" i="25"/>
  <c r="F156" i="25" s="1"/>
  <c r="N155" i="25"/>
  <c r="O155" i="25" s="1"/>
  <c r="L155" i="25"/>
  <c r="K155" i="25"/>
  <c r="H155" i="25"/>
  <c r="I155" i="25" s="1"/>
  <c r="E155" i="25"/>
  <c r="F155" i="25" s="1"/>
  <c r="N154" i="25"/>
  <c r="O154" i="25" s="1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3" i="25" s="1"/>
  <c r="O144" i="25"/>
  <c r="N144" i="25"/>
  <c r="L144" i="25"/>
  <c r="K144" i="25"/>
  <c r="I144" i="25"/>
  <c r="H144" i="25"/>
  <c r="F144" i="25"/>
  <c r="E144" i="25"/>
  <c r="N143" i="25"/>
  <c r="K143" i="25"/>
  <c r="H143" i="25"/>
  <c r="I143" i="25" s="1"/>
  <c r="E143" i="25"/>
  <c r="N142" i="25"/>
  <c r="K142" i="25"/>
  <c r="L142" i="25" s="1"/>
  <c r="H142" i="25"/>
  <c r="E142" i="25"/>
  <c r="N141" i="25"/>
  <c r="K141" i="25"/>
  <c r="L141" i="25" s="1"/>
  <c r="H141" i="25"/>
  <c r="E141" i="25"/>
  <c r="N140" i="25"/>
  <c r="K140" i="25"/>
  <c r="L140" i="25" s="1"/>
  <c r="H140" i="25"/>
  <c r="E140" i="25"/>
  <c r="N139" i="25"/>
  <c r="O139" i="25" s="1"/>
  <c r="K139" i="25"/>
  <c r="L139" i="25" s="1"/>
  <c r="H139" i="25"/>
  <c r="E139" i="25"/>
  <c r="N138" i="25"/>
  <c r="O138" i="25" s="1"/>
  <c r="L138" i="25"/>
  <c r="K138" i="25"/>
  <c r="H138" i="25"/>
  <c r="E138" i="25"/>
  <c r="F138" i="25" s="1"/>
  <c r="O137" i="25"/>
  <c r="N137" i="25"/>
  <c r="K137" i="25"/>
  <c r="H137" i="25"/>
  <c r="I137" i="25" s="1"/>
  <c r="E137" i="25"/>
  <c r="F137" i="25" s="1"/>
  <c r="N136" i="25"/>
  <c r="L136" i="25"/>
  <c r="K136" i="25"/>
  <c r="H136" i="25"/>
  <c r="E136" i="25"/>
  <c r="F136" i="25" s="1"/>
  <c r="O135" i="25"/>
  <c r="N135" i="25"/>
  <c r="K135" i="25"/>
  <c r="H135" i="25"/>
  <c r="I135" i="25" s="1"/>
  <c r="E135" i="25"/>
  <c r="F135" i="25" s="1"/>
  <c r="N134" i="25"/>
  <c r="K134" i="25"/>
  <c r="L134" i="25" s="1"/>
  <c r="H134" i="25"/>
  <c r="I134" i="25" s="1"/>
  <c r="E134" i="25"/>
  <c r="N133" i="25"/>
  <c r="K133" i="25"/>
  <c r="L133" i="25" s="1"/>
  <c r="H133" i="25"/>
  <c r="I133" i="25" s="1"/>
  <c r="E133" i="25"/>
  <c r="N132" i="25"/>
  <c r="K132" i="25"/>
  <c r="L132" i="25" s="1"/>
  <c r="I132" i="25"/>
  <c r="H132" i="25"/>
  <c r="E132" i="25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K125" i="25"/>
  <c r="H125" i="25"/>
  <c r="E125" i="25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K113" i="25"/>
  <c r="L113" i="25" s="1"/>
  <c r="I113" i="25"/>
  <c r="H113" i="25"/>
  <c r="E113" i="25"/>
  <c r="F113" i="25" s="1"/>
  <c r="N112" i="25"/>
  <c r="O112" i="25" s="1"/>
  <c r="K112" i="25"/>
  <c r="L112" i="25" s="1"/>
  <c r="H112" i="25"/>
  <c r="I112" i="25" s="1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L109" i="25"/>
  <c r="K109" i="25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L101" i="25"/>
  <c r="K101" i="25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L89" i="25" s="1"/>
  <c r="N90" i="25"/>
  <c r="O90" i="25" s="1"/>
  <c r="K90" i="25"/>
  <c r="H90" i="25"/>
  <c r="E90" i="25"/>
  <c r="F90" i="25" s="1"/>
  <c r="N89" i="25"/>
  <c r="O89" i="25" s="1"/>
  <c r="K89" i="25"/>
  <c r="H89" i="25"/>
  <c r="I89" i="25" s="1"/>
  <c r="E89" i="25"/>
  <c r="N88" i="25"/>
  <c r="K88" i="25"/>
  <c r="L88" i="25" s="1"/>
  <c r="H88" i="25"/>
  <c r="I88" i="25" s="1"/>
  <c r="E88" i="25"/>
  <c r="N87" i="25"/>
  <c r="K87" i="25"/>
  <c r="L87" i="25" s="1"/>
  <c r="H87" i="25"/>
  <c r="E87" i="25"/>
  <c r="N86" i="25"/>
  <c r="O86" i="25" s="1"/>
  <c r="K86" i="25"/>
  <c r="H86" i="25"/>
  <c r="E86" i="25"/>
  <c r="F86" i="25" s="1"/>
  <c r="N85" i="25"/>
  <c r="O85" i="25" s="1"/>
  <c r="K85" i="25"/>
  <c r="H85" i="25"/>
  <c r="I85" i="25" s="1"/>
  <c r="E85" i="25"/>
  <c r="N84" i="25"/>
  <c r="L84" i="25"/>
  <c r="K84" i="25"/>
  <c r="H84" i="25"/>
  <c r="E84" i="25"/>
  <c r="F84" i="25" s="1"/>
  <c r="N83" i="25"/>
  <c r="O83" i="25" s="1"/>
  <c r="K83" i="25"/>
  <c r="H83" i="25"/>
  <c r="E83" i="25"/>
  <c r="F83" i="25" s="1"/>
  <c r="N82" i="25"/>
  <c r="O82" i="25" s="1"/>
  <c r="K82" i="25"/>
  <c r="H82" i="25"/>
  <c r="I82" i="25" s="1"/>
  <c r="E82" i="25"/>
  <c r="F82" i="25" s="1"/>
  <c r="N81" i="25"/>
  <c r="K81" i="25"/>
  <c r="H81" i="25"/>
  <c r="I81" i="25" s="1"/>
  <c r="E81" i="25"/>
  <c r="N80" i="25"/>
  <c r="K80" i="25"/>
  <c r="L80" i="25" s="1"/>
  <c r="H80" i="25"/>
  <c r="E80" i="25"/>
  <c r="N79" i="25"/>
  <c r="O79" i="25" s="1"/>
  <c r="K79" i="25"/>
  <c r="L79" i="25" s="1"/>
  <c r="H79" i="25"/>
  <c r="E79" i="25"/>
  <c r="N78" i="25"/>
  <c r="O78" i="25" s="1"/>
  <c r="L78" i="25"/>
  <c r="K78" i="25"/>
  <c r="H78" i="25"/>
  <c r="E78" i="25"/>
  <c r="F78" i="25" s="1"/>
  <c r="O77" i="25"/>
  <c r="N77" i="25"/>
  <c r="K77" i="25"/>
  <c r="H77" i="25"/>
  <c r="I77" i="25" s="1"/>
  <c r="E77" i="25"/>
  <c r="N76" i="25"/>
  <c r="K76" i="25"/>
  <c r="L76" i="25" s="1"/>
  <c r="H76" i="25"/>
  <c r="I76" i="25" s="1"/>
  <c r="E76" i="25"/>
  <c r="N75" i="25"/>
  <c r="O75" i="25" s="1"/>
  <c r="K75" i="25"/>
  <c r="L75" i="25" s="1"/>
  <c r="H75" i="25"/>
  <c r="E75" i="25"/>
  <c r="F75" i="25" s="1"/>
  <c r="N74" i="25"/>
  <c r="O74" i="25" s="1"/>
  <c r="K74" i="25"/>
  <c r="L74" i="25" s="1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K71" i="25"/>
  <c r="L71" i="25" s="1"/>
  <c r="H71" i="25"/>
  <c r="E71" i="25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E59" i="25"/>
  <c r="F59" i="25" s="1"/>
  <c r="N58" i="25"/>
  <c r="O58" i="25" s="1"/>
  <c r="L58" i="25"/>
  <c r="K58" i="25"/>
  <c r="H58" i="25"/>
  <c r="I58" i="25" s="1"/>
  <c r="E58" i="25"/>
  <c r="F58" i="25" s="1"/>
  <c r="N57" i="25"/>
  <c r="O57" i="25" s="1"/>
  <c r="K57" i="25"/>
  <c r="L57" i="25" s="1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H53" i="25"/>
  <c r="I53" i="25" s="1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E48" i="25"/>
  <c r="F48" i="25" s="1"/>
  <c r="N47" i="25"/>
  <c r="O47" i="25" s="1"/>
  <c r="K47" i="25"/>
  <c r="L47" i="25" s="1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7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E197" i="24"/>
  <c r="N196" i="24"/>
  <c r="O196" i="24" s="1"/>
  <c r="K196" i="24"/>
  <c r="L196" i="24" s="1"/>
  <c r="H196" i="24"/>
  <c r="E196" i="24"/>
  <c r="F196" i="24" s="1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E194" i="24"/>
  <c r="F194" i="24" s="1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F190" i="24"/>
  <c r="E190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E188" i="24"/>
  <c r="F188" i="24" s="1"/>
  <c r="N187" i="24"/>
  <c r="O187" i="24" s="1"/>
  <c r="K187" i="24"/>
  <c r="H187" i="24"/>
  <c r="I187" i="24" s="1"/>
  <c r="F187" i="24"/>
  <c r="E187" i="24"/>
  <c r="N186" i="24"/>
  <c r="L186" i="24"/>
  <c r="K186" i="24"/>
  <c r="H186" i="24"/>
  <c r="E186" i="24"/>
  <c r="F186" i="24" s="1"/>
  <c r="N185" i="24"/>
  <c r="O185" i="24" s="1"/>
  <c r="K185" i="24"/>
  <c r="H185" i="24"/>
  <c r="I185" i="24" s="1"/>
  <c r="F185" i="24"/>
  <c r="E185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F182" i="24"/>
  <c r="E182" i="24"/>
  <c r="N181" i="24"/>
  <c r="K181" i="24"/>
  <c r="L181" i="24" s="1"/>
  <c r="H181" i="24"/>
  <c r="I181" i="24" s="1"/>
  <c r="E181" i="24"/>
  <c r="N180" i="24"/>
  <c r="O180" i="24" s="1"/>
  <c r="K180" i="24"/>
  <c r="L180" i="24" s="1"/>
  <c r="H180" i="24"/>
  <c r="E180" i="24"/>
  <c r="F180" i="24" s="1"/>
  <c r="O179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E171" i="24"/>
  <c r="F171" i="24" s="1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O167" i="24"/>
  <c r="N167" i="24"/>
  <c r="K167" i="24"/>
  <c r="L167" i="24" s="1"/>
  <c r="H167" i="24"/>
  <c r="I167" i="24" s="1"/>
  <c r="E167" i="24"/>
  <c r="F167" i="24" s="1"/>
  <c r="N166" i="24"/>
  <c r="O166" i="24" s="1"/>
  <c r="K166" i="24"/>
  <c r="L166" i="24" s="1"/>
  <c r="H166" i="24"/>
  <c r="I166" i="24" s="1"/>
  <c r="E166" i="24"/>
  <c r="F166" i="24" s="1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E164" i="24"/>
  <c r="F164" i="24" s="1"/>
  <c r="N163" i="24"/>
  <c r="O163" i="24" s="1"/>
  <c r="K163" i="24"/>
  <c r="L163" i="24" s="1"/>
  <c r="H163" i="24"/>
  <c r="I163" i="24" s="1"/>
  <c r="F163" i="24"/>
  <c r="E163" i="24"/>
  <c r="N162" i="24"/>
  <c r="O162" i="24" s="1"/>
  <c r="K162" i="24"/>
  <c r="L162" i="24" s="1"/>
  <c r="H162" i="24"/>
  <c r="I162" i="24" s="1"/>
  <c r="E162" i="24"/>
  <c r="F162" i="24" s="1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E157" i="24"/>
  <c r="F157" i="24" s="1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E153" i="24"/>
  <c r="F153" i="24" s="1"/>
  <c r="N152" i="24"/>
  <c r="K152" i="24"/>
  <c r="H152" i="24"/>
  <c r="F152" i="24"/>
  <c r="E152" i="24"/>
  <c r="M150" i="24"/>
  <c r="J150" i="24"/>
  <c r="G150" i="24"/>
  <c r="D150" i="24"/>
  <c r="B150" i="24"/>
  <c r="M149" i="24"/>
  <c r="G149" i="24"/>
  <c r="B145" i="24"/>
  <c r="O144" i="24" s="1"/>
  <c r="N144" i="24"/>
  <c r="L144" i="24"/>
  <c r="K144" i="24"/>
  <c r="H144" i="24"/>
  <c r="E144" i="24"/>
  <c r="F144" i="24" s="1"/>
  <c r="N143" i="24"/>
  <c r="O143" i="24" s="1"/>
  <c r="K143" i="24"/>
  <c r="L143" i="24" s="1"/>
  <c r="H143" i="24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N140" i="24"/>
  <c r="O140" i="24" s="1"/>
  <c r="K140" i="24"/>
  <c r="L140" i="24" s="1"/>
  <c r="H140" i="24"/>
  <c r="I140" i="24" s="1"/>
  <c r="E140" i="24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H138" i="24"/>
  <c r="I138" i="24" s="1"/>
  <c r="E138" i="24"/>
  <c r="F138" i="24" s="1"/>
  <c r="N137" i="24"/>
  <c r="O137" i="24" s="1"/>
  <c r="K137" i="24"/>
  <c r="I137" i="24"/>
  <c r="H137" i="24"/>
  <c r="E137" i="24"/>
  <c r="N136" i="24"/>
  <c r="O136" i="24" s="1"/>
  <c r="K136" i="24"/>
  <c r="L136" i="24" s="1"/>
  <c r="H136" i="24"/>
  <c r="I136" i="24" s="1"/>
  <c r="E136" i="24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H134" i="24"/>
  <c r="E134" i="24"/>
  <c r="F134" i="24" s="1"/>
  <c r="O133" i="24"/>
  <c r="N133" i="24"/>
  <c r="K133" i="24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N116" i="24"/>
  <c r="O116" i="24" s="1"/>
  <c r="K116" i="24"/>
  <c r="L116" i="24" s="1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K109" i="24"/>
  <c r="L109" i="24" s="1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N98" i="24"/>
  <c r="O98" i="24" s="1"/>
  <c r="K98" i="24"/>
  <c r="L98" i="24" s="1"/>
  <c r="H98" i="24"/>
  <c r="I9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H71" i="24"/>
  <c r="I7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N62" i="24"/>
  <c r="O62" i="24" s="1"/>
  <c r="K62" i="24"/>
  <c r="L62" i="24" s="1"/>
  <c r="H62" i="24"/>
  <c r="I62" i="24" s="1"/>
  <c r="E62" i="24"/>
  <c r="N61" i="24"/>
  <c r="O61" i="24" s="1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9" l="1"/>
  <c r="L179" i="39"/>
  <c r="L199" i="39" s="1"/>
  <c r="K172" i="39"/>
  <c r="L172" i="39"/>
  <c r="L98" i="39"/>
  <c r="L118" i="39" s="1"/>
  <c r="K91" i="39"/>
  <c r="L71" i="39"/>
  <c r="L91" i="39" s="1"/>
  <c r="L64" i="39"/>
  <c r="K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98" i="39"/>
  <c r="F118" i="39" s="1"/>
  <c r="F71" i="39"/>
  <c r="F91" i="39" s="1"/>
  <c r="G7" i="39" s="1"/>
  <c r="F64" i="39"/>
  <c r="N199" i="38"/>
  <c r="O179" i="38"/>
  <c r="O199" i="38" s="1"/>
  <c r="O152" i="38"/>
  <c r="O172" i="38" s="1"/>
  <c r="O145" i="38"/>
  <c r="N145" i="38"/>
  <c r="O118" i="38"/>
  <c r="N91" i="38"/>
  <c r="O71" i="38"/>
  <c r="O91" i="38" s="1"/>
  <c r="N64" i="38"/>
  <c r="O44" i="38"/>
  <c r="O64" i="38" s="1"/>
  <c r="F37" i="39"/>
  <c r="N37" i="39"/>
  <c r="E37" i="39"/>
  <c r="I37" i="39"/>
  <c r="K37" i="39"/>
  <c r="O37" i="39"/>
  <c r="L37" i="39"/>
  <c r="H37" i="39"/>
  <c r="G9" i="39"/>
  <c r="G5" i="39"/>
  <c r="K199" i="38"/>
  <c r="L179" i="38"/>
  <c r="L199" i="38" s="1"/>
  <c r="G9" i="38" s="1"/>
  <c r="K172" i="38"/>
  <c r="L172" i="38"/>
  <c r="L145" i="38"/>
  <c r="L118" i="38"/>
  <c r="K118" i="38"/>
  <c r="G3" i="38" s="1"/>
  <c r="L71" i="38"/>
  <c r="L91" i="38" s="1"/>
  <c r="K64" i="38"/>
  <c r="L44" i="38"/>
  <c r="L64" i="38" s="1"/>
  <c r="I179" i="38"/>
  <c r="I199" i="38" s="1"/>
  <c r="I152" i="38"/>
  <c r="I172" i="38" s="1"/>
  <c r="H145" i="38"/>
  <c r="I125" i="38"/>
  <c r="I145" i="38" s="1"/>
  <c r="I118" i="38"/>
  <c r="H118" i="38"/>
  <c r="I91" i="38"/>
  <c r="H91" i="38"/>
  <c r="I44" i="38"/>
  <c r="I64" i="38" s="1"/>
  <c r="F125" i="38"/>
  <c r="F145" i="38" s="1"/>
  <c r="F98" i="38"/>
  <c r="F118" i="38" s="1"/>
  <c r="F71" i="38"/>
  <c r="F91" i="38" s="1"/>
  <c r="F44" i="38"/>
  <c r="F64" i="38" s="1"/>
  <c r="N199" i="37"/>
  <c r="O179" i="37"/>
  <c r="O199" i="37" s="1"/>
  <c r="N172" i="37"/>
  <c r="O172" i="37"/>
  <c r="O125" i="37"/>
  <c r="O145" i="37" s="1"/>
  <c r="N118" i="37"/>
  <c r="O98" i="37"/>
  <c r="O118" i="37" s="1"/>
  <c r="N91" i="37"/>
  <c r="O71" i="37"/>
  <c r="O91" i="37" s="1"/>
  <c r="N64" i="37"/>
  <c r="O64" i="37"/>
  <c r="G5" i="37" s="1"/>
  <c r="E37" i="38"/>
  <c r="I37" i="38"/>
  <c r="F37" i="38"/>
  <c r="N37" i="38"/>
  <c r="K37" i="38"/>
  <c r="O37" i="38"/>
  <c r="H37" i="38"/>
  <c r="L37" i="38"/>
  <c r="G7" i="38"/>
  <c r="K199" i="37"/>
  <c r="L199" i="37"/>
  <c r="K172" i="37"/>
  <c r="L152" i="37"/>
  <c r="L172" i="37" s="1"/>
  <c r="L125" i="37"/>
  <c r="L145" i="37" s="1"/>
  <c r="K118" i="37"/>
  <c r="L118" i="37"/>
  <c r="K91" i="37"/>
  <c r="L71" i="37"/>
  <c r="L91" i="37" s="1"/>
  <c r="K64" i="37"/>
  <c r="L44" i="37"/>
  <c r="L64" i="37" s="1"/>
  <c r="I179" i="37"/>
  <c r="I199" i="37" s="1"/>
  <c r="I152" i="37"/>
  <c r="I172" i="37" s="1"/>
  <c r="I98" i="37"/>
  <c r="I118" i="37" s="1"/>
  <c r="I71" i="37"/>
  <c r="I91" i="37" s="1"/>
  <c r="I44" i="37"/>
  <c r="I64" i="37" s="1"/>
  <c r="F98" i="37"/>
  <c r="F118" i="37" s="1"/>
  <c r="F44" i="37"/>
  <c r="F64" i="37" s="1"/>
  <c r="O179" i="36"/>
  <c r="O199" i="36" s="1"/>
  <c r="O172" i="36"/>
  <c r="N172" i="36"/>
  <c r="N145" i="36"/>
  <c r="O145" i="36"/>
  <c r="O118" i="36"/>
  <c r="N118" i="36"/>
  <c r="O71" i="36"/>
  <c r="O91" i="36" s="1"/>
  <c r="N64" i="36"/>
  <c r="O44" i="36"/>
  <c r="O64" i="36" s="1"/>
  <c r="F37" i="37"/>
  <c r="N37" i="37"/>
  <c r="E37" i="37"/>
  <c r="I37" i="37"/>
  <c r="K37" i="37"/>
  <c r="O37" i="37"/>
  <c r="H37" i="37"/>
  <c r="L37" i="37"/>
  <c r="G3" i="37"/>
  <c r="G7" i="37"/>
  <c r="G9" i="37"/>
  <c r="K172" i="36"/>
  <c r="L152" i="36"/>
  <c r="L172" i="36" s="1"/>
  <c r="L145" i="36"/>
  <c r="K145" i="36"/>
  <c r="L118" i="36"/>
  <c r="K91" i="36"/>
  <c r="L91" i="36"/>
  <c r="L64" i="36"/>
  <c r="K64" i="36"/>
  <c r="I152" i="36"/>
  <c r="I172" i="36" s="1"/>
  <c r="I125" i="36"/>
  <c r="I145" i="36" s="1"/>
  <c r="H118" i="36"/>
  <c r="I98" i="36"/>
  <c r="H91" i="36"/>
  <c r="I91" i="36"/>
  <c r="I44" i="36"/>
  <c r="I64" i="36" s="1"/>
  <c r="F98" i="36"/>
  <c r="F118" i="36" s="1"/>
  <c r="F71" i="36"/>
  <c r="F91" i="36" s="1"/>
  <c r="F64" i="36"/>
  <c r="O172" i="35"/>
  <c r="O145" i="35"/>
  <c r="O91" i="35"/>
  <c r="H37" i="36"/>
  <c r="G5" i="36"/>
  <c r="I118" i="36"/>
  <c r="G3" i="36"/>
  <c r="E37" i="36"/>
  <c r="I37" i="36"/>
  <c r="L37" i="36"/>
  <c r="K37" i="36"/>
  <c r="O37" i="36"/>
  <c r="F37" i="36"/>
  <c r="N37" i="36"/>
  <c r="G7" i="36"/>
  <c r="G9" i="36"/>
  <c r="F172" i="24"/>
  <c r="E64" i="25"/>
  <c r="L100" i="26"/>
  <c r="I101" i="26"/>
  <c r="O101" i="26"/>
  <c r="O102" i="26"/>
  <c r="L103" i="26"/>
  <c r="I105" i="26"/>
  <c r="F106" i="26"/>
  <c r="I107" i="26"/>
  <c r="F108" i="26"/>
  <c r="L109" i="26"/>
  <c r="L112" i="26"/>
  <c r="I114" i="26"/>
  <c r="F115" i="26"/>
  <c r="L115" i="26"/>
  <c r="L116" i="26"/>
  <c r="I117" i="26"/>
  <c r="O117" i="26"/>
  <c r="I125" i="26"/>
  <c r="F127" i="26"/>
  <c r="L127" i="26"/>
  <c r="O128" i="26"/>
  <c r="I129" i="26"/>
  <c r="F131" i="26"/>
  <c r="L131" i="26"/>
  <c r="O132" i="26"/>
  <c r="I133" i="26"/>
  <c r="F135" i="26"/>
  <c r="L135" i="26"/>
  <c r="O136" i="26"/>
  <c r="I137" i="26"/>
  <c r="F139" i="26"/>
  <c r="L139" i="26"/>
  <c r="O140" i="26"/>
  <c r="I141" i="26"/>
  <c r="F152" i="26"/>
  <c r="L152" i="26"/>
  <c r="F153" i="26"/>
  <c r="L153" i="26"/>
  <c r="F154" i="26"/>
  <c r="L154" i="26"/>
  <c r="F155" i="26"/>
  <c r="L155" i="26"/>
  <c r="F156" i="26"/>
  <c r="L156" i="26"/>
  <c r="F157" i="26"/>
  <c r="L157" i="26"/>
  <c r="F158" i="26"/>
  <c r="L158" i="26"/>
  <c r="F159" i="26"/>
  <c r="L159" i="26"/>
  <c r="F160" i="26"/>
  <c r="L160" i="26"/>
  <c r="F161" i="26"/>
  <c r="L161" i="26"/>
  <c r="F162" i="26"/>
  <c r="L162" i="26"/>
  <c r="F163" i="26"/>
  <c r="L163" i="26"/>
  <c r="F164" i="26"/>
  <c r="L164" i="26"/>
  <c r="F165" i="26"/>
  <c r="L165" i="26"/>
  <c r="F166" i="26"/>
  <c r="L166" i="26"/>
  <c r="F167" i="26"/>
  <c r="L167" i="26"/>
  <c r="F168" i="26"/>
  <c r="L168" i="26"/>
  <c r="F169" i="26"/>
  <c r="L169" i="26"/>
  <c r="F170" i="26"/>
  <c r="L170" i="26"/>
  <c r="F171" i="26"/>
  <c r="L171" i="26"/>
  <c r="F179" i="26"/>
  <c r="N199" i="26"/>
  <c r="E91" i="24"/>
  <c r="H172" i="24"/>
  <c r="F64" i="25"/>
  <c r="O64" i="25"/>
  <c r="O76" i="25"/>
  <c r="L77" i="25"/>
  <c r="I78" i="25"/>
  <c r="F79" i="25"/>
  <c r="F80" i="25"/>
  <c r="O80" i="25"/>
  <c r="L81" i="25"/>
  <c r="I83" i="25"/>
  <c r="I84" i="25"/>
  <c r="O84" i="25"/>
  <c r="I86" i="25"/>
  <c r="F87" i="25"/>
  <c r="O87" i="25"/>
  <c r="O88" i="25"/>
  <c r="I90" i="25"/>
  <c r="N145" i="25"/>
  <c r="L127" i="25"/>
  <c r="F129" i="25"/>
  <c r="L130" i="25"/>
  <c r="F132" i="25"/>
  <c r="O132" i="25"/>
  <c r="O133" i="25"/>
  <c r="L135" i="25"/>
  <c r="L137" i="25"/>
  <c r="I138" i="25"/>
  <c r="F139" i="25"/>
  <c r="F140" i="25"/>
  <c r="O140" i="25"/>
  <c r="O141" i="25"/>
  <c r="L143" i="25"/>
  <c r="F152" i="25"/>
  <c r="F172" i="25" s="1"/>
  <c r="H199" i="25"/>
  <c r="I181" i="25"/>
  <c r="F182" i="25"/>
  <c r="O182" i="25"/>
  <c r="O184" i="25"/>
  <c r="L185" i="25"/>
  <c r="F186" i="25"/>
  <c r="O186" i="25"/>
  <c r="F188" i="25"/>
  <c r="O188" i="25"/>
  <c r="L189" i="25"/>
  <c r="I190" i="25"/>
  <c r="L191" i="25"/>
  <c r="F192" i="25"/>
  <c r="I194" i="25"/>
  <c r="L195" i="25"/>
  <c r="I196" i="25"/>
  <c r="O197" i="25"/>
  <c r="K145" i="24"/>
  <c r="L133" i="24"/>
  <c r="I134" i="24"/>
  <c r="F135" i="24"/>
  <c r="F136" i="24"/>
  <c r="F137" i="24"/>
  <c r="L137" i="24"/>
  <c r="L138" i="24"/>
  <c r="F140" i="24"/>
  <c r="F141" i="24"/>
  <c r="I143" i="24"/>
  <c r="I144" i="24"/>
  <c r="E199" i="24"/>
  <c r="I180" i="24"/>
  <c r="F181" i="24"/>
  <c r="O181" i="24"/>
  <c r="F183" i="24"/>
  <c r="O184" i="24"/>
  <c r="L185" i="24"/>
  <c r="I186" i="24"/>
  <c r="O186" i="24"/>
  <c r="L187" i="24"/>
  <c r="I188" i="24"/>
  <c r="O189" i="24"/>
  <c r="F191" i="24"/>
  <c r="O192" i="24"/>
  <c r="L193" i="24"/>
  <c r="I194" i="24"/>
  <c r="I196" i="24"/>
  <c r="F197" i="24"/>
  <c r="H64" i="25"/>
  <c r="E91" i="25"/>
  <c r="I74" i="25"/>
  <c r="I75" i="25"/>
  <c r="F76" i="25"/>
  <c r="F77" i="25"/>
  <c r="I79" i="25"/>
  <c r="I80" i="25"/>
  <c r="F81" i="25"/>
  <c r="O81" i="25"/>
  <c r="L82" i="25"/>
  <c r="L83" i="25"/>
  <c r="F85" i="25"/>
  <c r="L85" i="25"/>
  <c r="L86" i="25"/>
  <c r="I87" i="25"/>
  <c r="F88" i="25"/>
  <c r="F89" i="25"/>
  <c r="L90" i="25"/>
  <c r="E145" i="25"/>
  <c r="F133" i="25"/>
  <c r="F134" i="25"/>
  <c r="O134" i="25"/>
  <c r="I136" i="25"/>
  <c r="O136" i="25"/>
  <c r="I139" i="25"/>
  <c r="F141" i="25"/>
  <c r="F142" i="25"/>
  <c r="O142" i="25"/>
  <c r="H172" i="25"/>
  <c r="F180" i="25"/>
  <c r="F199" i="25" s="1"/>
  <c r="O180" i="25"/>
  <c r="L181" i="25"/>
  <c r="I182" i="25"/>
  <c r="L183" i="25"/>
  <c r="F184" i="25"/>
  <c r="I186" i="25"/>
  <c r="L187" i="25"/>
  <c r="I188" i="25"/>
  <c r="O189" i="25"/>
  <c r="F191" i="25"/>
  <c r="I192" i="25"/>
  <c r="F193" i="25"/>
  <c r="O193" i="25"/>
  <c r="F195" i="25"/>
  <c r="O195" i="25"/>
  <c r="L196" i="25"/>
  <c r="F197" i="25"/>
  <c r="L198" i="25"/>
  <c r="N64" i="26"/>
  <c r="L45" i="26"/>
  <c r="I46" i="26"/>
  <c r="F47" i="26"/>
  <c r="I49" i="26"/>
  <c r="O50" i="26"/>
  <c r="I52" i="26"/>
  <c r="I53" i="26"/>
  <c r="O53" i="26"/>
  <c r="F56" i="26"/>
  <c r="O56" i="26"/>
  <c r="I58" i="26"/>
  <c r="F59" i="26"/>
  <c r="L59" i="26"/>
  <c r="L60" i="26"/>
  <c r="H91" i="26"/>
  <c r="E118" i="26"/>
  <c r="F100" i="26"/>
  <c r="F101" i="26"/>
  <c r="L101" i="26"/>
  <c r="I102" i="26"/>
  <c r="F104" i="26"/>
  <c r="O104" i="26"/>
  <c r="F107" i="26"/>
  <c r="F109" i="26"/>
  <c r="F110" i="26"/>
  <c r="O110" i="26"/>
  <c r="F112" i="26"/>
  <c r="F113" i="26"/>
  <c r="O113" i="26"/>
  <c r="I115" i="26"/>
  <c r="F116" i="26"/>
  <c r="O116" i="26"/>
  <c r="L117" i="26"/>
  <c r="F125" i="26"/>
  <c r="L125" i="26"/>
  <c r="L145" i="26" s="1"/>
  <c r="O138" i="26"/>
  <c r="I139" i="26"/>
  <c r="F141" i="26"/>
  <c r="O142" i="26"/>
  <c r="I152" i="26"/>
  <c r="O152" i="26"/>
  <c r="I153" i="26"/>
  <c r="O153" i="26"/>
  <c r="I154" i="26"/>
  <c r="O154" i="26"/>
  <c r="I155" i="26"/>
  <c r="O155" i="26"/>
  <c r="I156" i="26"/>
  <c r="O156" i="26"/>
  <c r="I157" i="26"/>
  <c r="O157" i="26"/>
  <c r="I158" i="26"/>
  <c r="O158" i="26"/>
  <c r="I159" i="26"/>
  <c r="O159" i="26"/>
  <c r="I160" i="26"/>
  <c r="O160" i="26"/>
  <c r="I161" i="26"/>
  <c r="O161" i="26"/>
  <c r="I162" i="26"/>
  <c r="O162" i="26"/>
  <c r="I163" i="26"/>
  <c r="O163" i="26"/>
  <c r="I164" i="26"/>
  <c r="O164" i="26"/>
  <c r="I165" i="26"/>
  <c r="O165" i="26"/>
  <c r="I166" i="26"/>
  <c r="O166" i="26"/>
  <c r="I167" i="26"/>
  <c r="O167" i="26"/>
  <c r="I168" i="26"/>
  <c r="O168" i="26"/>
  <c r="I169" i="26"/>
  <c r="O169" i="26"/>
  <c r="I170" i="26"/>
  <c r="O170" i="26"/>
  <c r="I171" i="26"/>
  <c r="K199" i="26"/>
  <c r="F62" i="24"/>
  <c r="F63" i="24"/>
  <c r="E118" i="24"/>
  <c r="E145" i="24"/>
  <c r="E172" i="24"/>
  <c r="F199" i="24"/>
  <c r="I140" i="25"/>
  <c r="I141" i="25"/>
  <c r="I142" i="25"/>
  <c r="F143" i="25"/>
  <c r="E199" i="25"/>
  <c r="L179" i="25"/>
  <c r="I180" i="25"/>
  <c r="O181" i="25"/>
  <c r="F183" i="25"/>
  <c r="I184" i="25"/>
  <c r="F185" i="25"/>
  <c r="O185" i="25"/>
  <c r="F187" i="25"/>
  <c r="O187" i="25"/>
  <c r="L188" i="25"/>
  <c r="F189" i="25"/>
  <c r="L190" i="25"/>
  <c r="I191" i="25"/>
  <c r="O191" i="25"/>
  <c r="L192" i="25"/>
  <c r="I193" i="25"/>
  <c r="L194" i="25"/>
  <c r="I195" i="25"/>
  <c r="I197" i="25"/>
  <c r="O198" i="25"/>
  <c r="E64" i="26"/>
  <c r="F45" i="26"/>
  <c r="O45" i="26"/>
  <c r="O47" i="26"/>
  <c r="L48" i="26"/>
  <c r="L49" i="26"/>
  <c r="I50" i="26"/>
  <c r="F51" i="26"/>
  <c r="L51" i="26"/>
  <c r="L52" i="26"/>
  <c r="F54" i="26"/>
  <c r="L54" i="26"/>
  <c r="I55" i="26"/>
  <c r="I56" i="26"/>
  <c r="F57" i="26"/>
  <c r="O57" i="26"/>
  <c r="O59" i="26"/>
  <c r="O60" i="26"/>
  <c r="H118" i="26"/>
  <c r="F105" i="26"/>
  <c r="O105" i="26"/>
  <c r="L106" i="26"/>
  <c r="O107" i="26"/>
  <c r="L108" i="26"/>
  <c r="I109" i="26"/>
  <c r="I110" i="26"/>
  <c r="F111" i="26"/>
  <c r="L111" i="26"/>
  <c r="I112" i="26"/>
  <c r="I113" i="26"/>
  <c r="F114" i="26"/>
  <c r="I116" i="26"/>
  <c r="F117" i="26"/>
  <c r="H145" i="26"/>
  <c r="N145" i="26"/>
  <c r="L179" i="26"/>
  <c r="I45" i="27"/>
  <c r="O46" i="27"/>
  <c r="F48" i="27"/>
  <c r="I49" i="27"/>
  <c r="I51" i="27"/>
  <c r="O51" i="27"/>
  <c r="I54" i="27"/>
  <c r="L55" i="27"/>
  <c r="O56" i="27"/>
  <c r="I57" i="27"/>
  <c r="L58" i="27"/>
  <c r="F59" i="27"/>
  <c r="O59" i="27"/>
  <c r="I60" i="27"/>
  <c r="L61" i="27"/>
  <c r="H91" i="27"/>
  <c r="E118" i="27"/>
  <c r="E145" i="27"/>
  <c r="K145" i="27"/>
  <c r="I134" i="27"/>
  <c r="F140" i="27"/>
  <c r="L140" i="27"/>
  <c r="F141" i="27"/>
  <c r="L141" i="27"/>
  <c r="F142" i="27"/>
  <c r="L142" i="27"/>
  <c r="F152" i="27"/>
  <c r="L152" i="27"/>
  <c r="O153" i="27"/>
  <c r="I154" i="27"/>
  <c r="F156" i="27"/>
  <c r="L156" i="27"/>
  <c r="O157" i="27"/>
  <c r="I158" i="27"/>
  <c r="F160" i="27"/>
  <c r="L160" i="27"/>
  <c r="O161" i="27"/>
  <c r="I162" i="27"/>
  <c r="F164" i="27"/>
  <c r="L164" i="27"/>
  <c r="O165" i="27"/>
  <c r="I166" i="27"/>
  <c r="F168" i="27"/>
  <c r="L168" i="27"/>
  <c r="O169" i="27"/>
  <c r="I170" i="27"/>
  <c r="F179" i="27"/>
  <c r="F199" i="27" s="1"/>
  <c r="F45" i="28"/>
  <c r="O45" i="28"/>
  <c r="L47" i="28"/>
  <c r="L48" i="28"/>
  <c r="O49" i="28"/>
  <c r="L50" i="28"/>
  <c r="O51" i="28"/>
  <c r="O52" i="28"/>
  <c r="F54" i="28"/>
  <c r="I55" i="28"/>
  <c r="F56" i="28"/>
  <c r="F57" i="28"/>
  <c r="O57" i="28"/>
  <c r="L58" i="28"/>
  <c r="I59" i="28"/>
  <c r="I60" i="28"/>
  <c r="F61" i="28"/>
  <c r="L61" i="28"/>
  <c r="L90" i="28"/>
  <c r="L88" i="28"/>
  <c r="O86" i="28"/>
  <c r="I86" i="28"/>
  <c r="L85" i="28"/>
  <c r="O84" i="28"/>
  <c r="I179" i="26"/>
  <c r="F181" i="26"/>
  <c r="L181" i="26"/>
  <c r="O182" i="26"/>
  <c r="I183" i="26"/>
  <c r="F185" i="26"/>
  <c r="L185" i="26"/>
  <c r="O186" i="26"/>
  <c r="I187" i="26"/>
  <c r="F189" i="26"/>
  <c r="L189" i="26"/>
  <c r="O190" i="26"/>
  <c r="I191" i="26"/>
  <c r="F193" i="26"/>
  <c r="L193" i="26"/>
  <c r="O194" i="26"/>
  <c r="I195" i="26"/>
  <c r="F197" i="26"/>
  <c r="L197" i="26"/>
  <c r="O198" i="26"/>
  <c r="E64" i="27"/>
  <c r="L44" i="27"/>
  <c r="L45" i="27"/>
  <c r="F46" i="27"/>
  <c r="L47" i="27"/>
  <c r="I48" i="27"/>
  <c r="O48" i="27"/>
  <c r="L49" i="27"/>
  <c r="F50" i="27"/>
  <c r="O50" i="27"/>
  <c r="L52" i="27"/>
  <c r="F53" i="27"/>
  <c r="O53" i="27"/>
  <c r="L54" i="27"/>
  <c r="F55" i="27"/>
  <c r="O55" i="27"/>
  <c r="I56" i="27"/>
  <c r="L57" i="27"/>
  <c r="F58" i="27"/>
  <c r="L60" i="27"/>
  <c r="O61" i="27"/>
  <c r="I72" i="27"/>
  <c r="F73" i="27"/>
  <c r="L74" i="27"/>
  <c r="F75" i="27"/>
  <c r="I77" i="27"/>
  <c r="F78" i="27"/>
  <c r="O78" i="27"/>
  <c r="L79" i="27"/>
  <c r="I80" i="27"/>
  <c r="F81" i="27"/>
  <c r="L82" i="27"/>
  <c r="I83" i="27"/>
  <c r="O84" i="27"/>
  <c r="L85" i="27"/>
  <c r="I86" i="27"/>
  <c r="L87" i="27"/>
  <c r="I88" i="27"/>
  <c r="O89" i="27"/>
  <c r="F98" i="27"/>
  <c r="L99" i="27"/>
  <c r="I100" i="27"/>
  <c r="L101" i="27"/>
  <c r="F102" i="27"/>
  <c r="L103" i="27"/>
  <c r="F104" i="27"/>
  <c r="L105" i="27"/>
  <c r="I106" i="27"/>
  <c r="L107" i="27"/>
  <c r="F108" i="27"/>
  <c r="O108" i="27"/>
  <c r="F110" i="27"/>
  <c r="L111" i="27"/>
  <c r="F112" i="27"/>
  <c r="L113" i="27"/>
  <c r="I114" i="27"/>
  <c r="L115" i="27"/>
  <c r="F116" i="27"/>
  <c r="F125" i="27"/>
  <c r="L125" i="27"/>
  <c r="O126" i="27"/>
  <c r="I127" i="27"/>
  <c r="F129" i="27"/>
  <c r="L129" i="27"/>
  <c r="O130" i="27"/>
  <c r="I131" i="27"/>
  <c r="O131" i="27"/>
  <c r="I132" i="27"/>
  <c r="O132" i="27"/>
  <c r="I133" i="27"/>
  <c r="F135" i="27"/>
  <c r="L135" i="27"/>
  <c r="F136" i="27"/>
  <c r="L136" i="27"/>
  <c r="F137" i="27"/>
  <c r="L137" i="27"/>
  <c r="F138" i="27"/>
  <c r="L138" i="27"/>
  <c r="F139" i="27"/>
  <c r="H172" i="27"/>
  <c r="N172" i="27"/>
  <c r="I153" i="27"/>
  <c r="F155" i="27"/>
  <c r="L155" i="27"/>
  <c r="O156" i="27"/>
  <c r="I157" i="27"/>
  <c r="F159" i="27"/>
  <c r="L159" i="27"/>
  <c r="O160" i="27"/>
  <c r="I161" i="27"/>
  <c r="F163" i="27"/>
  <c r="L163" i="27"/>
  <c r="O164" i="27"/>
  <c r="I165" i="27"/>
  <c r="F167" i="27"/>
  <c r="L167" i="27"/>
  <c r="O168" i="27"/>
  <c r="I169" i="27"/>
  <c r="F171" i="27"/>
  <c r="H199" i="27"/>
  <c r="H64" i="28"/>
  <c r="F46" i="28"/>
  <c r="O46" i="28"/>
  <c r="O47" i="28"/>
  <c r="I49" i="28"/>
  <c r="F50" i="28"/>
  <c r="I51" i="28"/>
  <c r="F52" i="28"/>
  <c r="F53" i="28"/>
  <c r="L53" i="28"/>
  <c r="I54" i="28"/>
  <c r="O54" i="28"/>
  <c r="L55" i="28"/>
  <c r="I56" i="28"/>
  <c r="F58" i="28"/>
  <c r="O58" i="28"/>
  <c r="L59" i="28"/>
  <c r="L60" i="28"/>
  <c r="O61" i="28"/>
  <c r="K91" i="28"/>
  <c r="I172" i="27"/>
  <c r="N91" i="28"/>
  <c r="F195" i="26"/>
  <c r="L195" i="26"/>
  <c r="O196" i="26"/>
  <c r="F71" i="27"/>
  <c r="I125" i="27"/>
  <c r="I145" i="27" s="1"/>
  <c r="E172" i="27"/>
  <c r="K172" i="27"/>
  <c r="H145" i="28"/>
  <c r="E172" i="28"/>
  <c r="E64" i="29"/>
  <c r="E91" i="29"/>
  <c r="K91" i="29"/>
  <c r="F145" i="29"/>
  <c r="I179" i="29"/>
  <c r="I199" i="29" s="1"/>
  <c r="E64" i="30"/>
  <c r="L44" i="30"/>
  <c r="F45" i="30"/>
  <c r="I46" i="30"/>
  <c r="F47" i="30"/>
  <c r="O47" i="30"/>
  <c r="F49" i="30"/>
  <c r="O49" i="30"/>
  <c r="L50" i="30"/>
  <c r="F51" i="30"/>
  <c r="L52" i="30"/>
  <c r="F53" i="30"/>
  <c r="I54" i="30"/>
  <c r="F55" i="30"/>
  <c r="O55" i="30"/>
  <c r="F57" i="30"/>
  <c r="O57" i="30"/>
  <c r="L58" i="30"/>
  <c r="F59" i="30"/>
  <c r="F60" i="30"/>
  <c r="L60" i="30"/>
  <c r="H91" i="30"/>
  <c r="F89" i="30"/>
  <c r="O89" i="30"/>
  <c r="O90" i="30"/>
  <c r="K118" i="30"/>
  <c r="E145" i="30"/>
  <c r="I128" i="30"/>
  <c r="L129" i="30"/>
  <c r="F130" i="30"/>
  <c r="L131" i="30"/>
  <c r="F132" i="30"/>
  <c r="L133" i="30"/>
  <c r="I134" i="30"/>
  <c r="L135" i="30"/>
  <c r="I136" i="30"/>
  <c r="L137" i="30"/>
  <c r="F138" i="30"/>
  <c r="L139" i="30"/>
  <c r="F140" i="30"/>
  <c r="H172" i="30"/>
  <c r="L153" i="30"/>
  <c r="I154" i="30"/>
  <c r="L155" i="30"/>
  <c r="F156" i="30"/>
  <c r="L157" i="30"/>
  <c r="F158" i="30"/>
  <c r="L159" i="30"/>
  <c r="I160" i="30"/>
  <c r="F161" i="30"/>
  <c r="O161" i="30"/>
  <c r="L162" i="30"/>
  <c r="F163" i="30"/>
  <c r="O163" i="30"/>
  <c r="L164" i="30"/>
  <c r="I165" i="30"/>
  <c r="O165" i="30"/>
  <c r="L166" i="30"/>
  <c r="I167" i="30"/>
  <c r="O168" i="30"/>
  <c r="F170" i="30"/>
  <c r="O170" i="30"/>
  <c r="F179" i="30"/>
  <c r="O180" i="30"/>
  <c r="O181" i="30"/>
  <c r="I183" i="30"/>
  <c r="F184" i="30"/>
  <c r="O184" i="30"/>
  <c r="L185" i="30"/>
  <c r="F187" i="30"/>
  <c r="I188" i="30"/>
  <c r="F189" i="30"/>
  <c r="O189" i="30"/>
  <c r="L190" i="30"/>
  <c r="I191" i="30"/>
  <c r="F192" i="30"/>
  <c r="I196" i="30"/>
  <c r="E118" i="28"/>
  <c r="I126" i="28"/>
  <c r="F127" i="28"/>
  <c r="F145" i="28" s="1"/>
  <c r="I128" i="28"/>
  <c r="I130" i="28"/>
  <c r="F131" i="28"/>
  <c r="O131" i="28"/>
  <c r="I134" i="28"/>
  <c r="L135" i="28"/>
  <c r="I136" i="28"/>
  <c r="F137" i="28"/>
  <c r="O138" i="28"/>
  <c r="L140" i="28"/>
  <c r="I141" i="28"/>
  <c r="F142" i="28"/>
  <c r="L143" i="28"/>
  <c r="F152" i="28"/>
  <c r="F172" i="28" s="1"/>
  <c r="E199" i="28"/>
  <c r="F44" i="29"/>
  <c r="L45" i="29"/>
  <c r="F46" i="29"/>
  <c r="I48" i="29"/>
  <c r="O49" i="29"/>
  <c r="L50" i="29"/>
  <c r="I51" i="29"/>
  <c r="F52" i="29"/>
  <c r="I53" i="29"/>
  <c r="F54" i="29"/>
  <c r="O54" i="29"/>
  <c r="L55" i="29"/>
  <c r="I56" i="29"/>
  <c r="O57" i="29"/>
  <c r="L58" i="29"/>
  <c r="O59" i="29"/>
  <c r="I60" i="29"/>
  <c r="F71" i="29"/>
  <c r="L71" i="29"/>
  <c r="O72" i="29"/>
  <c r="I73" i="29"/>
  <c r="F75" i="29"/>
  <c r="L75" i="29"/>
  <c r="O76" i="29"/>
  <c r="I77" i="29"/>
  <c r="F79" i="29"/>
  <c r="L79" i="29"/>
  <c r="O80" i="29"/>
  <c r="I81" i="29"/>
  <c r="F83" i="29"/>
  <c r="L83" i="29"/>
  <c r="O84" i="29"/>
  <c r="I85" i="29"/>
  <c r="F87" i="29"/>
  <c r="L87" i="29"/>
  <c r="O88" i="29"/>
  <c r="I89" i="29"/>
  <c r="F98" i="29"/>
  <c r="L99" i="29"/>
  <c r="I100" i="29"/>
  <c r="F101" i="29"/>
  <c r="O101" i="29"/>
  <c r="O102" i="29"/>
  <c r="L103" i="29"/>
  <c r="I104" i="29"/>
  <c r="O104" i="29"/>
  <c r="F106" i="29"/>
  <c r="O107" i="29"/>
  <c r="F109" i="29"/>
  <c r="O109" i="29"/>
  <c r="O111" i="29"/>
  <c r="F113" i="29"/>
  <c r="I114" i="29"/>
  <c r="I116" i="29"/>
  <c r="L117" i="29"/>
  <c r="H145" i="29"/>
  <c r="E172" i="29"/>
  <c r="E199" i="29"/>
  <c r="K199" i="29"/>
  <c r="F44" i="30"/>
  <c r="I45" i="30"/>
  <c r="O45" i="30"/>
  <c r="L46" i="30"/>
  <c r="I47" i="30"/>
  <c r="L48" i="30"/>
  <c r="I49" i="30"/>
  <c r="I51" i="30"/>
  <c r="F52" i="30"/>
  <c r="I53" i="30"/>
  <c r="O53" i="30"/>
  <c r="L54" i="30"/>
  <c r="I55" i="30"/>
  <c r="L56" i="30"/>
  <c r="I57" i="30"/>
  <c r="I59" i="30"/>
  <c r="E118" i="30"/>
  <c r="N118" i="30"/>
  <c r="F145" i="30"/>
  <c r="N145" i="30"/>
  <c r="F153" i="30"/>
  <c r="O153" i="30"/>
  <c r="L154" i="30"/>
  <c r="F155" i="30"/>
  <c r="I156" i="30"/>
  <c r="F157" i="30"/>
  <c r="I158" i="30"/>
  <c r="F159" i="30"/>
  <c r="O159" i="30"/>
  <c r="L160" i="30"/>
  <c r="I161" i="30"/>
  <c r="I163" i="30"/>
  <c r="O164" i="30"/>
  <c r="O166" i="30"/>
  <c r="F168" i="30"/>
  <c r="L169" i="30"/>
  <c r="I170" i="30"/>
  <c r="L171" i="30"/>
  <c r="H199" i="30"/>
  <c r="F198" i="30"/>
  <c r="F195" i="30"/>
  <c r="L194" i="30"/>
  <c r="F193" i="30"/>
  <c r="F190" i="30"/>
  <c r="F186" i="30"/>
  <c r="F183" i="30"/>
  <c r="L182" i="30"/>
  <c r="F181" i="30"/>
  <c r="F196" i="30"/>
  <c r="F82" i="28"/>
  <c r="F84" i="28"/>
  <c r="O87" i="28"/>
  <c r="I89" i="28"/>
  <c r="F90" i="28"/>
  <c r="E145" i="28"/>
  <c r="L126" i="28"/>
  <c r="I127" i="28"/>
  <c r="O127" i="28"/>
  <c r="L128" i="28"/>
  <c r="F129" i="28"/>
  <c r="O129" i="28"/>
  <c r="L130" i="28"/>
  <c r="I131" i="28"/>
  <c r="L132" i="28"/>
  <c r="F133" i="28"/>
  <c r="O133" i="28"/>
  <c r="L134" i="28"/>
  <c r="F135" i="28"/>
  <c r="O135" i="28"/>
  <c r="L136" i="28"/>
  <c r="I137" i="28"/>
  <c r="F138" i="28"/>
  <c r="L139" i="28"/>
  <c r="F140" i="28"/>
  <c r="O140" i="28"/>
  <c r="L141" i="28"/>
  <c r="I142" i="28"/>
  <c r="H172" i="28"/>
  <c r="F199" i="28"/>
  <c r="H64" i="29"/>
  <c r="I46" i="29"/>
  <c r="F47" i="29"/>
  <c r="O47" i="29"/>
  <c r="F49" i="29"/>
  <c r="O50" i="29"/>
  <c r="L51" i="29"/>
  <c r="I52" i="29"/>
  <c r="O52" i="29"/>
  <c r="L53" i="29"/>
  <c r="I54" i="29"/>
  <c r="O55" i="29"/>
  <c r="F57" i="29"/>
  <c r="O58" i="29"/>
  <c r="L60" i="29"/>
  <c r="H91" i="29"/>
  <c r="O71" i="29"/>
  <c r="I72" i="29"/>
  <c r="I91" i="29" s="1"/>
  <c r="F74" i="29"/>
  <c r="L74" i="29"/>
  <c r="O75" i="29"/>
  <c r="I76" i="29"/>
  <c r="F78" i="29"/>
  <c r="L78" i="29"/>
  <c r="O79" i="29"/>
  <c r="I80" i="29"/>
  <c r="F82" i="29"/>
  <c r="L82" i="29"/>
  <c r="O83" i="29"/>
  <c r="I84" i="29"/>
  <c r="F86" i="29"/>
  <c r="L86" i="29"/>
  <c r="O87" i="29"/>
  <c r="I88" i="29"/>
  <c r="F90" i="29"/>
  <c r="O99" i="29"/>
  <c r="L100" i="29"/>
  <c r="I101" i="29"/>
  <c r="F102" i="29"/>
  <c r="O103" i="29"/>
  <c r="L105" i="29"/>
  <c r="I106" i="29"/>
  <c r="F107" i="29"/>
  <c r="L108" i="29"/>
  <c r="I109" i="29"/>
  <c r="L110" i="29"/>
  <c r="F111" i="29"/>
  <c r="L112" i="29"/>
  <c r="I113" i="29"/>
  <c r="O113" i="29"/>
  <c r="L114" i="29"/>
  <c r="F115" i="29"/>
  <c r="O115" i="29"/>
  <c r="O117" i="29"/>
  <c r="H172" i="29"/>
  <c r="F199" i="29"/>
  <c r="L199" i="29"/>
  <c r="H64" i="30"/>
  <c r="O44" i="30"/>
  <c r="O46" i="30"/>
  <c r="L47" i="30"/>
  <c r="F48" i="30"/>
  <c r="O48" i="30"/>
  <c r="F50" i="30"/>
  <c r="O50" i="30"/>
  <c r="L51" i="30"/>
  <c r="I52" i="30"/>
  <c r="O52" i="30"/>
  <c r="O54" i="30"/>
  <c r="L55" i="30"/>
  <c r="F56" i="30"/>
  <c r="O56" i="30"/>
  <c r="F58" i="30"/>
  <c r="O58" i="30"/>
  <c r="L59" i="30"/>
  <c r="I60" i="30"/>
  <c r="N91" i="30"/>
  <c r="F84" i="30"/>
  <c r="F86" i="30"/>
  <c r="O86" i="30"/>
  <c r="O87" i="30"/>
  <c r="L88" i="30"/>
  <c r="L91" i="30" s="1"/>
  <c r="L89" i="30"/>
  <c r="I90" i="30"/>
  <c r="F98" i="30"/>
  <c r="H145" i="30"/>
  <c r="E172" i="30"/>
  <c r="I153" i="30"/>
  <c r="I155" i="30"/>
  <c r="O155" i="30"/>
  <c r="L156" i="30"/>
  <c r="I157" i="30"/>
  <c r="O157" i="30"/>
  <c r="L158" i="30"/>
  <c r="I159" i="30"/>
  <c r="O160" i="30"/>
  <c r="F162" i="30"/>
  <c r="O162" i="30"/>
  <c r="F164" i="30"/>
  <c r="L165" i="30"/>
  <c r="F166" i="30"/>
  <c r="L167" i="30"/>
  <c r="I168" i="30"/>
  <c r="F169" i="30"/>
  <c r="O169" i="30"/>
  <c r="L170" i="30"/>
  <c r="O171" i="30"/>
  <c r="K118" i="29"/>
  <c r="E145" i="29"/>
  <c r="F172" i="30"/>
  <c r="O197" i="30"/>
  <c r="F45" i="31"/>
  <c r="O45" i="31"/>
  <c r="L46" i="31"/>
  <c r="I47" i="31"/>
  <c r="F48" i="31"/>
  <c r="O48" i="31"/>
  <c r="O49" i="31"/>
  <c r="L50" i="31"/>
  <c r="F51" i="31"/>
  <c r="F52" i="31"/>
  <c r="O52" i="31"/>
  <c r="L53" i="31"/>
  <c r="F54" i="31"/>
  <c r="O55" i="31"/>
  <c r="I56" i="31"/>
  <c r="F57" i="31"/>
  <c r="O58" i="31"/>
  <c r="I59" i="31"/>
  <c r="I60" i="31"/>
  <c r="O60" i="31"/>
  <c r="I71" i="31"/>
  <c r="O71" i="31"/>
  <c r="I72" i="31"/>
  <c r="O72" i="31"/>
  <c r="I73" i="31"/>
  <c r="O73" i="31"/>
  <c r="O74" i="31"/>
  <c r="L75" i="31"/>
  <c r="L77" i="31"/>
  <c r="F78" i="31"/>
  <c r="L80" i="31"/>
  <c r="O81" i="31"/>
  <c r="I82" i="31"/>
  <c r="F83" i="31"/>
  <c r="O83" i="31"/>
  <c r="I84" i="31"/>
  <c r="F85" i="31"/>
  <c r="L86" i="31"/>
  <c r="I87" i="31"/>
  <c r="O87" i="31"/>
  <c r="L88" i="31"/>
  <c r="I89" i="31"/>
  <c r="O90" i="31"/>
  <c r="E172" i="31"/>
  <c r="E172" i="32"/>
  <c r="F154" i="32"/>
  <c r="O154" i="32"/>
  <c r="F156" i="32"/>
  <c r="O157" i="32"/>
  <c r="I162" i="32"/>
  <c r="F163" i="32"/>
  <c r="I168" i="32"/>
  <c r="O171" i="32"/>
  <c r="N199" i="32"/>
  <c r="F172" i="31"/>
  <c r="L171" i="32"/>
  <c r="O168" i="32"/>
  <c r="F168" i="32"/>
  <c r="F165" i="32"/>
  <c r="L163" i="32"/>
  <c r="F162" i="32"/>
  <c r="O170" i="32"/>
  <c r="F170" i="32"/>
  <c r="F164" i="32"/>
  <c r="O159" i="32"/>
  <c r="E199" i="32"/>
  <c r="F179" i="32"/>
  <c r="I180" i="30"/>
  <c r="I185" i="30"/>
  <c r="O186" i="30"/>
  <c r="O188" i="30"/>
  <c r="L189" i="30"/>
  <c r="O190" i="30"/>
  <c r="L191" i="30"/>
  <c r="I192" i="30"/>
  <c r="O195" i="30"/>
  <c r="L196" i="30"/>
  <c r="I197" i="30"/>
  <c r="O198" i="30"/>
  <c r="E64" i="31"/>
  <c r="L45" i="31"/>
  <c r="I46" i="31"/>
  <c r="F47" i="31"/>
  <c r="L48" i="31"/>
  <c r="I49" i="31"/>
  <c r="F50" i="31"/>
  <c r="O50" i="31"/>
  <c r="L51" i="31"/>
  <c r="L52" i="31"/>
  <c r="O53" i="31"/>
  <c r="I54" i="31"/>
  <c r="L55" i="31"/>
  <c r="F56" i="31"/>
  <c r="O56" i="31"/>
  <c r="I57" i="31"/>
  <c r="L58" i="31"/>
  <c r="F59" i="31"/>
  <c r="O59" i="31"/>
  <c r="L60" i="31"/>
  <c r="F71" i="31"/>
  <c r="L71" i="31"/>
  <c r="F72" i="31"/>
  <c r="L72" i="31"/>
  <c r="F73" i="31"/>
  <c r="L73" i="31"/>
  <c r="I74" i="31"/>
  <c r="I75" i="31"/>
  <c r="O75" i="31"/>
  <c r="L76" i="31"/>
  <c r="O77" i="31"/>
  <c r="I78" i="31"/>
  <c r="L79" i="31"/>
  <c r="L81" i="31"/>
  <c r="F82" i="31"/>
  <c r="O82" i="31"/>
  <c r="I83" i="31"/>
  <c r="F84" i="31"/>
  <c r="O84" i="31"/>
  <c r="I85" i="31"/>
  <c r="F86" i="31"/>
  <c r="L87" i="31"/>
  <c r="F88" i="31"/>
  <c r="I90" i="31"/>
  <c r="F98" i="31"/>
  <c r="F118" i="31" s="1"/>
  <c r="N118" i="31"/>
  <c r="E145" i="31"/>
  <c r="O128" i="31"/>
  <c r="L129" i="31"/>
  <c r="I130" i="31"/>
  <c r="F131" i="31"/>
  <c r="L131" i="31"/>
  <c r="L132" i="31"/>
  <c r="I133" i="31"/>
  <c r="F134" i="31"/>
  <c r="F135" i="31"/>
  <c r="O137" i="31"/>
  <c r="L138" i="31"/>
  <c r="I139" i="31"/>
  <c r="F140" i="31"/>
  <c r="F141" i="31"/>
  <c r="H172" i="31"/>
  <c r="I154" i="31"/>
  <c r="F155" i="31"/>
  <c r="I156" i="31"/>
  <c r="O156" i="31"/>
  <c r="L157" i="31"/>
  <c r="I158" i="31"/>
  <c r="L159" i="31"/>
  <c r="I160" i="31"/>
  <c r="I162" i="31"/>
  <c r="F163" i="31"/>
  <c r="I164" i="31"/>
  <c r="O164" i="31"/>
  <c r="L165" i="31"/>
  <c r="I166" i="31"/>
  <c r="L167" i="31"/>
  <c r="I168" i="31"/>
  <c r="I170" i="31"/>
  <c r="E91" i="32"/>
  <c r="E118" i="32"/>
  <c r="E145" i="32"/>
  <c r="L127" i="32"/>
  <c r="I128" i="32"/>
  <c r="O128" i="32"/>
  <c r="L129" i="32"/>
  <c r="L130" i="32"/>
  <c r="L131" i="32"/>
  <c r="O132" i="32"/>
  <c r="L133" i="32"/>
  <c r="L134" i="32"/>
  <c r="L135" i="32"/>
  <c r="I136" i="32"/>
  <c r="F137" i="32"/>
  <c r="L138" i="32"/>
  <c r="L139" i="32"/>
  <c r="H172" i="32"/>
  <c r="O153" i="32"/>
  <c r="L154" i="32"/>
  <c r="F155" i="32"/>
  <c r="O155" i="32"/>
  <c r="L156" i="32"/>
  <c r="I157" i="32"/>
  <c r="F158" i="32"/>
  <c r="L159" i="32"/>
  <c r="I160" i="32"/>
  <c r="F161" i="32"/>
  <c r="O161" i="32"/>
  <c r="L164" i="32"/>
  <c r="L165" i="32"/>
  <c r="I166" i="32"/>
  <c r="F167" i="32"/>
  <c r="O167" i="32"/>
  <c r="L170" i="32"/>
  <c r="I171" i="32"/>
  <c r="O44" i="31"/>
  <c r="O47" i="31"/>
  <c r="L49" i="31"/>
  <c r="I50" i="31"/>
  <c r="O51" i="31"/>
  <c r="I53" i="31"/>
  <c r="L54" i="31"/>
  <c r="F55" i="31"/>
  <c r="L57" i="31"/>
  <c r="F60" i="31"/>
  <c r="L74" i="31"/>
  <c r="F76" i="31"/>
  <c r="O76" i="31"/>
  <c r="I77" i="31"/>
  <c r="L78" i="31"/>
  <c r="F79" i="31"/>
  <c r="O79" i="31"/>
  <c r="I80" i="31"/>
  <c r="F81" i="31"/>
  <c r="L83" i="31"/>
  <c r="L85" i="31"/>
  <c r="I86" i="31"/>
  <c r="F87" i="31"/>
  <c r="I88" i="31"/>
  <c r="F89" i="31"/>
  <c r="L90" i="31"/>
  <c r="H118" i="31"/>
  <c r="N145" i="31"/>
  <c r="E64" i="32"/>
  <c r="N64" i="32"/>
  <c r="F126" i="32"/>
  <c r="O126" i="32"/>
  <c r="O127" i="32"/>
  <c r="F129" i="32"/>
  <c r="O129" i="32"/>
  <c r="O130" i="32"/>
  <c r="I132" i="32"/>
  <c r="F133" i="32"/>
  <c r="O133" i="32"/>
  <c r="O134" i="32"/>
  <c r="O135" i="32"/>
  <c r="O138" i="32"/>
  <c r="O139" i="32"/>
  <c r="F153" i="32"/>
  <c r="F172" i="32" s="1"/>
  <c r="I155" i="32"/>
  <c r="O156" i="32"/>
  <c r="L157" i="32"/>
  <c r="I158" i="32"/>
  <c r="F159" i="32"/>
  <c r="O163" i="32"/>
  <c r="O164" i="32"/>
  <c r="O169" i="32"/>
  <c r="E64" i="33"/>
  <c r="E91" i="33"/>
  <c r="E172" i="33"/>
  <c r="E199" i="33"/>
  <c r="F45" i="34"/>
  <c r="F47" i="34"/>
  <c r="F49" i="34"/>
  <c r="L49" i="34"/>
  <c r="L50" i="34"/>
  <c r="O51" i="34"/>
  <c r="I53" i="34"/>
  <c r="F54" i="34"/>
  <c r="L55" i="34"/>
  <c r="O59" i="34"/>
  <c r="L158" i="32"/>
  <c r="I159" i="32"/>
  <c r="L160" i="32"/>
  <c r="I161" i="32"/>
  <c r="O162" i="32"/>
  <c r="O165" i="32"/>
  <c r="L166" i="32"/>
  <c r="I167" i="32"/>
  <c r="I169" i="32"/>
  <c r="N64" i="33"/>
  <c r="F47" i="33"/>
  <c r="F48" i="33"/>
  <c r="O48" i="33"/>
  <c r="L50" i="33"/>
  <c r="L51" i="33"/>
  <c r="O52" i="33"/>
  <c r="L53" i="33"/>
  <c r="I54" i="33"/>
  <c r="I55" i="33"/>
  <c r="F56" i="33"/>
  <c r="O56" i="33"/>
  <c r="L58" i="33"/>
  <c r="L59" i="33"/>
  <c r="N91" i="33"/>
  <c r="E118" i="33"/>
  <c r="N118" i="33"/>
  <c r="E145" i="33"/>
  <c r="F172" i="33"/>
  <c r="F199" i="33"/>
  <c r="O57" i="34"/>
  <c r="I59" i="34"/>
  <c r="O158" i="32"/>
  <c r="O160" i="32"/>
  <c r="L161" i="32"/>
  <c r="I164" i="32"/>
  <c r="O166" i="32"/>
  <c r="L169" i="32"/>
  <c r="I170" i="32"/>
  <c r="H199" i="32"/>
  <c r="I44" i="33"/>
  <c r="F45" i="33"/>
  <c r="O45" i="33"/>
  <c r="L46" i="33"/>
  <c r="I47" i="33"/>
  <c r="F49" i="33"/>
  <c r="O49" i="33"/>
  <c r="O50" i="33"/>
  <c r="I52" i="33"/>
  <c r="F53" i="33"/>
  <c r="L54" i="33"/>
  <c r="F57" i="33"/>
  <c r="O58" i="33"/>
  <c r="F125" i="33"/>
  <c r="F145" i="33" s="1"/>
  <c r="H172" i="33"/>
  <c r="H199" i="33"/>
  <c r="I45" i="34"/>
  <c r="F46" i="34"/>
  <c r="I47" i="34"/>
  <c r="F48" i="34"/>
  <c r="I49" i="34"/>
  <c r="F50" i="34"/>
  <c r="O50" i="34"/>
  <c r="I52" i="34"/>
  <c r="F53" i="34"/>
  <c r="L53" i="34"/>
  <c r="L54" i="34"/>
  <c r="O55" i="34"/>
  <c r="O56" i="34"/>
  <c r="I58" i="34"/>
  <c r="E64" i="34"/>
  <c r="O44" i="34"/>
  <c r="L45" i="34"/>
  <c r="I46" i="34"/>
  <c r="O46" i="34"/>
  <c r="L47" i="34"/>
  <c r="I48" i="34"/>
  <c r="O48" i="34"/>
  <c r="I50" i="34"/>
  <c r="F51" i="34"/>
  <c r="L51" i="34"/>
  <c r="L52" i="34"/>
  <c r="O53" i="34"/>
  <c r="I55" i="34"/>
  <c r="F56" i="34"/>
  <c r="F57" i="34"/>
  <c r="L57" i="34"/>
  <c r="I56" i="34"/>
  <c r="L58" i="34"/>
  <c r="E199" i="34"/>
  <c r="F145" i="35"/>
  <c r="H199" i="35"/>
  <c r="O58" i="34"/>
  <c r="L59" i="34"/>
  <c r="E172" i="34"/>
  <c r="O167" i="34"/>
  <c r="L168" i="34"/>
  <c r="I171" i="34"/>
  <c r="F179" i="34"/>
  <c r="F199" i="34" s="1"/>
  <c r="K64" i="35"/>
  <c r="F45" i="35"/>
  <c r="I46" i="35"/>
  <c r="I49" i="35"/>
  <c r="I50" i="35"/>
  <c r="I51" i="35"/>
  <c r="L53" i="35"/>
  <c r="F54" i="35"/>
  <c r="I71" i="35"/>
  <c r="I73" i="35"/>
  <c r="L74" i="35"/>
  <c r="F75" i="35"/>
  <c r="L76" i="35"/>
  <c r="F77" i="35"/>
  <c r="L78" i="35"/>
  <c r="F79" i="35"/>
  <c r="I82" i="35"/>
  <c r="L83" i="35"/>
  <c r="F84" i="35"/>
  <c r="I85" i="35"/>
  <c r="L86" i="35"/>
  <c r="I90" i="35"/>
  <c r="F99" i="35"/>
  <c r="I102" i="35"/>
  <c r="I104" i="35"/>
  <c r="L105" i="35"/>
  <c r="F106" i="35"/>
  <c r="L107" i="35"/>
  <c r="F108" i="35"/>
  <c r="I109" i="35"/>
  <c r="I111" i="35"/>
  <c r="L112" i="35"/>
  <c r="I113" i="35"/>
  <c r="F114" i="35"/>
  <c r="I115" i="35"/>
  <c r="F116" i="35"/>
  <c r="H145" i="35"/>
  <c r="E172" i="35"/>
  <c r="L72" i="34"/>
  <c r="L73" i="34"/>
  <c r="I74" i="34"/>
  <c r="F75" i="34"/>
  <c r="F76" i="34"/>
  <c r="L77" i="34"/>
  <c r="F79" i="34"/>
  <c r="O79" i="34"/>
  <c r="O82" i="34"/>
  <c r="L83" i="34"/>
  <c r="L84" i="34"/>
  <c r="I85" i="34"/>
  <c r="F86" i="34"/>
  <c r="I87" i="34"/>
  <c r="F88" i="34"/>
  <c r="F89" i="34"/>
  <c r="F90" i="34"/>
  <c r="E145" i="34"/>
  <c r="F172" i="34"/>
  <c r="E64" i="35"/>
  <c r="N64" i="35"/>
  <c r="F48" i="35"/>
  <c r="F64" i="35" s="1"/>
  <c r="L52" i="35"/>
  <c r="F53" i="35"/>
  <c r="I54" i="35"/>
  <c r="L55" i="35"/>
  <c r="F56" i="35"/>
  <c r="L56" i="35"/>
  <c r="F57" i="35"/>
  <c r="L57" i="35"/>
  <c r="F58" i="35"/>
  <c r="L58" i="35"/>
  <c r="K91" i="35"/>
  <c r="E118" i="35"/>
  <c r="N118" i="35"/>
  <c r="I99" i="35"/>
  <c r="L100" i="35"/>
  <c r="F101" i="35"/>
  <c r="L102" i="35"/>
  <c r="F103" i="35"/>
  <c r="I106" i="35"/>
  <c r="I108" i="35"/>
  <c r="L109" i="35"/>
  <c r="F110" i="35"/>
  <c r="L111" i="35"/>
  <c r="L113" i="35"/>
  <c r="I114" i="35"/>
  <c r="L115" i="35"/>
  <c r="I116" i="35"/>
  <c r="F117" i="35"/>
  <c r="F152" i="35"/>
  <c r="F172" i="35" s="1"/>
  <c r="N172" i="35"/>
  <c r="E199" i="35"/>
  <c r="N199" i="35"/>
  <c r="N118" i="34"/>
  <c r="F145" i="34"/>
  <c r="O64" i="35"/>
  <c r="E91" i="35"/>
  <c r="O118" i="35"/>
  <c r="E145" i="35"/>
  <c r="N145" i="35"/>
  <c r="F179" i="35"/>
  <c r="F199" i="35" s="1"/>
  <c r="O199" i="35"/>
  <c r="K199" i="35"/>
  <c r="L179" i="35"/>
  <c r="L199" i="35" s="1"/>
  <c r="K172" i="35"/>
  <c r="L172" i="35"/>
  <c r="K145" i="35"/>
  <c r="L125" i="35"/>
  <c r="L145" i="35" s="1"/>
  <c r="K118" i="35"/>
  <c r="L98" i="35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G3" i="32" s="1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99" i="32" s="1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F37" i="32"/>
  <c r="N37" i="32"/>
  <c r="K37" i="32"/>
  <c r="O37" i="32"/>
  <c r="H37" i="32"/>
  <c r="E37" i="32"/>
  <c r="I37" i="32"/>
  <c r="L37" i="32"/>
  <c r="G7" i="32"/>
  <c r="G9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G9" i="30" s="1"/>
  <c r="N172" i="30"/>
  <c r="O172" i="30"/>
  <c r="O125" i="30"/>
  <c r="O145" i="30" s="1"/>
  <c r="O98" i="30"/>
  <c r="O118" i="30" s="1"/>
  <c r="G3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G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G9" i="28" s="1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G5" i="27" s="1"/>
  <c r="H37" i="28"/>
  <c r="L37" i="28"/>
  <c r="E37" i="28"/>
  <c r="I37" i="28"/>
  <c r="F37" i="28"/>
  <c r="N37" i="28"/>
  <c r="K37" i="28"/>
  <c r="O37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G9" i="26" s="1"/>
  <c r="O125" i="26"/>
  <c r="O145" i="26" s="1"/>
  <c r="N118" i="26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K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I125" i="23"/>
  <c r="I145" i="23" s="1"/>
  <c r="H125" i="23"/>
  <c r="H145" i="23" s="1"/>
  <c r="F125" i="23"/>
  <c r="F145" i="23" s="1"/>
  <c r="E125" i="23"/>
  <c r="M123" i="23"/>
  <c r="J123" i="23"/>
  <c r="G123" i="23"/>
  <c r="D123" i="23"/>
  <c r="B123" i="23"/>
  <c r="M122" i="23"/>
  <c r="G122" i="23"/>
  <c r="K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M96" i="23"/>
  <c r="J96" i="23"/>
  <c r="G96" i="23"/>
  <c r="D96" i="23"/>
  <c r="B96" i="23"/>
  <c r="M95" i="23"/>
  <c r="G95" i="23"/>
  <c r="K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M69" i="23"/>
  <c r="J69" i="23"/>
  <c r="G69" i="23"/>
  <c r="D69" i="23"/>
  <c r="B69" i="23"/>
  <c r="M68" i="23"/>
  <c r="G68" i="23"/>
  <c r="K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E91" i="6" s="1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I64" i="6" s="1"/>
  <c r="K44" i="6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5" i="38" l="1"/>
  <c r="G11" i="39"/>
  <c r="G11" i="38"/>
  <c r="G11" i="37"/>
  <c r="G11" i="36"/>
  <c r="I118" i="35"/>
  <c r="L91" i="29"/>
  <c r="F91" i="27"/>
  <c r="I172" i="26"/>
  <c r="K64" i="6"/>
  <c r="E64" i="6"/>
  <c r="F91" i="29"/>
  <c r="I199" i="26"/>
  <c r="L172" i="26"/>
  <c r="G7" i="23"/>
  <c r="F64" i="29"/>
  <c r="L145" i="27"/>
  <c r="F118" i="27"/>
  <c r="L172" i="27"/>
  <c r="L199" i="26"/>
  <c r="F145" i="26"/>
  <c r="F199" i="26"/>
  <c r="F172" i="26"/>
  <c r="G3" i="24"/>
  <c r="G3" i="26"/>
  <c r="L118" i="35"/>
  <c r="G3" i="35" s="1"/>
  <c r="F199" i="30"/>
  <c r="F145" i="27"/>
  <c r="F172" i="27"/>
  <c r="O172" i="26"/>
  <c r="I145" i="26"/>
  <c r="G7" i="35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80" i="9"/>
  <c r="L218" i="9"/>
  <c r="K137" i="9"/>
  <c r="F252" i="9"/>
  <c r="H125" i="9"/>
  <c r="L234" i="9"/>
  <c r="K71" i="3"/>
  <c r="L39" i="9"/>
  <c r="I80" i="9"/>
  <c r="L84" i="9"/>
  <c r="E111" i="9"/>
  <c r="N33" i="9"/>
  <c r="E127" i="9"/>
  <c r="E112" i="9"/>
  <c r="I123" i="9"/>
  <c r="K6" i="3"/>
  <c r="N139" i="9"/>
  <c r="K177" i="9"/>
  <c r="I40" i="9"/>
  <c r="K102" i="9"/>
  <c r="C192" i="9"/>
  <c r="C112" i="9"/>
  <c r="N143" i="9"/>
  <c r="F25" i="9"/>
  <c r="H99" i="9"/>
  <c r="E185" i="9"/>
  <c r="O108" i="9"/>
  <c r="E35" i="9"/>
  <c r="C65" i="9"/>
  <c r="N151" i="9"/>
  <c r="O60" i="9"/>
  <c r="I22" i="9"/>
  <c r="N41" i="9"/>
  <c r="L187" i="9"/>
  <c r="K44" i="3"/>
  <c r="F200" i="9"/>
  <c r="I217" i="9"/>
  <c r="I201" i="9"/>
  <c r="N110" i="9"/>
  <c r="O270" i="9"/>
  <c r="K76" i="9"/>
  <c r="C153" i="9"/>
  <c r="H154" i="9"/>
  <c r="K16" i="5"/>
  <c r="F37" i="9"/>
  <c r="I273" i="9"/>
  <c r="O250" i="9"/>
  <c r="K241" i="9"/>
  <c r="I174" i="9"/>
  <c r="E65" i="9"/>
  <c r="F145" i="9"/>
  <c r="O122" i="9"/>
  <c r="F82" i="9"/>
  <c r="E165" i="9"/>
  <c r="O43" i="3"/>
  <c r="C37" i="9"/>
  <c r="E78" i="9"/>
  <c r="F114" i="9"/>
  <c r="I100" i="9"/>
  <c r="H128" i="9"/>
  <c r="H231" i="9"/>
  <c r="C127" i="9"/>
  <c r="L212" i="9"/>
  <c r="E41" i="9"/>
  <c r="C154" i="9"/>
  <c r="H280" i="9"/>
  <c r="L106" i="9"/>
  <c r="O29" i="9"/>
  <c r="L85" i="9"/>
  <c r="G39" i="3"/>
  <c r="I66" i="9"/>
  <c r="C188" i="9"/>
  <c r="K24" i="9"/>
  <c r="H36" i="9"/>
  <c r="O120" i="9"/>
  <c r="F251" i="9"/>
  <c r="F178" i="9"/>
  <c r="K258" i="9"/>
  <c r="L102" i="9"/>
  <c r="O128" i="9"/>
  <c r="F83" i="9"/>
  <c r="E34" i="9"/>
  <c r="L227" i="9"/>
  <c r="E235" i="9"/>
  <c r="L267" i="9"/>
  <c r="F101" i="9"/>
  <c r="F273" i="9"/>
  <c r="H72" i="9"/>
  <c r="G46" i="3"/>
  <c r="C86" i="9"/>
  <c r="N270" i="9"/>
  <c r="K14" i="3"/>
  <c r="C149" i="9"/>
  <c r="K279" i="9"/>
  <c r="L66" i="9"/>
  <c r="K220" i="9"/>
  <c r="O264" i="9"/>
  <c r="H176" i="9"/>
  <c r="K48" i="9"/>
  <c r="H184" i="9"/>
  <c r="E142" i="9"/>
  <c r="F231" i="9"/>
  <c r="E145" i="9"/>
  <c r="K224" i="9"/>
  <c r="O52" i="9"/>
  <c r="K20" i="5"/>
  <c r="N40" i="9"/>
  <c r="L202" i="9"/>
  <c r="H38" i="9"/>
  <c r="O30" i="9"/>
  <c r="O231" i="9"/>
  <c r="C52" i="9"/>
  <c r="I107" i="9"/>
  <c r="F201" i="9"/>
  <c r="H253" i="9"/>
  <c r="N204" i="9"/>
  <c r="K118" i="9"/>
  <c r="E143" i="9"/>
  <c r="O42" i="3"/>
  <c r="K237" i="9"/>
  <c r="H223" i="9"/>
  <c r="K14" i="5"/>
  <c r="N45" i="9"/>
  <c r="E71" i="9"/>
  <c r="F183" i="9"/>
  <c r="I126" i="9"/>
  <c r="N77" i="9"/>
  <c r="N278" i="9"/>
  <c r="O87" i="9"/>
  <c r="N112" i="9"/>
  <c r="H90" i="9"/>
  <c r="N71" i="9"/>
  <c r="F237" i="9"/>
  <c r="H118" i="9"/>
  <c r="O215" i="9"/>
  <c r="E98" i="9"/>
  <c r="O45" i="9"/>
  <c r="O262" i="9"/>
  <c r="N23" i="9"/>
  <c r="O224" i="9"/>
  <c r="F157" i="9"/>
  <c r="K15" i="3"/>
  <c r="G63" i="3"/>
  <c r="K264" i="9"/>
  <c r="O139" i="9"/>
  <c r="O251" i="9"/>
  <c r="O126" i="9"/>
  <c r="N252" i="9"/>
  <c r="K17" i="3"/>
  <c r="K260" i="9"/>
  <c r="H83" i="9"/>
  <c r="F122" i="9"/>
  <c r="H260" i="9"/>
  <c r="E260" i="9"/>
  <c r="N44" i="9"/>
  <c r="F223" i="9"/>
  <c r="E193" i="9"/>
  <c r="N106" i="9"/>
  <c r="F99" i="9"/>
  <c r="F106" i="9"/>
  <c r="O119" i="9"/>
  <c r="G59" i="3"/>
  <c r="F226" i="9"/>
  <c r="L88" i="9"/>
  <c r="L271" i="9"/>
  <c r="E197" i="9"/>
  <c r="K242" i="9"/>
  <c r="N268" i="9"/>
  <c r="K64" i="9"/>
  <c r="E51" i="9"/>
  <c r="L268" i="9"/>
  <c r="F280" i="9"/>
  <c r="I251" i="9"/>
  <c r="N213" i="9"/>
  <c r="F107" i="9"/>
  <c r="N267" i="9"/>
  <c r="H43" i="9"/>
  <c r="H35" i="9"/>
  <c r="C51" i="9"/>
  <c r="N275" i="9"/>
  <c r="N242" i="9"/>
  <c r="C76" i="9"/>
  <c r="E192" i="9"/>
  <c r="H67" i="9"/>
  <c r="N231" i="9"/>
  <c r="O38" i="3"/>
  <c r="H150" i="9"/>
  <c r="I102" i="9"/>
  <c r="F140" i="9"/>
  <c r="I238" i="9"/>
  <c r="F43" i="9"/>
  <c r="C166" i="9"/>
  <c r="N279" i="9"/>
  <c r="L261" i="9"/>
  <c r="C89" i="9"/>
  <c r="N70" i="9"/>
  <c r="E52" i="9"/>
  <c r="K195" i="9"/>
  <c r="N212" i="9"/>
  <c r="O163" i="9"/>
  <c r="K239" i="9"/>
  <c r="K198" i="9"/>
  <c r="C50" i="9"/>
  <c r="I87" i="9"/>
  <c r="O22" i="9"/>
  <c r="N253" i="9"/>
  <c r="C47" i="9"/>
  <c r="E195" i="9"/>
  <c r="L145" i="9"/>
  <c r="H108" i="9"/>
  <c r="L51" i="9"/>
  <c r="O98" i="9"/>
  <c r="H275" i="9"/>
  <c r="K142" i="9"/>
  <c r="N188" i="9"/>
  <c r="N105" i="9"/>
  <c r="E136" i="9"/>
  <c r="O32" i="3"/>
  <c r="O242" i="9"/>
  <c r="C117" i="9"/>
  <c r="K49" i="3"/>
  <c r="K159" i="9"/>
  <c r="C263" i="9"/>
  <c r="C39" i="9"/>
  <c r="E63" i="9"/>
  <c r="H149" i="9"/>
  <c r="K47" i="9"/>
  <c r="C120" i="9"/>
  <c r="I141" i="9"/>
  <c r="K70" i="9"/>
  <c r="H250" i="9"/>
  <c r="F75" i="9"/>
  <c r="F148" i="9"/>
  <c r="K174" i="9"/>
  <c r="L150" i="9"/>
  <c r="O31" i="3"/>
  <c r="C189" i="9"/>
  <c r="H187" i="9"/>
  <c r="L101" i="9"/>
  <c r="O64" i="9"/>
  <c r="E199" i="9"/>
  <c r="C235" i="9"/>
  <c r="K262" i="9"/>
  <c r="H37" i="9"/>
  <c r="O72" i="9"/>
  <c r="K275" i="9"/>
  <c r="H221" i="9"/>
  <c r="K147" i="9"/>
  <c r="E49" i="9"/>
  <c r="K240" i="9"/>
  <c r="I213" i="9"/>
  <c r="C241" i="9"/>
  <c r="K36" i="3"/>
  <c r="F79" i="9"/>
  <c r="H151" i="9"/>
  <c r="E85" i="9"/>
  <c r="O31" i="9"/>
  <c r="O152" i="9"/>
  <c r="G60" i="3"/>
  <c r="F40" i="9"/>
  <c r="K113" i="9"/>
  <c r="L165" i="9"/>
  <c r="F256" i="9"/>
  <c r="N146" i="9"/>
  <c r="F71" i="9"/>
  <c r="L198" i="9"/>
  <c r="C224" i="9"/>
  <c r="L86" i="9"/>
  <c r="N195" i="9"/>
  <c r="K212" i="9"/>
  <c r="H232" i="9"/>
  <c r="O184" i="9"/>
  <c r="K230" i="9"/>
  <c r="O225" i="9"/>
  <c r="O111" i="9"/>
  <c r="E124" i="9"/>
  <c r="N240" i="9"/>
  <c r="E174" i="9"/>
  <c r="O232" i="9"/>
  <c r="H22" i="9"/>
  <c r="O214" i="9"/>
  <c r="F177" i="9"/>
  <c r="K153" i="9"/>
  <c r="I103" i="9"/>
  <c r="F66" i="9"/>
  <c r="K116" i="9"/>
  <c r="C114" i="9"/>
  <c r="C228" i="9"/>
  <c r="O72" i="3"/>
  <c r="N61" i="9"/>
  <c r="E83" i="9"/>
  <c r="K25" i="3"/>
  <c r="F123" i="9"/>
  <c r="F203" i="9"/>
  <c r="L73" i="9"/>
  <c r="K161" i="9"/>
  <c r="O51" i="9"/>
  <c r="F229" i="9"/>
  <c r="F30" i="9"/>
  <c r="O104" i="9"/>
  <c r="K78" i="9"/>
  <c r="C225" i="9"/>
  <c r="E155" i="9"/>
  <c r="O185" i="9"/>
  <c r="L188" i="9"/>
  <c r="L190" i="9"/>
  <c r="O236" i="9"/>
  <c r="O27" i="9"/>
  <c r="E280" i="9"/>
  <c r="E38" i="9"/>
  <c r="K119" i="9"/>
  <c r="C158" i="9"/>
  <c r="G48" i="3"/>
  <c r="N78" i="9"/>
  <c r="K156" i="9"/>
  <c r="K183" i="9"/>
  <c r="I188" i="9"/>
  <c r="K71" i="9"/>
  <c r="O116" i="9"/>
  <c r="L25" i="9"/>
  <c r="E66" i="9"/>
  <c r="N88" i="9"/>
  <c r="N65" i="9"/>
  <c r="F165" i="9"/>
  <c r="C125" i="9"/>
  <c r="K6" i="5"/>
  <c r="N272" i="9"/>
  <c r="O47" i="9"/>
  <c r="H272" i="9"/>
  <c r="K64" i="3"/>
  <c r="C64" i="9"/>
  <c r="H127" i="9"/>
  <c r="N31" i="9"/>
  <c r="C101" i="9"/>
  <c r="L128" i="9"/>
  <c r="K126" i="9"/>
  <c r="N184" i="9"/>
  <c r="L186" i="9"/>
  <c r="F152" i="9"/>
  <c r="E166" i="9"/>
  <c r="N82" i="9"/>
  <c r="E30" i="9"/>
  <c r="H80" i="9"/>
  <c r="F118" i="9"/>
  <c r="G61" i="3"/>
  <c r="I23" i="9"/>
  <c r="O192" i="9"/>
  <c r="L60" i="9"/>
  <c r="N89" i="9"/>
  <c r="L98" i="9"/>
  <c r="E147" i="9"/>
  <c r="N154" i="9"/>
  <c r="F212" i="9"/>
  <c r="H115" i="9"/>
  <c r="I60" i="9"/>
  <c r="H30" i="9"/>
  <c r="E31" i="9"/>
  <c r="C254" i="9"/>
  <c r="L240" i="9"/>
  <c r="H141" i="9"/>
  <c r="K148" i="9"/>
  <c r="L41" i="9"/>
  <c r="O66" i="9"/>
  <c r="H101" i="9"/>
  <c r="K11" i="5"/>
  <c r="C258" i="9"/>
  <c r="L220" i="9"/>
  <c r="C66" i="9"/>
  <c r="O35" i="9"/>
  <c r="G47" i="3"/>
  <c r="I252" i="9"/>
  <c r="I106" i="9"/>
  <c r="F258" i="9"/>
  <c r="C41" i="9"/>
  <c r="O241" i="9"/>
  <c r="N63" i="9"/>
  <c r="L204" i="9"/>
  <c r="N161" i="9"/>
  <c r="H279" i="9"/>
  <c r="C73" i="9"/>
  <c r="K233" i="9"/>
  <c r="O223" i="9"/>
  <c r="H84" i="9"/>
  <c r="F234" i="9"/>
  <c r="H23" i="9"/>
  <c r="O191" i="9"/>
  <c r="H48" i="9"/>
  <c r="E182" i="9"/>
  <c r="C81" i="9"/>
  <c r="N37" i="9"/>
  <c r="H77" i="9"/>
  <c r="C74" i="9"/>
  <c r="F45" i="9"/>
  <c r="L82" i="9"/>
  <c r="H278" i="9"/>
  <c r="K236" i="9"/>
  <c r="I124" i="9"/>
  <c r="O61" i="9"/>
  <c r="C161" i="9"/>
  <c r="N194" i="9"/>
  <c r="O100" i="9"/>
  <c r="I212" i="9"/>
  <c r="L104" i="9"/>
  <c r="F261" i="9"/>
  <c r="I175" i="9"/>
  <c r="O37" i="9"/>
  <c r="I199" i="9"/>
  <c r="I82" i="9"/>
  <c r="N62" i="9"/>
  <c r="F263" i="9"/>
  <c r="F156" i="9"/>
  <c r="C190" i="9"/>
  <c r="G62" i="3"/>
  <c r="K79" i="9"/>
  <c r="E242" i="9"/>
  <c r="N108" i="9"/>
  <c r="L280" i="9"/>
  <c r="O39" i="3"/>
  <c r="O33" i="3"/>
  <c r="F213" i="9"/>
  <c r="I184" i="9"/>
  <c r="O105" i="9"/>
  <c r="I115" i="9"/>
  <c r="I204" i="9"/>
  <c r="I195" i="9"/>
  <c r="N255" i="9"/>
  <c r="L30" i="9"/>
  <c r="N220" i="9"/>
  <c r="O115" i="9"/>
  <c r="C110" i="9"/>
  <c r="O257" i="9"/>
  <c r="N113" i="9"/>
  <c r="H241" i="9"/>
  <c r="N230" i="9"/>
  <c r="C75" i="9"/>
  <c r="E120" i="9"/>
  <c r="L175" i="9"/>
  <c r="I127" i="9"/>
  <c r="L235" i="9"/>
  <c r="I125" i="9"/>
  <c r="L27" i="9"/>
  <c r="O24" i="9"/>
  <c r="L44" i="9"/>
  <c r="L141" i="9"/>
  <c r="G64" i="3"/>
  <c r="F149" i="9"/>
  <c r="E262" i="9"/>
  <c r="G44" i="3"/>
  <c r="H29" i="9"/>
  <c r="O84" i="9"/>
  <c r="G66" i="3"/>
  <c r="L203" i="9"/>
  <c r="E88" i="9"/>
  <c r="K219" i="9"/>
  <c r="H178" i="9"/>
  <c r="H263" i="9"/>
  <c r="E252" i="9"/>
  <c r="E101" i="9"/>
  <c r="C162" i="9"/>
  <c r="F262" i="9"/>
  <c r="K193" i="9"/>
  <c r="O86" i="9"/>
  <c r="E102" i="9"/>
  <c r="L242" i="9"/>
  <c r="L118" i="9"/>
  <c r="I186" i="9"/>
  <c r="I153" i="9"/>
  <c r="K21" i="3"/>
  <c r="F108" i="9"/>
  <c r="I261" i="9"/>
  <c r="F199" i="9"/>
  <c r="K222" i="9"/>
  <c r="C42" i="9"/>
  <c r="C195" i="9"/>
  <c r="E231" i="9"/>
  <c r="I225" i="9"/>
  <c r="L276" i="9"/>
  <c r="N126" i="9"/>
  <c r="I67" i="9"/>
  <c r="C144" i="9"/>
  <c r="O186" i="9"/>
  <c r="H257" i="9"/>
  <c r="K72" i="3"/>
  <c r="E70" i="9"/>
  <c r="I62" i="9"/>
  <c r="F51" i="9"/>
  <c r="N234" i="9"/>
  <c r="K271" i="9"/>
  <c r="O44" i="9"/>
  <c r="F175" i="9"/>
  <c r="N51" i="9"/>
  <c r="H163" i="9"/>
  <c r="F264" i="9"/>
  <c r="L279" i="9"/>
  <c r="O71" i="9"/>
  <c r="H227" i="9"/>
  <c r="C48" i="9"/>
  <c r="O158" i="9"/>
  <c r="L237" i="9"/>
  <c r="N155" i="9"/>
  <c r="K88" i="9"/>
  <c r="H81" i="9"/>
  <c r="L109" i="9"/>
  <c r="K70" i="3"/>
  <c r="I104" i="9"/>
  <c r="K10" i="3"/>
  <c r="N66" i="9"/>
  <c r="O125" i="9"/>
  <c r="N274" i="9"/>
  <c r="F113" i="9"/>
  <c r="H265" i="9"/>
  <c r="F159" i="9"/>
  <c r="H192" i="9"/>
  <c r="C122" i="9"/>
  <c r="I26" i="9"/>
  <c r="E220" i="9"/>
  <c r="F147" i="9"/>
  <c r="I155" i="9"/>
  <c r="F143" i="9"/>
  <c r="I70" i="9"/>
  <c r="H186" i="9"/>
  <c r="E26" i="9"/>
  <c r="E239" i="9"/>
  <c r="L176" i="9"/>
  <c r="C100" i="9"/>
  <c r="F89" i="9"/>
  <c r="O80" i="9"/>
  <c r="E50" i="9"/>
  <c r="K256" i="9"/>
  <c r="L37" i="9"/>
  <c r="O165" i="9"/>
  <c r="E212" i="9"/>
  <c r="N192" i="9"/>
  <c r="K251" i="9"/>
  <c r="C99" i="9"/>
  <c r="K201" i="9"/>
  <c r="L71" i="9"/>
  <c r="K157" i="9"/>
  <c r="N222" i="9"/>
  <c r="F72" i="9"/>
  <c r="H234" i="9"/>
  <c r="K51" i="9"/>
  <c r="F23" i="9"/>
  <c r="O233" i="9"/>
  <c r="E64" i="9"/>
  <c r="I242" i="9"/>
  <c r="C183" i="9"/>
  <c r="L160" i="9"/>
  <c r="O83" i="9"/>
  <c r="F180" i="9"/>
  <c r="C234" i="9"/>
  <c r="H175" i="9"/>
  <c r="K60" i="3"/>
  <c r="H215" i="9"/>
  <c r="C242" i="9"/>
  <c r="C226" i="9"/>
  <c r="K128" i="9"/>
  <c r="N229" i="9"/>
  <c r="E141" i="9"/>
  <c r="K232" i="9"/>
  <c r="H251" i="9"/>
  <c r="I143" i="9"/>
  <c r="H44" i="9"/>
  <c r="L33" i="9"/>
  <c r="O76" i="9"/>
  <c r="F34" i="9"/>
  <c r="L259" i="9"/>
  <c r="G32" i="3"/>
  <c r="C181" i="9"/>
  <c r="K152" i="9"/>
  <c r="C253" i="9"/>
  <c r="K192" i="9"/>
  <c r="C38" i="9"/>
  <c r="F117" i="9"/>
  <c r="N109" i="9"/>
  <c r="N156" i="9"/>
  <c r="F278" i="9"/>
  <c r="L67" i="9"/>
  <c r="I266" i="9"/>
  <c r="K75" i="3"/>
  <c r="C233" i="9"/>
  <c r="L225" i="9"/>
  <c r="O81" i="9"/>
  <c r="I232" i="9"/>
  <c r="K154" i="9"/>
  <c r="C259" i="9"/>
  <c r="K41" i="3"/>
  <c r="N197" i="9"/>
  <c r="O65" i="9"/>
  <c r="I181" i="9"/>
  <c r="K235" i="9"/>
  <c r="E225" i="9"/>
  <c r="K123" i="9"/>
  <c r="F35" i="9"/>
  <c r="H112" i="9"/>
  <c r="E43" i="9"/>
  <c r="O77" i="9"/>
  <c r="E114" i="9"/>
  <c r="N200" i="9"/>
  <c r="O216" i="9"/>
  <c r="N120" i="9"/>
  <c r="F88" i="9"/>
  <c r="F48" i="9"/>
  <c r="N115" i="9"/>
  <c r="F161" i="9"/>
  <c r="L250" i="9"/>
  <c r="N103" i="9"/>
  <c r="F158" i="9"/>
  <c r="N224" i="9"/>
  <c r="G73" i="3"/>
  <c r="H256" i="9"/>
  <c r="F250" i="9"/>
  <c r="E191" i="9"/>
  <c r="L272" i="9"/>
  <c r="K19" i="3"/>
  <c r="E151" i="9"/>
  <c r="N162" i="9"/>
  <c r="O63" i="3"/>
  <c r="I229" i="9"/>
  <c r="K215" i="9"/>
  <c r="K216" i="9"/>
  <c r="O179" i="9"/>
  <c r="E267" i="9"/>
  <c r="O48" i="9"/>
  <c r="C49" i="9"/>
  <c r="C221" i="9"/>
  <c r="I275" i="9"/>
  <c r="H268" i="9"/>
  <c r="H160" i="9"/>
  <c r="E161" i="9"/>
  <c r="O23" i="9"/>
  <c r="K28" i="9"/>
  <c r="C204" i="9"/>
  <c r="K32" i="9"/>
  <c r="L232" i="9"/>
  <c r="H277" i="9"/>
  <c r="L89" i="9"/>
  <c r="E139" i="9"/>
  <c r="E108" i="9"/>
  <c r="E240" i="9"/>
  <c r="H82" i="9"/>
  <c r="I148" i="9"/>
  <c r="E164" i="9"/>
  <c r="F277" i="9"/>
  <c r="L90" i="9"/>
  <c r="H107" i="9"/>
  <c r="E154" i="9"/>
  <c r="I68" i="9"/>
  <c r="F46" i="9"/>
  <c r="I138" i="9"/>
  <c r="G41" i="3"/>
  <c r="G74" i="3"/>
  <c r="N190" i="9"/>
  <c r="F254" i="9"/>
  <c r="H64" i="9"/>
  <c r="F74" i="9"/>
  <c r="F142" i="9"/>
  <c r="E214" i="9"/>
  <c r="K19" i="5"/>
  <c r="C256" i="9"/>
  <c r="I74" i="9"/>
  <c r="O117" i="9"/>
  <c r="O200" i="9"/>
  <c r="K39" i="9"/>
  <c r="I176" i="9"/>
  <c r="C105" i="9"/>
  <c r="E137" i="9"/>
  <c r="C252" i="9"/>
  <c r="N80" i="9"/>
  <c r="K18" i="3"/>
  <c r="H216" i="9"/>
  <c r="I154" i="9"/>
  <c r="L144" i="9"/>
  <c r="L196" i="9"/>
  <c r="C197" i="9"/>
  <c r="K151" i="9"/>
  <c r="I215" i="9"/>
  <c r="H71" i="9"/>
  <c r="F90" i="9"/>
  <c r="K49" i="9"/>
  <c r="H40" i="9"/>
  <c r="I63" i="9"/>
  <c r="E219" i="9"/>
  <c r="C159" i="9"/>
  <c r="C215" i="9"/>
  <c r="E203" i="9"/>
  <c r="C138" i="9"/>
  <c r="E23" i="9"/>
  <c r="O64" i="3"/>
  <c r="N189" i="9"/>
  <c r="N32" i="9"/>
  <c r="H89" i="9"/>
  <c r="O26" i="9"/>
  <c r="E86" i="9"/>
  <c r="H213" i="9"/>
  <c r="N24" i="9"/>
  <c r="K73" i="9"/>
  <c r="H258" i="9"/>
  <c r="E48" i="9"/>
  <c r="K38" i="9"/>
  <c r="O89" i="9"/>
  <c r="E47" i="9"/>
  <c r="I262" i="9"/>
  <c r="H136" i="9"/>
  <c r="N179" i="9"/>
  <c r="I83" i="9"/>
  <c r="K58" i="3"/>
  <c r="O73" i="9"/>
  <c r="O74" i="9"/>
  <c r="O101" i="9"/>
  <c r="K250" i="9"/>
  <c r="H259" i="9"/>
  <c r="H49" i="9"/>
  <c r="L142" i="9"/>
  <c r="F111" i="9"/>
  <c r="O63" i="9"/>
  <c r="H60" i="9"/>
  <c r="E274" i="9"/>
  <c r="H270" i="9"/>
  <c r="F112" i="9"/>
  <c r="O162" i="9"/>
  <c r="F220" i="9"/>
  <c r="I165" i="9"/>
  <c r="K149" i="9"/>
  <c r="C70" i="9"/>
  <c r="E180" i="9"/>
  <c r="O82" i="9"/>
  <c r="K273" i="9"/>
  <c r="L138" i="9"/>
  <c r="E227" i="9"/>
  <c r="K202" i="9"/>
  <c r="E33" i="9"/>
  <c r="K12" i="3"/>
  <c r="K238" i="9"/>
  <c r="O56" i="3"/>
  <c r="E261" i="9"/>
  <c r="C61" i="9"/>
  <c r="C231" i="9"/>
  <c r="N214" i="9"/>
  <c r="L74" i="9"/>
  <c r="I136" i="9"/>
  <c r="K61" i="9"/>
  <c r="C31" i="9"/>
  <c r="E29" i="9"/>
  <c r="O228" i="9"/>
  <c r="O202" i="9"/>
  <c r="O153" i="9"/>
  <c r="F67" i="9"/>
  <c r="L162" i="9"/>
  <c r="I269" i="9"/>
  <c r="H75" i="9"/>
  <c r="O229" i="9"/>
  <c r="K34" i="3"/>
  <c r="E226" i="9"/>
  <c r="F39" i="9"/>
  <c r="O44" i="3"/>
  <c r="N193" i="9"/>
  <c r="K50" i="9"/>
  <c r="H41" i="9"/>
  <c r="F144" i="9"/>
  <c r="O36" i="3"/>
  <c r="N261" i="9"/>
  <c r="I196" i="9"/>
  <c r="F127" i="9"/>
  <c r="O271" i="9"/>
  <c r="C251" i="9"/>
  <c r="C109" i="9"/>
  <c r="L22" i="9"/>
  <c r="N118" i="9"/>
  <c r="N260" i="9"/>
  <c r="H252" i="9"/>
  <c r="N28" i="9"/>
  <c r="L195" i="9"/>
  <c r="E81" i="9"/>
  <c r="F232" i="9"/>
  <c r="I259" i="9"/>
  <c r="K117" i="9"/>
  <c r="I105" i="9"/>
  <c r="I52" i="9"/>
  <c r="E87" i="9"/>
  <c r="K140" i="9"/>
  <c r="L274" i="9"/>
  <c r="N237" i="9"/>
  <c r="H155" i="9"/>
  <c r="C257" i="9"/>
  <c r="F241" i="9"/>
  <c r="C23" i="9"/>
  <c r="F85" i="9"/>
  <c r="O160" i="9"/>
  <c r="K56" i="3"/>
  <c r="N187" i="9"/>
  <c r="H200" i="9"/>
  <c r="C267" i="9"/>
  <c r="K190" i="9"/>
  <c r="E218" i="9"/>
  <c r="L158" i="9"/>
  <c r="E198" i="9"/>
  <c r="K42" i="9"/>
  <c r="H42" i="9"/>
  <c r="E76" i="9"/>
  <c r="E279" i="9"/>
  <c r="L35" i="9"/>
  <c r="E146" i="9"/>
  <c r="I109" i="9"/>
  <c r="F255" i="9"/>
  <c r="I69" i="9"/>
  <c r="L113" i="9"/>
  <c r="C273" i="9"/>
  <c r="L236" i="9"/>
  <c r="I265" i="9"/>
  <c r="I76" i="9"/>
  <c r="F242" i="9"/>
  <c r="O38" i="9"/>
  <c r="H254" i="9"/>
  <c r="K179" i="9"/>
  <c r="G45" i="3"/>
  <c r="H229" i="9"/>
  <c r="H121" i="9"/>
  <c r="K143" i="9"/>
  <c r="L174" i="9"/>
  <c r="C102" i="9"/>
  <c r="I146" i="9"/>
  <c r="C25" i="9"/>
  <c r="I162" i="9"/>
  <c r="C82" i="9"/>
  <c r="C278" i="9"/>
  <c r="K34" i="9"/>
  <c r="L75" i="9"/>
  <c r="L24" i="9"/>
  <c r="N101" i="9"/>
  <c r="F125" i="9"/>
  <c r="C222" i="9"/>
  <c r="O103" i="9"/>
  <c r="O37" i="3"/>
  <c r="I101" i="9"/>
  <c r="C30" i="9"/>
  <c r="O109" i="9"/>
  <c r="L43" i="9"/>
  <c r="K57" i="3"/>
  <c r="I189" i="9"/>
  <c r="N263" i="9"/>
  <c r="F78" i="9"/>
  <c r="H144" i="9"/>
  <c r="O46" i="3"/>
  <c r="K150" i="9"/>
  <c r="O69" i="3"/>
  <c r="O99" i="9"/>
  <c r="F76" i="9"/>
  <c r="E278" i="9"/>
  <c r="L178" i="9"/>
  <c r="L68" i="9"/>
  <c r="F154" i="9"/>
  <c r="N38" i="9"/>
  <c r="H31" i="9"/>
  <c r="C67" i="9"/>
  <c r="C103" i="9"/>
  <c r="C275" i="9"/>
  <c r="O212" i="9"/>
  <c r="F194" i="9"/>
  <c r="O112" i="9"/>
  <c r="K199" i="9"/>
  <c r="E74" i="9"/>
  <c r="F215" i="9"/>
  <c r="O136" i="9"/>
  <c r="F266" i="9"/>
  <c r="F184" i="9"/>
  <c r="H162" i="9"/>
  <c r="F197" i="9"/>
  <c r="L163" i="9"/>
  <c r="F60" i="9"/>
  <c r="C155" i="9"/>
  <c r="E116" i="9"/>
  <c r="O45" i="3"/>
  <c r="O204" i="9"/>
  <c r="L31" i="9"/>
  <c r="E177" i="9"/>
  <c r="K188" i="9"/>
  <c r="O57" i="3"/>
  <c r="F136" i="9"/>
  <c r="O239" i="9"/>
  <c r="N163" i="9"/>
  <c r="F33" i="9"/>
  <c r="N119" i="9"/>
  <c r="K37" i="3"/>
  <c r="O69" i="9"/>
  <c r="E202" i="9"/>
  <c r="K122" i="9"/>
  <c r="F32" i="9"/>
  <c r="K145" i="9"/>
  <c r="K101" i="9"/>
  <c r="N157" i="9"/>
  <c r="O275" i="9"/>
  <c r="K229" i="9"/>
  <c r="L123" i="9"/>
  <c r="K136" i="9"/>
  <c r="O155" i="9"/>
  <c r="H137" i="9"/>
  <c r="E254" i="9"/>
  <c r="I258" i="9"/>
  <c r="I71" i="9"/>
  <c r="N273" i="9"/>
  <c r="C104" i="9"/>
  <c r="O41" i="3"/>
  <c r="L155" i="9"/>
  <c r="E144" i="9"/>
  <c r="I221" i="9"/>
  <c r="C237" i="9"/>
  <c r="C118" i="9"/>
  <c r="C279" i="9"/>
  <c r="H153" i="9"/>
  <c r="N152" i="9"/>
  <c r="H214" i="9"/>
  <c r="L152" i="9"/>
  <c r="H273" i="9"/>
  <c r="I157" i="9"/>
  <c r="N176" i="9"/>
  <c r="C88" i="9"/>
  <c r="K31" i="3"/>
  <c r="O68" i="3"/>
  <c r="L99" i="9"/>
  <c r="I182" i="9"/>
  <c r="L154" i="9"/>
  <c r="N160" i="9"/>
  <c r="H271" i="9"/>
  <c r="G31" i="3"/>
  <c r="H156" i="9"/>
  <c r="O66" i="3"/>
  <c r="K267" i="9"/>
  <c r="H25" i="9"/>
  <c r="F29" i="9"/>
  <c r="I234" i="9"/>
  <c r="N29" i="9"/>
  <c r="H123" i="9"/>
  <c r="C111" i="9"/>
  <c r="H262" i="9"/>
  <c r="O258" i="9"/>
  <c r="E75" i="9"/>
  <c r="E181" i="9"/>
  <c r="I192" i="9"/>
  <c r="K270" i="9"/>
  <c r="K62" i="3"/>
  <c r="I268" i="9"/>
  <c r="K43" i="9"/>
  <c r="F146" i="9"/>
  <c r="I120" i="9"/>
  <c r="G50" i="3"/>
  <c r="L238" i="9"/>
  <c r="C29" i="9"/>
  <c r="N138" i="9"/>
  <c r="C174" i="9"/>
  <c r="K65" i="9"/>
  <c r="O137" i="9"/>
  <c r="C156" i="9"/>
  <c r="K63" i="3"/>
  <c r="K138" i="9"/>
  <c r="I178" i="9"/>
  <c r="K23" i="5"/>
  <c r="N127" i="9"/>
  <c r="O238" i="9"/>
  <c r="E37" i="9"/>
  <c r="F139" i="9"/>
  <c r="F214" i="9"/>
  <c r="O278" i="9"/>
  <c r="I160" i="9"/>
  <c r="O252" i="9"/>
  <c r="I187" i="9"/>
  <c r="G57" i="3"/>
  <c r="L258" i="9"/>
  <c r="F105" i="9"/>
  <c r="O280" i="9"/>
  <c r="K189" i="9"/>
  <c r="K44" i="9"/>
  <c r="I159" i="9"/>
  <c r="N196" i="9"/>
  <c r="O35" i="3"/>
  <c r="I235" i="9"/>
  <c r="H202" i="9"/>
  <c r="O140" i="9"/>
  <c r="K274" i="9"/>
  <c r="K66" i="9"/>
  <c r="N271" i="9"/>
  <c r="C126" i="9"/>
  <c r="I90" i="9"/>
  <c r="E216" i="9"/>
  <c r="L180" i="9"/>
  <c r="N67" i="9"/>
  <c r="H109" i="9"/>
  <c r="C141" i="9"/>
  <c r="K18" i="5"/>
  <c r="L32" i="9"/>
  <c r="H264" i="9"/>
  <c r="F77" i="9"/>
  <c r="N30" i="9"/>
  <c r="I24" i="9"/>
  <c r="G34" i="3"/>
  <c r="E90" i="9"/>
  <c r="O194" i="9"/>
  <c r="F275" i="9"/>
  <c r="C136" i="9"/>
  <c r="I61" i="9"/>
  <c r="N215" i="9"/>
  <c r="O43" i="9"/>
  <c r="O147" i="9"/>
  <c r="C270" i="9"/>
  <c r="E126" i="9"/>
  <c r="K24" i="3"/>
  <c r="H240" i="9"/>
  <c r="O222" i="9"/>
  <c r="C265" i="9"/>
  <c r="H235" i="9"/>
  <c r="L50" i="9"/>
  <c r="G58" i="3"/>
  <c r="N238" i="9"/>
  <c r="C185" i="9"/>
  <c r="I78" i="9"/>
  <c r="E25" i="9"/>
  <c r="C63" i="9"/>
  <c r="C164" i="9"/>
  <c r="H61" i="9"/>
  <c r="L230" i="9"/>
  <c r="E156" i="9"/>
  <c r="C24" i="9"/>
  <c r="F44" i="9"/>
  <c r="L147" i="9"/>
  <c r="N148" i="9"/>
  <c r="O273" i="9"/>
  <c r="K272" i="9"/>
  <c r="F163" i="9"/>
  <c r="O73" i="3"/>
  <c r="C264" i="9"/>
  <c r="L253" i="9"/>
  <c r="C214" i="9"/>
  <c r="E148" i="9"/>
  <c r="O143" i="9"/>
  <c r="N144" i="9"/>
  <c r="H199" i="9"/>
  <c r="H28" i="9"/>
  <c r="I34" i="9"/>
  <c r="I161" i="9"/>
  <c r="F219" i="9"/>
  <c r="C98" i="9"/>
  <c r="C177" i="9"/>
  <c r="E178" i="9"/>
  <c r="O197" i="9"/>
  <c r="E229" i="9"/>
  <c r="K27" i="9"/>
  <c r="K194" i="9"/>
  <c r="I202" i="9"/>
  <c r="I264" i="9"/>
  <c r="C28" i="9"/>
  <c r="N183" i="9"/>
  <c r="L78" i="9"/>
  <c r="H189" i="9"/>
  <c r="L231" i="9"/>
  <c r="H197" i="9"/>
  <c r="K12" i="5"/>
  <c r="C35" i="9"/>
  <c r="L103" i="9"/>
  <c r="N69" i="9"/>
  <c r="N122" i="9"/>
  <c r="N102" i="9"/>
  <c r="E39" i="9"/>
  <c r="L110" i="9"/>
  <c r="N181" i="9"/>
  <c r="O219" i="9"/>
  <c r="E259" i="9"/>
  <c r="E138" i="9"/>
  <c r="F216" i="9"/>
  <c r="C45" i="9"/>
  <c r="L139" i="9"/>
  <c r="F187" i="9"/>
  <c r="C180" i="9"/>
  <c r="L277" i="9"/>
  <c r="C123" i="9"/>
  <c r="E256" i="9"/>
  <c r="O68" i="9"/>
  <c r="H65" i="9"/>
  <c r="F52" i="9"/>
  <c r="O144" i="9"/>
  <c r="F63" i="9"/>
  <c r="H24" i="9"/>
  <c r="L251" i="9"/>
  <c r="E27" i="9"/>
  <c r="I35" i="9"/>
  <c r="F191" i="9"/>
  <c r="E194" i="9"/>
  <c r="G35" i="3"/>
  <c r="K253" i="9"/>
  <c r="C113" i="9"/>
  <c r="I30" i="9"/>
  <c r="K162" i="9"/>
  <c r="K268" i="9"/>
  <c r="F181" i="9"/>
  <c r="I158" i="9"/>
  <c r="K266" i="9"/>
  <c r="L257" i="9"/>
  <c r="N84" i="9"/>
  <c r="I72" i="9"/>
  <c r="I237" i="9"/>
  <c r="K25" i="9"/>
  <c r="L29" i="9"/>
  <c r="O34" i="3"/>
  <c r="L63" i="9"/>
  <c r="K69" i="3"/>
  <c r="I156" i="9"/>
  <c r="I48" i="9"/>
  <c r="L221" i="9"/>
  <c r="H47" i="9"/>
  <c r="N226" i="9"/>
  <c r="O150" i="9"/>
  <c r="I274" i="9"/>
  <c r="L270" i="9"/>
  <c r="K46" i="3"/>
  <c r="C71" i="9"/>
  <c r="E269" i="9"/>
  <c r="H177" i="9"/>
  <c r="I118" i="9"/>
  <c r="L49" i="9"/>
  <c r="O161" i="9"/>
  <c r="H274" i="9"/>
  <c r="K26" i="9"/>
  <c r="K257" i="9"/>
  <c r="N145" i="9"/>
  <c r="O138" i="9"/>
  <c r="O42" i="9"/>
  <c r="O182" i="9"/>
  <c r="K277" i="9"/>
  <c r="I270" i="9"/>
  <c r="I255" i="9"/>
  <c r="N116" i="9"/>
  <c r="C266" i="9"/>
  <c r="H85" i="9"/>
  <c r="F174" i="9"/>
  <c r="H236" i="9"/>
  <c r="E107" i="9"/>
  <c r="F198" i="9"/>
  <c r="L34" i="9"/>
  <c r="H182" i="9"/>
  <c r="K41" i="9"/>
  <c r="L156" i="9"/>
  <c r="N198" i="9"/>
  <c r="G38" i="3"/>
  <c r="H122" i="9"/>
  <c r="K50" i="3"/>
  <c r="F269" i="9"/>
  <c r="F185" i="9"/>
  <c r="L64" i="9"/>
  <c r="G49" i="3"/>
  <c r="K204" i="9"/>
  <c r="L161" i="9"/>
  <c r="O48" i="3"/>
  <c r="O50" i="9"/>
  <c r="H222" i="9"/>
  <c r="O124" i="9"/>
  <c r="K106" i="9"/>
  <c r="H103" i="9"/>
  <c r="E69" i="9"/>
  <c r="E82" i="9"/>
  <c r="C107" i="9"/>
  <c r="O253" i="9"/>
  <c r="C178" i="9"/>
  <c r="C202" i="9"/>
  <c r="K200" i="9"/>
  <c r="K13" i="5"/>
  <c r="E188" i="9"/>
  <c r="O255" i="9"/>
  <c r="N128" i="9"/>
  <c r="H195" i="9"/>
  <c r="K227" i="9"/>
  <c r="K67" i="9"/>
  <c r="H220" i="9"/>
  <c r="L111" i="9"/>
  <c r="L252" i="9"/>
  <c r="F81" i="9"/>
  <c r="N87" i="9"/>
  <c r="E179" i="9"/>
  <c r="I250" i="9"/>
  <c r="C60" i="9"/>
  <c r="K163" i="9"/>
  <c r="E32" i="9"/>
  <c r="I185" i="9"/>
  <c r="O175" i="9"/>
  <c r="H63" i="9"/>
  <c r="G72" i="3"/>
  <c r="G68" i="3"/>
  <c r="I263" i="9"/>
  <c r="N68" i="9"/>
  <c r="C184" i="9"/>
  <c r="I257" i="9"/>
  <c r="K60" i="9"/>
  <c r="I150" i="9"/>
  <c r="I84" i="9"/>
  <c r="N153" i="9"/>
  <c r="L36" i="9"/>
  <c r="F64" i="9"/>
  <c r="O113" i="9"/>
  <c r="O149" i="9"/>
  <c r="H143" i="9"/>
  <c r="K74" i="9"/>
  <c r="L151" i="9"/>
  <c r="C203" i="9"/>
  <c r="L216" i="9"/>
  <c r="C152" i="9"/>
  <c r="L184" i="9"/>
  <c r="I114" i="9"/>
  <c r="F150" i="9"/>
  <c r="L215" i="9"/>
  <c r="L164" i="9"/>
  <c r="N49" i="9"/>
  <c r="N166" i="9"/>
  <c r="K185" i="9"/>
  <c r="K23" i="3"/>
  <c r="F128" i="9"/>
  <c r="C280" i="9"/>
  <c r="K164" i="9"/>
  <c r="L262" i="9"/>
  <c r="H196" i="9"/>
  <c r="H152" i="9"/>
  <c r="K86" i="9"/>
  <c r="C160" i="9"/>
  <c r="E264" i="9"/>
  <c r="O274" i="9"/>
  <c r="F110" i="9"/>
  <c r="K67" i="3"/>
  <c r="O127" i="9"/>
  <c r="F62" i="9"/>
  <c r="H106" i="9"/>
  <c r="O279" i="9"/>
  <c r="E40" i="9"/>
  <c r="L177" i="9"/>
  <c r="N277" i="9"/>
  <c r="I223" i="9"/>
  <c r="C128" i="9"/>
  <c r="H193" i="9"/>
  <c r="C84" i="9"/>
  <c r="O78" i="9"/>
  <c r="I183" i="9"/>
  <c r="K276" i="9"/>
  <c r="H180" i="9"/>
  <c r="H114" i="9"/>
  <c r="I194" i="9"/>
  <c r="H212" i="9"/>
  <c r="O141" i="9"/>
  <c r="L45" i="9"/>
  <c r="O256" i="9"/>
  <c r="K226" i="9"/>
  <c r="K43" i="3"/>
  <c r="E46" i="9"/>
  <c r="N140" i="9"/>
  <c r="I241" i="9"/>
  <c r="I119" i="9"/>
  <c r="K9" i="5"/>
  <c r="L121" i="9"/>
  <c r="H185" i="9"/>
  <c r="F116" i="9"/>
  <c r="K83" i="9"/>
  <c r="K72" i="9"/>
  <c r="C261" i="9"/>
  <c r="N47" i="9"/>
  <c r="C148" i="9"/>
  <c r="I147" i="9"/>
  <c r="L65" i="9"/>
  <c r="F192" i="9"/>
  <c r="C227" i="9"/>
  <c r="N254" i="9"/>
  <c r="I164" i="9"/>
  <c r="H116" i="9"/>
  <c r="K141" i="9"/>
  <c r="O156" i="9"/>
  <c r="I203" i="9"/>
  <c r="L229" i="9"/>
  <c r="L149" i="9"/>
  <c r="F230" i="9"/>
  <c r="C238" i="9"/>
  <c r="K36" i="9"/>
  <c r="H110" i="9"/>
  <c r="N136" i="9"/>
  <c r="F186" i="9"/>
  <c r="L23" i="9"/>
  <c r="I200" i="9"/>
  <c r="C191" i="9"/>
  <c r="F153" i="9"/>
  <c r="L136" i="9"/>
  <c r="C229" i="9"/>
  <c r="L266" i="9"/>
  <c r="F119" i="9"/>
  <c r="O234" i="9"/>
  <c r="H100" i="9"/>
  <c r="F47" i="9"/>
  <c r="L105" i="9"/>
  <c r="C143" i="9"/>
  <c r="L179" i="9"/>
  <c r="H224" i="9"/>
  <c r="O198" i="9"/>
  <c r="H238" i="9"/>
  <c r="C87" i="9"/>
  <c r="L62" i="9"/>
  <c r="O114" i="9"/>
  <c r="F137" i="9"/>
  <c r="L256" i="9"/>
  <c r="O195" i="9"/>
  <c r="C187" i="9"/>
  <c r="I117" i="9"/>
  <c r="I86" i="9"/>
  <c r="H104" i="9"/>
  <c r="K77" i="9"/>
  <c r="F235" i="9"/>
  <c r="N46" i="9"/>
  <c r="O196" i="9"/>
  <c r="L107" i="9"/>
  <c r="I50" i="9"/>
  <c r="K100" i="9"/>
  <c r="E201" i="9"/>
  <c r="F126" i="9"/>
  <c r="F162" i="9"/>
  <c r="H164" i="9"/>
  <c r="E121" i="9"/>
  <c r="N75" i="9"/>
  <c r="H45" i="9"/>
  <c r="K8" i="5"/>
  <c r="H145" i="9"/>
  <c r="E253" i="9"/>
  <c r="H239" i="9"/>
  <c r="K23" i="9"/>
  <c r="K20" i="3"/>
  <c r="H261" i="9"/>
  <c r="F100" i="9"/>
  <c r="N76" i="9"/>
  <c r="O268" i="9"/>
  <c r="L79" i="9"/>
  <c r="I29" i="9"/>
  <c r="C179" i="9"/>
  <c r="L226" i="9"/>
  <c r="K111" i="9"/>
  <c r="H146" i="9"/>
  <c r="K218" i="9"/>
  <c r="K110" i="9"/>
  <c r="K84" i="9"/>
  <c r="F195" i="9"/>
  <c r="I191" i="9"/>
  <c r="K176" i="9"/>
  <c r="L87" i="9"/>
  <c r="I151" i="9"/>
  <c r="O226" i="9"/>
  <c r="E275" i="9"/>
  <c r="F260" i="9"/>
  <c r="K22" i="3"/>
  <c r="H88" i="9"/>
  <c r="F103" i="9"/>
  <c r="E160" i="9"/>
  <c r="E230" i="9"/>
  <c r="H98" i="9"/>
  <c r="E236" i="9"/>
  <c r="E277" i="9"/>
  <c r="K115" i="9"/>
  <c r="E153" i="9"/>
  <c r="I43" i="9"/>
  <c r="H74" i="9"/>
  <c r="L278" i="9"/>
  <c r="K40" i="9"/>
  <c r="F28" i="9"/>
  <c r="N218" i="9"/>
  <c r="E237" i="9"/>
  <c r="O75" i="3"/>
  <c r="L38" i="9"/>
  <c r="C145" i="9"/>
  <c r="E241" i="9"/>
  <c r="H269" i="9"/>
  <c r="E44" i="9"/>
  <c r="H228" i="9"/>
  <c r="H148" i="9"/>
  <c r="L115" i="9"/>
  <c r="L239" i="9"/>
  <c r="K24" i="5"/>
  <c r="L140" i="9"/>
  <c r="E128" i="9"/>
  <c r="I108" i="9"/>
  <c r="E100" i="9"/>
  <c r="I260" i="9"/>
  <c r="K178" i="9"/>
  <c r="F236" i="9"/>
  <c r="E103" i="9"/>
  <c r="K59" i="3"/>
  <c r="C115" i="9"/>
  <c r="E84" i="9"/>
  <c r="K10" i="5"/>
  <c r="K15" i="5"/>
  <c r="O102" i="9"/>
  <c r="N256" i="9"/>
  <c r="C90" i="9"/>
  <c r="E28" i="9"/>
  <c r="K22" i="9"/>
  <c r="K16" i="3"/>
  <c r="N121" i="9"/>
  <c r="C69" i="9"/>
  <c r="L114" i="9"/>
  <c r="C33" i="9"/>
  <c r="O265" i="9"/>
  <c r="K182" i="9"/>
  <c r="K104" i="9"/>
  <c r="C150" i="9"/>
  <c r="C80" i="9"/>
  <c r="K184" i="9"/>
  <c r="I142" i="9"/>
  <c r="F73" i="9"/>
  <c r="E270" i="9"/>
  <c r="L191" i="9"/>
  <c r="F102" i="9"/>
  <c r="I228" i="9"/>
  <c r="E152" i="9"/>
  <c r="F42" i="9"/>
  <c r="L69" i="9"/>
  <c r="C139" i="9"/>
  <c r="O220" i="9"/>
  <c r="K181" i="9"/>
  <c r="L255" i="9"/>
  <c r="L47" i="9"/>
  <c r="O272" i="9"/>
  <c r="L269" i="9"/>
  <c r="I75" i="9"/>
  <c r="O67" i="9"/>
  <c r="N164" i="9"/>
  <c r="N149" i="9"/>
  <c r="O62" i="9"/>
  <c r="N203" i="9"/>
  <c r="H105" i="9"/>
  <c r="I177" i="9"/>
  <c r="O58" i="3"/>
  <c r="K120" i="9"/>
  <c r="C262" i="9"/>
  <c r="E62" i="9"/>
  <c r="C147" i="9"/>
  <c r="O159" i="9"/>
  <c r="N223" i="9"/>
  <c r="F265" i="9"/>
  <c r="K139" i="9"/>
  <c r="N142" i="9"/>
  <c r="F222" i="9"/>
  <c r="O85" i="9"/>
  <c r="L40" i="9"/>
  <c r="K38" i="3"/>
  <c r="I47" i="9"/>
  <c r="C176" i="9"/>
  <c r="O190" i="9"/>
  <c r="F69" i="9"/>
  <c r="C274" i="9"/>
  <c r="E257" i="9"/>
  <c r="H117" i="9"/>
  <c r="H68" i="9"/>
  <c r="N124" i="9"/>
  <c r="K85" i="9"/>
  <c r="L61" i="9"/>
  <c r="E200" i="9"/>
  <c r="F141" i="9"/>
  <c r="H242" i="9"/>
  <c r="E60" i="9"/>
  <c r="K32" i="3"/>
  <c r="E24" i="9"/>
  <c r="K269" i="9"/>
  <c r="F188" i="9"/>
  <c r="F70" i="9"/>
  <c r="C220" i="9"/>
  <c r="C201" i="9"/>
  <c r="H102" i="9"/>
  <c r="I231" i="9"/>
  <c r="N259" i="9"/>
  <c r="C218" i="9"/>
  <c r="H237" i="9"/>
  <c r="O174" i="9"/>
  <c r="F80" i="9"/>
  <c r="K22" i="5"/>
  <c r="F238" i="9"/>
  <c r="L77" i="9"/>
  <c r="E117" i="9"/>
  <c r="C140" i="9"/>
  <c r="H34" i="9"/>
  <c r="N85" i="9"/>
  <c r="K103" i="9"/>
  <c r="K31" i="9"/>
  <c r="K82" i="9"/>
  <c r="F49" i="9"/>
  <c r="C44" i="9"/>
  <c r="F86" i="9"/>
  <c r="O32" i="9"/>
  <c r="F270" i="9"/>
  <c r="F121" i="9"/>
  <c r="F31" i="9"/>
  <c r="N201" i="9"/>
  <c r="I278" i="9"/>
  <c r="O166" i="9"/>
  <c r="E184" i="9"/>
  <c r="F155" i="9"/>
  <c r="G36" i="3"/>
  <c r="K225" i="9"/>
  <c r="O70" i="3"/>
  <c r="I137" i="9"/>
  <c r="O74" i="3"/>
  <c r="N39" i="9"/>
  <c r="I220" i="9"/>
  <c r="N266" i="9"/>
  <c r="K127" i="9"/>
  <c r="L112" i="9"/>
  <c r="E80" i="9"/>
  <c r="I253" i="9"/>
  <c r="L223" i="9"/>
  <c r="F274" i="9"/>
  <c r="L166" i="9"/>
  <c r="I145" i="9"/>
  <c r="F239" i="9"/>
  <c r="N86" i="9"/>
  <c r="L254" i="9"/>
  <c r="E213" i="9"/>
  <c r="K11" i="3"/>
  <c r="E36" i="9"/>
  <c r="O177" i="9"/>
  <c r="N34" i="9"/>
  <c r="E110" i="9"/>
  <c r="K278" i="9"/>
  <c r="F189" i="9"/>
  <c r="N276" i="9"/>
  <c r="I37" i="9"/>
  <c r="O189" i="9"/>
  <c r="H69" i="9"/>
  <c r="H46" i="9"/>
  <c r="G33" i="3"/>
  <c r="N269" i="9"/>
  <c r="E238" i="9"/>
  <c r="I41" i="9"/>
  <c r="F24" i="9"/>
  <c r="E125" i="9"/>
  <c r="O123" i="9"/>
  <c r="L213" i="9"/>
  <c r="E228" i="9"/>
  <c r="N159" i="9"/>
  <c r="L52" i="9"/>
  <c r="H267" i="9"/>
  <c r="C121" i="9"/>
  <c r="K81" i="9"/>
  <c r="K61" i="3"/>
  <c r="O106" i="9"/>
  <c r="N217" i="9"/>
  <c r="K68" i="3"/>
  <c r="E276" i="9"/>
  <c r="N72" i="9"/>
  <c r="H147" i="9"/>
  <c r="O178" i="9"/>
  <c r="O151" i="9"/>
  <c r="O70" i="9"/>
  <c r="H181" i="9"/>
  <c r="K252" i="9"/>
  <c r="I227" i="9"/>
  <c r="C186" i="9"/>
  <c r="H203" i="9"/>
  <c r="I179" i="9"/>
  <c r="I73" i="9"/>
  <c r="L100" i="9"/>
  <c r="I51" i="9"/>
  <c r="I49" i="9"/>
  <c r="O145" i="9"/>
  <c r="C32" i="9"/>
  <c r="I256" i="9"/>
  <c r="N81" i="9"/>
  <c r="H219" i="9"/>
  <c r="L200" i="9"/>
  <c r="H157" i="9"/>
  <c r="L117" i="9"/>
  <c r="H111" i="9"/>
  <c r="L275" i="9"/>
  <c r="C146" i="9"/>
  <c r="O75" i="9"/>
  <c r="H52" i="9"/>
  <c r="G56" i="3"/>
  <c r="L197" i="9"/>
  <c r="E204" i="9"/>
  <c r="I267" i="9"/>
  <c r="L120" i="9"/>
  <c r="O33" i="9"/>
  <c r="E61" i="9"/>
  <c r="K228" i="9"/>
  <c r="F227" i="9"/>
  <c r="I190" i="9"/>
  <c r="E222" i="9"/>
  <c r="I276" i="9"/>
  <c r="I198" i="9"/>
  <c r="C72" i="9"/>
  <c r="K39" i="3"/>
  <c r="H139" i="9"/>
  <c r="N265" i="9"/>
  <c r="K69" i="9"/>
  <c r="H179" i="9"/>
  <c r="K114" i="9"/>
  <c r="F182" i="9"/>
  <c r="L189" i="9"/>
  <c r="K144" i="9"/>
  <c r="N79" i="9"/>
  <c r="O230" i="9"/>
  <c r="L222" i="9"/>
  <c r="F259" i="9"/>
  <c r="F98" i="9"/>
  <c r="H140" i="9"/>
  <c r="N60" i="9"/>
  <c r="O46" i="9"/>
  <c r="O254" i="9"/>
  <c r="E250" i="9"/>
  <c r="C276" i="9"/>
  <c r="O142" i="9"/>
  <c r="C175" i="9"/>
  <c r="C157" i="9"/>
  <c r="I36" i="9"/>
  <c r="E255" i="9"/>
  <c r="F272" i="9"/>
  <c r="K165" i="9"/>
  <c r="H190" i="9"/>
  <c r="F115" i="9"/>
  <c r="F109" i="9"/>
  <c r="H166" i="9"/>
  <c r="N73" i="9"/>
  <c r="E22" i="9"/>
  <c r="L241" i="9"/>
  <c r="O277" i="9"/>
  <c r="H266" i="9"/>
  <c r="N150" i="9"/>
  <c r="K33" i="3"/>
  <c r="I166" i="9"/>
  <c r="I39" i="9"/>
  <c r="L72" i="9"/>
  <c r="L153" i="9"/>
  <c r="E113" i="9"/>
  <c r="F218" i="9"/>
  <c r="O47" i="3"/>
  <c r="E221" i="9"/>
  <c r="I193" i="9"/>
  <c r="O71" i="3"/>
  <c r="I219" i="9"/>
  <c r="N219" i="9"/>
  <c r="C22" i="9"/>
  <c r="C34" i="9"/>
  <c r="I271" i="9"/>
  <c r="C68" i="9"/>
  <c r="G37" i="3"/>
  <c r="E176" i="9"/>
  <c r="F217" i="9"/>
  <c r="I44" i="9"/>
  <c r="C106" i="9"/>
  <c r="F138" i="9"/>
  <c r="O40" i="9"/>
  <c r="F224" i="9"/>
  <c r="C268" i="9"/>
  <c r="K30" i="9"/>
  <c r="O181" i="9"/>
  <c r="E104" i="9"/>
  <c r="E183" i="9"/>
  <c r="I218" i="9"/>
  <c r="O213" i="9"/>
  <c r="K8" i="3"/>
  <c r="E42" i="9"/>
  <c r="K90" i="9"/>
  <c r="I149" i="9"/>
  <c r="O121" i="9"/>
  <c r="K73" i="3"/>
  <c r="H255" i="9"/>
  <c r="H73" i="9"/>
  <c r="C40" i="9"/>
  <c r="L224" i="9"/>
  <c r="O49" i="3"/>
  <c r="K254" i="9"/>
  <c r="E67" i="9"/>
  <c r="F221" i="9"/>
  <c r="O28" i="9"/>
  <c r="C239" i="9"/>
  <c r="E190" i="9"/>
  <c r="K109" i="9"/>
  <c r="I113" i="9"/>
  <c r="O261" i="9"/>
  <c r="O157" i="9"/>
  <c r="F22" i="9"/>
  <c r="E122" i="9"/>
  <c r="N48" i="9"/>
  <c r="H191" i="9"/>
  <c r="C269" i="9"/>
  <c r="E189" i="9"/>
  <c r="E266" i="9"/>
  <c r="O237" i="9"/>
  <c r="L124" i="9"/>
  <c r="E273" i="9"/>
  <c r="K99" i="9"/>
  <c r="C108" i="9"/>
  <c r="E68" i="9"/>
  <c r="O269" i="9"/>
  <c r="O59" i="3"/>
  <c r="F271" i="9"/>
  <c r="I31" i="9"/>
  <c r="L76" i="9"/>
  <c r="O90" i="9"/>
  <c r="C216" i="9"/>
  <c r="C260" i="9"/>
  <c r="L219" i="9"/>
  <c r="I152" i="9"/>
  <c r="I25" i="9"/>
  <c r="G67" i="3"/>
  <c r="N257" i="9"/>
  <c r="K214" i="9"/>
  <c r="H113" i="9"/>
  <c r="F193" i="9"/>
  <c r="C165" i="9"/>
  <c r="L108" i="9"/>
  <c r="N137" i="9"/>
  <c r="F50" i="9"/>
  <c r="C46" i="9"/>
  <c r="K35" i="3"/>
  <c r="N36" i="9"/>
  <c r="E196" i="9"/>
  <c r="I216" i="9"/>
  <c r="O263" i="9"/>
  <c r="L183" i="9"/>
  <c r="L125" i="9"/>
  <c r="L214" i="9"/>
  <c r="L137" i="9"/>
  <c r="H174" i="9"/>
  <c r="L116" i="9"/>
  <c r="O39" i="9"/>
  <c r="H51" i="9"/>
  <c r="H276" i="9"/>
  <c r="L185" i="9"/>
  <c r="O110" i="9"/>
  <c r="C200" i="9"/>
  <c r="L194" i="9"/>
  <c r="H161" i="9"/>
  <c r="K213" i="9"/>
  <c r="K107" i="9"/>
  <c r="E162" i="9"/>
  <c r="I180" i="9"/>
  <c r="H66" i="9"/>
  <c r="O25" i="9"/>
  <c r="K89" i="9"/>
  <c r="F176" i="9"/>
  <c r="O40" i="3"/>
  <c r="I236" i="9"/>
  <c r="O88" i="9"/>
  <c r="K166" i="9"/>
  <c r="O34" i="9"/>
  <c r="N99" i="9"/>
  <c r="F202" i="9"/>
  <c r="N22" i="9"/>
  <c r="H230" i="9"/>
  <c r="I226" i="9"/>
  <c r="C271" i="9"/>
  <c r="E251" i="9"/>
  <c r="K21" i="5"/>
  <c r="C124" i="9"/>
  <c r="L228" i="9"/>
  <c r="H120" i="9"/>
  <c r="N202" i="9"/>
  <c r="L46" i="9"/>
  <c r="O218" i="9"/>
  <c r="E272" i="9"/>
  <c r="H217" i="9"/>
  <c r="E72" i="9"/>
  <c r="K80" i="9"/>
  <c r="K63" i="9"/>
  <c r="E123" i="9"/>
  <c r="O67" i="3"/>
  <c r="E73" i="9"/>
  <c r="C26" i="9"/>
  <c r="N26" i="9"/>
  <c r="C85" i="9"/>
  <c r="I272" i="9"/>
  <c r="C277" i="9"/>
  <c r="E233" i="9"/>
  <c r="C198" i="9"/>
  <c r="K46" i="9"/>
  <c r="K37" i="9"/>
  <c r="O199" i="9"/>
  <c r="I110" i="9"/>
  <c r="E105" i="9"/>
  <c r="O221" i="9"/>
  <c r="N280" i="9"/>
  <c r="C119" i="9"/>
  <c r="N264" i="9"/>
  <c r="C223" i="9"/>
  <c r="H26" i="9"/>
  <c r="C230" i="9"/>
  <c r="K203" i="9"/>
  <c r="L199" i="9"/>
  <c r="C78" i="9"/>
  <c r="N186" i="9"/>
  <c r="E232" i="9"/>
  <c r="K112" i="9"/>
  <c r="H33" i="9"/>
  <c r="E217" i="9"/>
  <c r="H124" i="9"/>
  <c r="O183" i="9"/>
  <c r="H218" i="9"/>
  <c r="E158" i="9"/>
  <c r="H119" i="9"/>
  <c r="F65" i="9"/>
  <c r="I277" i="9"/>
  <c r="L159" i="9"/>
  <c r="C255" i="9"/>
  <c r="K40" i="3"/>
  <c r="I45" i="9"/>
  <c r="K175" i="9"/>
  <c r="L264" i="9"/>
  <c r="N104" i="9"/>
  <c r="E118" i="9"/>
  <c r="G69" i="3"/>
  <c r="I81" i="9"/>
  <c r="K234" i="9"/>
  <c r="E163" i="9"/>
  <c r="N241" i="9"/>
  <c r="K98" i="9"/>
  <c r="N225" i="9"/>
  <c r="O276" i="9"/>
  <c r="K265" i="9"/>
  <c r="G42" i="3"/>
  <c r="H39" i="9"/>
  <c r="E157" i="9"/>
  <c r="L26" i="9"/>
  <c r="C213" i="9"/>
  <c r="C240" i="9"/>
  <c r="N180" i="9"/>
  <c r="L192" i="9"/>
  <c r="O266" i="9"/>
  <c r="F267" i="9"/>
  <c r="E106" i="9"/>
  <c r="C137" i="9"/>
  <c r="L119" i="9"/>
  <c r="K35" i="9"/>
  <c r="K9" i="3"/>
  <c r="E258" i="9"/>
  <c r="I88" i="9"/>
  <c r="L181" i="9"/>
  <c r="F61" i="9"/>
  <c r="N35" i="9"/>
  <c r="E268" i="9"/>
  <c r="H158" i="9"/>
  <c r="F27" i="9"/>
  <c r="O41" i="9"/>
  <c r="N262" i="9"/>
  <c r="C36" i="9"/>
  <c r="K180" i="9"/>
  <c r="L28" i="9"/>
  <c r="I46" i="9"/>
  <c r="L42" i="9"/>
  <c r="F164" i="9"/>
  <c r="I85" i="9"/>
  <c r="H194" i="9"/>
  <c r="H27" i="9"/>
  <c r="K160" i="9"/>
  <c r="N27" i="9"/>
  <c r="N98" i="9"/>
  <c r="O260" i="9"/>
  <c r="C43" i="9"/>
  <c r="F257" i="9"/>
  <c r="F190" i="9"/>
  <c r="F225" i="9"/>
  <c r="O107" i="9"/>
  <c r="I254" i="9"/>
  <c r="E265" i="9"/>
  <c r="K197" i="9"/>
  <c r="E115" i="9"/>
  <c r="E99" i="9"/>
  <c r="N182" i="9"/>
  <c r="F87" i="9"/>
  <c r="F240" i="9"/>
  <c r="K146" i="9"/>
  <c r="L193" i="9"/>
  <c r="K108" i="9"/>
  <c r="O118" i="9"/>
  <c r="C212" i="9"/>
  <c r="I239" i="9"/>
  <c r="K217" i="9"/>
  <c r="L217" i="9"/>
  <c r="E223" i="9"/>
  <c r="N227" i="9"/>
  <c r="L273" i="9"/>
  <c r="K17" i="5"/>
  <c r="N216" i="9"/>
  <c r="L157" i="9"/>
  <c r="N25" i="9"/>
  <c r="L127" i="9"/>
  <c r="I99" i="9"/>
  <c r="E150" i="9"/>
  <c r="O188" i="9"/>
  <c r="C151" i="9"/>
  <c r="K187" i="9"/>
  <c r="I77" i="9"/>
  <c r="N258" i="9"/>
  <c r="E77" i="9"/>
  <c r="F41" i="9"/>
  <c r="G75" i="3"/>
  <c r="E159" i="9"/>
  <c r="H126" i="9"/>
  <c r="I280" i="9"/>
  <c r="H165" i="9"/>
  <c r="N52" i="9"/>
  <c r="F26" i="9"/>
  <c r="I214" i="9"/>
  <c r="K223" i="9"/>
  <c r="E109" i="9"/>
  <c r="N221" i="9"/>
  <c r="K280" i="9"/>
  <c r="F68" i="9"/>
  <c r="I112" i="9"/>
  <c r="O240" i="9"/>
  <c r="O62" i="3"/>
  <c r="N228" i="9"/>
  <c r="C83" i="9"/>
  <c r="N42" i="9"/>
  <c r="K155" i="9"/>
  <c r="L260" i="9"/>
  <c r="K25" i="5"/>
  <c r="N175" i="9"/>
  <c r="K7" i="5"/>
  <c r="I42" i="9"/>
  <c r="E263" i="9"/>
  <c r="H87" i="9"/>
  <c r="C219" i="9"/>
  <c r="E45" i="9"/>
  <c r="K263" i="9"/>
  <c r="N147" i="9"/>
  <c r="N117" i="9"/>
  <c r="L70" i="9"/>
  <c r="H79" i="9"/>
  <c r="E271" i="9"/>
  <c r="H226" i="9"/>
  <c r="L233" i="9"/>
  <c r="O148" i="9"/>
  <c r="N251" i="9"/>
  <c r="K124" i="9"/>
  <c r="H76" i="9"/>
  <c r="I140" i="9"/>
  <c r="I222" i="9"/>
  <c r="N64" i="9"/>
  <c r="K45" i="3"/>
  <c r="C194" i="9"/>
  <c r="O217" i="9"/>
  <c r="N50" i="9"/>
  <c r="O79" i="9"/>
  <c r="O187" i="9"/>
  <c r="N232" i="9"/>
  <c r="F228" i="9"/>
  <c r="K65" i="3"/>
  <c r="L122" i="9"/>
  <c r="N185" i="9"/>
  <c r="C182" i="9"/>
  <c r="H188" i="9"/>
  <c r="I122" i="9"/>
  <c r="H204" i="9"/>
  <c r="K221" i="9"/>
  <c r="L265" i="9"/>
  <c r="O235" i="9"/>
  <c r="O203" i="9"/>
  <c r="H225" i="9"/>
  <c r="K68" i="9"/>
  <c r="L182" i="9"/>
  <c r="L83" i="9"/>
  <c r="E149" i="9"/>
  <c r="G43" i="3"/>
  <c r="K121" i="9"/>
  <c r="I38" i="9"/>
  <c r="E119" i="9"/>
  <c r="N191" i="9"/>
  <c r="C196" i="9"/>
  <c r="I163" i="9"/>
  <c r="C79" i="9"/>
  <c r="N100" i="9"/>
  <c r="I28" i="9"/>
  <c r="K62" i="9"/>
  <c r="E186" i="9"/>
  <c r="O193" i="9"/>
  <c r="O49" i="9"/>
  <c r="K261" i="9"/>
  <c r="O227" i="9"/>
  <c r="K33" i="9"/>
  <c r="I89" i="9"/>
  <c r="F151" i="9"/>
  <c r="F160" i="9"/>
  <c r="N107" i="9"/>
  <c r="F36" i="9"/>
  <c r="E175" i="9"/>
  <c r="L48" i="9"/>
  <c r="O164" i="9"/>
  <c r="H138" i="9"/>
  <c r="I64" i="9"/>
  <c r="E187" i="9"/>
  <c r="K259" i="9"/>
  <c r="C232" i="9"/>
  <c r="K158" i="9"/>
  <c r="I128" i="9"/>
  <c r="K42" i="3"/>
  <c r="F84" i="9"/>
  <c r="K52" i="9"/>
  <c r="E89" i="9"/>
  <c r="H142" i="9"/>
  <c r="H32" i="9"/>
  <c r="N125" i="9"/>
  <c r="F120" i="9"/>
  <c r="O267" i="9"/>
  <c r="K75" i="9"/>
  <c r="F179" i="9"/>
  <c r="L143" i="9"/>
  <c r="C116" i="9"/>
  <c r="O50" i="3"/>
  <c r="N250" i="9"/>
  <c r="F104" i="9"/>
  <c r="O154" i="9"/>
  <c r="F124" i="9"/>
  <c r="E79" i="9"/>
  <c r="H198" i="9"/>
  <c r="O201" i="9"/>
  <c r="C27" i="9"/>
  <c r="C163" i="9"/>
  <c r="L148" i="9"/>
  <c r="O146" i="9"/>
  <c r="C217" i="9"/>
  <c r="I33" i="9"/>
  <c r="K45" i="9"/>
  <c r="C250" i="9"/>
  <c r="N165" i="9"/>
  <c r="O61" i="3"/>
  <c r="K29" i="9"/>
  <c r="I144" i="9"/>
  <c r="N74" i="9"/>
  <c r="E224" i="9"/>
  <c r="C272" i="9"/>
  <c r="I230" i="9"/>
  <c r="K255" i="9"/>
  <c r="N235" i="9"/>
  <c r="O259" i="9"/>
  <c r="I65" i="9"/>
  <c r="F253" i="9"/>
  <c r="I139" i="9"/>
  <c r="I27" i="9"/>
  <c r="H50" i="9"/>
  <c r="E234" i="9"/>
  <c r="F204" i="9"/>
  <c r="G65" i="3"/>
  <c r="N123" i="9"/>
  <c r="I98" i="9"/>
  <c r="I240" i="9"/>
  <c r="C193" i="9"/>
  <c r="C142" i="9"/>
  <c r="K13" i="3"/>
  <c r="K186" i="9"/>
  <c r="K87" i="9"/>
  <c r="H62" i="9"/>
  <c r="H201" i="9"/>
  <c r="F38" i="9"/>
  <c r="H70" i="9"/>
  <c r="N177" i="9"/>
  <c r="H183" i="9"/>
  <c r="F166" i="9"/>
  <c r="C77" i="9"/>
  <c r="K48" i="3"/>
  <c r="K191" i="9"/>
  <c r="K125" i="9"/>
  <c r="H78" i="9"/>
  <c r="N199" i="9"/>
  <c r="F233" i="9"/>
  <c r="L263" i="9"/>
  <c r="E140" i="9"/>
  <c r="K196" i="9"/>
  <c r="K7" i="3"/>
  <c r="N158" i="9"/>
  <c r="O60" i="3"/>
  <c r="K105" i="9"/>
  <c r="N43" i="9"/>
  <c r="N174" i="9"/>
  <c r="N114" i="9"/>
  <c r="K66" i="3"/>
  <c r="N233" i="9"/>
  <c r="N90" i="9"/>
  <c r="N236" i="9"/>
  <c r="K231" i="9"/>
  <c r="N178" i="9"/>
  <c r="I116" i="9"/>
  <c r="K47" i="3"/>
  <c r="O36" i="9"/>
  <c r="H159" i="9"/>
  <c r="I79" i="9"/>
  <c r="L146" i="9"/>
  <c r="H86" i="9"/>
  <c r="E215" i="9"/>
  <c r="L80" i="9"/>
  <c r="N239" i="9"/>
  <c r="F279" i="9"/>
  <c r="O176" i="9"/>
  <c r="I197" i="9"/>
  <c r="G71" i="3"/>
  <c r="G40" i="3"/>
  <c r="I279" i="9"/>
  <c r="F196" i="9"/>
  <c r="G70" i="3"/>
  <c r="F276" i="9"/>
  <c r="I224" i="9"/>
  <c r="C199" i="9"/>
  <c r="I111" i="9"/>
  <c r="N83" i="9"/>
  <c r="C62" i="9"/>
  <c r="K74" i="3"/>
  <c r="C236" i="9"/>
  <c r="N141" i="9"/>
  <c r="N111" i="9"/>
  <c r="L81" i="9"/>
  <c r="O65" i="3"/>
  <c r="L126" i="9"/>
  <c r="I32" i="9"/>
  <c r="H233" i="9"/>
  <c r="I121" i="9"/>
  <c r="F268" i="9"/>
  <c r="L201" i="9"/>
  <c r="I233" i="9"/>
  <c r="P65" i="3" l="1"/>
  <c r="R65" i="3"/>
  <c r="Q65" i="3"/>
  <c r="J236" i="9"/>
  <c r="D236" i="9"/>
  <c r="G236" i="9"/>
  <c r="M236" i="9"/>
  <c r="L74" i="3"/>
  <c r="N74" i="3"/>
  <c r="M74" i="3"/>
  <c r="J62" i="9"/>
  <c r="D62" i="9"/>
  <c r="G62" i="9"/>
  <c r="M62" i="9"/>
  <c r="M199" i="9"/>
  <c r="J199" i="9"/>
  <c r="G199" i="9"/>
  <c r="D199" i="9"/>
  <c r="H70" i="3"/>
  <c r="J70" i="3"/>
  <c r="I70" i="3"/>
  <c r="J40" i="3"/>
  <c r="I40" i="3"/>
  <c r="H40" i="3"/>
  <c r="H71" i="3"/>
  <c r="J71" i="3"/>
  <c r="I71" i="3"/>
  <c r="M47" i="3"/>
  <c r="N47" i="3"/>
  <c r="L47" i="3"/>
  <c r="N66" i="3"/>
  <c r="M66" i="3"/>
  <c r="L66" i="3"/>
  <c r="P60" i="3"/>
  <c r="Q60" i="3"/>
  <c r="R60" i="3"/>
  <c r="M7" i="3"/>
  <c r="N7" i="3"/>
  <c r="L7" i="3"/>
  <c r="N48" i="3"/>
  <c r="M48" i="3"/>
  <c r="L48" i="3"/>
  <c r="G77" i="9"/>
  <c r="D77" i="9"/>
  <c r="M77" i="9"/>
  <c r="J77" i="9"/>
  <c r="M13" i="3"/>
  <c r="N13" i="3"/>
  <c r="L13" i="3"/>
  <c r="J142" i="9"/>
  <c r="G142" i="9"/>
  <c r="M142" i="9"/>
  <c r="D142" i="9"/>
  <c r="M193" i="9"/>
  <c r="G193" i="9"/>
  <c r="D193" i="9"/>
  <c r="J193" i="9"/>
  <c r="I130" i="9"/>
  <c r="H130" i="9" s="1"/>
  <c r="G6" i="9" s="1"/>
  <c r="J65" i="3"/>
  <c r="I65" i="3"/>
  <c r="H65" i="3"/>
  <c r="M272" i="9"/>
  <c r="D272" i="9"/>
  <c r="J272" i="9"/>
  <c r="G272" i="9"/>
  <c r="R61" i="3"/>
  <c r="P61" i="3"/>
  <c r="Q61" i="3"/>
  <c r="J250" i="9"/>
  <c r="G250" i="9"/>
  <c r="C282" i="9"/>
  <c r="M250" i="9"/>
  <c r="D250" i="9"/>
  <c r="M217" i="9"/>
  <c r="D217" i="9"/>
  <c r="J217" i="9"/>
  <c r="G217" i="9"/>
  <c r="M163" i="9"/>
  <c r="J163" i="9"/>
  <c r="D163" i="9"/>
  <c r="G163" i="9"/>
  <c r="D27" i="9"/>
  <c r="M27" i="9"/>
  <c r="J27" i="9"/>
  <c r="G27" i="9"/>
  <c r="Q50" i="3"/>
  <c r="P50" i="3"/>
  <c r="R50" i="3"/>
  <c r="J116" i="9"/>
  <c r="D116" i="9"/>
  <c r="G116" i="9"/>
  <c r="M116" i="9"/>
  <c r="M42" i="3"/>
  <c r="N42" i="3"/>
  <c r="L42" i="3"/>
  <c r="D232" i="9"/>
  <c r="G232" i="9"/>
  <c r="J232" i="9"/>
  <c r="M232" i="9"/>
  <c r="D79" i="9"/>
  <c r="M79" i="9"/>
  <c r="J79" i="9"/>
  <c r="G79" i="9"/>
  <c r="G196" i="9"/>
  <c r="D196" i="9"/>
  <c r="M196" i="9"/>
  <c r="J196" i="9"/>
  <c r="J43" i="3"/>
  <c r="H43" i="3"/>
  <c r="I43" i="3"/>
  <c r="D182" i="9"/>
  <c r="G182" i="9"/>
  <c r="M182" i="9"/>
  <c r="J182" i="9"/>
  <c r="M65" i="3"/>
  <c r="L65" i="3"/>
  <c r="N65" i="3"/>
  <c r="D194" i="9"/>
  <c r="G194" i="9"/>
  <c r="J194" i="9"/>
  <c r="M194" i="9"/>
  <c r="M45" i="3"/>
  <c r="L45" i="3"/>
  <c r="N45" i="3"/>
  <c r="G219" i="9"/>
  <c r="J219" i="9"/>
  <c r="D219" i="9"/>
  <c r="M219" i="9"/>
  <c r="M7" i="5"/>
  <c r="L7" i="5"/>
  <c r="N7" i="5"/>
  <c r="M25" i="5"/>
  <c r="N25" i="5"/>
  <c r="L25" i="5"/>
  <c r="D83" i="9"/>
  <c r="G83" i="9"/>
  <c r="J83" i="9"/>
  <c r="M83" i="9"/>
  <c r="R62" i="3"/>
  <c r="Q62" i="3"/>
  <c r="P62" i="3"/>
  <c r="J75" i="3"/>
  <c r="H75" i="3"/>
  <c r="I75" i="3"/>
  <c r="D151" i="9"/>
  <c r="M151" i="9"/>
  <c r="G151" i="9"/>
  <c r="J151" i="9"/>
  <c r="L17" i="5"/>
  <c r="N17" i="5"/>
  <c r="M17" i="5"/>
  <c r="G212" i="9"/>
  <c r="D212" i="9"/>
  <c r="J212" i="9"/>
  <c r="M212" i="9"/>
  <c r="C244" i="9"/>
  <c r="G43" i="9"/>
  <c r="M43" i="9"/>
  <c r="J43" i="9"/>
  <c r="D43" i="9"/>
  <c r="M36" i="9"/>
  <c r="D36" i="9"/>
  <c r="J36" i="9"/>
  <c r="G36" i="9"/>
  <c r="N9" i="3"/>
  <c r="L9" i="3"/>
  <c r="M9" i="3"/>
  <c r="D137" i="9"/>
  <c r="J137" i="9"/>
  <c r="M137" i="9"/>
  <c r="G137" i="9"/>
  <c r="M240" i="9"/>
  <c r="G240" i="9"/>
  <c r="D240" i="9"/>
  <c r="J240" i="9"/>
  <c r="G213" i="9"/>
  <c r="M213" i="9"/>
  <c r="D213" i="9"/>
  <c r="J213" i="9"/>
  <c r="I42" i="3"/>
  <c r="J42" i="3"/>
  <c r="H42" i="3"/>
  <c r="H69" i="3"/>
  <c r="J69" i="3"/>
  <c r="I69" i="3"/>
  <c r="M40" i="3"/>
  <c r="L40" i="3"/>
  <c r="N40" i="3"/>
  <c r="D255" i="9"/>
  <c r="J255" i="9"/>
  <c r="G255" i="9"/>
  <c r="M255" i="9"/>
  <c r="D78" i="9"/>
  <c r="G78" i="9"/>
  <c r="M78" i="9"/>
  <c r="J78" i="9"/>
  <c r="M230" i="9"/>
  <c r="J230" i="9"/>
  <c r="D230" i="9"/>
  <c r="G230" i="9"/>
  <c r="M223" i="9"/>
  <c r="D223" i="9"/>
  <c r="J223" i="9"/>
  <c r="G223" i="9"/>
  <c r="G119" i="9"/>
  <c r="D119" i="9"/>
  <c r="J119" i="9"/>
  <c r="M119" i="9"/>
  <c r="G198" i="9"/>
  <c r="D198" i="9"/>
  <c r="J198" i="9"/>
  <c r="M198" i="9"/>
  <c r="J277" i="9"/>
  <c r="D277" i="9"/>
  <c r="G277" i="9"/>
  <c r="M277" i="9"/>
  <c r="J85" i="9"/>
  <c r="D85" i="9"/>
  <c r="M85" i="9"/>
  <c r="G85" i="9"/>
  <c r="D26" i="9"/>
  <c r="J26" i="9"/>
  <c r="G26" i="9"/>
  <c r="M26" i="9"/>
  <c r="P67" i="3"/>
  <c r="R67" i="3"/>
  <c r="Q67" i="3"/>
  <c r="J124" i="9"/>
  <c r="G124" i="9"/>
  <c r="D124" i="9"/>
  <c r="M124" i="9"/>
  <c r="N21" i="5"/>
  <c r="M21" i="5"/>
  <c r="L21" i="5"/>
  <c r="J271" i="9"/>
  <c r="M271" i="9"/>
  <c r="G271" i="9"/>
  <c r="D271" i="9"/>
  <c r="P40" i="3"/>
  <c r="Q40" i="3"/>
  <c r="R40" i="3"/>
  <c r="J200" i="9"/>
  <c r="D200" i="9"/>
  <c r="M200" i="9"/>
  <c r="G200" i="9"/>
  <c r="L35" i="3"/>
  <c r="N35" i="3"/>
  <c r="M35" i="3"/>
  <c r="J46" i="9"/>
  <c r="M46" i="9"/>
  <c r="G46" i="9"/>
  <c r="D46" i="9"/>
  <c r="G165" i="9"/>
  <c r="J165" i="9"/>
  <c r="M165" i="9"/>
  <c r="D165" i="9"/>
  <c r="H67" i="3"/>
  <c r="J67" i="3"/>
  <c r="I67" i="3"/>
  <c r="M260" i="9"/>
  <c r="G260" i="9"/>
  <c r="J260" i="9"/>
  <c r="D260" i="9"/>
  <c r="G216" i="9"/>
  <c r="J216" i="9"/>
  <c r="D216" i="9"/>
  <c r="M216" i="9"/>
  <c r="Q59" i="3"/>
  <c r="R59" i="3"/>
  <c r="P59" i="3"/>
  <c r="G108" i="9"/>
  <c r="M108" i="9"/>
  <c r="D108" i="9"/>
  <c r="J108" i="9"/>
  <c r="D269" i="9"/>
  <c r="J269" i="9"/>
  <c r="M269" i="9"/>
  <c r="G269" i="9"/>
  <c r="F54" i="9"/>
  <c r="M239" i="9"/>
  <c r="G239" i="9"/>
  <c r="D239" i="9"/>
  <c r="J239" i="9"/>
  <c r="Q49" i="3"/>
  <c r="R49" i="3"/>
  <c r="P49" i="3"/>
  <c r="D40" i="9"/>
  <c r="G40" i="9"/>
  <c r="J40" i="9"/>
  <c r="M40" i="9"/>
  <c r="M73" i="3"/>
  <c r="L73" i="3"/>
  <c r="N73" i="3"/>
  <c r="L8" i="3"/>
  <c r="N8" i="3"/>
  <c r="M8" i="3"/>
  <c r="D268" i="9"/>
  <c r="M268" i="9"/>
  <c r="J268" i="9"/>
  <c r="G268" i="9"/>
  <c r="J106" i="9"/>
  <c r="M106" i="9"/>
  <c r="G106" i="9"/>
  <c r="D106" i="9"/>
  <c r="I37" i="3"/>
  <c r="J37" i="3"/>
  <c r="H37" i="3"/>
  <c r="J68" i="9"/>
  <c r="G68" i="9"/>
  <c r="M68" i="9"/>
  <c r="D68" i="9"/>
  <c r="G34" i="9"/>
  <c r="D34" i="9"/>
  <c r="M34" i="9"/>
  <c r="J34" i="9"/>
  <c r="G22" i="9"/>
  <c r="M22" i="9"/>
  <c r="J22" i="9"/>
  <c r="D22" i="9"/>
  <c r="C54" i="9"/>
  <c r="Q71" i="3"/>
  <c r="R71" i="3"/>
  <c r="P71" i="3"/>
  <c r="Q47" i="3"/>
  <c r="P47" i="3"/>
  <c r="R47" i="3"/>
  <c r="L33" i="3"/>
  <c r="M33" i="3"/>
  <c r="N33" i="3"/>
  <c r="M157" i="9"/>
  <c r="J157" i="9"/>
  <c r="G157" i="9"/>
  <c r="D157" i="9"/>
  <c r="G175" i="9"/>
  <c r="D175" i="9"/>
  <c r="M175" i="9"/>
  <c r="J175" i="9"/>
  <c r="M276" i="9"/>
  <c r="J276" i="9"/>
  <c r="D276" i="9"/>
  <c r="G276" i="9"/>
  <c r="F130" i="9"/>
  <c r="E130" i="9" s="1"/>
  <c r="D6" i="9" s="1"/>
  <c r="N39" i="3"/>
  <c r="M39" i="3"/>
  <c r="L39" i="3"/>
  <c r="D72" i="9"/>
  <c r="J72" i="9"/>
  <c r="M72" i="9"/>
  <c r="G72" i="9"/>
  <c r="J56" i="3"/>
  <c r="H56" i="3"/>
  <c r="I56" i="3"/>
  <c r="M146" i="9"/>
  <c r="D146" i="9"/>
  <c r="G146" i="9"/>
  <c r="J146" i="9"/>
  <c r="J32" i="9"/>
  <c r="M32" i="9"/>
  <c r="G32" i="9"/>
  <c r="D32" i="9"/>
  <c r="D186" i="9"/>
  <c r="J186" i="9"/>
  <c r="M186" i="9"/>
  <c r="G186" i="9"/>
  <c r="L68" i="3"/>
  <c r="M68" i="3"/>
  <c r="N68" i="3"/>
  <c r="L61" i="3"/>
  <c r="N61" i="3"/>
  <c r="M61" i="3"/>
  <c r="G121" i="9"/>
  <c r="J121" i="9"/>
  <c r="M121" i="9"/>
  <c r="D121" i="9"/>
  <c r="J33" i="3"/>
  <c r="H33" i="3"/>
  <c r="I33" i="3"/>
  <c r="N11" i="3"/>
  <c r="L11" i="3"/>
  <c r="M11" i="3"/>
  <c r="R74" i="3"/>
  <c r="P74" i="3"/>
  <c r="Q74" i="3"/>
  <c r="Q70" i="3"/>
  <c r="R70" i="3"/>
  <c r="P70" i="3"/>
  <c r="I36" i="3"/>
  <c r="H36" i="3"/>
  <c r="J36" i="3"/>
  <c r="M44" i="9"/>
  <c r="G44" i="9"/>
  <c r="J44" i="9"/>
  <c r="D44" i="9"/>
  <c r="D140" i="9"/>
  <c r="G140" i="9"/>
  <c r="J140" i="9"/>
  <c r="M140" i="9"/>
  <c r="M22" i="5"/>
  <c r="N22" i="5"/>
  <c r="L22" i="5"/>
  <c r="O206" i="9"/>
  <c r="N206" i="9" s="1"/>
  <c r="M8" i="9" s="1"/>
  <c r="M218" i="9"/>
  <c r="D218" i="9"/>
  <c r="G218" i="9"/>
  <c r="J218" i="9"/>
  <c r="M201" i="9"/>
  <c r="D201" i="9"/>
  <c r="G201" i="9"/>
  <c r="J201" i="9"/>
  <c r="D220" i="9"/>
  <c r="J220" i="9"/>
  <c r="M220" i="9"/>
  <c r="G220" i="9"/>
  <c r="L32" i="3"/>
  <c r="N32" i="3"/>
  <c r="M32" i="3"/>
  <c r="G274" i="9"/>
  <c r="D274" i="9"/>
  <c r="J274" i="9"/>
  <c r="M274" i="9"/>
  <c r="G176" i="9"/>
  <c r="M176" i="9"/>
  <c r="J176" i="9"/>
  <c r="D176" i="9"/>
  <c r="M38" i="3"/>
  <c r="N38" i="3"/>
  <c r="L38" i="3"/>
  <c r="M147" i="9"/>
  <c r="D147" i="9"/>
  <c r="J147" i="9"/>
  <c r="G147" i="9"/>
  <c r="M262" i="9"/>
  <c r="J262" i="9"/>
  <c r="G262" i="9"/>
  <c r="D262" i="9"/>
  <c r="P58" i="3"/>
  <c r="R58" i="3"/>
  <c r="Q58" i="3"/>
  <c r="D139" i="9"/>
  <c r="J139" i="9"/>
  <c r="G139" i="9"/>
  <c r="M139" i="9"/>
  <c r="D80" i="9"/>
  <c r="M80" i="9"/>
  <c r="G80" i="9"/>
  <c r="J80" i="9"/>
  <c r="M150" i="9"/>
  <c r="G150" i="9"/>
  <c r="D150" i="9"/>
  <c r="J150" i="9"/>
  <c r="D33" i="9"/>
  <c r="M33" i="9"/>
  <c r="J33" i="9"/>
  <c r="G33" i="9"/>
  <c r="M69" i="9"/>
  <c r="J69" i="9"/>
  <c r="G69" i="9"/>
  <c r="D69" i="9"/>
  <c r="L16" i="3"/>
  <c r="N16" i="3"/>
  <c r="M16" i="3"/>
  <c r="G90" i="9"/>
  <c r="J90" i="9"/>
  <c r="D90" i="9"/>
  <c r="M90" i="9"/>
  <c r="N15" i="5"/>
  <c r="L15" i="5"/>
  <c r="M15" i="5"/>
  <c r="N10" i="5"/>
  <c r="L10" i="5"/>
  <c r="M10" i="5"/>
  <c r="M115" i="9"/>
  <c r="J115" i="9"/>
  <c r="D115" i="9"/>
  <c r="G115" i="9"/>
  <c r="N59" i="3"/>
  <c r="L59" i="3"/>
  <c r="M59" i="3"/>
  <c r="L24" i="5"/>
  <c r="M24" i="5"/>
  <c r="N24" i="5"/>
  <c r="D145" i="9"/>
  <c r="J145" i="9"/>
  <c r="G145" i="9"/>
  <c r="M145" i="9"/>
  <c r="Q75" i="3"/>
  <c r="P75" i="3"/>
  <c r="R75" i="3"/>
  <c r="L22" i="3"/>
  <c r="N22" i="3"/>
  <c r="M22" i="3"/>
  <c r="G179" i="9"/>
  <c r="J179" i="9"/>
  <c r="D179" i="9"/>
  <c r="M179" i="9"/>
  <c r="L20" i="3"/>
  <c r="N20" i="3"/>
  <c r="M20" i="3"/>
  <c r="M8" i="5"/>
  <c r="L8" i="5"/>
  <c r="N8" i="5"/>
  <c r="D187" i="9"/>
  <c r="M187" i="9"/>
  <c r="J187" i="9"/>
  <c r="G187" i="9"/>
  <c r="J87" i="9"/>
  <c r="G87" i="9"/>
  <c r="M87" i="9"/>
  <c r="D87" i="9"/>
  <c r="G143" i="9"/>
  <c r="J143" i="9"/>
  <c r="D143" i="9"/>
  <c r="M143" i="9"/>
  <c r="G229" i="9"/>
  <c r="D229" i="9"/>
  <c r="M229" i="9"/>
  <c r="J229" i="9"/>
  <c r="L168" i="9"/>
  <c r="K168" i="9" s="1"/>
  <c r="J12" i="9" s="1"/>
  <c r="J191" i="9"/>
  <c r="M191" i="9"/>
  <c r="G191" i="9"/>
  <c r="D191" i="9"/>
  <c r="G238" i="9"/>
  <c r="J238" i="9"/>
  <c r="M238" i="9"/>
  <c r="D238" i="9"/>
  <c r="D227" i="9"/>
  <c r="G227" i="9"/>
  <c r="M227" i="9"/>
  <c r="J227" i="9"/>
  <c r="J148" i="9"/>
  <c r="D148" i="9"/>
  <c r="M148" i="9"/>
  <c r="G148" i="9"/>
  <c r="J261" i="9"/>
  <c r="D261" i="9"/>
  <c r="M261" i="9"/>
  <c r="G261" i="9"/>
  <c r="N9" i="5"/>
  <c r="L9" i="5"/>
  <c r="M9" i="5"/>
  <c r="N43" i="3"/>
  <c r="L43" i="3"/>
  <c r="M43" i="3"/>
  <c r="J84" i="9"/>
  <c r="D84" i="9"/>
  <c r="M84" i="9"/>
  <c r="G84" i="9"/>
  <c r="D128" i="9"/>
  <c r="M128" i="9"/>
  <c r="G128" i="9"/>
  <c r="J128" i="9"/>
  <c r="N67" i="3"/>
  <c r="M67" i="3"/>
  <c r="L67" i="3"/>
  <c r="D160" i="9"/>
  <c r="J160" i="9"/>
  <c r="M160" i="9"/>
  <c r="G160" i="9"/>
  <c r="G280" i="9"/>
  <c r="J280" i="9"/>
  <c r="D280" i="9"/>
  <c r="M280" i="9"/>
  <c r="M23" i="3"/>
  <c r="N23" i="3"/>
  <c r="L23" i="3"/>
  <c r="D152" i="9"/>
  <c r="G152" i="9"/>
  <c r="J152" i="9"/>
  <c r="M152" i="9"/>
  <c r="G203" i="9"/>
  <c r="D203" i="9"/>
  <c r="J203" i="9"/>
  <c r="M203" i="9"/>
  <c r="D184" i="9"/>
  <c r="M184" i="9"/>
  <c r="G184" i="9"/>
  <c r="J184" i="9"/>
  <c r="J68" i="3"/>
  <c r="H68" i="3"/>
  <c r="I68" i="3"/>
  <c r="J72" i="3"/>
  <c r="H72" i="3"/>
  <c r="I72" i="3"/>
  <c r="C92" i="9"/>
  <c r="D60" i="9"/>
  <c r="G60" i="9"/>
  <c r="J60" i="9"/>
  <c r="M60" i="9"/>
  <c r="I282" i="9"/>
  <c r="H282" i="9" s="1"/>
  <c r="G14" i="9" s="1"/>
  <c r="N13" i="5"/>
  <c r="L13" i="5"/>
  <c r="M13" i="5"/>
  <c r="D202" i="9"/>
  <c r="G202" i="9"/>
  <c r="J202" i="9"/>
  <c r="M202" i="9"/>
  <c r="J178" i="9"/>
  <c r="D178" i="9"/>
  <c r="G178" i="9"/>
  <c r="M178" i="9"/>
  <c r="D107" i="9"/>
  <c r="M107" i="9"/>
  <c r="J107" i="9"/>
  <c r="G107" i="9"/>
  <c r="P48" i="3"/>
  <c r="R48" i="3"/>
  <c r="Q48" i="3"/>
  <c r="H49" i="3"/>
  <c r="I49" i="3"/>
  <c r="J49" i="3"/>
  <c r="L50" i="3"/>
  <c r="N50" i="3"/>
  <c r="M50" i="3"/>
  <c r="J38" i="3"/>
  <c r="I38" i="3"/>
  <c r="H38" i="3"/>
  <c r="F206" i="9"/>
  <c r="E206" i="9" s="1"/>
  <c r="D8" i="9" s="1"/>
  <c r="M266" i="9"/>
  <c r="D266" i="9"/>
  <c r="J266" i="9"/>
  <c r="G266" i="9"/>
  <c r="M71" i="9"/>
  <c r="D71" i="9"/>
  <c r="G71" i="9"/>
  <c r="J71" i="9"/>
  <c r="N46" i="3"/>
  <c r="M46" i="3"/>
  <c r="L46" i="3"/>
  <c r="N69" i="3"/>
  <c r="M69" i="3"/>
  <c r="L69" i="3"/>
  <c r="R34" i="3"/>
  <c r="P34" i="3"/>
  <c r="Q34" i="3"/>
  <c r="D113" i="9"/>
  <c r="M113" i="9"/>
  <c r="G113" i="9"/>
  <c r="J113" i="9"/>
  <c r="H35" i="3"/>
  <c r="I35" i="3"/>
  <c r="J35" i="3"/>
  <c r="J123" i="9"/>
  <c r="G123" i="9"/>
  <c r="D123" i="9"/>
  <c r="M123" i="9"/>
  <c r="G180" i="9"/>
  <c r="M180" i="9"/>
  <c r="D180" i="9"/>
  <c r="J180" i="9"/>
  <c r="J45" i="9"/>
  <c r="G45" i="9"/>
  <c r="D45" i="9"/>
  <c r="M45" i="9"/>
  <c r="D35" i="9"/>
  <c r="G35" i="9"/>
  <c r="J35" i="9"/>
  <c r="M35" i="9"/>
  <c r="L12" i="5"/>
  <c r="N12" i="5"/>
  <c r="M12" i="5"/>
  <c r="G28" i="9"/>
  <c r="D28" i="9"/>
  <c r="J28" i="9"/>
  <c r="M28" i="9"/>
  <c r="J177" i="9"/>
  <c r="D177" i="9"/>
  <c r="M177" i="9"/>
  <c r="G177" i="9"/>
  <c r="G98" i="9"/>
  <c r="C130" i="9"/>
  <c r="M98" i="9"/>
  <c r="J98" i="9"/>
  <c r="D98" i="9"/>
  <c r="M214" i="9"/>
  <c r="J214" i="9"/>
  <c r="G214" i="9"/>
  <c r="D214" i="9"/>
  <c r="D264" i="9"/>
  <c r="G264" i="9"/>
  <c r="M264" i="9"/>
  <c r="J264" i="9"/>
  <c r="Q73" i="3"/>
  <c r="R73" i="3"/>
  <c r="P73" i="3"/>
  <c r="G24" i="9"/>
  <c r="D24" i="9"/>
  <c r="M24" i="9"/>
  <c r="J24" i="9"/>
  <c r="D164" i="9"/>
  <c r="G164" i="9"/>
  <c r="J164" i="9"/>
  <c r="M164" i="9"/>
  <c r="D63" i="9"/>
  <c r="J63" i="9"/>
  <c r="M63" i="9"/>
  <c r="G63" i="9"/>
  <c r="M185" i="9"/>
  <c r="D185" i="9"/>
  <c r="G185" i="9"/>
  <c r="J185" i="9"/>
  <c r="I58" i="3"/>
  <c r="H58" i="3"/>
  <c r="J58" i="3"/>
  <c r="M265" i="9"/>
  <c r="J265" i="9"/>
  <c r="D265" i="9"/>
  <c r="G265" i="9"/>
  <c r="N24" i="3"/>
  <c r="M24" i="3"/>
  <c r="L24" i="3"/>
  <c r="M270" i="9"/>
  <c r="G270" i="9"/>
  <c r="D270" i="9"/>
  <c r="J270" i="9"/>
  <c r="D136" i="9"/>
  <c r="M136" i="9"/>
  <c r="G136" i="9"/>
  <c r="C168" i="9"/>
  <c r="J136" i="9"/>
  <c r="I34" i="3"/>
  <c r="H34" i="3"/>
  <c r="J34" i="3"/>
  <c r="M18" i="5"/>
  <c r="L18" i="5"/>
  <c r="N18" i="5"/>
  <c r="J141" i="9"/>
  <c r="G141" i="9"/>
  <c r="M141" i="9"/>
  <c r="D141" i="9"/>
  <c r="M126" i="9"/>
  <c r="G126" i="9"/>
  <c r="J126" i="9"/>
  <c r="D126" i="9"/>
  <c r="R35" i="3"/>
  <c r="P35" i="3"/>
  <c r="Q35" i="3"/>
  <c r="J57" i="3"/>
  <c r="H57" i="3"/>
  <c r="I57" i="3"/>
  <c r="N23" i="5"/>
  <c r="L23" i="5"/>
  <c r="M23" i="5"/>
  <c r="N63" i="3"/>
  <c r="M63" i="3"/>
  <c r="L63" i="3"/>
  <c r="D156" i="9"/>
  <c r="J156" i="9"/>
  <c r="M156" i="9"/>
  <c r="G156" i="9"/>
  <c r="C206" i="9"/>
  <c r="J174" i="9"/>
  <c r="D174" i="9"/>
  <c r="G174" i="9"/>
  <c r="M174" i="9"/>
  <c r="G29" i="9"/>
  <c r="J29" i="9"/>
  <c r="M29" i="9"/>
  <c r="D29" i="9"/>
  <c r="J50" i="3"/>
  <c r="I50" i="3"/>
  <c r="H50" i="3"/>
  <c r="N62" i="3"/>
  <c r="M62" i="3"/>
  <c r="L62" i="3"/>
  <c r="M111" i="9"/>
  <c r="D111" i="9"/>
  <c r="J111" i="9"/>
  <c r="G111" i="9"/>
  <c r="Q66" i="3"/>
  <c r="R66" i="3"/>
  <c r="P66" i="3"/>
  <c r="J31" i="3"/>
  <c r="H31" i="3"/>
  <c r="I31" i="3"/>
  <c r="R68" i="3"/>
  <c r="Q68" i="3"/>
  <c r="P68" i="3"/>
  <c r="N31" i="3"/>
  <c r="M31" i="3"/>
  <c r="L31" i="3"/>
  <c r="G88" i="9"/>
  <c r="D88" i="9"/>
  <c r="J88" i="9"/>
  <c r="M88" i="9"/>
  <c r="J279" i="9"/>
  <c r="M279" i="9"/>
  <c r="G279" i="9"/>
  <c r="D279" i="9"/>
  <c r="M118" i="9"/>
  <c r="J118" i="9"/>
  <c r="D118" i="9"/>
  <c r="G118" i="9"/>
  <c r="J237" i="9"/>
  <c r="M237" i="9"/>
  <c r="G237" i="9"/>
  <c r="D237" i="9"/>
  <c r="R41" i="3"/>
  <c r="P41" i="3"/>
  <c r="Q41" i="3"/>
  <c r="J104" i="9"/>
  <c r="G104" i="9"/>
  <c r="M104" i="9"/>
  <c r="D104" i="9"/>
  <c r="N37" i="3"/>
  <c r="L37" i="3"/>
  <c r="M37" i="3"/>
  <c r="F168" i="9"/>
  <c r="E168" i="9" s="1"/>
  <c r="D12" i="9" s="1"/>
  <c r="P57" i="3"/>
  <c r="Q57" i="3"/>
  <c r="R57" i="3"/>
  <c r="R45" i="3"/>
  <c r="P45" i="3"/>
  <c r="Q45" i="3"/>
  <c r="G155" i="9"/>
  <c r="J155" i="9"/>
  <c r="M155" i="9"/>
  <c r="D155" i="9"/>
  <c r="F92" i="9"/>
  <c r="E92" i="9" s="1"/>
  <c r="D4" i="9" s="1"/>
  <c r="O168" i="9"/>
  <c r="N168" i="9" s="1"/>
  <c r="M12" i="9" s="1"/>
  <c r="O244" i="9"/>
  <c r="N244" i="9" s="1"/>
  <c r="M10" i="9" s="1"/>
  <c r="G275" i="9"/>
  <c r="D275" i="9"/>
  <c r="J275" i="9"/>
  <c r="M275" i="9"/>
  <c r="M103" i="9"/>
  <c r="J103" i="9"/>
  <c r="G103" i="9"/>
  <c r="D103" i="9"/>
  <c r="M67" i="9"/>
  <c r="J67" i="9"/>
  <c r="G67" i="9"/>
  <c r="D67" i="9"/>
  <c r="P69" i="3"/>
  <c r="R69" i="3"/>
  <c r="Q69" i="3"/>
  <c r="Q46" i="3"/>
  <c r="P46" i="3"/>
  <c r="R46" i="3"/>
  <c r="N57" i="3"/>
  <c r="M57" i="3"/>
  <c r="L57" i="3"/>
  <c r="M30" i="9"/>
  <c r="J30" i="9"/>
  <c r="D30" i="9"/>
  <c r="G30" i="9"/>
  <c r="Q37" i="3"/>
  <c r="P37" i="3"/>
  <c r="R37" i="3"/>
  <c r="D222" i="9"/>
  <c r="J222" i="9"/>
  <c r="M222" i="9"/>
  <c r="G222" i="9"/>
  <c r="D278" i="9"/>
  <c r="G278" i="9"/>
  <c r="J278" i="9"/>
  <c r="M278" i="9"/>
  <c r="M82" i="9"/>
  <c r="D82" i="9"/>
  <c r="G82" i="9"/>
  <c r="J82" i="9"/>
  <c r="D25" i="9"/>
  <c r="M25" i="9"/>
  <c r="G25" i="9"/>
  <c r="J25" i="9"/>
  <c r="D102" i="9"/>
  <c r="J102" i="9"/>
  <c r="G102" i="9"/>
  <c r="M102" i="9"/>
  <c r="L206" i="9"/>
  <c r="K206" i="9" s="1"/>
  <c r="J8" i="9" s="1"/>
  <c r="J45" i="3"/>
  <c r="I45" i="3"/>
  <c r="H45" i="3"/>
  <c r="G273" i="9"/>
  <c r="J273" i="9"/>
  <c r="D273" i="9"/>
  <c r="M273" i="9"/>
  <c r="J267" i="9"/>
  <c r="M267" i="9"/>
  <c r="G267" i="9"/>
  <c r="D267" i="9"/>
  <c r="L56" i="3"/>
  <c r="M56" i="3"/>
  <c r="N56" i="3"/>
  <c r="D23" i="9"/>
  <c r="M23" i="9"/>
  <c r="G23" i="9"/>
  <c r="J23" i="9"/>
  <c r="G257" i="9"/>
  <c r="J257" i="9"/>
  <c r="M257" i="9"/>
  <c r="D257" i="9"/>
  <c r="L54" i="9"/>
  <c r="K54" i="9" s="1"/>
  <c r="J16" i="9" s="1"/>
  <c r="J109" i="9"/>
  <c r="D109" i="9"/>
  <c r="M109" i="9"/>
  <c r="G109" i="9"/>
  <c r="M251" i="9"/>
  <c r="J251" i="9"/>
  <c r="G251" i="9"/>
  <c r="D251" i="9"/>
  <c r="P36" i="3"/>
  <c r="R36" i="3"/>
  <c r="Q36" i="3"/>
  <c r="Q44" i="3"/>
  <c r="R44" i="3"/>
  <c r="P44" i="3"/>
  <c r="M34" i="3"/>
  <c r="L34" i="3"/>
  <c r="N34" i="3"/>
  <c r="M31" i="9"/>
  <c r="J31" i="9"/>
  <c r="G31" i="9"/>
  <c r="D31" i="9"/>
  <c r="I168" i="9"/>
  <c r="H168" i="9" s="1"/>
  <c r="G12" i="9" s="1"/>
  <c r="G231" i="9"/>
  <c r="J231" i="9"/>
  <c r="D231" i="9"/>
  <c r="M231" i="9"/>
  <c r="J61" i="9"/>
  <c r="G61" i="9"/>
  <c r="M61" i="9"/>
  <c r="D61" i="9"/>
  <c r="R56" i="3"/>
  <c r="Q56" i="3"/>
  <c r="P56" i="3"/>
  <c r="N12" i="3"/>
  <c r="M12" i="3"/>
  <c r="L12" i="3"/>
  <c r="G70" i="9"/>
  <c r="J70" i="9"/>
  <c r="D70" i="9"/>
  <c r="M70" i="9"/>
  <c r="L58" i="3"/>
  <c r="M58" i="3"/>
  <c r="N58" i="3"/>
  <c r="P64" i="3"/>
  <c r="R64" i="3"/>
  <c r="Q64" i="3"/>
  <c r="M138" i="9"/>
  <c r="D138" i="9"/>
  <c r="G138" i="9"/>
  <c r="J138" i="9"/>
  <c r="G215" i="9"/>
  <c r="D215" i="9"/>
  <c r="M215" i="9"/>
  <c r="J215" i="9"/>
  <c r="J159" i="9"/>
  <c r="G159" i="9"/>
  <c r="D159" i="9"/>
  <c r="M159" i="9"/>
  <c r="M197" i="9"/>
  <c r="G197" i="9"/>
  <c r="J197" i="9"/>
  <c r="D197" i="9"/>
  <c r="L18" i="3"/>
  <c r="M18" i="3"/>
  <c r="N18" i="3"/>
  <c r="D252" i="9"/>
  <c r="M252" i="9"/>
  <c r="J252" i="9"/>
  <c r="G252" i="9"/>
  <c r="J105" i="9"/>
  <c r="G105" i="9"/>
  <c r="M105" i="9"/>
  <c r="D105" i="9"/>
  <c r="G256" i="9"/>
  <c r="M256" i="9"/>
  <c r="J256" i="9"/>
  <c r="D256" i="9"/>
  <c r="M19" i="5"/>
  <c r="L19" i="5"/>
  <c r="N19" i="5"/>
  <c r="J74" i="3"/>
  <c r="H74" i="3"/>
  <c r="I74" i="3"/>
  <c r="H41" i="3"/>
  <c r="J41" i="3"/>
  <c r="I41" i="3"/>
  <c r="J204" i="9"/>
  <c r="G204" i="9"/>
  <c r="D204" i="9"/>
  <c r="M204" i="9"/>
  <c r="J221" i="9"/>
  <c r="M221" i="9"/>
  <c r="D221" i="9"/>
  <c r="G221" i="9"/>
  <c r="D49" i="9"/>
  <c r="M49" i="9"/>
  <c r="J49" i="9"/>
  <c r="G49" i="9"/>
  <c r="P63" i="3"/>
  <c r="Q63" i="3"/>
  <c r="R63" i="3"/>
  <c r="L19" i="3"/>
  <c r="N19" i="3"/>
  <c r="M19" i="3"/>
  <c r="F282" i="9"/>
  <c r="E282" i="9" s="1"/>
  <c r="D14" i="9" s="1"/>
  <c r="I73" i="3"/>
  <c r="J73" i="3"/>
  <c r="H73" i="3"/>
  <c r="L282" i="9"/>
  <c r="K282" i="9" s="1"/>
  <c r="J14" i="9" s="1"/>
  <c r="N41" i="3"/>
  <c r="L41" i="3"/>
  <c r="M41" i="3"/>
  <c r="J259" i="9"/>
  <c r="M259" i="9"/>
  <c r="G259" i="9"/>
  <c r="D259" i="9"/>
  <c r="J233" i="9"/>
  <c r="M233" i="9"/>
  <c r="G233" i="9"/>
  <c r="D233" i="9"/>
  <c r="M75" i="3"/>
  <c r="N75" i="3"/>
  <c r="L75" i="3"/>
  <c r="M38" i="9"/>
  <c r="D38" i="9"/>
  <c r="J38" i="9"/>
  <c r="G38" i="9"/>
  <c r="M253" i="9"/>
  <c r="G253" i="9"/>
  <c r="J253" i="9"/>
  <c r="D253" i="9"/>
  <c r="J181" i="9"/>
  <c r="D181" i="9"/>
  <c r="G181" i="9"/>
  <c r="M181" i="9"/>
  <c r="H32" i="3"/>
  <c r="I32" i="3"/>
  <c r="J32" i="3"/>
  <c r="M226" i="9"/>
  <c r="J226" i="9"/>
  <c r="D226" i="9"/>
  <c r="G226" i="9"/>
  <c r="D242" i="9"/>
  <c r="G242" i="9"/>
  <c r="M242" i="9"/>
  <c r="J242" i="9"/>
  <c r="M60" i="3"/>
  <c r="L60" i="3"/>
  <c r="N60" i="3"/>
  <c r="G234" i="9"/>
  <c r="J234" i="9"/>
  <c r="D234" i="9"/>
  <c r="M234" i="9"/>
  <c r="D183" i="9"/>
  <c r="J183" i="9"/>
  <c r="G183" i="9"/>
  <c r="M183" i="9"/>
  <c r="G99" i="9"/>
  <c r="M99" i="9"/>
  <c r="J99" i="9"/>
  <c r="D99" i="9"/>
  <c r="G100" i="9"/>
  <c r="D100" i="9"/>
  <c r="M100" i="9"/>
  <c r="J100" i="9"/>
  <c r="J122" i="9"/>
  <c r="G122" i="9"/>
  <c r="M122" i="9"/>
  <c r="D122" i="9"/>
  <c r="M10" i="3"/>
  <c r="L10" i="3"/>
  <c r="N10" i="3"/>
  <c r="L70" i="3"/>
  <c r="M70" i="3"/>
  <c r="N70" i="3"/>
  <c r="M48" i="9"/>
  <c r="D48" i="9"/>
  <c r="G48" i="9"/>
  <c r="J48" i="9"/>
  <c r="M72" i="3"/>
  <c r="N72" i="3"/>
  <c r="L72" i="3"/>
  <c r="G144" i="9"/>
  <c r="D144" i="9"/>
  <c r="J144" i="9"/>
  <c r="M144" i="9"/>
  <c r="G195" i="9"/>
  <c r="M195" i="9"/>
  <c r="D195" i="9"/>
  <c r="J195" i="9"/>
  <c r="M42" i="9"/>
  <c r="D42" i="9"/>
  <c r="J42" i="9"/>
  <c r="G42" i="9"/>
  <c r="L21" i="3"/>
  <c r="N21" i="3"/>
  <c r="M21" i="3"/>
  <c r="J162" i="9"/>
  <c r="G162" i="9"/>
  <c r="D162" i="9"/>
  <c r="M162" i="9"/>
  <c r="H66" i="3"/>
  <c r="I66" i="3"/>
  <c r="J66" i="3"/>
  <c r="H44" i="3"/>
  <c r="J44" i="3"/>
  <c r="I44" i="3"/>
  <c r="J64" i="3"/>
  <c r="I64" i="3"/>
  <c r="H64" i="3"/>
  <c r="G75" i="9"/>
  <c r="D75" i="9"/>
  <c r="J75" i="9"/>
  <c r="M75" i="9"/>
  <c r="G110" i="9"/>
  <c r="M110" i="9"/>
  <c r="D110" i="9"/>
  <c r="J110" i="9"/>
  <c r="Q33" i="3"/>
  <c r="P33" i="3"/>
  <c r="R33" i="3"/>
  <c r="R39" i="3"/>
  <c r="Q39" i="3"/>
  <c r="P39" i="3"/>
  <c r="J62" i="3"/>
  <c r="I62" i="3"/>
  <c r="H62" i="3"/>
  <c r="D190" i="9"/>
  <c r="J190" i="9"/>
  <c r="M190" i="9"/>
  <c r="G190" i="9"/>
  <c r="I244" i="9"/>
  <c r="H244" i="9" s="1"/>
  <c r="G10" i="9" s="1"/>
  <c r="J161" i="9"/>
  <c r="D161" i="9"/>
  <c r="M161" i="9"/>
  <c r="G161" i="9"/>
  <c r="G74" i="9"/>
  <c r="M74" i="9"/>
  <c r="D74" i="9"/>
  <c r="J74" i="9"/>
  <c r="J81" i="9"/>
  <c r="M81" i="9"/>
  <c r="D81" i="9"/>
  <c r="G81" i="9"/>
  <c r="M73" i="9"/>
  <c r="G73" i="9"/>
  <c r="J73" i="9"/>
  <c r="D73" i="9"/>
  <c r="J41" i="9"/>
  <c r="G41" i="9"/>
  <c r="M41" i="9"/>
  <c r="D41" i="9"/>
  <c r="J47" i="3"/>
  <c r="I47" i="3"/>
  <c r="H47" i="3"/>
  <c r="J66" i="9"/>
  <c r="G66" i="9"/>
  <c r="M66" i="9"/>
  <c r="D66" i="9"/>
  <c r="D258" i="9"/>
  <c r="M258" i="9"/>
  <c r="J258" i="9"/>
  <c r="G258" i="9"/>
  <c r="L11" i="5"/>
  <c r="N11" i="5"/>
  <c r="M11" i="5"/>
  <c r="D254" i="9"/>
  <c r="J254" i="9"/>
  <c r="M254" i="9"/>
  <c r="G254" i="9"/>
  <c r="I92" i="9"/>
  <c r="H92" i="9" s="1"/>
  <c r="G4" i="9" s="1"/>
  <c r="F244" i="9"/>
  <c r="E244" i="9" s="1"/>
  <c r="D10" i="9" s="1"/>
  <c r="L130" i="9"/>
  <c r="K130" i="9" s="1"/>
  <c r="J6" i="9" s="1"/>
  <c r="L92" i="9"/>
  <c r="K92" i="9" s="1"/>
  <c r="J4" i="9" s="1"/>
  <c r="H61" i="3"/>
  <c r="J61" i="3"/>
  <c r="I61" i="3"/>
  <c r="M101" i="9"/>
  <c r="J101" i="9"/>
  <c r="D101" i="9"/>
  <c r="G101" i="9"/>
  <c r="M64" i="9"/>
  <c r="D64" i="9"/>
  <c r="G64" i="9"/>
  <c r="J64" i="9"/>
  <c r="M64" i="3"/>
  <c r="N64" i="3"/>
  <c r="L64" i="3"/>
  <c r="N6" i="5"/>
  <c r="M6" i="5"/>
  <c r="L6" i="5"/>
  <c r="G125" i="9"/>
  <c r="D125" i="9"/>
  <c r="M125" i="9"/>
  <c r="J125" i="9"/>
  <c r="I48" i="3"/>
  <c r="H48" i="3"/>
  <c r="J48" i="3"/>
  <c r="M158" i="9"/>
  <c r="G158" i="9"/>
  <c r="J158" i="9"/>
  <c r="D158" i="9"/>
  <c r="G225" i="9"/>
  <c r="D225" i="9"/>
  <c r="M225" i="9"/>
  <c r="J225" i="9"/>
  <c r="N25" i="3"/>
  <c r="M25" i="3"/>
  <c r="L25" i="3"/>
  <c r="Q72" i="3"/>
  <c r="P72" i="3"/>
  <c r="R72" i="3"/>
  <c r="D228" i="9"/>
  <c r="G228" i="9"/>
  <c r="M228" i="9"/>
  <c r="J228" i="9"/>
  <c r="J114" i="9"/>
  <c r="D114" i="9"/>
  <c r="M114" i="9"/>
  <c r="G114" i="9"/>
  <c r="D224" i="9"/>
  <c r="J224" i="9"/>
  <c r="G224" i="9"/>
  <c r="M224" i="9"/>
  <c r="H60" i="3"/>
  <c r="J60" i="3"/>
  <c r="I60" i="3"/>
  <c r="M36" i="3"/>
  <c r="N36" i="3"/>
  <c r="L36" i="3"/>
  <c r="G241" i="9"/>
  <c r="D241" i="9"/>
  <c r="J241" i="9"/>
  <c r="M241" i="9"/>
  <c r="M235" i="9"/>
  <c r="G235" i="9"/>
  <c r="J235" i="9"/>
  <c r="D235" i="9"/>
  <c r="M189" i="9"/>
  <c r="D189" i="9"/>
  <c r="J189" i="9"/>
  <c r="G189" i="9"/>
  <c r="R31" i="3"/>
  <c r="Q31" i="3"/>
  <c r="P31" i="3"/>
  <c r="G120" i="9"/>
  <c r="J120" i="9"/>
  <c r="M120" i="9"/>
  <c r="D120" i="9"/>
  <c r="M39" i="9"/>
  <c r="J39" i="9"/>
  <c r="G39" i="9"/>
  <c r="D39" i="9"/>
  <c r="G263" i="9"/>
  <c r="D263" i="9"/>
  <c r="J263" i="9"/>
  <c r="M263" i="9"/>
  <c r="N49" i="3"/>
  <c r="L49" i="3"/>
  <c r="M49" i="3"/>
  <c r="D117" i="9"/>
  <c r="M117" i="9"/>
  <c r="G117" i="9"/>
  <c r="J117" i="9"/>
  <c r="R32" i="3"/>
  <c r="Q32" i="3"/>
  <c r="P32" i="3"/>
  <c r="O130" i="9"/>
  <c r="N130" i="9" s="1"/>
  <c r="M6" i="9" s="1"/>
  <c r="G47" i="9"/>
  <c r="J47" i="9"/>
  <c r="M47" i="9"/>
  <c r="D47" i="9"/>
  <c r="O54" i="9"/>
  <c r="N54" i="9" s="1"/>
  <c r="M16" i="9" s="1"/>
  <c r="G50" i="9"/>
  <c r="D50" i="9"/>
  <c r="J50" i="9"/>
  <c r="M50" i="9"/>
  <c r="M89" i="9"/>
  <c r="G89" i="9"/>
  <c r="D89" i="9"/>
  <c r="J89" i="9"/>
  <c r="M166" i="9"/>
  <c r="D166" i="9"/>
  <c r="J166" i="9"/>
  <c r="G166" i="9"/>
  <c r="P38" i="3"/>
  <c r="R38" i="3"/>
  <c r="Q38" i="3"/>
  <c r="J76" i="9"/>
  <c r="G76" i="9"/>
  <c r="D76" i="9"/>
  <c r="M76" i="9"/>
  <c r="D51" i="9"/>
  <c r="G51" i="9"/>
  <c r="J51" i="9"/>
  <c r="M51" i="9"/>
  <c r="J59" i="3"/>
  <c r="I59" i="3"/>
  <c r="H59" i="3"/>
  <c r="N17" i="3"/>
  <c r="M17" i="3"/>
  <c r="L17" i="3"/>
  <c r="I63" i="3"/>
  <c r="H63" i="3"/>
  <c r="J63" i="3"/>
  <c r="L15" i="3"/>
  <c r="M15" i="3"/>
  <c r="N15" i="3"/>
  <c r="M14" i="5"/>
  <c r="N14" i="5"/>
  <c r="L14" i="5"/>
  <c r="Q42" i="3"/>
  <c r="P42" i="3"/>
  <c r="R42" i="3"/>
  <c r="J52" i="9"/>
  <c r="D52" i="9"/>
  <c r="G52" i="9"/>
  <c r="M52" i="9"/>
  <c r="M20" i="5"/>
  <c r="N20" i="5"/>
  <c r="L20" i="5"/>
  <c r="D149" i="9"/>
  <c r="G149" i="9"/>
  <c r="M149" i="9"/>
  <c r="J149" i="9"/>
  <c r="M14" i="3"/>
  <c r="L14" i="3"/>
  <c r="N14" i="3"/>
  <c r="G86" i="9"/>
  <c r="M86" i="9"/>
  <c r="J86" i="9"/>
  <c r="D86" i="9"/>
  <c r="H46" i="3"/>
  <c r="I46" i="3"/>
  <c r="J46" i="3"/>
  <c r="J188" i="9"/>
  <c r="M188" i="9"/>
  <c r="D188" i="9"/>
  <c r="G188" i="9"/>
  <c r="I39" i="3"/>
  <c r="J39" i="3"/>
  <c r="H39" i="3"/>
  <c r="M154" i="9"/>
  <c r="G154" i="9"/>
  <c r="J154" i="9"/>
  <c r="D154" i="9"/>
  <c r="L244" i="9"/>
  <c r="K244" i="9" s="1"/>
  <c r="J10" i="9" s="1"/>
  <c r="D127" i="9"/>
  <c r="J127" i="9"/>
  <c r="M127" i="9"/>
  <c r="G127" i="9"/>
  <c r="M37" i="9"/>
  <c r="D37" i="9"/>
  <c r="G37" i="9"/>
  <c r="J37" i="9"/>
  <c r="Q43" i="3"/>
  <c r="P43" i="3"/>
  <c r="R43" i="3"/>
  <c r="I206" i="9"/>
  <c r="H206" i="9" s="1"/>
  <c r="G8" i="9" s="1"/>
  <c r="O282" i="9"/>
  <c r="N282" i="9" s="1"/>
  <c r="M14" i="9" s="1"/>
  <c r="N16" i="5"/>
  <c r="L16" i="5"/>
  <c r="M16" i="5"/>
  <c r="M153" i="9"/>
  <c r="J153" i="9"/>
  <c r="G153" i="9"/>
  <c r="D153" i="9"/>
  <c r="L44" i="3"/>
  <c r="N44" i="3"/>
  <c r="M44" i="3"/>
  <c r="I54" i="9"/>
  <c r="H54" i="9" s="1"/>
  <c r="G16" i="9" s="1"/>
  <c r="O92" i="9"/>
  <c r="N92" i="9" s="1"/>
  <c r="M4" i="9" s="1"/>
  <c r="J65" i="9"/>
  <c r="G65" i="9"/>
  <c r="D65" i="9"/>
  <c r="M65" i="9"/>
  <c r="J112" i="9"/>
  <c r="G112" i="9"/>
  <c r="D112" i="9"/>
  <c r="M112" i="9"/>
  <c r="D192" i="9"/>
  <c r="M192" i="9"/>
  <c r="J192" i="9"/>
  <c r="G192" i="9"/>
  <c r="L6" i="3"/>
  <c r="N6" i="3"/>
  <c r="M6" i="3"/>
  <c r="M71" i="3"/>
  <c r="N71" i="3"/>
  <c r="L71" i="3"/>
  <c r="J206" i="9" l="1"/>
  <c r="J168" i="9"/>
  <c r="D168" i="9"/>
  <c r="M130" i="9"/>
  <c r="J92" i="9"/>
  <c r="G54" i="9"/>
  <c r="G244" i="9"/>
  <c r="M282" i="9"/>
  <c r="M206" i="9"/>
  <c r="G92" i="9"/>
  <c r="D54" i="9"/>
  <c r="E54" i="9"/>
  <c r="D16" i="9" s="1"/>
  <c r="B12" i="9" s="1"/>
  <c r="M244" i="9"/>
  <c r="G206" i="9"/>
  <c r="G168" i="9"/>
  <c r="D130" i="9"/>
  <c r="G130" i="9"/>
  <c r="D92" i="9"/>
  <c r="J54" i="9"/>
  <c r="J244" i="9"/>
  <c r="G282" i="9"/>
  <c r="D206" i="9"/>
  <c r="M168" i="9"/>
  <c r="J130" i="9"/>
  <c r="M92" i="9"/>
  <c r="M54" i="9"/>
  <c r="D244" i="9"/>
  <c r="D282" i="9"/>
  <c r="J282" i="9"/>
  <c r="B5" i="9" l="1"/>
  <c r="B8" i="9"/>
  <c r="B16" i="9"/>
  <c r="B15" i="9"/>
  <c r="B7" i="9"/>
  <c r="B6" i="9"/>
  <c r="B10" i="9"/>
  <c r="B11" i="9"/>
  <c r="B14" i="9"/>
  <c r="B4" i="9"/>
  <c r="B13" i="9"/>
  <c r="B9" i="9"/>
  <c r="B3" i="9"/>
</calcChain>
</file>

<file path=xl/sharedStrings.xml><?xml version="1.0" encoding="utf-8"?>
<sst xmlns="http://schemas.openxmlformats.org/spreadsheetml/2006/main" count="7143" uniqueCount="338">
  <si>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</si>
  <si>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</si>
  <si>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</si>
  <si>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</si>
  <si>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</si>
  <si>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</si>
  <si>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</si>
  <si>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</si>
  <si>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</si>
  <si>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</si>
  <si>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</si>
  <si>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</si>
  <si>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</si>
  <si>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</si>
  <si>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</si>
  <si>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</si>
  <si>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</si>
  <si>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</si>
  <si>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</si>
  <si>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</si>
  <si>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</si>
  <si>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</si>
  <si>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</si>
  <si>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</si>
  <si>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</si>
  <si>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</si>
  <si>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</si>
  <si>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</si>
  <si>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</si>
  <si>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</si>
  <si>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</si>
  <si>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</si>
  <si>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</si>
  <si>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</si>
  <si>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</si>
  <si>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</si>
  <si>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</si>
  <si>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</si>
  <si>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</si>
  <si>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</si>
  <si>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</si>
  <si>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</si>
  <si>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</si>
  <si>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</si>
  <si>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</si>
  <si>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</si>
  <si>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</si>
  <si>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</si>
  <si>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</si>
  <si>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</si>
  <si>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</si>
  <si>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</si>
  <si>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</si>
  <si>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</si>
  <si>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</si>
  <si>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</si>
  <si>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</si>
  <si>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</si>
  <si>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</si>
  <si>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</si>
  <si>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</si>
  <si>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</si>
  <si>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</si>
  <si>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</si>
  <si>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</si>
  <si>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</si>
  <si>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</si>
  <si>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</si>
  <si>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</si>
  <si>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</si>
  <si>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</si>
  <si>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</si>
  <si>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</si>
  <si>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</si>
  <si>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</si>
  <si>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</si>
  <si>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</si>
  <si>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</si>
  <si>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</si>
  <si>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</si>
  <si>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</si>
  <si>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</si>
  <si>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</si>
  <si>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</si>
  <si>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</si>
  <si>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</si>
  <si>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</si>
  <si>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</si>
  <si>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</si>
  <si>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</si>
  <si>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</si>
  <si>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</si>
  <si>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</si>
  <si>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</si>
  <si>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</si>
  <si>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</si>
  <si>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</si>
  <si>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</si>
  <si>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</si>
  <si>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</si>
  <si>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</si>
  <si>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</si>
  <si>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</si>
  <si>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</si>
  <si>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</si>
  <si>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</si>
  <si>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</si>
  <si>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</si>
  <si>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</si>
  <si>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</si>
  <si>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</si>
  <si>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</si>
  <si>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</si>
  <si>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</si>
  <si>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</si>
  <si>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</si>
  <si>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</si>
  <si>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</si>
  <si>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</si>
  <si>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</si>
  <si>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</si>
  <si>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</si>
  <si>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</si>
  <si>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</si>
  <si>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</si>
  <si>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</si>
  <si>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</si>
  <si>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</si>
  <si>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</si>
  <si>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</si>
  <si>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</si>
  <si>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</si>
  <si>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</si>
  <si>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</si>
  <si>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</si>
  <si>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</si>
  <si>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</si>
  <si>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</si>
  <si>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</si>
  <si>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</si>
  <si>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</si>
  <si>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</si>
  <si>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</si>
  <si>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</si>
  <si>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</si>
  <si>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</si>
  <si>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</si>
  <si>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</si>
  <si>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</si>
  <si>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</si>
  <si>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</si>
  <si>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</si>
  <si>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</si>
  <si>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</si>
  <si>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</si>
  <si>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</si>
  <si>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</si>
  <si>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</si>
  <si>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</si>
  <si>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</si>
  <si>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</si>
  <si>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</si>
  <si>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</si>
  <si>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</si>
  <si>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</si>
  <si>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</si>
  <si>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</si>
  <si>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</si>
  <si>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</si>
  <si>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</si>
  <si>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</si>
  <si>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</si>
  <si>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</si>
  <si>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</si>
  <si>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</si>
  <si>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</si>
  <si>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</si>
  <si>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</si>
  <si>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</si>
  <si>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</si>
  <si>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</si>
  <si>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</si>
  <si>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</si>
  <si>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</si>
  <si>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</si>
  <si>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</si>
  <si>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</si>
  <si>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</si>
  <si>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</si>
  <si>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</si>
  <si>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</si>
  <si>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</si>
  <si>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</si>
  <si>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</si>
  <si>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</si>
  <si>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</si>
  <si>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</si>
  <si>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</si>
  <si>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</si>
  <si>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</si>
  <si>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</si>
  <si>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</si>
  <si>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</si>
  <si>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</si>
  <si>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</si>
  <si>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</si>
  <si>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</si>
  <si>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</si>
  <si>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</si>
  <si>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</si>
  <si>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</si>
  <si>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</si>
  <si>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</si>
  <si>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</si>
  <si>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</si>
  <si>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</si>
  <si>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</si>
  <si>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</si>
  <si>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</si>
  <si>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</si>
  <si>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</si>
  <si>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</si>
  <si>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</si>
  <si>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</si>
  <si>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</si>
  <si>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</si>
  <si>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</si>
  <si>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</si>
  <si>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</si>
  <si>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</si>
  <si>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</si>
  <si>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</si>
  <si>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</si>
  <si>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</si>
  <si>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</si>
  <si>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</si>
  <si>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</si>
  <si>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</si>
  <si>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</si>
  <si>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</si>
  <si>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</si>
  <si>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</si>
  <si>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</si>
  <si>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</si>
  <si>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</si>
  <si>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</si>
  <si>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</si>
  <si>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</si>
  <si>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</si>
  <si>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</si>
  <si>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</si>
  <si>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</si>
  <si>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</si>
  <si>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</si>
  <si>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</si>
  <si>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</si>
  <si>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</si>
  <si>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</si>
  <si>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</si>
  <si>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</si>
  <si>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</si>
  <si>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</si>
  <si>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</si>
  <si>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</si>
  <si>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</si>
  <si>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</si>
  <si>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</si>
  <si>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</si>
  <si>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</si>
  <si>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</si>
  <si>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</si>
  <si>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</si>
  <si>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</si>
  <si>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</si>
  <si>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</si>
  <si>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</si>
  <si>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</si>
  <si>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</si>
  <si>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</si>
  <si>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</si>
  <si>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</si>
  <si>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</si>
  <si>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</si>
  <si>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</si>
  <si>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</si>
  <si>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</si>
  <si>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</si>
  <si>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</si>
  <si>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</si>
  <si>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</si>
  <si>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</si>
  <si>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</si>
  <si>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</si>
  <si>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</si>
  <si>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</si>
  <si>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</si>
  <si>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</si>
  <si>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</si>
  <si>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</si>
  <si>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</si>
  <si>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</si>
  <si>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</si>
  <si>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</si>
  <si>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</si>
  <si>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</si>
  <si>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</si>
  <si>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</si>
  <si>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</si>
  <si>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</si>
  <si>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</si>
  <si>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</si>
  <si>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</si>
  <si>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</si>
  <si>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</si>
  <si>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</si>
  <si>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</si>
  <si>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</si>
  <si>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</si>
  <si>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</si>
  <si>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</si>
  <si>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</si>
  <si>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</si>
  <si>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</si>
  <si>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</si>
  <si>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</si>
  <si>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</si>
  <si>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</si>
  <si>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</si>
  <si>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</si>
  <si>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</si>
  <si>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헤데라</t>
  </si>
  <si>
    <t>KRW-NU</t>
  </si>
  <si>
    <t>누사이퍼</t>
  </si>
  <si>
    <t>KRW-MATIC</t>
  </si>
  <si>
    <t>폴리곤</t>
  </si>
  <si>
    <t>KRW-SOL</t>
  </si>
  <si>
    <t>솔라나</t>
  </si>
  <si>
    <t>2021.10.16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</si>
</sst>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45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2F83B830-F8E9-491D-8AC4-A41287C35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47F86269-7F87-49FD-896A-00C602F0D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E9B5F889-7EE0-46F0-84A3-A2B4E770D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76F55235-B46F-4697-88EA-29B003289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AA487879-5302-44DD-A8E5-D8960441F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15BBCF83-9666-4C75-AED1-8964FE3BC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7DF2578E-317F-40F5-A81D-32A014F41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BAAB24D-9A02-4322-9380-C9BA260DE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8F6E4E7F-FCF9-4CB3-8549-7F0E4FC01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1A4CBC8F-3CDC-47C3-8CD4-BBC0D50F8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D9695A56-0634-47EC-8381-8D0A7D957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BBCB8BAB-5756-4C02-A021-5C0FBA7C3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DF6484EA-C8DB-43DA-B966-9A83F7027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207EE5F2-B310-4448-95F5-94480DEA6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80562E69-E2BF-4C45-AE55-9C9377580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52D35208-55C3-40E8-9A74-5587823EF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B4536588-7AF3-47BA-8FB2-0B808FB7B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905CC608-028B-4C14-90A1-59D2CECA9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6DAD1CA4-27BE-42A0-A930-F736D2B41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8D7F2D92-FE54-47F6-BAE0-E9035795B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D2769360-4CC9-4F20-BFC9-562FC32D8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E1ADB443-1326-4919-A6B0-199C38A74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E471B39C-FE43-475E-9E38-420612B8D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DBD51D29-64ED-495A-BDF5-5721F93A6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A3C66261-3F1E-4476-BFDA-7DAD10FABA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2C9E12A3-74E6-4295-899B-E32D926C1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E322A979-ED37-4F65-A036-7A29EE034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69519ACB-FD20-4872-8ECD-CAD2FFA685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EF75E25F-3FC6-45FE-8639-C80D270BC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2ECF7768-5F42-4307-A543-1DD5FE84D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353AEB5C-93CB-47D7-A953-D25E01C6D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FED03F4D-8624-47E6-BB39-ABEB0B29A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456CFF8A-CBD0-4AC5-90D6-6B88019D70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D8D532BC-9BB1-4773-B026-89B6E399F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36AC242A-3DC4-4B11-9A8C-62EC79785C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F1574515-2844-4E85-B20A-188F5380B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657F47A3-8F1A-409E-AC8A-83A8F16EF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E6B01363-C8ED-4E14-A580-777E7258FD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E0681ABF-D344-4B15-A1E3-5D31018F6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D9CA94A4-6C87-4B83-90CF-A3EEBC33A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D66C09CE-2490-496A-87BA-6FBC6DA224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59BEB00C-0B5F-4AE1-84EA-1BC0791213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FF4242F1-9B1D-45B3-9EEF-026A2437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3E856FCF-7892-4476-A581-C5F191745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41F30A11-A11F-4D14-8362-AD7494EC2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42EB0B35-3431-4DB3-9AC5-C08D85C38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9C5C8BB6-B13D-48A4-BE27-E6E1EBD599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BEFB0D1D-0297-4BAC-A6DF-2EEECCB5B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4E7A2CD1-A450-4E88-940E-4512CF73C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C5B746F8-6EA3-49FC-A7D7-C29672335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2D8030C1-B48A-4099-9E64-0AC75F0E8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9FE682B5-0F21-44F0-B314-3CAF0C01EB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6ABC98E9-A85C-451A-86B8-134F9AF6BE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619D6276-27FF-4D20-9620-2887ED8FE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B8575F4-4318-4A59-9CC1-6FE674F3D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8D65F33E-E314-4AC4-9A1E-6520DA68B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23E74227-F743-47E3-B445-45C24BB1F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DFB3A7E2-F1A7-4DDB-B0B8-D33DE81D5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598757AD-A0F4-49DD-9840-509C558F2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9283F439-58C2-45FC-93C8-37703020A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EBA08FC3-D45C-40F0-9E5C-5FBBBC78D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8FADC4-71F7-4A06-A66C-B0EAA21EC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BE51F47C-FBD7-46C7-9B34-C72CBB0D0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AF488F88-2384-4D53-A59E-07D3B6A49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D4B2500-2CB1-4A58-91DD-4DE5E6D38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B0ED442F-F5C3-4552-96D1-924705C79A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536A51AA-200F-4913-ACED-3EDA18A49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2B03E2F7-9F2B-4F27-A0EE-69A2B8ACB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3B50F1AF-3BAA-4250-A528-5895C989A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C4C4AEC3-1FEE-4E9B-8758-4FFBA233A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AB0DE709-8714-4BFA-A6D7-AB1D37382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F0DE5F4A-27BB-4A5A-BFBB-E2B785741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FE457932-C67F-4761-9050-DFC562E578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17FB4960-B3EB-402E-B82C-DBEB2A92B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C3944796-9F51-43A6-A3AE-6EBB14B32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751A5AB0-D837-4718-9344-3CA284E40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4A0E371B-3F0B-4B3F-94C2-322E64313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3DEFD2B-9831-43CF-A786-F471842E5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16B41931-08F7-4CCC-9F1D-D8C616C93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39AF0A6C-BBA9-45C9-ADC2-1D5CBABB0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C97D13B3-D976-4C51-935D-9E4C33A2A4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3DCB087-520F-4C33-90A4-37DD2A2754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7839E432-1095-48E5-A578-C9E1AC2DE5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7D189E92-A51F-44AF-AA1D-6EE766BDB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4243C9F1-FEB7-4F51-9892-63D1943439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AF2DB563-3400-42BD-9DE8-96102DFFD9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8919A493-0055-44F8-994E-80642AED0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603B751E-C738-40BC-8903-86F495FB2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9EF192A1-9B4A-4874-9416-953C623FC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D7154E9A-3884-4B7B-A26C-F68FD5746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42BDAF4D-4069-438D-B338-DB3FB7CE90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BB6E4F18-070F-4453-8FE9-D18CE63A8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4A653D85-D85F-4393-96AE-9C7A41B45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9314D0CD-41B9-40CA-8D9D-ACD7A4C84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4D706489-4306-4275-BDFA-CFB2661F8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49A38E21-180E-4A8D-9020-22A5F38D8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6324783B-FA91-49A0-8DC5-7D83B9F2D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39D81817-9016-4C64-A76F-15B76E386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61D8D108-B4C1-45C4-B1E3-36AD1F1AF8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FD8FB754-B5C5-490A-B49D-9C6B843FE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90E08710-A991-4B4C-B084-9207CA116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CA76F6AA-392F-4735-AF17-09142D6CA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AE2EACEA-267A-4ED0-BDC8-74730DA1E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75C871AA-CFF9-451E-83E5-8540A60824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2966C760-363B-4410-9DA9-3A291456C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DC7BF795-9928-4103-BD8C-608F0C88A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D17A8A70-7734-431D-9278-9060B85EF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B06DCE67-B924-47A2-BEFA-CE7F494FC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8D18596E-82D8-4678-BD4C-C4FEFD1FF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5BE41522-02C9-4B7F-AAA5-5F95A3AF9C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F4338DDA-EA0D-407E-96A2-9E4C22B4F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3CFA1FD1-074E-4C2E-9FCA-1FE024E55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72D0C6BC-159A-4F82-B936-271C4B9C7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41196A4E-6216-402A-83BA-71F78E5DA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E024543B-393A-44FB-AD28-113D040DF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48D907E9-BE5C-4634-B85B-B544E505B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54BF016-2501-449E-91B1-FFA6A3C62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49DB242F-5F3A-4D0B-A34F-32FB31683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B4BDACAA-D8EB-4943-97B4-A244DF397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ABB7DCC-F058-4BBA-9D3C-794E5000E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3EF8DF67-3D07-4192-BE33-249F65DAC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8BC5AFFE-82A9-44CC-9FA7-38901E496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A937B0DD-61FC-40F0-B3FC-33E6A06C1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B3F9696A-AAB1-45AD-A8A7-D3DE20445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8A5512BF-AC98-4B70-82EB-483D7CEF3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666D331D-7962-47BD-95B9-EC79274205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86B92AFD-D53D-4CA2-A5D2-1A2150E256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531391CE-868F-496F-ADE1-6323C6820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A05B5A16-72C2-4106-8116-1E9AC1DBB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68AA07AB-9BE5-4FF2-905C-AB0A3F6FA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6501447-52C9-4413-9430-A14C867A5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DD5945A2-820D-4008-94C2-B33F127B2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A968EA71-3397-4BD5-8D76-61253AA15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61CD8A58-906B-4332-940F-190B107138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F228F59F-A13A-4CA8-9197-03B2DC094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4F290BEF-F7C3-49AA-ADCA-3C2E06A23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CB3DB049-8AFB-4E65-ADAE-A2D9268DA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75D8DB3E-00BA-4BE7-8FD0-4D8385D9C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7B7915EC-E0D8-4884-9C5A-83D92C92D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CF094129-A2CD-452B-A4FA-B19B9D9F03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44287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" t="s">
        <v>3</v>
      </c>
      <c r="B2" s="277" t="s">
        <v>4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5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4" t="s">
        <v>7</v>
      </c>
      <c r="B3" s="268" t="s">
        <v>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4" t="s">
        <v>7</v>
      </c>
      <c r="K3" s="268" t="s">
        <v>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8" t="s">
        <v>12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13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8" t="s">
        <v>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4" t="s">
        <v>15</v>
      </c>
      <c r="K5" s="268" t="s">
        <v>17</v>
      </c>
      <c r="L5" s="269"/>
      <c r="M5" s="269"/>
      <c r="N5" s="269"/>
      <c r="O5" s="270"/>
    </row>
    <row r="6" spans="1:19">
      <c r="A6" s="4" t="s">
        <v>18</v>
      </c>
      <c r="B6" s="268" t="s">
        <v>19</v>
      </c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20</v>
      </c>
      <c r="L6" s="269"/>
      <c r="M6" s="269"/>
      <c r="N6" s="269"/>
      <c r="O6" s="270"/>
    </row>
    <row r="7" spans="1:19" ht="17.25" thickBot="1">
      <c r="A7" s="4" t="s">
        <v>21</v>
      </c>
      <c r="B7" s="268" t="s">
        <v>22</v>
      </c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4" t="s">
        <v>21</v>
      </c>
      <c r="K7" s="268" t="s">
        <v>23</v>
      </c>
      <c r="L7" s="269"/>
      <c r="M7" s="269"/>
      <c r="N7" s="269"/>
      <c r="O7" s="270"/>
    </row>
    <row r="8" spans="1:19" ht="17.25" thickBot="1">
      <c r="A8" s="4" t="s">
        <v>24</v>
      </c>
      <c r="B8" s="268" t="s">
        <v>25</v>
      </c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 t="s">
        <v>26</v>
      </c>
      <c r="L8" s="269"/>
      <c r="M8" s="269"/>
      <c r="N8" s="269"/>
      <c r="O8" s="270"/>
      <c r="Q8" s="243" t="s">
        <v>27</v>
      </c>
      <c r="R8" s="245"/>
    </row>
    <row r="9" spans="1:19" ht="17.25" thickBot="1">
      <c r="A9" s="4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4" t="s">
        <v>28</v>
      </c>
      <c r="K9" s="268" t="s">
        <v>261</v>
      </c>
      <c r="L9" s="269"/>
      <c r="M9" s="269"/>
      <c r="N9" s="269"/>
      <c r="O9" s="270"/>
      <c r="Q9" s="2" t="s">
        <v>29</v>
      </c>
      <c r="R9" s="6">
        <v>10</v>
      </c>
    </row>
    <row r="10" spans="1:19">
      <c r="A10" s="4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/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7" t="s">
        <v>32</v>
      </c>
      <c r="B11" s="261"/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/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1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67" t="s">
        <v>39</v>
      </c>
      <c r="B15" s="259" t="str">
        <f>TEXT($G$1, "[$-ko-KR]yyyy-mm-dd(ddd) ") &amp; "오전 00:00"</f>
        <v>2021-04-01(목) 오전 00:00</v>
      </c>
      <c r="C15" s="260"/>
      <c r="D15" s="256" t="str">
        <f>TEXT($G$1, "[$-ko-KR]yyyy-mm-dd(ddd) ") &amp; "오후 14:00"</f>
        <v>2021-04-01(목) 오후 14:00</v>
      </c>
      <c r="E15" s="257"/>
      <c r="F15" s="258"/>
      <c r="G15" s="256" t="str">
        <f>TEXT($G$1, "[$-ko-KR]yyyy-mm-dd(ddd) ") &amp; "오후 19:00"</f>
        <v>2021-04-01(목) 오후 19:00</v>
      </c>
      <c r="H15" s="257"/>
      <c r="I15" s="258"/>
      <c r="J15" s="256" t="str">
        <f>TEXT($G$1, "[$-ko-KR]yyyy-mm-dd(ddd) ") &amp; "오후 21:00"</f>
        <v>2021-04-01(목) 오후 21:00</v>
      </c>
      <c r="K15" s="257"/>
      <c r="L15" s="258"/>
      <c r="M15" s="256" t="str">
        <f>TEXT($G$1+1, "[$-ko-KR]yyyy-mm-dd(ddd) ") &amp; "오전 00:00"</f>
        <v>2021-04-02(금) 오전 00:00</v>
      </c>
      <c r="N15" s="257"/>
      <c r="O15" s="258"/>
      <c r="Q15" s="242"/>
      <c r="R15" s="242"/>
      <c r="S15" s="242"/>
    </row>
    <row r="16" spans="1:19" ht="17.25" customHeight="1" thickBot="1">
      <c r="A16" s="26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26" t="s">
        <v>42</v>
      </c>
      <c r="B37" s="230">
        <v>300000</v>
      </c>
      <c r="C37" s="23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11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52" t="s">
        <v>55</v>
      </c>
      <c r="B42" s="254" t="str">
        <f>TEXT($G$1, "[$-ko-KR]yyyy-mm-dd(ddd) ") &amp; "오전 00:00"</f>
        <v>2021-04-01(목) 오전 00:00</v>
      </c>
      <c r="C42" s="255"/>
      <c r="D42" s="256" t="str">
        <f>TEXT($G$1, "[$-ko-KR]yyyy-mm-dd(ddd) ") &amp; "오후 14:00"</f>
        <v>2021-04-01(목) 오후 14:00</v>
      </c>
      <c r="E42" s="257"/>
      <c r="F42" s="258"/>
      <c r="G42" s="256" t="str">
        <f>TEXT($G$1, "[$-ko-KR]yyyy-mm-dd(ddd) ") &amp; "오후 19:00"</f>
        <v>2021-04-01(목) 오후 19:00</v>
      </c>
      <c r="H42" s="257"/>
      <c r="I42" s="258"/>
      <c r="J42" s="256" t="str">
        <f>TEXT($G$1, "[$-ko-KR]yyyy-mm-dd(ddd) ") &amp; "오후 21:00"</f>
        <v>2021-04-01(목) 오후 21:00</v>
      </c>
      <c r="K42" s="257"/>
      <c r="L42" s="258"/>
      <c r="M42" s="256" t="str">
        <f>TEXT($G$1+1, "[$-ko-KR]yyyy-mm-dd(ddd) ") &amp; "오전 00:00"</f>
        <v>2021-04-02(금) 오전 00:00</v>
      </c>
      <c r="N42" s="257"/>
      <c r="O42" s="258"/>
      <c r="Q42" s="242"/>
      <c r="R42" s="242"/>
      <c r="S42" s="242"/>
    </row>
    <row r="43" spans="1:19" ht="17.25" customHeight="1" thickBot="1">
      <c r="A43" s="253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26" t="s">
        <v>268</v>
      </c>
      <c r="B64" s="230">
        <f>$B$37</f>
        <v>300000</v>
      </c>
      <c r="C64" s="231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11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52" t="s">
        <v>55</v>
      </c>
      <c r="B69" s="254" t="str">
        <f>TEXT($G$1, "[$-ko-KR]yyyy-mm-dd(ddd) ") &amp; "오전 00:00"</f>
        <v>2021-04-01(목) 오전 00:00</v>
      </c>
      <c r="C69" s="255"/>
      <c r="D69" s="256" t="str">
        <f>TEXT($G$1, "[$-ko-KR]yyyy-mm-dd(ddd) ") &amp; "오후 14:00"</f>
        <v>2021-04-01(목) 오후 14:00</v>
      </c>
      <c r="E69" s="257"/>
      <c r="F69" s="258"/>
      <c r="G69" s="256" t="str">
        <f>TEXT($G$1, "[$-ko-KR]yyyy-mm-dd(ddd) ") &amp; "오후 19:00"</f>
        <v>2021-04-01(목) 오후 19:00</v>
      </c>
      <c r="H69" s="257"/>
      <c r="I69" s="258"/>
      <c r="J69" s="256" t="str">
        <f>TEXT($G$1, "[$-ko-KR]yyyy-mm-dd(ddd) ") &amp; "오후 21:00"</f>
        <v>2021-04-01(목) 오후 21:00</v>
      </c>
      <c r="K69" s="257"/>
      <c r="L69" s="258"/>
      <c r="M69" s="256" t="str">
        <f>TEXT($G$1+1, "[$-ko-KR]yyyy-mm-dd(ddd) ") &amp; "오전 00:00"</f>
        <v>2021-04-02(금) 오전 00:00</v>
      </c>
      <c r="N69" s="257"/>
      <c r="O69" s="258"/>
      <c r="Q69" s="242"/>
      <c r="R69" s="242"/>
      <c r="S69" s="242"/>
    </row>
    <row r="70" spans="1:19" ht="17.25" thickBot="1">
      <c r="A70" s="253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26" t="s">
        <v>268</v>
      </c>
      <c r="B91" s="230">
        <f>$B$37</f>
        <v>300000</v>
      </c>
      <c r="C91" s="231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11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52" t="s">
        <v>55</v>
      </c>
      <c r="B96" s="254" t="str">
        <f>TEXT($G$1, "[$-ko-KR]yyyy-mm-dd(ddd) ") &amp; "오전 00:00"</f>
        <v>2021-04-01(목) 오전 00:00</v>
      </c>
      <c r="C96" s="255"/>
      <c r="D96" s="256" t="str">
        <f>TEXT($G$1, "[$-ko-KR]yyyy-mm-dd(ddd) ") &amp; "오후 14:00"</f>
        <v>2021-04-01(목) 오후 14:00</v>
      </c>
      <c r="E96" s="257"/>
      <c r="F96" s="258"/>
      <c r="G96" s="256" t="str">
        <f>TEXT($G$1, "[$-ko-KR]yyyy-mm-dd(ddd) ") &amp; "오후 19:00"</f>
        <v>2021-04-01(목) 오후 19:00</v>
      </c>
      <c r="H96" s="257"/>
      <c r="I96" s="258"/>
      <c r="J96" s="256" t="str">
        <f>TEXT($G$1, "[$-ko-KR]yyyy-mm-dd(ddd) ") &amp; "오후 21:00"</f>
        <v>2021-04-01(목) 오후 21:00</v>
      </c>
      <c r="K96" s="257"/>
      <c r="L96" s="258"/>
      <c r="M96" s="256" t="str">
        <f>TEXT($G$1+1, "[$-ko-KR]yyyy-mm-dd(ddd) ") &amp; "오전 00:00"</f>
        <v>2021-04-02(금) 오전 00:00</v>
      </c>
      <c r="N96" s="257"/>
      <c r="O96" s="258"/>
      <c r="Q96" s="242"/>
      <c r="R96" s="242"/>
      <c r="S96" s="242"/>
    </row>
    <row r="97" spans="1:19" ht="17.25" thickBot="1">
      <c r="A97" s="253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26" t="s">
        <v>268</v>
      </c>
      <c r="B118" s="230">
        <f>$B$37</f>
        <v>300000</v>
      </c>
      <c r="C118" s="231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11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52" t="s">
        <v>55</v>
      </c>
      <c r="B123" s="254" t="str">
        <f>TEXT($G$1, "[$-ko-KR]yyyy-mm-dd(ddd) ") &amp; "오전 00:00"</f>
        <v>2021-04-01(목) 오전 00:00</v>
      </c>
      <c r="C123" s="255"/>
      <c r="D123" s="256" t="str">
        <f>TEXT($G$1, "[$-ko-KR]yyyy-mm-dd(ddd) ") &amp; "오후 14:00"</f>
        <v>2021-04-01(목) 오후 14:00</v>
      </c>
      <c r="E123" s="257"/>
      <c r="F123" s="258"/>
      <c r="G123" s="256" t="str">
        <f>TEXT($G$1, "[$-ko-KR]yyyy-mm-dd(ddd) ") &amp; "오후 19:00"</f>
        <v>2021-04-01(목) 오후 19:00</v>
      </c>
      <c r="H123" s="257"/>
      <c r="I123" s="258"/>
      <c r="J123" s="256" t="str">
        <f>TEXT($G$1, "[$-ko-KR]yyyy-mm-dd(ddd) ") &amp; "오후 21:00"</f>
        <v>2021-04-01(목) 오후 21:00</v>
      </c>
      <c r="K123" s="257"/>
      <c r="L123" s="258"/>
      <c r="M123" s="256" t="str">
        <f>TEXT($G$1+1, "[$-ko-KR]yyyy-mm-dd(ddd) ") &amp; "오전 00:00"</f>
        <v>2021-04-02(금) 오전 00:00</v>
      </c>
      <c r="N123" s="257"/>
      <c r="O123" s="258"/>
      <c r="Q123" s="242"/>
      <c r="R123" s="242"/>
      <c r="S123" s="242"/>
    </row>
    <row r="124" spans="1:19" ht="17.25" thickBot="1">
      <c r="A124" s="253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26" t="s">
        <v>268</v>
      </c>
      <c r="B145" s="230">
        <f>$B$37</f>
        <v>300000</v>
      </c>
      <c r="C145" s="231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11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52" t="s">
        <v>55</v>
      </c>
      <c r="B150" s="254" t="str">
        <f>TEXT($G$1, "[$-ko-KR]yyyy-mm-dd(ddd) ") &amp; "오전 00:00"</f>
        <v>2021-04-01(목) 오전 00:00</v>
      </c>
      <c r="C150" s="255"/>
      <c r="D150" s="256" t="str">
        <f>TEXT($G$1, "[$-ko-KR]yyyy-mm-dd(ddd) ") &amp; "오후 14:00"</f>
        <v>2021-04-01(목) 오후 14:00</v>
      </c>
      <c r="E150" s="257"/>
      <c r="F150" s="258"/>
      <c r="G150" s="256" t="str">
        <f>TEXT($G$1, "[$-ko-KR]yyyy-mm-dd(ddd) ") &amp; "오후 19:00"</f>
        <v>2021-04-01(목) 오후 19:00</v>
      </c>
      <c r="H150" s="257"/>
      <c r="I150" s="258"/>
      <c r="J150" s="256" t="str">
        <f>TEXT($G$1, "[$-ko-KR]yyyy-mm-dd(ddd) ") &amp; "오후 21:00"</f>
        <v>2021-04-01(목) 오후 21:00</v>
      </c>
      <c r="K150" s="257"/>
      <c r="L150" s="258"/>
      <c r="M150" s="256" t="str">
        <f>TEXT($G$1+1, "[$-ko-KR]yyyy-mm-dd(ddd) ") &amp; "오전 00:00"</f>
        <v>2021-04-02(금) 오전 00:00</v>
      </c>
      <c r="N150" s="257"/>
      <c r="O150" s="258"/>
      <c r="Q150" s="242"/>
      <c r="R150" s="242"/>
      <c r="S150" s="242"/>
    </row>
    <row r="151" spans="1:19" ht="17.25" thickBot="1">
      <c r="A151" s="253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26" t="s">
        <v>268</v>
      </c>
      <c r="B172" s="230">
        <f>$B$37</f>
        <v>300000</v>
      </c>
      <c r="C172" s="231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11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52" t="s">
        <v>55</v>
      </c>
      <c r="B177" s="254" t="str">
        <f>TEXT($G$1, "[$-ko-KR]yyyy-mm-dd(ddd) ") &amp; "오전 00:00"</f>
        <v>2021-04-01(목) 오전 00:00</v>
      </c>
      <c r="C177" s="255"/>
      <c r="D177" s="256" t="str">
        <f>TEXT($G$1, "[$-ko-KR]yyyy-mm-dd(ddd) ") &amp; "오후 14:00"</f>
        <v>2021-04-01(목) 오후 14:00</v>
      </c>
      <c r="E177" s="257"/>
      <c r="F177" s="258"/>
      <c r="G177" s="256" t="str">
        <f>TEXT($G$1, "[$-ko-KR]yyyy-mm-dd(ddd) ") &amp; "오후 19:00"</f>
        <v>2021-04-01(목) 오후 19:00</v>
      </c>
      <c r="H177" s="257"/>
      <c r="I177" s="258"/>
      <c r="J177" s="256" t="str">
        <f>TEXT($G$1, "[$-ko-KR]yyyy-mm-dd(ddd) ") &amp; "오후 21:00"</f>
        <v>2021-04-01(목) 오후 21:00</v>
      </c>
      <c r="K177" s="257"/>
      <c r="L177" s="258"/>
      <c r="M177" s="256" t="str">
        <f>TEXT($G$1+1, "[$-ko-KR]yyyy-mm-dd(ddd) ") &amp; "오전 00:00"</f>
        <v>2021-04-02(금) 오전 00:00</v>
      </c>
      <c r="N177" s="257"/>
      <c r="O177" s="258"/>
      <c r="Q177" s="242"/>
      <c r="R177" s="242"/>
      <c r="S177" s="242"/>
    </row>
    <row r="178" spans="1:19" ht="17.25" thickBot="1">
      <c r="A178" s="253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26" t="s">
        <v>268</v>
      </c>
      <c r="B199" s="230">
        <f>$B$37</f>
        <v>300000</v>
      </c>
      <c r="C199" s="231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4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157">
      <formula>AND($N17 &gt; 0, ISNUMBER($N17))</formula>
    </cfRule>
    <cfRule type="expression" dxfId="3444" priority="158">
      <formula>AND($N17 = 0 * ISNUMBER($N17))</formula>
    </cfRule>
    <cfRule type="expression" dxfId="3443" priority="159">
      <formula>AND($N17 &lt; 0, ISNUMBER($N17))</formula>
    </cfRule>
  </conditionalFormatting>
  <conditionalFormatting sqref="A17:F36">
    <cfRule type="expression" dxfId="3442" priority="166">
      <formula>AND($E17 &gt; 0, ISNUMBER($E17))</formula>
    </cfRule>
    <cfRule type="expression" dxfId="3441" priority="167">
      <formula>AND($E17 = 0 * ISNUMBER($E17))</formula>
    </cfRule>
    <cfRule type="expression" dxfId="3440" priority="168">
      <formula>AND($E17 &lt; 0, ISNUMBER($E17))</formula>
    </cfRule>
  </conditionalFormatting>
  <conditionalFormatting sqref="A17:C36 G17:I36">
    <cfRule type="expression" dxfId="3439" priority="163">
      <formula>AND($H17 &gt; 0, ISNUMBER($H17))</formula>
    </cfRule>
    <cfRule type="expression" dxfId="3438" priority="164">
      <formula>AND($H17 = 0 * ISNUMBER($H17))</formula>
    </cfRule>
    <cfRule type="expression" dxfId="3437" priority="165">
      <formula>AND($H17 &lt; 0, ISNUMBER($H17))</formula>
    </cfRule>
  </conditionalFormatting>
  <conditionalFormatting sqref="A17:C36 J17:L36">
    <cfRule type="expression" dxfId="3436" priority="160">
      <formula>AND($K17 &gt; 0, ISNUMBER($K17))</formula>
    </cfRule>
    <cfRule type="expression" dxfId="3435" priority="161">
      <formula>AND($K17 = 0 * ISNUMBER($K17))</formula>
    </cfRule>
    <cfRule type="expression" dxfId="3434" priority="162">
      <formula>AND($K17 &lt; 0, ISNUMBER($K17))</formula>
    </cfRule>
  </conditionalFormatting>
  <conditionalFormatting sqref="D15:F16 E37:F37">
    <cfRule type="expression" dxfId="3433" priority="154">
      <formula>$E$37 &gt; 0</formula>
    </cfRule>
    <cfRule type="expression" dxfId="3432" priority="155">
      <formula>$E$37 = 0</formula>
    </cfRule>
    <cfRule type="expression" dxfId="3431" priority="156">
      <formula>$E$37 &lt; 0</formula>
    </cfRule>
  </conditionalFormatting>
  <conditionalFormatting sqref="G15:I16 H37:I37">
    <cfRule type="expression" dxfId="3430" priority="151">
      <formula>$H$37 &gt; 0</formula>
    </cfRule>
    <cfRule type="expression" dxfId="3429" priority="152">
      <formula>$H$37 = 0</formula>
    </cfRule>
    <cfRule type="expression" dxfId="3428" priority="153">
      <formula>$H$37 &lt; 0</formula>
    </cfRule>
  </conditionalFormatting>
  <conditionalFormatting sqref="J15:L16 K37:L37">
    <cfRule type="expression" dxfId="3427" priority="148">
      <formula>$K$37 &gt; 0</formula>
    </cfRule>
    <cfRule type="expression" dxfId="3426" priority="149">
      <formula>$K$37 = 0</formula>
    </cfRule>
    <cfRule type="expression" dxfId="3425" priority="150">
      <formula>$K$37 &lt; 0</formula>
    </cfRule>
  </conditionalFormatting>
  <conditionalFormatting sqref="M15:O16 N37:O37">
    <cfRule type="expression" dxfId="3424" priority="145">
      <formula>$N$37 &gt; 0</formula>
    </cfRule>
    <cfRule type="expression" dxfId="3423" priority="146">
      <formula>$N$37 = 0</formula>
    </cfRule>
    <cfRule type="expression" dxfId="3422" priority="147">
      <formula>$N$37 &lt; 0</formula>
    </cfRule>
  </conditionalFormatting>
  <conditionalFormatting sqref="A44:C63 M44:O63">
    <cfRule type="expression" dxfId="3421" priority="133">
      <formula>AND($N44 &gt; 0, ISNUMBER($N44))</formula>
    </cfRule>
    <cfRule type="expression" dxfId="3420" priority="134">
      <formula>AND($N44 = 0 * ISNUMBER($N44))</formula>
    </cfRule>
    <cfRule type="expression" dxfId="3419" priority="135">
      <formula>AND($N44 &lt; 0, ISNUMBER($N44))</formula>
    </cfRule>
  </conditionalFormatting>
  <conditionalFormatting sqref="A44:F63">
    <cfRule type="expression" dxfId="3418" priority="142">
      <formula>AND($E44 &gt; 0, ISNUMBER($E44))</formula>
    </cfRule>
    <cfRule type="expression" dxfId="3417" priority="143">
      <formula>AND($E44 = 0 * ISNUMBER($E44))</formula>
    </cfRule>
    <cfRule type="expression" dxfId="3416" priority="144">
      <formula>AND($E44 &lt; 0, ISNUMBER($E44))</formula>
    </cfRule>
  </conditionalFormatting>
  <conditionalFormatting sqref="A44:C63 G44:I63">
    <cfRule type="expression" dxfId="3415" priority="139">
      <formula>AND($H44 &gt; 0, ISNUMBER($H44))</formula>
    </cfRule>
    <cfRule type="expression" dxfId="3414" priority="140">
      <formula>AND($H44 = 0 * ISNUMBER($H44))</formula>
    </cfRule>
    <cfRule type="expression" dxfId="3413" priority="141">
      <formula>AND($H44 &lt; 0, ISNUMBER($H44))</formula>
    </cfRule>
  </conditionalFormatting>
  <conditionalFormatting sqref="A44:C63 J44:L63">
    <cfRule type="expression" dxfId="3412" priority="136">
      <formula>AND($K44 &gt; 0, ISNUMBER($K44))</formula>
    </cfRule>
    <cfRule type="expression" dxfId="3411" priority="137">
      <formula>AND($K44 = 0 * ISNUMBER($K44))</formula>
    </cfRule>
    <cfRule type="expression" dxfId="3410" priority="138">
      <formula>AND($K44 &lt; 0, ISNUMBER($K44))</formula>
    </cfRule>
  </conditionalFormatting>
  <conditionalFormatting sqref="D42:F43 E64:F64">
    <cfRule type="expression" dxfId="3409" priority="130">
      <formula>$E$64 &gt; 0</formula>
    </cfRule>
    <cfRule type="expression" dxfId="3408" priority="131">
      <formula>$E$64 = 0</formula>
    </cfRule>
    <cfRule type="expression" dxfId="3407" priority="132">
      <formula>$E$64 &lt; 0</formula>
    </cfRule>
  </conditionalFormatting>
  <conditionalFormatting sqref="G42:I43 H64:I64">
    <cfRule type="expression" dxfId="3406" priority="127">
      <formula>$H$64 &gt; 0</formula>
    </cfRule>
    <cfRule type="expression" dxfId="3405" priority="128">
      <formula>$H$64 = 0</formula>
    </cfRule>
    <cfRule type="expression" dxfId="3404" priority="129">
      <formula>$H$64 &lt; 0</formula>
    </cfRule>
  </conditionalFormatting>
  <conditionalFormatting sqref="J42:L43 K64:L64">
    <cfRule type="expression" dxfId="3403" priority="124">
      <formula>$K$64 &gt; 0</formula>
    </cfRule>
    <cfRule type="expression" dxfId="3402" priority="125">
      <formula>$K$64 = 0</formula>
    </cfRule>
    <cfRule type="expression" dxfId="3401" priority="126">
      <formula>$K$64 &lt; 0</formula>
    </cfRule>
  </conditionalFormatting>
  <conditionalFormatting sqref="M42:O43 N64:O64">
    <cfRule type="expression" dxfId="3400" priority="121">
      <formula>$N$64 &gt; 0</formula>
    </cfRule>
    <cfRule type="expression" dxfId="3399" priority="122">
      <formula>$N$64 = 0</formula>
    </cfRule>
    <cfRule type="expression" dxfId="3398" priority="123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44470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16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2021-10-01(금) 오전 00:00</v>
      </c>
      <c r="C15" s="282"/>
      <c r="D15" s="256" t="str">
        <f>TEXT($G$1, "[$-ko-KR]yyyy-mm-dd(ddd) ") &amp; "오후 14:00"</f>
        <v>2021-10-01(금) 오후 14:00</v>
      </c>
      <c r="E15" s="257"/>
      <c r="F15" s="258"/>
      <c r="G15" s="256" t="str">
        <f>TEXT($G$1, "[$-ko-KR]yyyy-mm-dd(ddd) ") &amp; "오후 19:00"</f>
        <v>2021-10-01(금) 오후 19:00</v>
      </c>
      <c r="H15" s="257"/>
      <c r="I15" s="258"/>
      <c r="J15" s="256" t="str">
        <f>TEXT($G$1, "[$-ko-KR]yyyy-mm-dd(ddd) ") &amp; "오후 21:00"</f>
        <v>2021-10-01(금) 오후 21:00</v>
      </c>
      <c r="K15" s="257"/>
      <c r="L15" s="258"/>
      <c r="M15" s="256" t="str">
        <f>TEXT($G$1+1, "[$-ko-KR]yyyy-mm-dd(ddd) ") &amp; "오전 00:00"</f>
        <v>2021-10-02(토)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16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2021-10-01(금) 오전 00:00</v>
      </c>
      <c r="C42" s="284"/>
      <c r="D42" s="256" t="str">
        <f>TEXT($G$1, "[$-ko-KR]yyyy-mm-dd(ddd) ") &amp; "오후 14:00"</f>
        <v>2021-10-01(금) 오후 14:00</v>
      </c>
      <c r="E42" s="257"/>
      <c r="F42" s="258"/>
      <c r="G42" s="256" t="str">
        <f>TEXT($G$1, "[$-ko-KR]yyyy-mm-dd(ddd) ") &amp; "오후 19:00"</f>
        <v>2021-10-01(금) 오후 19:00</v>
      </c>
      <c r="H42" s="257"/>
      <c r="I42" s="258"/>
      <c r="J42" s="256" t="str">
        <f>TEXT($G$1, "[$-ko-KR]yyyy-mm-dd(ddd) ") &amp; "오후 21:00"</f>
        <v>2021-10-01(금) 오후 21:00</v>
      </c>
      <c r="K42" s="257"/>
      <c r="L42" s="258"/>
      <c r="M42" s="256" t="str">
        <f>TEXT($G$1+1, "[$-ko-KR]yyyy-mm-dd(ddd) ") &amp; "오전 00:00"</f>
        <v>2021-10-02(토)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16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2021-10-01(금) 오전 00:00</v>
      </c>
      <c r="C69" s="284"/>
      <c r="D69" s="256" t="str">
        <f>TEXT($G$1, "[$-ko-KR]yyyy-mm-dd(ddd) ") &amp; "오후 14:00"</f>
        <v>2021-10-01(금) 오후 14:00</v>
      </c>
      <c r="E69" s="257"/>
      <c r="F69" s="258"/>
      <c r="G69" s="256" t="str">
        <f>TEXT($G$1, "[$-ko-KR]yyyy-mm-dd(ddd) ") &amp; "오후 19:00"</f>
        <v>2021-10-01(금) 오후 19:00</v>
      </c>
      <c r="H69" s="257"/>
      <c r="I69" s="258"/>
      <c r="J69" s="256" t="str">
        <f>TEXT($G$1, "[$-ko-KR]yyyy-mm-dd(ddd) ") &amp; "오후 21:00"</f>
        <v>2021-10-01(금) 오후 21:00</v>
      </c>
      <c r="K69" s="257"/>
      <c r="L69" s="258"/>
      <c r="M69" s="256" t="str">
        <f>TEXT($G$1+1, "[$-ko-KR]yyyy-mm-dd(ddd) ") &amp; "오전 00:00"</f>
        <v>2021-10-02(토)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16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2021-10-01(금) 오전 00:00</v>
      </c>
      <c r="C96" s="284"/>
      <c r="D96" s="256" t="str">
        <f>TEXT($G$1, "[$-ko-KR]yyyy-mm-dd(ddd) ") &amp; "오후 14:00"</f>
        <v>2021-10-01(금) 오후 14:00</v>
      </c>
      <c r="E96" s="257"/>
      <c r="F96" s="258"/>
      <c r="G96" s="256" t="str">
        <f>TEXT($G$1, "[$-ko-KR]yyyy-mm-dd(ddd) ") &amp; "오후 19:00"</f>
        <v>2021-10-01(금) 오후 19:00</v>
      </c>
      <c r="H96" s="257"/>
      <c r="I96" s="258"/>
      <c r="J96" s="256" t="str">
        <f>TEXT($G$1, "[$-ko-KR]yyyy-mm-dd(ddd) ") &amp; "오후 21:00"</f>
        <v>2021-10-01(금) 오후 21:00</v>
      </c>
      <c r="K96" s="257"/>
      <c r="L96" s="258"/>
      <c r="M96" s="256" t="str">
        <f>TEXT($G$1+1, "[$-ko-KR]yyyy-mm-dd(ddd) ") &amp; "오전 00:00"</f>
        <v>2021-10-02(토)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16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2021-10-01(금) 오전 00:00</v>
      </c>
      <c r="C123" s="284"/>
      <c r="D123" s="256" t="str">
        <f>TEXT($G$1, "[$-ko-KR]yyyy-mm-dd(ddd) ") &amp; "오후 14:00"</f>
        <v>2021-10-01(금) 오후 14:00</v>
      </c>
      <c r="E123" s="257"/>
      <c r="F123" s="258"/>
      <c r="G123" s="256" t="str">
        <f>TEXT($G$1, "[$-ko-KR]yyyy-mm-dd(ddd) ") &amp; "오후 19:00"</f>
        <v>2021-10-01(금) 오후 19:00</v>
      </c>
      <c r="H123" s="257"/>
      <c r="I123" s="258"/>
      <c r="J123" s="256" t="str">
        <f>TEXT($G$1, "[$-ko-KR]yyyy-mm-dd(ddd) ") &amp; "오후 21:00"</f>
        <v>2021-10-01(금) 오후 21:00</v>
      </c>
      <c r="K123" s="257"/>
      <c r="L123" s="258"/>
      <c r="M123" s="256" t="str">
        <f>TEXT($G$1+1, "[$-ko-KR]yyyy-mm-dd(ddd) ") &amp; "오전 00:00"</f>
        <v>2021-10-02(토)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16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2021-10-01(금) 오전 00:00</v>
      </c>
      <c r="C150" s="284"/>
      <c r="D150" s="256" t="str">
        <f>TEXT($G$1, "[$-ko-KR]yyyy-mm-dd(ddd) ") &amp; "오후 14:00"</f>
        <v>2021-10-01(금) 오후 14:00</v>
      </c>
      <c r="E150" s="257"/>
      <c r="F150" s="258"/>
      <c r="G150" s="256" t="str">
        <f>TEXT($G$1, "[$-ko-KR]yyyy-mm-dd(ddd) ") &amp; "오후 19:00"</f>
        <v>2021-10-01(금) 오후 19:00</v>
      </c>
      <c r="H150" s="257"/>
      <c r="I150" s="258"/>
      <c r="J150" s="256" t="str">
        <f>TEXT($G$1, "[$-ko-KR]yyyy-mm-dd(ddd) ") &amp; "오후 21:00"</f>
        <v>2021-10-01(금) 오후 21:00</v>
      </c>
      <c r="K150" s="257"/>
      <c r="L150" s="258"/>
      <c r="M150" s="256" t="str">
        <f>TEXT($G$1+1, "[$-ko-KR]yyyy-mm-dd(ddd) ") &amp; "오전 00:00"</f>
        <v>2021-10-02(토)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16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2021-10-01(금) 오전 00:00</v>
      </c>
      <c r="C177" s="284"/>
      <c r="D177" s="256" t="str">
        <f>TEXT($G$1, "[$-ko-KR]yyyy-mm-dd(ddd) ") &amp; "오후 14:00"</f>
        <v>2021-10-01(금) 오후 14:00</v>
      </c>
      <c r="E177" s="257"/>
      <c r="F177" s="258"/>
      <c r="G177" s="256" t="str">
        <f>TEXT($G$1, "[$-ko-KR]yyyy-mm-dd(ddd) ") &amp; "오후 19:00"</f>
        <v>2021-10-01(금) 오후 19:00</v>
      </c>
      <c r="H177" s="257"/>
      <c r="I177" s="258"/>
      <c r="J177" s="256" t="str">
        <f>TEXT($G$1, "[$-ko-KR]yyyy-mm-dd(ddd) ") &amp; "오후 21:00"</f>
        <v>2021-10-01(금) 오후 21:00</v>
      </c>
      <c r="K177" s="257"/>
      <c r="L177" s="258"/>
      <c r="M177" s="256" t="str">
        <f>TEXT($G$1+1, "[$-ko-KR]yyyy-mm-dd(ddd) ") &amp; "오전 00:00"</f>
        <v>2021-10-02(토)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27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289">
      <formula>AND($N17 &gt; 0, ISNUMBER($N17))</formula>
    </cfRule>
    <cfRule type="expression" dxfId="3266" priority="290">
      <formula>AND($N17 = 0 * ISNUMBER($N17))</formula>
    </cfRule>
    <cfRule type="expression" dxfId="3265" priority="291">
      <formula>AND($N17 &lt; 0, ISNUMBER($N17))</formula>
    </cfRule>
  </conditionalFormatting>
  <conditionalFormatting sqref="A17:C36 D17:F36">
    <cfRule type="expression" dxfId="3264" priority="298">
      <formula>AND($E17 &gt; 0, ISNUMBER($E17))</formula>
    </cfRule>
    <cfRule type="expression" dxfId="3263" priority="299">
      <formula>AND($E17 = 0 * ISNUMBER($E17))</formula>
    </cfRule>
    <cfRule type="expression" dxfId="3262" priority="300">
      <formula>AND($E17 &lt; 0, ISNUMBER($E17))</formula>
    </cfRule>
  </conditionalFormatting>
  <conditionalFormatting sqref="A17:C36 G17:I36">
    <cfRule type="expression" dxfId="3261" priority="295">
      <formula>AND($H17 &gt; 0, ISNUMBER($H17))</formula>
    </cfRule>
    <cfRule type="expression" dxfId="3260" priority="296">
      <formula>AND($H17 = 0 * ISNUMBER($H17))</formula>
    </cfRule>
    <cfRule type="expression" dxfId="3259" priority="297">
      <formula>AND($H17 &lt; 0, ISNUMBER($H17))</formula>
    </cfRule>
  </conditionalFormatting>
  <conditionalFormatting sqref="A17:C36 J17:L36">
    <cfRule type="expression" dxfId="3258" priority="292">
      <formula>AND($K17 &gt; 0, ISNUMBER($K17))</formula>
    </cfRule>
    <cfRule type="expression" dxfId="3257" priority="293">
      <formula>AND($K17 = 0 * ISNUMBER($K17))</formula>
    </cfRule>
    <cfRule type="expression" dxfId="3256" priority="294">
      <formula>AND($K17 &lt; 0, ISNUMBER($K17))</formula>
    </cfRule>
  </conditionalFormatting>
  <conditionalFormatting sqref="D15:F16 E37:F37">
    <cfRule type="expression" dxfId="3255" priority="286">
      <formula>$E$37 &gt; 0</formula>
    </cfRule>
    <cfRule type="expression" dxfId="3254" priority="287">
      <formula>$E$37 = 0</formula>
    </cfRule>
    <cfRule type="expression" dxfId="3253" priority="288">
      <formula>$E$37 &lt; 0</formula>
    </cfRule>
  </conditionalFormatting>
  <conditionalFormatting sqref="G15:I16 H37:I37">
    <cfRule type="expression" dxfId="3252" priority="283">
      <formula>$H$37 &gt; 0</formula>
    </cfRule>
    <cfRule type="expression" dxfId="3251" priority="284">
      <formula>$H$37 = 0</formula>
    </cfRule>
    <cfRule type="expression" dxfId="3250" priority="285">
      <formula>$H$37 &lt; 0</formula>
    </cfRule>
  </conditionalFormatting>
  <conditionalFormatting sqref="J15:L16 K37:L37">
    <cfRule type="expression" dxfId="3249" priority="280">
      <formula>$K$37 &gt; 0</formula>
    </cfRule>
    <cfRule type="expression" dxfId="3248" priority="281">
      <formula>$K$37 = 0</formula>
    </cfRule>
    <cfRule type="expression" dxfId="3247" priority="282">
      <formula>$K$37 &lt; 0</formula>
    </cfRule>
  </conditionalFormatting>
  <conditionalFormatting sqref="M15:O16 N37:O37">
    <cfRule type="expression" dxfId="3246" priority="277">
      <formula>$N$37 &gt; 0</formula>
    </cfRule>
    <cfRule type="expression" dxfId="3245" priority="278">
      <formula>$N$37 = 0</formula>
    </cfRule>
    <cfRule type="expression" dxfId="3244" priority="279">
      <formula>$N$37 &lt; 0</formula>
    </cfRule>
  </conditionalFormatting>
  <conditionalFormatting sqref="A44:C63 M44:O63">
    <cfRule type="expression" dxfId="3243" priority="265">
      <formula>AND($N44 &gt; 0, ISNUMBER($N44))</formula>
    </cfRule>
    <cfRule type="expression" dxfId="3242" priority="266">
      <formula>AND($N44 = 0 * ISNUMBER($N44))</formula>
    </cfRule>
    <cfRule type="expression" dxfId="3241" priority="267">
      <formula>AND($N44 &lt; 0, ISNUMBER($N44))</formula>
    </cfRule>
  </conditionalFormatting>
  <conditionalFormatting sqref="A44:F63">
    <cfRule type="expression" dxfId="3240" priority="274">
      <formula>AND($E44 &gt; 0, ISNUMBER($E44))</formula>
    </cfRule>
    <cfRule type="expression" dxfId="3239" priority="275">
      <formula>AND($E44 = 0 * ISNUMBER($E44))</formula>
    </cfRule>
    <cfRule type="expression" dxfId="3238" priority="276">
      <formula>AND($E44 &lt; 0, ISNUMBER($E44))</formula>
    </cfRule>
  </conditionalFormatting>
  <conditionalFormatting sqref="A44:C63 G44:I63">
    <cfRule type="expression" dxfId="3237" priority="271">
      <formula>AND($H44 &gt; 0, ISNUMBER($H44))</formula>
    </cfRule>
    <cfRule type="expression" dxfId="3236" priority="272">
      <formula>AND($H44 = 0 * ISNUMBER($H44))</formula>
    </cfRule>
    <cfRule type="expression" dxfId="3235" priority="273">
      <formula>AND($H44 &lt; 0, ISNUMBER($H44))</formula>
    </cfRule>
  </conditionalFormatting>
  <conditionalFormatting sqref="A44:C63 J44:L63">
    <cfRule type="expression" dxfId="3234" priority="268">
      <formula>AND($K44 &gt; 0, ISNUMBER($K44))</formula>
    </cfRule>
    <cfRule type="expression" dxfId="3233" priority="269">
      <formula>AND($K44 = 0 * ISNUMBER($K44))</formula>
    </cfRule>
    <cfRule type="expression" dxfId="3232" priority="270">
      <formula>AND($K44 &lt; 0, ISNUMBER($K44))</formula>
    </cfRule>
  </conditionalFormatting>
  <conditionalFormatting sqref="D42:F43 E64:F64">
    <cfRule type="expression" dxfId="3231" priority="262">
      <formula>$E$64 &gt; 0</formula>
    </cfRule>
    <cfRule type="expression" dxfId="3230" priority="263">
      <formula>$E$64 = 0</formula>
    </cfRule>
    <cfRule type="expression" dxfId="3229" priority="264">
      <formula>$E$64 &lt; 0</formula>
    </cfRule>
  </conditionalFormatting>
  <conditionalFormatting sqref="G42:I43 H64:I64">
    <cfRule type="expression" dxfId="3228" priority="259">
      <formula>$H$64 &gt; 0</formula>
    </cfRule>
    <cfRule type="expression" dxfId="3227" priority="260">
      <formula>$H$64 = 0</formula>
    </cfRule>
    <cfRule type="expression" dxfId="3226" priority="261">
      <formula>$H$64 &lt; 0</formula>
    </cfRule>
  </conditionalFormatting>
  <conditionalFormatting sqref="J42:L43 K64:L64">
    <cfRule type="expression" dxfId="3225" priority="256">
      <formula>$K$64 &gt; 0</formula>
    </cfRule>
    <cfRule type="expression" dxfId="3224" priority="257">
      <formula>$K$64 = 0</formula>
    </cfRule>
    <cfRule type="expression" dxfId="3223" priority="258">
      <formula>$K$64 &lt; 0</formula>
    </cfRule>
  </conditionalFormatting>
  <conditionalFormatting sqref="M42:O43 N64:O64">
    <cfRule type="expression" dxfId="3222" priority="253">
      <formula>$N$64 &gt; 0</formula>
    </cfRule>
    <cfRule type="expression" dxfId="3221" priority="254">
      <formula>$N$64 = 0</formula>
    </cfRule>
    <cfRule type="expression" dxfId="3220" priority="255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50</v>
      </c>
      <c r="B2" s="11" t="s">
        <v>51</v>
      </c>
      <c r="C2" s="95">
        <v>502</v>
      </c>
      <c r="D2" s="92">
        <v>0.13063063059999999</v>
      </c>
      <c r="E2" s="93">
        <v>143550816.64630005</v>
      </c>
      <c r="F2" s="35"/>
      <c r="G2" s="54"/>
      <c r="H2" s="35"/>
      <c r="I2" s="35"/>
    </row>
    <row r="3" spans="1:18" ht="17.25" thickBot="1">
      <c r="A3" s="40" t="s">
        <v>201</v>
      </c>
      <c r="B3" s="11" t="s">
        <v>202</v>
      </c>
      <c r="C3" s="95">
        <v>22.6</v>
      </c>
      <c r="D3" s="92">
        <v>0.1078431373</v>
      </c>
      <c r="E3" s="93">
        <v>13166212776.378357</v>
      </c>
      <c r="F3" s="35"/>
      <c r="G3" s="287" t="s">
        <v>258</v>
      </c>
      <c r="H3" s="299" t="s">
        <v>337</v>
      </c>
      <c r="I3" s="299"/>
      <c r="K3" s="243" t="s">
        <v>34</v>
      </c>
      <c r="L3" s="244"/>
      <c r="M3" s="244"/>
      <c r="N3" s="245"/>
      <c r="O3" s="243" t="s">
        <v>260</v>
      </c>
      <c r="P3" s="244"/>
      <c r="Q3" s="244"/>
      <c r="R3" s="245"/>
    </row>
    <row r="4" spans="1:18" ht="17.25" thickBot="1">
      <c r="A4" s="40" t="s">
        <v>153</v>
      </c>
      <c r="B4" s="11" t="s">
        <v>154</v>
      </c>
      <c r="C4" s="95">
        <v>2120</v>
      </c>
      <c r="D4" s="92">
        <v>7.3417721500000005E-2</v>
      </c>
      <c r="E4" s="93">
        <v>4525474.8178625703</v>
      </c>
      <c r="F4" s="35"/>
      <c r="G4" s="288"/>
      <c r="H4" s="300"/>
      <c r="I4" s="300"/>
      <c r="K4" s="280" t="s">
        <v>55</v>
      </c>
      <c r="L4" s="296">
        <f ca="1">NOW()</f>
        <v>44485.882657754628</v>
      </c>
      <c r="M4" s="297"/>
      <c r="N4" s="298"/>
      <c r="O4" s="295" t="s">
        <v>55</v>
      </c>
      <c r="P4" s="296">
        <f ca="1">NOW()</f>
        <v>44485.882657754628</v>
      </c>
      <c r="Q4" s="297"/>
      <c r="R4" s="298"/>
    </row>
    <row r="5" spans="1:18" ht="17.25" thickBot="1">
      <c r="A5" s="40" t="s">
        <v>331</v>
      </c>
      <c r="B5" s="11" t="s">
        <v>332</v>
      </c>
      <c r="C5" s="95">
        <v>1920</v>
      </c>
      <c r="D5" s="92">
        <v>5.7851239700000001E-2</v>
      </c>
      <c r="E5" s="93">
        <v>1583346339.4516294</v>
      </c>
      <c r="F5" s="35"/>
      <c r="K5" s="288"/>
      <c r="L5" s="36" t="s">
        <v>58</v>
      </c>
      <c r="M5" s="73" t="s">
        <v>59</v>
      </c>
      <c r="N5" s="69" t="s">
        <v>262</v>
      </c>
      <c r="O5" s="288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157</v>
      </c>
      <c r="B6" s="11" t="s">
        <v>158</v>
      </c>
      <c r="C6" s="95">
        <v>1675</v>
      </c>
      <c r="D6" s="92">
        <v>4.3613707199999997E-2</v>
      </c>
      <c r="E6" s="93">
        <v>4595227.7965056896</v>
      </c>
      <c r="F6" s="35"/>
      <c r="G6" s="243" t="s">
        <v>52</v>
      </c>
      <c r="H6" s="244"/>
      <c r="I6" s="24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스텔라루멘</v>
      </c>
      <c r="P6" s="38">
        <f t="shared" ref="P6:P25" si="2">_xlfn.IFNA(VLOOKUP(O6, $B$2:$D$200, 2, FALSE), "")</f>
        <v>502</v>
      </c>
      <c r="Q6" s="76">
        <f t="shared" ref="Q6:Q25" si="3">_xlfn.IFNA(VLOOKUP(O6, $B$2:$D$200, 3, FALSE), "")</f>
        <v>0.13063063059999999</v>
      </c>
      <c r="R6" s="85">
        <f>_xlfn.IFNA(VLOOKUP(O6, $B$2:$E$200, 4, FALSE), "")</f>
        <v>143550816.64630005</v>
      </c>
    </row>
    <row r="7" spans="1:18">
      <c r="A7" s="40" t="s">
        <v>129</v>
      </c>
      <c r="B7" s="11" t="s">
        <v>130</v>
      </c>
      <c r="C7" s="95">
        <v>123</v>
      </c>
      <c r="D7" s="92">
        <v>4.23728814E-2</v>
      </c>
      <c r="E7" s="93">
        <v>53794054.468684077</v>
      </c>
      <c r="F7" s="35"/>
      <c r="G7" s="271" t="s">
        <v>36</v>
      </c>
      <c r="H7" s="272"/>
      <c r="I7" s="27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리퍼리움</v>
      </c>
      <c r="P7" s="39">
        <f t="shared" si="2"/>
        <v>22.6</v>
      </c>
      <c r="Q7" s="77">
        <f t="shared" si="3"/>
        <v>0.1078431373</v>
      </c>
      <c r="R7" s="86">
        <f t="shared" ref="R7:R25" si="5">_xlfn.IFNA(VLOOKUP(O7, $B$2:$E$200, 4, FALSE), "")</f>
        <v>13166212776.378357</v>
      </c>
    </row>
    <row r="8" spans="1:18" ht="17.25" thickBot="1">
      <c r="A8" s="40" t="s">
        <v>75</v>
      </c>
      <c r="B8" s="11" t="s">
        <v>76</v>
      </c>
      <c r="C8" s="95">
        <v>34440</v>
      </c>
      <c r="D8" s="92">
        <v>3.86007238E-2</v>
      </c>
      <c r="E8" s="93">
        <v>632638.50172217004</v>
      </c>
      <c r="F8" s="35"/>
      <c r="G8" s="264"/>
      <c r="H8" s="265"/>
      <c r="I8" s="26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엔진코인</v>
      </c>
      <c r="P8" s="39">
        <f t="shared" si="2"/>
        <v>2120</v>
      </c>
      <c r="Q8" s="77">
        <f t="shared" si="3"/>
        <v>7.3417721500000005E-2</v>
      </c>
      <c r="R8" s="86">
        <f t="shared" si="5"/>
        <v>4525474.8178625703</v>
      </c>
    </row>
    <row r="9" spans="1:18" ht="17.25" thickBot="1">
      <c r="A9" s="40" t="s">
        <v>185</v>
      </c>
      <c r="B9" s="11" t="s">
        <v>186</v>
      </c>
      <c r="C9" s="95">
        <v>16.8</v>
      </c>
      <c r="D9" s="92">
        <v>3.7037037000000002E-2</v>
      </c>
      <c r="E9" s="93">
        <v>2205973514.9098992</v>
      </c>
      <c r="F9" s="35"/>
      <c r="G9" s="9" t="s">
        <v>38</v>
      </c>
      <c r="H9" s="244" t="s">
        <v>37</v>
      </c>
      <c r="I9" s="24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누사이퍼</v>
      </c>
      <c r="P9" s="39">
        <f t="shared" si="2"/>
        <v>1920</v>
      </c>
      <c r="Q9" s="77">
        <f t="shared" si="3"/>
        <v>5.7851239700000001E-2</v>
      </c>
      <c r="R9" s="86">
        <f t="shared" si="5"/>
        <v>1583346339.4516294</v>
      </c>
    </row>
    <row r="10" spans="1:18">
      <c r="A10" s="40" t="s">
        <v>119</v>
      </c>
      <c r="B10" s="11" t="s">
        <v>120</v>
      </c>
      <c r="C10" s="95">
        <v>39.700000000000003</v>
      </c>
      <c r="D10" s="92">
        <v>3.6553524800000001E-2</v>
      </c>
      <c r="E10" s="93">
        <v>132383124.31804951</v>
      </c>
      <c r="F10" s="35"/>
      <c r="G10" s="289">
        <f>_xlfn.IFNA(VLOOKUP(G7, $B$2:$D$200, 3, FALSE), "-")</f>
        <v>-3.9372158999999999E-3</v>
      </c>
      <c r="H10" s="291">
        <f>_xlfn.IFNA(VLOOKUP(G7, $B$2:$D$200, 2, FALSE), "-")</f>
        <v>75390000</v>
      </c>
      <c r="I10" s="29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스토리지</v>
      </c>
      <c r="P10" s="39">
        <f t="shared" si="2"/>
        <v>1675</v>
      </c>
      <c r="Q10" s="77">
        <f t="shared" si="3"/>
        <v>4.3613707199999997E-2</v>
      </c>
      <c r="R10" s="90">
        <f t="shared" si="5"/>
        <v>4595227.7965056896</v>
      </c>
    </row>
    <row r="11" spans="1:18" ht="17.25" thickBot="1">
      <c r="A11" s="40" t="s">
        <v>141</v>
      </c>
      <c r="B11" s="11" t="s">
        <v>142</v>
      </c>
      <c r="C11" s="95">
        <v>114</v>
      </c>
      <c r="D11" s="92">
        <v>3.6363636400000003E-2</v>
      </c>
      <c r="E11" s="93">
        <v>47529516.408697776</v>
      </c>
      <c r="F11" s="35"/>
      <c r="G11" s="290"/>
      <c r="H11" s="293"/>
      <c r="I11" s="29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질리카</v>
      </c>
      <c r="P11" s="45">
        <f t="shared" si="2"/>
        <v>123</v>
      </c>
      <c r="Q11" s="80">
        <f t="shared" si="3"/>
        <v>4.23728814E-2</v>
      </c>
      <c r="R11" s="99">
        <f t="shared" si="5"/>
        <v>53794054.468684077</v>
      </c>
    </row>
    <row r="12" spans="1:18" ht="17.25" thickBot="1">
      <c r="A12" s="40" t="s">
        <v>73</v>
      </c>
      <c r="B12" s="11" t="s">
        <v>74</v>
      </c>
      <c r="C12" s="95">
        <v>42070</v>
      </c>
      <c r="D12" s="92">
        <v>3.5187007899999997E-2</v>
      </c>
      <c r="E12" s="93">
        <v>272378.40075620997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체인링크</v>
      </c>
      <c r="P12" s="39">
        <f t="shared" si="2"/>
        <v>34440</v>
      </c>
      <c r="Q12" s="77">
        <f t="shared" si="3"/>
        <v>3.86007238E-2</v>
      </c>
      <c r="R12" s="86">
        <f t="shared" si="5"/>
        <v>632638.50172217004</v>
      </c>
    </row>
    <row r="13" spans="1:18" ht="17.25" thickBot="1">
      <c r="A13" s="40" t="s">
        <v>95</v>
      </c>
      <c r="B13" s="11" t="s">
        <v>96</v>
      </c>
      <c r="C13" s="95">
        <v>8715</v>
      </c>
      <c r="D13" s="92">
        <v>3.5035629499999998E-2</v>
      </c>
      <c r="E13" s="93">
        <v>2287015.8319899798</v>
      </c>
      <c r="F13" s="35"/>
      <c r="G13" s="243" t="s">
        <v>70</v>
      </c>
      <c r="H13" s="244"/>
      <c r="I13" s="24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썬더토큰</v>
      </c>
      <c r="P13" s="39">
        <f t="shared" si="2"/>
        <v>16.8</v>
      </c>
      <c r="Q13" s="77">
        <f t="shared" si="3"/>
        <v>3.7037037000000002E-2</v>
      </c>
      <c r="R13" s="86">
        <f t="shared" si="5"/>
        <v>2205973514.9098992</v>
      </c>
    </row>
    <row r="14" spans="1:18">
      <c r="A14" s="40" t="s">
        <v>263</v>
      </c>
      <c r="B14" s="11" t="s">
        <v>264</v>
      </c>
      <c r="C14" s="95">
        <v>297</v>
      </c>
      <c r="D14" s="92">
        <v>3.4843205600000003E-2</v>
      </c>
      <c r="E14" s="93">
        <v>326187818.48474675</v>
      </c>
      <c r="F14" s="35"/>
      <c r="G14" s="271" t="s">
        <v>36</v>
      </c>
      <c r="H14" s="272"/>
      <c r="I14" s="27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스톰엑스</v>
      </c>
      <c r="P14" s="39">
        <f t="shared" si="2"/>
        <v>39.700000000000003</v>
      </c>
      <c r="Q14" s="77">
        <f t="shared" si="3"/>
        <v>3.6553524800000001E-2</v>
      </c>
      <c r="R14" s="86">
        <f t="shared" si="5"/>
        <v>132383124.31804951</v>
      </c>
    </row>
    <row r="15" spans="1:18" ht="17.25" thickBot="1">
      <c r="A15" s="40" t="s">
        <v>85</v>
      </c>
      <c r="B15" s="11" t="s">
        <v>86</v>
      </c>
      <c r="C15" s="95">
        <v>405</v>
      </c>
      <c r="D15" s="92">
        <v>3.0534351099999999E-2</v>
      </c>
      <c r="E15" s="93">
        <v>15207410.91557125</v>
      </c>
      <c r="F15" s="35"/>
      <c r="G15" s="264"/>
      <c r="H15" s="265"/>
      <c r="I15" s="26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앵커</v>
      </c>
      <c r="P15" s="37">
        <f t="shared" si="2"/>
        <v>114</v>
      </c>
      <c r="Q15" s="79">
        <f t="shared" si="3"/>
        <v>3.6363636400000003E-2</v>
      </c>
      <c r="R15" s="87">
        <f t="shared" si="5"/>
        <v>47529516.408697776</v>
      </c>
    </row>
    <row r="16" spans="1:18" ht="17.25" thickBot="1">
      <c r="A16" s="40" t="s">
        <v>101</v>
      </c>
      <c r="B16" s="11" t="s">
        <v>102</v>
      </c>
      <c r="C16" s="95">
        <v>1195</v>
      </c>
      <c r="D16" s="92">
        <v>3.0172413799999999E-2</v>
      </c>
      <c r="E16" s="93">
        <v>3210838.4238669798</v>
      </c>
      <c r="F16" s="35"/>
      <c r="G16" s="9" t="s">
        <v>38</v>
      </c>
      <c r="H16" s="244" t="s">
        <v>37</v>
      </c>
      <c r="I16" s="24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코스모스</v>
      </c>
      <c r="P16" s="38">
        <f t="shared" si="2"/>
        <v>42070</v>
      </c>
      <c r="Q16" s="76">
        <f t="shared" si="3"/>
        <v>3.5187007899999997E-2</v>
      </c>
      <c r="R16" s="85">
        <f t="shared" si="5"/>
        <v>272378.40075620997</v>
      </c>
    </row>
    <row r="17" spans="1:18">
      <c r="A17" s="40" t="s">
        <v>215</v>
      </c>
      <c r="B17" s="11" t="s">
        <v>216</v>
      </c>
      <c r="C17" s="95">
        <v>214</v>
      </c>
      <c r="D17" s="92">
        <v>2.88461538E-2</v>
      </c>
      <c r="E17" s="93">
        <v>558184468.39069986</v>
      </c>
      <c r="F17" s="35"/>
      <c r="G17" s="289">
        <f>_xlfn.IFNA(VLOOKUP(G14, $B$2:$D$200, 3, FALSE), "-")</f>
        <v>-3.9372158999999999E-3</v>
      </c>
      <c r="H17" s="291">
        <f>_xlfn.IFNA(VLOOKUP(G14, $B$2:$D$200, 2, FALSE), "-")</f>
        <v>75390000</v>
      </c>
      <c r="I17" s="29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테조스</v>
      </c>
      <c r="P17" s="39">
        <f t="shared" si="2"/>
        <v>8715</v>
      </c>
      <c r="Q17" s="77">
        <f t="shared" si="3"/>
        <v>3.5035629499999998E-2</v>
      </c>
      <c r="R17" s="86">
        <f t="shared" si="5"/>
        <v>2287015.8319899798</v>
      </c>
    </row>
    <row r="18" spans="1:18" ht="17.25" thickBot="1">
      <c r="A18" s="40" t="s">
        <v>89</v>
      </c>
      <c r="B18" s="11" t="s">
        <v>90</v>
      </c>
      <c r="C18" s="95">
        <v>1445</v>
      </c>
      <c r="D18" s="92">
        <v>2.84697509E-2</v>
      </c>
      <c r="E18" s="93">
        <v>165081452.14349657</v>
      </c>
      <c r="F18" s="35"/>
      <c r="G18" s="290"/>
      <c r="H18" s="293"/>
      <c r="I18" s="29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도지코인</v>
      </c>
      <c r="P18" s="39">
        <f t="shared" si="2"/>
        <v>297</v>
      </c>
      <c r="Q18" s="77">
        <f t="shared" si="3"/>
        <v>3.4843205600000003E-2</v>
      </c>
      <c r="R18" s="86">
        <f t="shared" si="5"/>
        <v>326187818.48474675</v>
      </c>
    </row>
    <row r="19" spans="1:18" ht="17.25" thickBot="1">
      <c r="A19" s="40" t="s">
        <v>163</v>
      </c>
      <c r="B19" s="11" t="s">
        <v>164</v>
      </c>
      <c r="C19" s="95">
        <v>224</v>
      </c>
      <c r="D19" s="92">
        <v>2.7522935799999999E-2</v>
      </c>
      <c r="E19" s="93">
        <v>111039425.11888243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칠리즈</v>
      </c>
      <c r="P19" s="39">
        <f t="shared" si="2"/>
        <v>405</v>
      </c>
      <c r="Q19" s="77">
        <f t="shared" si="3"/>
        <v>3.0534351099999999E-2</v>
      </c>
      <c r="R19" s="86">
        <f t="shared" si="5"/>
        <v>15207410.91557125</v>
      </c>
    </row>
    <row r="20" spans="1:18" ht="17.25" thickBot="1">
      <c r="A20" s="40" t="s">
        <v>53</v>
      </c>
      <c r="B20" s="11" t="s">
        <v>330</v>
      </c>
      <c r="C20" s="95">
        <v>460</v>
      </c>
      <c r="D20" s="92">
        <v>2.6785714299999999E-2</v>
      </c>
      <c r="E20" s="93">
        <v>16443988.839399779</v>
      </c>
      <c r="F20" s="35"/>
      <c r="G20" s="243" t="s">
        <v>254</v>
      </c>
      <c r="H20" s="244"/>
      <c r="I20" s="24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온톨로지</v>
      </c>
      <c r="P20" s="39">
        <f t="shared" si="2"/>
        <v>1195</v>
      </c>
      <c r="Q20" s="77">
        <f t="shared" si="3"/>
        <v>3.0172413799999999E-2</v>
      </c>
      <c r="R20" s="90">
        <f t="shared" si="5"/>
        <v>3210838.4238669798</v>
      </c>
    </row>
    <row r="21" spans="1:18">
      <c r="A21" s="40" t="s">
        <v>77</v>
      </c>
      <c r="B21" s="11" t="s">
        <v>78</v>
      </c>
      <c r="C21" s="95">
        <v>787500</v>
      </c>
      <c r="D21" s="92">
        <v>2.5123665699999999E-2</v>
      </c>
      <c r="E21" s="93">
        <v>27558.683403970001</v>
      </c>
      <c r="F21" s="35"/>
      <c r="G21" s="271" t="s">
        <v>36</v>
      </c>
      <c r="H21" s="272"/>
      <c r="I21" s="27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휴먼스케이프</v>
      </c>
      <c r="P21" s="45">
        <f t="shared" si="2"/>
        <v>214</v>
      </c>
      <c r="Q21" s="80">
        <f t="shared" si="3"/>
        <v>2.88461538E-2</v>
      </c>
      <c r="R21" s="99">
        <f t="shared" si="5"/>
        <v>558184468.39069986</v>
      </c>
    </row>
    <row r="22" spans="1:18" ht="17.25" thickBot="1">
      <c r="A22" s="40" t="s">
        <v>105</v>
      </c>
      <c r="B22" s="11" t="s">
        <v>106</v>
      </c>
      <c r="C22" s="95">
        <v>2520</v>
      </c>
      <c r="D22" s="92">
        <v>2.4390243900000001E-2</v>
      </c>
      <c r="E22" s="93">
        <v>2666180.0642169202</v>
      </c>
      <c r="F22" s="35"/>
      <c r="G22" s="264"/>
      <c r="H22" s="265"/>
      <c r="I22" s="26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리플</v>
      </c>
      <c r="P22" s="39">
        <f t="shared" si="2"/>
        <v>1445</v>
      </c>
      <c r="Q22" s="77">
        <f t="shared" si="3"/>
        <v>2.84697509E-2</v>
      </c>
      <c r="R22" s="86">
        <f t="shared" si="5"/>
        <v>165081452.14349657</v>
      </c>
    </row>
    <row r="23" spans="1:18" ht="17.25" thickBot="1">
      <c r="A23" s="40" t="s">
        <v>60</v>
      </c>
      <c r="B23" s="11" t="s">
        <v>61</v>
      </c>
      <c r="C23" s="95">
        <v>953</v>
      </c>
      <c r="D23" s="92">
        <v>2.2532188799999998E-2</v>
      </c>
      <c r="E23" s="93">
        <v>5279846.1754433298</v>
      </c>
      <c r="F23" s="35"/>
      <c r="G23" s="9" t="s">
        <v>38</v>
      </c>
      <c r="H23" s="244" t="s">
        <v>37</v>
      </c>
      <c r="I23" s="24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보라</v>
      </c>
      <c r="P23" s="39">
        <f t="shared" si="2"/>
        <v>224</v>
      </c>
      <c r="Q23" s="77">
        <f t="shared" si="3"/>
        <v>2.7522935799999999E-2</v>
      </c>
      <c r="R23" s="86">
        <f t="shared" si="5"/>
        <v>111039425.11888243</v>
      </c>
    </row>
    <row r="24" spans="1:18">
      <c r="A24" s="40" t="s">
        <v>177</v>
      </c>
      <c r="B24" s="11" t="s">
        <v>178</v>
      </c>
      <c r="C24" s="95">
        <v>15830</v>
      </c>
      <c r="D24" s="92">
        <v>2.1290322600000001E-2</v>
      </c>
      <c r="E24" s="93">
        <v>1778742.4966062901</v>
      </c>
      <c r="F24" s="35"/>
      <c r="G24" s="289">
        <f>_xlfn.IFNA(VLOOKUP(G21, $B$2:$D$200, 3, FALSE), "-")</f>
        <v>-3.9372158999999999E-3</v>
      </c>
      <c r="H24" s="291">
        <f>_xlfn.IFNA(VLOOKUP(G21, $B$2:$D$200, 2, FALSE), "-")</f>
        <v>75390000</v>
      </c>
      <c r="I24" s="29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헤데라</v>
      </c>
      <c r="P24" s="39">
        <f t="shared" si="2"/>
        <v>460</v>
      </c>
      <c r="Q24" s="77">
        <f t="shared" si="3"/>
        <v>2.6785714299999999E-2</v>
      </c>
      <c r="R24" s="86">
        <f t="shared" si="5"/>
        <v>16443988.839399779</v>
      </c>
    </row>
    <row r="25" spans="1:18" ht="17.25" thickBot="1">
      <c r="A25" s="40" t="s">
        <v>143</v>
      </c>
      <c r="B25" s="11" t="s">
        <v>144</v>
      </c>
      <c r="C25" s="95">
        <v>2960</v>
      </c>
      <c r="D25" s="92">
        <v>2.06896552E-2</v>
      </c>
      <c r="E25" s="93">
        <v>2874668.07272649</v>
      </c>
      <c r="F25" s="35"/>
      <c r="G25" s="290"/>
      <c r="H25" s="293"/>
      <c r="I25" s="29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비트코인캐시</v>
      </c>
      <c r="P25" s="37">
        <f t="shared" si="2"/>
        <v>787500</v>
      </c>
      <c r="Q25" s="79">
        <f t="shared" si="3"/>
        <v>2.5123665699999999E-2</v>
      </c>
      <c r="R25" s="87">
        <f t="shared" si="5"/>
        <v>27558.683403970001</v>
      </c>
    </row>
    <row r="26" spans="1:18">
      <c r="A26" s="40" t="s">
        <v>125</v>
      </c>
      <c r="B26" s="11" t="s">
        <v>126</v>
      </c>
      <c r="C26" s="95">
        <v>151</v>
      </c>
      <c r="D26" s="92">
        <v>2.02702703E-2</v>
      </c>
      <c r="E26" s="93">
        <v>118602825.61582898</v>
      </c>
      <c r="F26" s="35"/>
    </row>
    <row r="27" spans="1:18" ht="17.25" thickBot="1">
      <c r="A27" s="40" t="s">
        <v>79</v>
      </c>
      <c r="B27" s="11" t="s">
        <v>80</v>
      </c>
      <c r="C27" s="95">
        <v>867</v>
      </c>
      <c r="D27" s="92">
        <v>1.8801410099999999E-2</v>
      </c>
      <c r="E27" s="93">
        <v>2893199.4634523802</v>
      </c>
      <c r="F27" s="35"/>
    </row>
    <row r="28" spans="1:18" ht="17.25" thickBot="1">
      <c r="A28" s="40" t="s">
        <v>113</v>
      </c>
      <c r="B28" s="11" t="s">
        <v>114</v>
      </c>
      <c r="C28" s="95">
        <v>7175</v>
      </c>
      <c r="D28" s="92">
        <v>1.8452803399999999E-2</v>
      </c>
      <c r="E28" s="93">
        <v>360229.12755645998</v>
      </c>
      <c r="F28" s="35"/>
      <c r="G28" s="243" t="s">
        <v>46</v>
      </c>
      <c r="H28" s="244"/>
      <c r="I28" s="244"/>
      <c r="J28" s="245"/>
      <c r="K28" s="243" t="s">
        <v>44</v>
      </c>
      <c r="L28" s="244"/>
      <c r="M28" s="244"/>
      <c r="N28" s="245"/>
      <c r="O28" s="243" t="s">
        <v>45</v>
      </c>
      <c r="P28" s="244"/>
      <c r="Q28" s="244"/>
      <c r="R28" s="245"/>
    </row>
    <row r="29" spans="1:18" ht="17.25" thickBot="1">
      <c r="A29" s="40" t="s">
        <v>247</v>
      </c>
      <c r="B29" s="11" t="s">
        <v>248</v>
      </c>
      <c r="C29" s="95">
        <v>94.7</v>
      </c>
      <c r="D29" s="92">
        <v>1.8279569900000001E-2</v>
      </c>
      <c r="E29" s="93">
        <v>28383111.872850422</v>
      </c>
      <c r="F29" s="35"/>
      <c r="G29" s="280" t="s">
        <v>55</v>
      </c>
      <c r="H29" s="296">
        <f ca="1">NOW()</f>
        <v>44485.882657754628</v>
      </c>
      <c r="I29" s="297"/>
      <c r="J29" s="298"/>
      <c r="K29" s="295" t="s">
        <v>55</v>
      </c>
      <c r="L29" s="296">
        <f ca="1">NOW()</f>
        <v>44485.882657754628</v>
      </c>
      <c r="M29" s="297"/>
      <c r="N29" s="298"/>
      <c r="O29" s="295" t="s">
        <v>55</v>
      </c>
      <c r="P29" s="296">
        <f ca="1">NOW()</f>
        <v>44485.882657754628</v>
      </c>
      <c r="Q29" s="297"/>
      <c r="R29" s="298"/>
    </row>
    <row r="30" spans="1:18" ht="17.25" thickBot="1">
      <c r="A30" s="40" t="s">
        <v>159</v>
      </c>
      <c r="B30" s="11" t="s">
        <v>160</v>
      </c>
      <c r="C30" s="95">
        <v>112</v>
      </c>
      <c r="D30" s="92">
        <v>1.8181818200000002E-2</v>
      </c>
      <c r="E30" s="93">
        <v>50417802.537100598</v>
      </c>
      <c r="F30" s="35"/>
      <c r="G30" s="288"/>
      <c r="H30" s="36" t="s">
        <v>58</v>
      </c>
      <c r="I30" s="73" t="s">
        <v>59</v>
      </c>
      <c r="J30" s="69" t="s">
        <v>262</v>
      </c>
      <c r="K30" s="288"/>
      <c r="L30" s="36" t="s">
        <v>58</v>
      </c>
      <c r="M30" s="73" t="s">
        <v>59</v>
      </c>
      <c r="N30" s="69" t="s">
        <v>262</v>
      </c>
      <c r="O30" s="288"/>
      <c r="P30" s="36" t="s">
        <v>58</v>
      </c>
      <c r="Q30" s="73" t="s">
        <v>59</v>
      </c>
      <c r="R30" s="69" t="s">
        <v>262</v>
      </c>
    </row>
    <row r="31" spans="1:18">
      <c r="A31" s="40" t="s">
        <v>133</v>
      </c>
      <c r="B31" s="11" t="s">
        <v>134</v>
      </c>
      <c r="C31" s="95">
        <v>2110</v>
      </c>
      <c r="D31" s="92">
        <v>1.6867469900000001E-2</v>
      </c>
      <c r="E31" s="93">
        <v>1246632.45644844</v>
      </c>
      <c r="F31" s="35"/>
      <c r="G31" s="55" t="str">
        <f ca="1">IFERROR(OFFSET(INDIRECT($H$3 &amp; "!A98"), 0, 0), "")</f>
        <v>누사이퍼</v>
      </c>
      <c r="H31" s="38">
        <f t="shared" ref="H31:H50" ca="1" si="7">_xlfn.IFNA(VLOOKUP(G31, $B$2:$D$200, 2, FALSE), "")</f>
        <v>1920</v>
      </c>
      <c r="I31" s="76">
        <f t="shared" ref="I31:I50" ca="1" si="8">_xlfn.IFNA(VLOOKUP(G31, $B$2:$D$200, 3, FALSE), "")</f>
        <v>5.7851239700000001E-2</v>
      </c>
      <c r="J31" s="85">
        <f ca="1">_xlfn.IFNA(VLOOKUP(G31, $B$2:$E$200, 4, FALSE), "")</f>
        <v>1583346339.4516294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4.5199999999999996</v>
      </c>
      <c r="M31" s="76">
        <f t="shared" ref="M31:M50" ca="1" si="10">_xlfn.IFNA(VLOOKUP(K31, $B$2:$D$200, 3, FALSE), "")</f>
        <v>1.34529148E-2</v>
      </c>
      <c r="N31" s="85">
        <f ca="1">_xlfn.IFNA(VLOOKUP(K31, $B$2:$E$200, 4, FALSE), "")</f>
        <v>4327820556.3254023</v>
      </c>
      <c r="O31" s="55" t="str">
        <f ca="1">IFERROR(OFFSET(INDIRECT($H$3 &amp; "!A71"), 0, 0), "")</f>
        <v>트론</v>
      </c>
      <c r="P31" s="38">
        <f t="shared" ref="P31:P50" ca="1" si="11">_xlfn.IFNA(VLOOKUP(O31, $B$2:$D$200, 2, FALSE), "")</f>
        <v>122</v>
      </c>
      <c r="Q31" s="76">
        <f t="shared" ref="Q31:Q50" ca="1" si="12">_xlfn.IFNA(VLOOKUP(O31, $B$2:$D$200, 3, FALSE), "")</f>
        <v>8.2644628000000005E-3</v>
      </c>
      <c r="R31" s="85">
        <f ca="1">_xlfn.IFNA(VLOOKUP(O31, $B$2:$E$200, 4, FALSE), "")</f>
        <v>195626277.09149843</v>
      </c>
    </row>
    <row r="32" spans="1:18">
      <c r="A32" s="40" t="s">
        <v>235</v>
      </c>
      <c r="B32" s="11" t="s">
        <v>236</v>
      </c>
      <c r="C32" s="95">
        <v>130</v>
      </c>
      <c r="D32" s="92">
        <v>1.5625E-2</v>
      </c>
      <c r="E32" s="93">
        <v>321634315.64455038</v>
      </c>
      <c r="F32" s="35"/>
      <c r="G32" s="56" t="str">
        <f ca="1">IFERROR(OFFSET(INDIRECT($H$3 &amp; "!A98"), 1, 0), "")</f>
        <v>폴리곤</v>
      </c>
      <c r="H32" s="39">
        <f t="shared" ca="1" si="7"/>
        <v>1870</v>
      </c>
      <c r="I32" s="77">
        <f t="shared" ca="1" si="8"/>
        <v>-8.1081081099999994E-2</v>
      </c>
      <c r="J32" s="86">
        <f t="shared" ref="J32:J50" ca="1" si="13">_xlfn.IFNA(VLOOKUP(G32, $B$2:$E$200, 4, FALSE), "")</f>
        <v>220043956.64824197</v>
      </c>
      <c r="K32" s="56" t="str">
        <f ca="1">IFERROR(OFFSET(INDIRECT($H$3 &amp; "!A44"), 1, 0), "")</f>
        <v>저스트</v>
      </c>
      <c r="L32" s="39">
        <f t="shared" ca="1" si="9"/>
        <v>94.7</v>
      </c>
      <c r="M32" s="77">
        <f t="shared" ca="1" si="10"/>
        <v>1.8279569900000001E-2</v>
      </c>
      <c r="N32" s="86">
        <f t="shared" ref="N32:N50" ca="1" si="14">_xlfn.IFNA(VLOOKUP(K32, $B$2:$E$200, 4, FALSE), "")</f>
        <v>28383111.872850422</v>
      </c>
      <c r="O32" s="56" t="str">
        <f ca="1">IFERROR(OFFSET(INDIRECT($H$3 &amp; "!A71"), 1, 0), "")</f>
        <v>크립토닷컴체인</v>
      </c>
      <c r="P32" s="39">
        <f t="shared" ca="1" si="11"/>
        <v>234</v>
      </c>
      <c r="Q32" s="77">
        <f t="shared" ca="1" si="12"/>
        <v>1.2987013E-2</v>
      </c>
      <c r="R32" s="86">
        <f t="shared" ref="R32:R50" ca="1" si="15">_xlfn.IFNA(VLOOKUP(O32, $B$2:$E$200, 4, FALSE), "")</f>
        <v>24098964.831129748</v>
      </c>
    </row>
    <row r="33" spans="1:18">
      <c r="A33" s="40" t="s">
        <v>93</v>
      </c>
      <c r="B33" s="11" t="s">
        <v>94</v>
      </c>
      <c r="C33" s="95">
        <v>4824000</v>
      </c>
      <c r="D33" s="92">
        <v>1.51515152E-2</v>
      </c>
      <c r="E33" s="93">
        <v>41233.660711490003</v>
      </c>
      <c r="F33" s="35"/>
      <c r="G33" s="56" t="str">
        <f ca="1">IFERROR(OFFSET(INDIRECT($H$3 &amp; "!A98"), 2, 0), "")</f>
        <v>솔라나</v>
      </c>
      <c r="H33" s="39">
        <f t="shared" ca="1" si="7"/>
        <v>199000</v>
      </c>
      <c r="I33" s="77">
        <f t="shared" ca="1" si="8"/>
        <v>-9.9502488000000004E-3</v>
      </c>
      <c r="J33" s="86">
        <f t="shared" ca="1" si="13"/>
        <v>578855.72332712996</v>
      </c>
      <c r="K33" s="56" t="str">
        <f ca="1">IFERROR(OFFSET(INDIRECT($H$3 &amp; "!A44"), 2, 0), "")</f>
        <v>시아코인</v>
      </c>
      <c r="L33" s="39">
        <f t="shared" ca="1" si="9"/>
        <v>22.9</v>
      </c>
      <c r="M33" s="77">
        <f t="shared" ca="1" si="10"/>
        <v>8.8105726999999998E-3</v>
      </c>
      <c r="N33" s="86">
        <f t="shared" ca="1" si="14"/>
        <v>231134478.3246935</v>
      </c>
      <c r="O33" s="56" t="str">
        <f ca="1">IFERROR(OFFSET(INDIRECT($H$3 &amp; "!A71"), 2, 0), "")</f>
        <v>도지코인</v>
      </c>
      <c r="P33" s="39">
        <f t="shared" ca="1" si="11"/>
        <v>297</v>
      </c>
      <c r="Q33" s="77">
        <f t="shared" ca="1" si="12"/>
        <v>3.4843205600000003E-2</v>
      </c>
      <c r="R33" s="86">
        <f t="shared" ca="1" si="15"/>
        <v>326187818.48474675</v>
      </c>
    </row>
    <row r="34" spans="1:18">
      <c r="A34" s="40" t="s">
        <v>62</v>
      </c>
      <c r="B34" s="11" t="s">
        <v>63</v>
      </c>
      <c r="C34" s="95">
        <v>55400</v>
      </c>
      <c r="D34" s="92">
        <v>1.50238182E-2</v>
      </c>
      <c r="E34" s="93">
        <v>101475.2111359</v>
      </c>
      <c r="F34" s="35"/>
      <c r="G34" s="56" t="str">
        <f ca="1">IFERROR(OFFSET(INDIRECT($H$3 &amp; "!A98"), 3, 0), "")</f>
        <v>비트코인</v>
      </c>
      <c r="H34" s="39">
        <f t="shared" ca="1" si="7"/>
        <v>75390000</v>
      </c>
      <c r="I34" s="77">
        <f t="shared" ca="1" si="8"/>
        <v>-3.9372158999999999E-3</v>
      </c>
      <c r="J34" s="86">
        <f t="shared" ca="1" si="13"/>
        <v>5188.6048610099997</v>
      </c>
      <c r="K34" s="56" t="str">
        <f ca="1">IFERROR(OFFSET(INDIRECT($H$3 &amp; "!A44"), 3, 0), "")</f>
        <v>아이오에스티</v>
      </c>
      <c r="L34" s="39">
        <f t="shared" ca="1" si="9"/>
        <v>65.099999999999994</v>
      </c>
      <c r="M34" s="77">
        <f t="shared" ca="1" si="10"/>
        <v>1.08695652E-2</v>
      </c>
      <c r="N34" s="86">
        <f t="shared" ca="1" si="14"/>
        <v>168740953.21997532</v>
      </c>
      <c r="O34" s="56" t="str">
        <f ca="1">IFERROR(OFFSET(INDIRECT($H$3 &amp; "!A71"), 3, 0), "")</f>
        <v>베이직어텐션토큰</v>
      </c>
      <c r="P34" s="39">
        <f t="shared" ca="1" si="11"/>
        <v>867</v>
      </c>
      <c r="Q34" s="77">
        <f t="shared" ca="1" si="12"/>
        <v>1.8801410099999999E-2</v>
      </c>
      <c r="R34" s="86">
        <f t="shared" ca="1" si="15"/>
        <v>2893199.4634523802</v>
      </c>
    </row>
    <row r="35" spans="1:18">
      <c r="A35" s="40" t="s">
        <v>227</v>
      </c>
      <c r="B35" s="11" t="s">
        <v>228</v>
      </c>
      <c r="C35" s="95">
        <v>339</v>
      </c>
      <c r="D35" s="92">
        <v>1.4970059900000001E-2</v>
      </c>
      <c r="E35" s="93">
        <v>15446639.585764891</v>
      </c>
      <c r="F35" s="35"/>
      <c r="G35" s="58" t="str">
        <f ca="1">IFERROR(OFFSET(INDIRECT($H$3 &amp; "!A98"), 4, 0), "")</f>
        <v>비트코인골드</v>
      </c>
      <c r="H35" s="44">
        <f t="shared" ca="1" si="7"/>
        <v>86500</v>
      </c>
      <c r="I35" s="78">
        <f t="shared" ca="1" si="8"/>
        <v>-1.23315826E-2</v>
      </c>
      <c r="J35" s="90">
        <f t="shared" ca="1" si="13"/>
        <v>472641.34829459002</v>
      </c>
      <c r="K35" s="58" t="str">
        <f ca="1">IFERROR(OFFSET(INDIRECT($H$3 &amp; "!A44"), 4, 0), "")</f>
        <v>이캐시</v>
      </c>
      <c r="L35" s="44">
        <f t="shared" ca="1" si="9"/>
        <v>0.253</v>
      </c>
      <c r="M35" s="78">
        <f t="shared" ca="1" si="10"/>
        <v>3.9682540000000001E-3</v>
      </c>
      <c r="N35" s="90">
        <f t="shared" ca="1" si="14"/>
        <v>266685349577.7612</v>
      </c>
      <c r="O35" s="58" t="str">
        <f ca="1">IFERROR(OFFSET(INDIRECT($H$3 &amp; "!A71"), 4, 0), "")</f>
        <v>질리카</v>
      </c>
      <c r="P35" s="44">
        <f t="shared" ca="1" si="11"/>
        <v>123</v>
      </c>
      <c r="Q35" s="78">
        <f t="shared" ca="1" si="12"/>
        <v>4.23728814E-2</v>
      </c>
      <c r="R35" s="90">
        <f t="shared" ca="1" si="15"/>
        <v>53794054.468684077</v>
      </c>
    </row>
    <row r="36" spans="1:18">
      <c r="A36" s="40" t="s">
        <v>211</v>
      </c>
      <c r="B36" s="11" t="s">
        <v>212</v>
      </c>
      <c r="C36" s="95">
        <v>969</v>
      </c>
      <c r="D36" s="92">
        <v>1.3598326399999999E-2</v>
      </c>
      <c r="E36" s="93">
        <v>27735466.55860655</v>
      </c>
      <c r="F36" s="35"/>
      <c r="G36" s="56" t="str">
        <f ca="1">IFERROR(OFFSET(INDIRECT($H$3 &amp; "!A98"), 5, 0), "")</f>
        <v>비트코인캐시</v>
      </c>
      <c r="H36" s="39">
        <f t="shared" ca="1" si="7"/>
        <v>787500</v>
      </c>
      <c r="I36" s="77">
        <f t="shared" ca="1" si="8"/>
        <v>2.5123665699999999E-2</v>
      </c>
      <c r="J36" s="99">
        <f t="shared" ca="1" si="13"/>
        <v>27558.683403970001</v>
      </c>
      <c r="K36" s="56" t="str">
        <f ca="1">IFERROR(OFFSET(INDIRECT($H$3 &amp; "!A44"), 5, 0), "")</f>
        <v>스톰엑스</v>
      </c>
      <c r="L36" s="39">
        <f t="shared" ca="1" si="9"/>
        <v>39.700000000000003</v>
      </c>
      <c r="M36" s="77">
        <f t="shared" ca="1" si="10"/>
        <v>3.6553524800000001E-2</v>
      </c>
      <c r="N36" s="99">
        <f t="shared" ca="1" si="14"/>
        <v>132383124.31804951</v>
      </c>
      <c r="O36" s="56" t="str">
        <f ca="1">IFERROR(OFFSET(INDIRECT($H$3 &amp; "!A71"), 5, 0), "")</f>
        <v>쎄타퓨엘</v>
      </c>
      <c r="P36" s="39">
        <f t="shared" ca="1" si="11"/>
        <v>355</v>
      </c>
      <c r="Q36" s="77">
        <f t="shared" ca="1" si="12"/>
        <v>8.5227272999999996E-3</v>
      </c>
      <c r="R36" s="99">
        <f t="shared" ca="1" si="15"/>
        <v>9537478.1138207596</v>
      </c>
    </row>
    <row r="37" spans="1:18">
      <c r="A37" s="40" t="s">
        <v>97</v>
      </c>
      <c r="B37" s="11" t="s">
        <v>98</v>
      </c>
      <c r="C37" s="95">
        <v>4.5199999999999996</v>
      </c>
      <c r="D37" s="92">
        <v>1.34529148E-2</v>
      </c>
      <c r="E37" s="93">
        <v>4327820556.3254023</v>
      </c>
      <c r="F37" s="35"/>
      <c r="G37" s="56" t="str">
        <f ca="1">IFERROR(OFFSET(INDIRECT($H$3 &amp; "!A98"), 6, 0), "")</f>
        <v>쎄타토큰</v>
      </c>
      <c r="H37" s="39">
        <f t="shared" ca="1" si="7"/>
        <v>7810</v>
      </c>
      <c r="I37" s="77">
        <f t="shared" ca="1" si="8"/>
        <v>1.29701686E-2</v>
      </c>
      <c r="J37" s="86">
        <f t="shared" ca="1" si="13"/>
        <v>401023.13266269001</v>
      </c>
      <c r="K37" s="56" t="str">
        <f ca="1">IFERROR(OFFSET(INDIRECT($H$3 &amp; "!A44"), 6, 0), "")</f>
        <v>메디블록</v>
      </c>
      <c r="L37" s="39">
        <f t="shared" ca="1" si="9"/>
        <v>83.6</v>
      </c>
      <c r="M37" s="77">
        <f t="shared" ca="1" si="10"/>
        <v>-3.5756853E-3</v>
      </c>
      <c r="N37" s="86">
        <f t="shared" ca="1" si="14"/>
        <v>106068431.38755228</v>
      </c>
      <c r="O37" s="56" t="str">
        <f ca="1">IFERROR(OFFSET(INDIRECT($H$3 &amp; "!A71"), 6, 0), "")</f>
        <v>비체인</v>
      </c>
      <c r="P37" s="39">
        <f t="shared" ca="1" si="11"/>
        <v>151</v>
      </c>
      <c r="Q37" s="77">
        <f t="shared" ca="1" si="12"/>
        <v>2.02702703E-2</v>
      </c>
      <c r="R37" s="86">
        <f t="shared" ca="1" si="15"/>
        <v>118602825.61582898</v>
      </c>
    </row>
    <row r="38" spans="1:18">
      <c r="A38" s="40" t="s">
        <v>115</v>
      </c>
      <c r="B38" s="11" t="s">
        <v>116</v>
      </c>
      <c r="C38" s="95">
        <v>234</v>
      </c>
      <c r="D38" s="92">
        <v>1.2987013E-2</v>
      </c>
      <c r="E38" s="93">
        <v>24098964.831129748</v>
      </c>
      <c r="F38" s="35"/>
      <c r="G38" s="56" t="str">
        <f ca="1">IFERROR(OFFSET(INDIRECT($H$3 &amp; "!A98"), 7, 0), "")</f>
        <v>에이다</v>
      </c>
      <c r="H38" s="39">
        <f t="shared" ca="1" si="7"/>
        <v>2750</v>
      </c>
      <c r="I38" s="77">
        <f t="shared" ca="1" si="8"/>
        <v>9.1743119000000008E-3</v>
      </c>
      <c r="J38" s="86">
        <f t="shared" ca="1" si="13"/>
        <v>11837656.26483996</v>
      </c>
      <c r="K38" s="56" t="str">
        <f ca="1">IFERROR(OFFSET(INDIRECT($H$3 &amp; "!A44"), 7, 0), "")</f>
        <v>썸씽</v>
      </c>
      <c r="L38" s="39">
        <f t="shared" ca="1" si="9"/>
        <v>82.2</v>
      </c>
      <c r="M38" s="77">
        <f t="shared" ca="1" si="10"/>
        <v>-3.6363635999999999E-3</v>
      </c>
      <c r="N38" s="86">
        <f t="shared" ca="1" si="14"/>
        <v>53294105.859568238</v>
      </c>
      <c r="O38" s="56" t="str">
        <f ca="1">IFERROR(OFFSET(INDIRECT($H$3 &amp; "!A71"), 7, 0), "")</f>
        <v>앵커</v>
      </c>
      <c r="P38" s="39">
        <f t="shared" ca="1" si="11"/>
        <v>114</v>
      </c>
      <c r="Q38" s="77">
        <f t="shared" ca="1" si="12"/>
        <v>3.6363636400000003E-2</v>
      </c>
      <c r="R38" s="86">
        <f t="shared" ca="1" si="15"/>
        <v>47529516.408697776</v>
      </c>
    </row>
    <row r="39" spans="1:18">
      <c r="A39" s="40" t="s">
        <v>109</v>
      </c>
      <c r="B39" s="11" t="s">
        <v>110</v>
      </c>
      <c r="C39" s="95">
        <v>7810</v>
      </c>
      <c r="D39" s="92">
        <v>1.29701686E-2</v>
      </c>
      <c r="E39" s="93">
        <v>401023.13266269001</v>
      </c>
      <c r="F39" s="35"/>
      <c r="G39" s="56" t="str">
        <f ca="1">IFERROR(OFFSET(INDIRECT($H$3 &amp; "!A98"), 8, 0), "")</f>
        <v>트론</v>
      </c>
      <c r="H39" s="39">
        <f t="shared" ca="1" si="7"/>
        <v>122</v>
      </c>
      <c r="I39" s="77">
        <f t="shared" ca="1" si="8"/>
        <v>8.2644628000000005E-3</v>
      </c>
      <c r="J39" s="86">
        <f t="shared" ca="1" si="13"/>
        <v>195626277.09149843</v>
      </c>
      <c r="K39" s="56" t="str">
        <f ca="1">IFERROR(OFFSET(INDIRECT($H$3 &amp; "!A44"), 8, 0), "")</f>
        <v>엠블</v>
      </c>
      <c r="L39" s="39">
        <f t="shared" ca="1" si="9"/>
        <v>18.8</v>
      </c>
      <c r="M39" s="77">
        <f t="shared" ca="1" si="10"/>
        <v>0</v>
      </c>
      <c r="N39" s="86">
        <f t="shared" ca="1" si="14"/>
        <v>1674331025.1179705</v>
      </c>
      <c r="O39" s="56" t="str">
        <f ca="1">IFERROR(OFFSET(INDIRECT($H$3 &amp; "!A71"), 8, 0), "")</f>
        <v>스텔라루멘</v>
      </c>
      <c r="P39" s="39">
        <f t="shared" ca="1" si="11"/>
        <v>502</v>
      </c>
      <c r="Q39" s="77">
        <f t="shared" ca="1" si="12"/>
        <v>0.13063063059999999</v>
      </c>
      <c r="R39" s="86">
        <f t="shared" ca="1" si="15"/>
        <v>143550816.64630005</v>
      </c>
    </row>
    <row r="40" spans="1:18" ht="17.25" thickBot="1">
      <c r="A40" s="40" t="s">
        <v>137</v>
      </c>
      <c r="B40" s="11" t="s">
        <v>138</v>
      </c>
      <c r="C40" s="95">
        <v>17270</v>
      </c>
      <c r="D40" s="92">
        <v>1.17164616E-2</v>
      </c>
      <c r="E40" s="93">
        <v>3974508.84324412</v>
      </c>
      <c r="F40" s="35"/>
      <c r="G40" s="57" t="str">
        <f ca="1">IFERROR(OFFSET(INDIRECT($H$3 &amp; "!A98"), 9, 0), "")</f>
        <v>라이트코인</v>
      </c>
      <c r="H40" s="37">
        <f t="shared" ca="1" si="7"/>
        <v>233550</v>
      </c>
      <c r="I40" s="79">
        <f t="shared" ca="1" si="8"/>
        <v>2.3605150000000001E-3</v>
      </c>
      <c r="J40" s="87">
        <f t="shared" ca="1" si="13"/>
        <v>53587.005588250002</v>
      </c>
      <c r="K40" s="57" t="str">
        <f ca="1">IFERROR(OFFSET(INDIRECT($H$3 &amp; "!A44"), 9, 0), "")</f>
        <v>무비블록</v>
      </c>
      <c r="L40" s="37">
        <f t="shared" ca="1" si="9"/>
        <v>12.7</v>
      </c>
      <c r="M40" s="79">
        <f t="shared" ca="1" si="10"/>
        <v>7.9365079000000005E-3</v>
      </c>
      <c r="N40" s="87">
        <f t="shared" ca="1" si="14"/>
        <v>943060730.21138346</v>
      </c>
      <c r="O40" s="57" t="str">
        <f ca="1">IFERROR(OFFSET(INDIRECT($H$3 &amp; "!A71"), 9, 0), "")</f>
        <v>디센트럴랜드</v>
      </c>
      <c r="P40" s="37">
        <f t="shared" ca="1" si="11"/>
        <v>953</v>
      </c>
      <c r="Q40" s="79">
        <f t="shared" ca="1" si="12"/>
        <v>2.2532188799999998E-2</v>
      </c>
      <c r="R40" s="87">
        <f t="shared" ca="1" si="15"/>
        <v>5279846.1754433298</v>
      </c>
    </row>
    <row r="41" spans="1:18">
      <c r="A41" s="40" t="s">
        <v>64</v>
      </c>
      <c r="B41" s="11" t="s">
        <v>65</v>
      </c>
      <c r="C41" s="95">
        <v>65.099999999999994</v>
      </c>
      <c r="D41" s="92">
        <v>1.08695652E-2</v>
      </c>
      <c r="E41" s="93">
        <v>168740953.21997532</v>
      </c>
      <c r="F41" s="35"/>
      <c r="G41" s="59" t="str">
        <f ca="1">IFERROR(OFFSET(INDIRECT($H$3 &amp; "!A98"), 10, 0), "")</f>
        <v>이더리움</v>
      </c>
      <c r="H41" s="38">
        <f t="shared" ca="1" si="7"/>
        <v>4824000</v>
      </c>
      <c r="I41" s="76">
        <f t="shared" ca="1" si="8"/>
        <v>1.51515152E-2</v>
      </c>
      <c r="J41" s="85">
        <f t="shared" ca="1" si="13"/>
        <v>41233.660711490003</v>
      </c>
      <c r="K41" s="55" t="str">
        <f ca="1">IFERROR(OFFSET(INDIRECT($H$3 &amp; "!A44"), 10, 0), "")</f>
        <v>캐리프로토콜</v>
      </c>
      <c r="L41" s="38">
        <f t="shared" ca="1" si="9"/>
        <v>14</v>
      </c>
      <c r="M41" s="76">
        <f t="shared" ca="1" si="10"/>
        <v>7.1942446E-3</v>
      </c>
      <c r="N41" s="85">
        <f t="shared" ca="1" si="14"/>
        <v>1245101415.2732689</v>
      </c>
      <c r="O41" s="55" t="str">
        <f ca="1">IFERROR(OFFSET(INDIRECT($H$3 &amp; "!A71"), 10, 0), "")</f>
        <v>칠리즈</v>
      </c>
      <c r="P41" s="38">
        <f t="shared" ca="1" si="11"/>
        <v>405</v>
      </c>
      <c r="Q41" s="76">
        <f t="shared" ca="1" si="12"/>
        <v>3.0534351099999999E-2</v>
      </c>
      <c r="R41" s="85">
        <f t="shared" ca="1" si="15"/>
        <v>15207410.91557125</v>
      </c>
    </row>
    <row r="42" spans="1:18">
      <c r="A42" s="40" t="s">
        <v>121</v>
      </c>
      <c r="B42" s="11" t="s">
        <v>122</v>
      </c>
      <c r="C42" s="95">
        <v>595</v>
      </c>
      <c r="D42" s="92">
        <v>1.01867572E-2</v>
      </c>
      <c r="E42" s="93">
        <v>11386891.26339519</v>
      </c>
      <c r="F42" s="35"/>
      <c r="G42" s="56" t="str">
        <f ca="1">IFERROR(OFFSET(INDIRECT($H$3 &amp; "!A98"), 11, 0), "")</f>
        <v>리플</v>
      </c>
      <c r="H42" s="39">
        <f t="shared" ca="1" si="7"/>
        <v>1445</v>
      </c>
      <c r="I42" s="77">
        <f t="shared" ca="1" si="8"/>
        <v>2.84697509E-2</v>
      </c>
      <c r="J42" s="86">
        <f t="shared" ca="1" si="13"/>
        <v>165081452.14349657</v>
      </c>
      <c r="K42" s="56" t="str">
        <f ca="1">IFERROR(OFFSET(INDIRECT($H$3 &amp; "!A44"), 11, 0), "")</f>
        <v>에브리피디아</v>
      </c>
      <c r="L42" s="39">
        <f t="shared" ca="1" si="9"/>
        <v>23.8</v>
      </c>
      <c r="M42" s="77">
        <f t="shared" ca="1" si="10"/>
        <v>-3.6437246999999999E-2</v>
      </c>
      <c r="N42" s="86">
        <f t="shared" ca="1" si="14"/>
        <v>906579296.10680211</v>
      </c>
      <c r="O42" s="56" t="str">
        <f ca="1">IFERROR(OFFSET(INDIRECT($H$3 &amp; "!A71"), 11, 0), "")</f>
        <v>넴</v>
      </c>
      <c r="P42" s="39">
        <f t="shared" ca="1" si="11"/>
        <v>214</v>
      </c>
      <c r="Q42" s="77">
        <f t="shared" ca="1" si="12"/>
        <v>4.6948357000000003E-3</v>
      </c>
      <c r="R42" s="86">
        <f t="shared" ca="1" si="15"/>
        <v>28905902.153401431</v>
      </c>
    </row>
    <row r="43" spans="1:18">
      <c r="A43" s="40" t="s">
        <v>155</v>
      </c>
      <c r="B43" s="11" t="s">
        <v>156</v>
      </c>
      <c r="C43" s="95">
        <v>37360</v>
      </c>
      <c r="D43" s="92">
        <v>9.4569035000000006E-3</v>
      </c>
      <c r="E43" s="93">
        <v>154808.09662338</v>
      </c>
      <c r="F43" s="35"/>
      <c r="G43" s="56" t="str">
        <f ca="1">IFERROR(OFFSET(INDIRECT($H$3 &amp; "!A98"), 12, 0), "")</f>
        <v>체인링크</v>
      </c>
      <c r="H43" s="39">
        <f t="shared" ca="1" si="7"/>
        <v>34440</v>
      </c>
      <c r="I43" s="77">
        <f t="shared" ca="1" si="8"/>
        <v>3.86007238E-2</v>
      </c>
      <c r="J43" s="86">
        <f t="shared" ca="1" si="13"/>
        <v>632638.50172217004</v>
      </c>
      <c r="K43" s="56" t="str">
        <f ca="1">IFERROR(OFFSET(INDIRECT($H$3 &amp; "!A44"), 12, 0), "")</f>
        <v>메인프레임</v>
      </c>
      <c r="L43" s="39">
        <f t="shared" ca="1" si="9"/>
        <v>15.9</v>
      </c>
      <c r="M43" s="77">
        <f t="shared" ca="1" si="10"/>
        <v>-1.24223602E-2</v>
      </c>
      <c r="N43" s="86">
        <f t="shared" ca="1" si="14"/>
        <v>719844274.93446171</v>
      </c>
      <c r="O43" s="56" t="str">
        <f ca="1">IFERROR(OFFSET(INDIRECT($H$3 &amp; "!A71"), 12, 0), "")</f>
        <v>왁스</v>
      </c>
      <c r="P43" s="39">
        <f t="shared" ca="1" si="11"/>
        <v>339</v>
      </c>
      <c r="Q43" s="77">
        <f t="shared" ca="1" si="12"/>
        <v>1.4970059900000001E-2</v>
      </c>
      <c r="R43" s="86">
        <f t="shared" ca="1" si="15"/>
        <v>15446639.585764891</v>
      </c>
    </row>
    <row r="44" spans="1:18">
      <c r="A44" s="40" t="s">
        <v>173</v>
      </c>
      <c r="B44" s="11" t="s">
        <v>174</v>
      </c>
      <c r="C44" s="95">
        <v>1605</v>
      </c>
      <c r="D44" s="92">
        <v>9.4339622999999994E-3</v>
      </c>
      <c r="E44" s="93">
        <v>3611804.7548376</v>
      </c>
      <c r="F44" s="35"/>
      <c r="G44" s="56" t="str">
        <f ca="1">IFERROR(OFFSET(INDIRECT($H$3 &amp; "!A98"), 13, 0), "")</f>
        <v>크립토닷컴체인</v>
      </c>
      <c r="H44" s="39">
        <f t="shared" ca="1" si="7"/>
        <v>234</v>
      </c>
      <c r="I44" s="77">
        <f t="shared" ca="1" si="8"/>
        <v>1.2987013E-2</v>
      </c>
      <c r="J44" s="86">
        <f t="shared" ca="1" si="13"/>
        <v>24098964.831129748</v>
      </c>
      <c r="K44" s="56" t="str">
        <f ca="1">IFERROR(OFFSET(INDIRECT($H$3 &amp; "!A44"), 13, 0), "")</f>
        <v>썬더토큰</v>
      </c>
      <c r="L44" s="39">
        <f t="shared" ca="1" si="9"/>
        <v>16.8</v>
      </c>
      <c r="M44" s="77">
        <f t="shared" ca="1" si="10"/>
        <v>3.7037037000000002E-2</v>
      </c>
      <c r="N44" s="86">
        <f t="shared" ca="1" si="14"/>
        <v>2205973514.9098992</v>
      </c>
      <c r="O44" s="56" t="str">
        <f ca="1">IFERROR(OFFSET(INDIRECT($H$3 &amp; "!A71"), 13, 0), "")</f>
        <v>보라</v>
      </c>
      <c r="P44" s="39">
        <f t="shared" ca="1" si="11"/>
        <v>224</v>
      </c>
      <c r="Q44" s="77">
        <f t="shared" ca="1" si="12"/>
        <v>2.7522935799999999E-2</v>
      </c>
      <c r="R44" s="86">
        <f t="shared" ca="1" si="15"/>
        <v>111039425.11888243</v>
      </c>
    </row>
    <row r="45" spans="1:18">
      <c r="A45" s="40" t="s">
        <v>81</v>
      </c>
      <c r="B45" s="11" t="s">
        <v>82</v>
      </c>
      <c r="C45" s="95">
        <v>2750</v>
      </c>
      <c r="D45" s="92">
        <v>9.1743119000000008E-3</v>
      </c>
      <c r="E45" s="93">
        <v>11837656.26483996</v>
      </c>
      <c r="F45" s="35"/>
      <c r="G45" s="58" t="str">
        <f ca="1">IFERROR(OFFSET(INDIRECT($H$3 &amp; "!A98"), 14, 0), "")</f>
        <v>도지코인</v>
      </c>
      <c r="H45" s="44">
        <f t="shared" ca="1" si="7"/>
        <v>297</v>
      </c>
      <c r="I45" s="78">
        <f t="shared" ca="1" si="8"/>
        <v>3.4843205600000003E-2</v>
      </c>
      <c r="J45" s="90">
        <f t="shared" ca="1" si="13"/>
        <v>326187818.48474675</v>
      </c>
      <c r="K45" s="58" t="str">
        <f ca="1">IFERROR(OFFSET(INDIRECT($H$3 &amp; "!A44"), 14, 0), "")</f>
        <v>아하토큰</v>
      </c>
      <c r="L45" s="44">
        <f t="shared" ca="1" si="9"/>
        <v>20.2</v>
      </c>
      <c r="M45" s="78">
        <f t="shared" ca="1" si="10"/>
        <v>4.9751244000000002E-3</v>
      </c>
      <c r="N45" s="90">
        <f t="shared" ca="1" si="14"/>
        <v>3697343668.7681427</v>
      </c>
      <c r="O45" s="58" t="str">
        <f ca="1">IFERROR(OFFSET(INDIRECT($H$3 &amp; "!A71"), 14, 0), "")</f>
        <v>시빅</v>
      </c>
      <c r="P45" s="44">
        <f t="shared" ca="1" si="11"/>
        <v>595</v>
      </c>
      <c r="Q45" s="78">
        <f t="shared" ca="1" si="12"/>
        <v>1.01867572E-2</v>
      </c>
      <c r="R45" s="90">
        <f t="shared" ca="1" si="15"/>
        <v>11386891.26339519</v>
      </c>
    </row>
    <row r="46" spans="1:18">
      <c r="A46" s="40" t="s">
        <v>145</v>
      </c>
      <c r="B46" s="11" t="s">
        <v>146</v>
      </c>
      <c r="C46" s="95">
        <v>22.9</v>
      </c>
      <c r="D46" s="92">
        <v>8.8105726999999998E-3</v>
      </c>
      <c r="E46" s="93">
        <v>231134478.3246935</v>
      </c>
      <c r="F46" s="35"/>
      <c r="G46" s="56" t="str">
        <f ca="1">IFERROR(OFFSET(INDIRECT($H$3 &amp; "!A98"), 15, 0), "")</f>
        <v>비트코인에스브이</v>
      </c>
      <c r="H46" s="39">
        <f t="shared" ca="1" si="7"/>
        <v>210700</v>
      </c>
      <c r="I46" s="77">
        <f t="shared" ca="1" si="8"/>
        <v>-3.5469377999999998E-3</v>
      </c>
      <c r="J46" s="99">
        <f t="shared" ca="1" si="13"/>
        <v>46624.489277289998</v>
      </c>
      <c r="K46" s="56" t="str">
        <f ca="1">IFERROR(OFFSET(INDIRECT($H$3 &amp; "!A44"), 15, 0), "")</f>
        <v>리퍼리움</v>
      </c>
      <c r="L46" s="39">
        <f t="shared" ca="1" si="9"/>
        <v>22.6</v>
      </c>
      <c r="M46" s="77">
        <f t="shared" ca="1" si="10"/>
        <v>0.1078431373</v>
      </c>
      <c r="N46" s="99">
        <f t="shared" ca="1" si="14"/>
        <v>13166212776.378357</v>
      </c>
      <c r="O46" s="56" t="str">
        <f ca="1">IFERROR(OFFSET(INDIRECT($H$3 &amp; "!A71"), 15, 0), "")</f>
        <v>오브스</v>
      </c>
      <c r="P46" s="39">
        <f t="shared" ca="1" si="11"/>
        <v>144</v>
      </c>
      <c r="Q46" s="77">
        <f t="shared" ca="1" si="12"/>
        <v>6.9930069999999999E-3</v>
      </c>
      <c r="R46" s="99">
        <f t="shared" ca="1" si="15"/>
        <v>35823323.283169813</v>
      </c>
    </row>
    <row r="47" spans="1:18">
      <c r="A47" s="40" t="s">
        <v>99</v>
      </c>
      <c r="B47" s="11" t="s">
        <v>100</v>
      </c>
      <c r="C47" s="95">
        <v>67210</v>
      </c>
      <c r="D47" s="92">
        <v>8.5534214000000004E-3</v>
      </c>
      <c r="E47" s="93">
        <v>902285.50014261995</v>
      </c>
      <c r="F47" s="35"/>
      <c r="G47" s="56" t="str">
        <f ca="1">IFERROR(OFFSET(INDIRECT($H$3 &amp; "!A98"), 16, 0), "")</f>
        <v>이더리움클래식</v>
      </c>
      <c r="H47" s="39">
        <f t="shared" ca="1" si="7"/>
        <v>67210</v>
      </c>
      <c r="I47" s="77">
        <f t="shared" ca="1" si="8"/>
        <v>8.5534214000000004E-3</v>
      </c>
      <c r="J47" s="86">
        <f t="shared" ca="1" si="13"/>
        <v>902285.50014261995</v>
      </c>
      <c r="K47" s="56" t="str">
        <f ca="1">IFERROR(OFFSET(INDIRECT($H$3 &amp; "!A44"), 16, 0), "")</f>
        <v>쿼크체인</v>
      </c>
      <c r="L47" s="39">
        <f t="shared" ca="1" si="9"/>
        <v>36.9</v>
      </c>
      <c r="M47" s="77">
        <f t="shared" ca="1" si="10"/>
        <v>-2.1220159200000002E-2</v>
      </c>
      <c r="N47" s="86">
        <f t="shared" ca="1" si="14"/>
        <v>518025097.56847787</v>
      </c>
      <c r="O47" s="56" t="str">
        <f ca="1">IFERROR(OFFSET(INDIRECT($H$3 &amp; "!A71"), 16, 0), "")</f>
        <v>샌드박스</v>
      </c>
      <c r="P47" s="39">
        <f t="shared" ca="1" si="11"/>
        <v>916</v>
      </c>
      <c r="Q47" s="77">
        <f t="shared" ca="1" si="12"/>
        <v>7.7007700999999996E-3</v>
      </c>
      <c r="R47" s="86">
        <f t="shared" ca="1" si="15"/>
        <v>9513494.3798732702</v>
      </c>
    </row>
    <row r="48" spans="1:18">
      <c r="A48" s="40" t="s">
        <v>135</v>
      </c>
      <c r="B48" s="11" t="s">
        <v>136</v>
      </c>
      <c r="C48" s="95">
        <v>355</v>
      </c>
      <c r="D48" s="92">
        <v>8.5227272999999996E-3</v>
      </c>
      <c r="E48" s="93">
        <v>9537478.1138207596</v>
      </c>
      <c r="F48" s="35"/>
      <c r="G48" s="56" t="str">
        <f ca="1">IFERROR(OFFSET(INDIRECT($H$3 &amp; "!A98"), 17, 0), "")</f>
        <v>이오스</v>
      </c>
      <c r="H48" s="39">
        <f t="shared" ca="1" si="7"/>
        <v>5740</v>
      </c>
      <c r="I48" s="77">
        <f t="shared" ca="1" si="8"/>
        <v>7.0175439000000001E-3</v>
      </c>
      <c r="J48" s="86">
        <f t="shared" ca="1" si="13"/>
        <v>3922939.9809021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플레이댑</v>
      </c>
      <c r="P48" s="39">
        <f t="shared" ca="1" si="11"/>
        <v>969</v>
      </c>
      <c r="Q48" s="77">
        <f t="shared" ca="1" si="12"/>
        <v>1.3598326399999999E-2</v>
      </c>
      <c r="R48" s="86">
        <f t="shared" ca="1" si="15"/>
        <v>27735466.55860655</v>
      </c>
    </row>
    <row r="49" spans="1:18">
      <c r="A49" s="40" t="s">
        <v>149</v>
      </c>
      <c r="B49" s="11" t="s">
        <v>150</v>
      </c>
      <c r="C49" s="95">
        <v>122</v>
      </c>
      <c r="D49" s="92">
        <v>8.2644628000000005E-3</v>
      </c>
      <c r="E49" s="93">
        <v>195626277.09149843</v>
      </c>
      <c r="F49" s="35"/>
      <c r="G49" s="56" t="str">
        <f ca="1">IFERROR(OFFSET(INDIRECT($H$3 &amp; "!A98"), 18, 0), "")</f>
        <v>폴카닷</v>
      </c>
      <c r="H49" s="39">
        <f t="shared" ca="1" si="7"/>
        <v>52400</v>
      </c>
      <c r="I49" s="77">
        <f t="shared" ca="1" si="8"/>
        <v>7.6394189999999995E-4</v>
      </c>
      <c r="J49" s="86">
        <f t="shared" ca="1" si="13"/>
        <v>1114278.7037029699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골렘</v>
      </c>
      <c r="P49" s="39">
        <f t="shared" ca="1" si="11"/>
        <v>655</v>
      </c>
      <c r="Q49" s="77">
        <f t="shared" ca="1" si="12"/>
        <v>6.1443931999999998E-3</v>
      </c>
      <c r="R49" s="86">
        <f t="shared" ca="1" si="15"/>
        <v>2204737.7615927099</v>
      </c>
    </row>
    <row r="50" spans="1:18" ht="17.25" thickBot="1">
      <c r="A50" s="40" t="s">
        <v>213</v>
      </c>
      <c r="B50" s="11" t="s">
        <v>214</v>
      </c>
      <c r="C50" s="95">
        <v>12.7</v>
      </c>
      <c r="D50" s="92">
        <v>7.9365079000000005E-3</v>
      </c>
      <c r="E50" s="93">
        <v>943060730.21138346</v>
      </c>
      <c r="F50" s="35"/>
      <c r="G50" s="57" t="str">
        <f ca="1">IFERROR(OFFSET(INDIRECT($H$3 &amp; "!A98"), 19, 0), "")</f>
        <v>네오</v>
      </c>
      <c r="H50" s="37">
        <f t="shared" ca="1" si="7"/>
        <v>55400</v>
      </c>
      <c r="I50" s="79">
        <f t="shared" ca="1" si="8"/>
        <v>1.50238182E-2</v>
      </c>
      <c r="J50" s="87">
        <f t="shared" ca="1" si="13"/>
        <v>101475.2111359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스테이터스네트워크토큰</v>
      </c>
      <c r="P50" s="37">
        <f t="shared" ca="1" si="11"/>
        <v>112</v>
      </c>
      <c r="Q50" s="79">
        <f t="shared" ca="1" si="12"/>
        <v>1.8181818200000002E-2</v>
      </c>
      <c r="R50" s="87">
        <f t="shared" ca="1" si="15"/>
        <v>50417802.537100598</v>
      </c>
    </row>
    <row r="51" spans="1:18">
      <c r="A51" s="40" t="s">
        <v>111</v>
      </c>
      <c r="B51" s="11" t="s">
        <v>112</v>
      </c>
      <c r="C51" s="95">
        <v>916</v>
      </c>
      <c r="D51" s="92">
        <v>7.7007700999999996E-3</v>
      </c>
      <c r="E51" s="93">
        <v>9513494.3798732702</v>
      </c>
      <c r="F51" s="35"/>
    </row>
    <row r="52" spans="1:18" ht="17.25" thickBot="1">
      <c r="A52" s="40" t="s">
        <v>243</v>
      </c>
      <c r="B52" s="11" t="s">
        <v>244</v>
      </c>
      <c r="C52" s="95">
        <v>8610</v>
      </c>
      <c r="D52" s="92">
        <v>7.6067875999999996E-3</v>
      </c>
      <c r="E52" s="93">
        <v>277938.15020173998</v>
      </c>
      <c r="F52" s="35"/>
    </row>
    <row r="53" spans="1:18" ht="17.25" thickBot="1">
      <c r="A53" s="40" t="s">
        <v>147</v>
      </c>
      <c r="B53" s="11" t="s">
        <v>148</v>
      </c>
      <c r="C53" s="95">
        <v>14</v>
      </c>
      <c r="D53" s="92">
        <v>7.1942446E-3</v>
      </c>
      <c r="E53" s="93">
        <v>1245101415.2732689</v>
      </c>
      <c r="F53" s="35"/>
      <c r="G53" s="243" t="s">
        <v>253</v>
      </c>
      <c r="H53" s="244"/>
      <c r="I53" s="244"/>
      <c r="J53" s="245"/>
      <c r="K53" s="243" t="s">
        <v>256</v>
      </c>
      <c r="L53" s="244"/>
      <c r="M53" s="244"/>
      <c r="N53" s="245"/>
      <c r="O53" s="243" t="s">
        <v>257</v>
      </c>
      <c r="P53" s="244"/>
      <c r="Q53" s="244"/>
      <c r="R53" s="245"/>
    </row>
    <row r="54" spans="1:18" ht="17.25" thickBot="1">
      <c r="A54" s="40" t="s">
        <v>83</v>
      </c>
      <c r="B54" s="11" t="s">
        <v>84</v>
      </c>
      <c r="C54" s="95">
        <v>5740</v>
      </c>
      <c r="D54" s="92">
        <v>7.0175439000000001E-3</v>
      </c>
      <c r="E54" s="93">
        <v>3922939.9809021</v>
      </c>
      <c r="F54" s="35"/>
      <c r="G54" s="280" t="s">
        <v>55</v>
      </c>
      <c r="H54" s="296">
        <f ca="1">NOW()</f>
        <v>44485.882657754628</v>
      </c>
      <c r="I54" s="297"/>
      <c r="J54" s="298"/>
      <c r="K54" s="295" t="s">
        <v>55</v>
      </c>
      <c r="L54" s="296">
        <f ca="1">NOW()</f>
        <v>44485.882657754628</v>
      </c>
      <c r="M54" s="297"/>
      <c r="N54" s="298"/>
      <c r="O54" s="295" t="s">
        <v>55</v>
      </c>
      <c r="P54" s="296">
        <f ca="1">NOW()</f>
        <v>44485.882657754628</v>
      </c>
      <c r="Q54" s="297"/>
      <c r="R54" s="298"/>
    </row>
    <row r="55" spans="1:18" ht="17.25" thickBot="1">
      <c r="A55" s="40" t="s">
        <v>127</v>
      </c>
      <c r="B55" s="11" t="s">
        <v>128</v>
      </c>
      <c r="C55" s="95">
        <v>144</v>
      </c>
      <c r="D55" s="92">
        <v>6.9930069999999999E-3</v>
      </c>
      <c r="E55" s="93">
        <v>35823323.283169813</v>
      </c>
      <c r="F55" s="35"/>
      <c r="G55" s="288"/>
      <c r="H55" s="36" t="s">
        <v>58</v>
      </c>
      <c r="I55" s="73" t="s">
        <v>59</v>
      </c>
      <c r="J55" s="69" t="s">
        <v>262</v>
      </c>
      <c r="K55" s="288"/>
      <c r="L55" s="36" t="s">
        <v>58</v>
      </c>
      <c r="M55" s="73" t="s">
        <v>59</v>
      </c>
      <c r="N55" s="69" t="s">
        <v>262</v>
      </c>
      <c r="O55" s="288"/>
      <c r="P55" s="36" t="s">
        <v>58</v>
      </c>
      <c r="Q55" s="73" t="s">
        <v>59</v>
      </c>
      <c r="R55" s="69" t="s">
        <v>262</v>
      </c>
    </row>
    <row r="56" spans="1:18">
      <c r="A56" s="40" t="s">
        <v>68</v>
      </c>
      <c r="B56" s="11" t="s">
        <v>69</v>
      </c>
      <c r="C56" s="95">
        <v>9240</v>
      </c>
      <c r="D56" s="92">
        <v>6.5359477000000001E-3</v>
      </c>
      <c r="E56" s="93">
        <v>2016202.9389084401</v>
      </c>
      <c r="F56" s="35"/>
      <c r="G56" s="55" t="str">
        <f ca="1">IFERROR(OFFSET(INDIRECT($H$3 &amp; "!A179"), 0, 0), "")</f>
        <v>하이브</v>
      </c>
      <c r="H56" s="38">
        <f t="shared" ref="H56:H65" ca="1" si="16">_xlfn.IFNA(VLOOKUP(G56, $B$2:$D$200, 2, FALSE), "")</f>
        <v>950</v>
      </c>
      <c r="I56" s="76">
        <f t="shared" ref="I56:I65" ca="1" si="17">_xlfn.IFNA(VLOOKUP(G56, $B$2:$D$200, 3, FALSE), "")</f>
        <v>-3.1479538E-3</v>
      </c>
      <c r="J56" s="85">
        <f ca="1">_xlfn.IFNA(VLOOKUP(G56, $B$2:$E$200, 4, FALSE), "")</f>
        <v>4365551.3980974304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4.5199999999999996</v>
      </c>
      <c r="M56" s="76">
        <f t="shared" ref="M56:M75" ca="1" si="19">_xlfn.IFNA(VLOOKUP(K56, $B$2:$D$200, 3, FALSE), "")</f>
        <v>1.34529148E-2</v>
      </c>
      <c r="N56" s="85">
        <f ca="1">_xlfn.IFNA(VLOOKUP(K56, $B$2:$E$200, 4, FALSE), "")</f>
        <v>4327820556.3254023</v>
      </c>
      <c r="O56" s="55" t="str">
        <f ca="1">IFERROR(OFFSET(INDIRECT($H$3 &amp; "!A152"), 0, 0), "")</f>
        <v>플레이댑</v>
      </c>
      <c r="P56" s="38">
        <f t="shared" ref="P56:P75" ca="1" si="20">_xlfn.IFNA(VLOOKUP(O56, $B$2:$D$200, 2, FALSE), "")</f>
        <v>969</v>
      </c>
      <c r="Q56" s="76">
        <f t="shared" ref="Q56:Q75" ca="1" si="21">_xlfn.IFNA(VLOOKUP(O56, $B$2:$D$200, 3, FALSE), "")</f>
        <v>1.3598326399999999E-2</v>
      </c>
      <c r="R56" s="85">
        <f ca="1">_xlfn.IFNA(VLOOKUP(O56, $B$2:$E$200, 4, FALSE), "")</f>
        <v>27735466.55860655</v>
      </c>
    </row>
    <row r="57" spans="1:18">
      <c r="A57" s="40" t="s">
        <v>239</v>
      </c>
      <c r="B57" s="11" t="s">
        <v>240</v>
      </c>
      <c r="C57" s="95">
        <v>655</v>
      </c>
      <c r="D57" s="92">
        <v>6.1443931999999998E-3</v>
      </c>
      <c r="E57" s="93">
        <v>2204737.7615927099</v>
      </c>
      <c r="F57" s="35"/>
      <c r="G57" s="56" t="str">
        <f ca="1">IFERROR(OFFSET(INDIRECT($H$3 &amp; "!A179"), 1, 0), "")</f>
        <v>밀크</v>
      </c>
      <c r="H57" s="39">
        <f t="shared" ca="1" si="16"/>
        <v>1345</v>
      </c>
      <c r="I57" s="77">
        <f t="shared" ca="1" si="17"/>
        <v>-3.7037036999999998E-3</v>
      </c>
      <c r="J57" s="86">
        <f t="shared" ref="J57:J75" ca="1" si="22">_xlfn.IFNA(VLOOKUP(G57, $B$2:$E$200, 4, FALSE), "")</f>
        <v>12482198.789198499</v>
      </c>
      <c r="K57" s="56" t="str">
        <f ca="1">IFERROR(OFFSET(INDIRECT($H$3 &amp; "!A125"), 1, 0), "")</f>
        <v>저스트</v>
      </c>
      <c r="L57" s="39">
        <f t="shared" ca="1" si="18"/>
        <v>94.7</v>
      </c>
      <c r="M57" s="77">
        <f t="shared" ca="1" si="19"/>
        <v>1.8279569900000001E-2</v>
      </c>
      <c r="N57" s="86">
        <f t="shared" ref="N57:N75" ca="1" si="23">_xlfn.IFNA(VLOOKUP(K57, $B$2:$E$200, 4, FALSE), "")</f>
        <v>28383111.872850422</v>
      </c>
      <c r="O57" s="56" t="str">
        <f ca="1">IFERROR(OFFSET(INDIRECT($H$3 &amp; "!A152"), 1, 0), "")</f>
        <v>골렘</v>
      </c>
      <c r="P57" s="39">
        <f t="shared" ca="1" si="20"/>
        <v>655</v>
      </c>
      <c r="Q57" s="77">
        <f t="shared" ca="1" si="21"/>
        <v>6.1443931999999998E-3</v>
      </c>
      <c r="R57" s="86">
        <f t="shared" ref="R57:R75" ca="1" si="24">_xlfn.IFNA(VLOOKUP(O57, $B$2:$E$200, 4, FALSE), "")</f>
        <v>2204737.7615927099</v>
      </c>
    </row>
    <row r="58" spans="1:18">
      <c r="A58" s="40" t="s">
        <v>245</v>
      </c>
      <c r="B58" s="11" t="s">
        <v>246</v>
      </c>
      <c r="C58" s="95">
        <v>2625</v>
      </c>
      <c r="D58" s="92">
        <v>5.7471264000000001E-3</v>
      </c>
      <c r="E58" s="93">
        <v>1292480.3522331</v>
      </c>
      <c r="F58" s="35"/>
      <c r="G58" s="56" t="str">
        <f ca="1">IFERROR(OFFSET(INDIRECT($H$3 &amp; "!A179"), 2, 0), "")</f>
        <v>엠블</v>
      </c>
      <c r="H58" s="39">
        <f t="shared" ca="1" si="16"/>
        <v>18.8</v>
      </c>
      <c r="I58" s="77">
        <f t="shared" ca="1" si="17"/>
        <v>0</v>
      </c>
      <c r="J58" s="86">
        <f t="shared" ca="1" si="22"/>
        <v>1674331025.1179705</v>
      </c>
      <c r="K58" s="56" t="str">
        <f ca="1">IFERROR(OFFSET(INDIRECT($H$3 &amp; "!A125"), 2, 0), "")</f>
        <v>시아코인</v>
      </c>
      <c r="L58" s="39">
        <f t="shared" ca="1" si="18"/>
        <v>22.9</v>
      </c>
      <c r="M58" s="77">
        <f t="shared" ca="1" si="19"/>
        <v>8.8105726999999998E-3</v>
      </c>
      <c r="N58" s="86">
        <f t="shared" ca="1" si="23"/>
        <v>231134478.3246935</v>
      </c>
      <c r="O58" s="56" t="str">
        <f ca="1">IFERROR(OFFSET(INDIRECT($H$3 &amp; "!A152"), 2, 0), "")</f>
        <v>스테이터스네트워크토큰</v>
      </c>
      <c r="P58" s="39">
        <f t="shared" ca="1" si="20"/>
        <v>112</v>
      </c>
      <c r="Q58" s="77">
        <f t="shared" ca="1" si="21"/>
        <v>1.8181818200000002E-2</v>
      </c>
      <c r="R58" s="86">
        <f t="shared" ca="1" si="24"/>
        <v>50417802.537100598</v>
      </c>
    </row>
    <row r="59" spans="1:18">
      <c r="A59" s="40" t="s">
        <v>207</v>
      </c>
      <c r="B59" s="11" t="s">
        <v>208</v>
      </c>
      <c r="C59" s="95">
        <v>20.2</v>
      </c>
      <c r="D59" s="92">
        <v>4.9751244000000002E-3</v>
      </c>
      <c r="E59" s="93">
        <v>3697343668.7681427</v>
      </c>
      <c r="F59" s="35"/>
      <c r="G59" s="56" t="str">
        <f ca="1">IFERROR(OFFSET(INDIRECT($H$3 &amp; "!A179"), 3, 0), "")</f>
        <v>스택스</v>
      </c>
      <c r="H59" s="39">
        <f t="shared" ca="1" si="16"/>
        <v>2435</v>
      </c>
      <c r="I59" s="77">
        <f t="shared" ca="1" si="17"/>
        <v>2.0576131999999999E-3</v>
      </c>
      <c r="J59" s="86">
        <f t="shared" ca="1" si="22"/>
        <v>13053411.20700396</v>
      </c>
      <c r="K59" s="56" t="str">
        <f ca="1">IFERROR(OFFSET(INDIRECT($H$3 &amp; "!A125"), 3, 0), "")</f>
        <v>아이오에스티</v>
      </c>
      <c r="L59" s="39">
        <f t="shared" ca="1" si="18"/>
        <v>65.099999999999994</v>
      </c>
      <c r="M59" s="77">
        <f t="shared" ca="1" si="19"/>
        <v>1.08695652E-2</v>
      </c>
      <c r="N59" s="86">
        <f t="shared" ca="1" si="23"/>
        <v>168740953.21997532</v>
      </c>
      <c r="O59" s="56" t="str">
        <f ca="1">IFERROR(OFFSET(INDIRECT($H$3 &amp; "!A152"), 3, 0), "")</f>
        <v>헤데라</v>
      </c>
      <c r="P59" s="39">
        <f t="shared" ca="1" si="20"/>
        <v>460</v>
      </c>
      <c r="Q59" s="77">
        <f t="shared" ca="1" si="21"/>
        <v>2.6785714299999999E-2</v>
      </c>
      <c r="R59" s="86">
        <f t="shared" ca="1" si="24"/>
        <v>16443988.839399779</v>
      </c>
    </row>
    <row r="60" spans="1:18">
      <c r="A60" s="40" t="s">
        <v>193</v>
      </c>
      <c r="B60" s="11" t="s">
        <v>194</v>
      </c>
      <c r="C60" s="95">
        <v>4105</v>
      </c>
      <c r="D60" s="92">
        <v>4.8959607999999998E-3</v>
      </c>
      <c r="E60" s="93">
        <v>5081131.7019593604</v>
      </c>
      <c r="F60" s="35"/>
      <c r="G60" s="56" t="str">
        <f ca="1">IFERROR(OFFSET(INDIRECT($H$3 &amp; "!A179"), 4, 0), "")</f>
        <v>무비블록</v>
      </c>
      <c r="H60" s="39">
        <f t="shared" ca="1" si="16"/>
        <v>12.7</v>
      </c>
      <c r="I60" s="77">
        <f t="shared" ca="1" si="17"/>
        <v>7.9365079000000005E-3</v>
      </c>
      <c r="J60" s="90">
        <f t="shared" ca="1" si="22"/>
        <v>943060730.21138346</v>
      </c>
      <c r="K60" s="58" t="str">
        <f ca="1">IFERROR(OFFSET(INDIRECT($H$3 &amp; "!A125"), 4, 0), "")</f>
        <v>이캐시</v>
      </c>
      <c r="L60" s="44">
        <f t="shared" ca="1" si="18"/>
        <v>0.253</v>
      </c>
      <c r="M60" s="78">
        <f t="shared" ca="1" si="19"/>
        <v>3.9682540000000001E-3</v>
      </c>
      <c r="N60" s="90">
        <f t="shared" ca="1" si="23"/>
        <v>266685349577.7612</v>
      </c>
      <c r="O60" s="58" t="str">
        <f ca="1">IFERROR(OFFSET(INDIRECT($H$3 &amp; "!A152"), 4, 0), "")</f>
        <v>아더</v>
      </c>
      <c r="P60" s="44">
        <f t="shared" ca="1" si="20"/>
        <v>396</v>
      </c>
      <c r="Q60" s="78">
        <f t="shared" ca="1" si="21"/>
        <v>-5.0251256000000003E-3</v>
      </c>
      <c r="R60" s="90">
        <f t="shared" ca="1" si="24"/>
        <v>12986907.25889845</v>
      </c>
    </row>
    <row r="61" spans="1:18">
      <c r="A61" s="40" t="s">
        <v>151</v>
      </c>
      <c r="B61" s="11" t="s">
        <v>152</v>
      </c>
      <c r="C61" s="95">
        <v>154900</v>
      </c>
      <c r="D61" s="92">
        <v>4.8653908999999997E-3</v>
      </c>
      <c r="E61" s="93">
        <v>588220.91104000004</v>
      </c>
      <c r="F61" s="35"/>
      <c r="G61" s="60" t="str">
        <f ca="1">IFERROR(OFFSET(INDIRECT($H$3 &amp; "!A179"), 5, 0), "")</f>
        <v>톤</v>
      </c>
      <c r="H61" s="45">
        <f t="shared" ca="1" si="16"/>
        <v>10480</v>
      </c>
      <c r="I61" s="80">
        <f t="shared" ca="1" si="17"/>
        <v>-4.7483381E-3</v>
      </c>
      <c r="J61" s="99">
        <f t="shared" ca="1" si="22"/>
        <v>2853006.2702996898</v>
      </c>
      <c r="K61" s="56" t="str">
        <f ca="1">IFERROR(OFFSET(INDIRECT($H$3 &amp; "!A125"), 5, 0), "")</f>
        <v>스톰엑스</v>
      </c>
      <c r="L61" s="39">
        <f t="shared" ca="1" si="18"/>
        <v>39.700000000000003</v>
      </c>
      <c r="M61" s="77">
        <f t="shared" ca="1" si="19"/>
        <v>3.6553524800000001E-2</v>
      </c>
      <c r="N61" s="99">
        <f t="shared" ca="1" si="23"/>
        <v>132383124.31804951</v>
      </c>
      <c r="O61" s="56" t="str">
        <f ca="1">IFERROR(OFFSET(INDIRECT($H$3 &amp; "!A152"), 5, 0), "")</f>
        <v>파워렛저</v>
      </c>
      <c r="P61" s="39">
        <f t="shared" ca="1" si="20"/>
        <v>440</v>
      </c>
      <c r="Q61" s="77">
        <f t="shared" ca="1" si="21"/>
        <v>2.2779043E-3</v>
      </c>
      <c r="R61" s="99">
        <f t="shared" ca="1" si="24"/>
        <v>8426470.0936659593</v>
      </c>
    </row>
    <row r="62" spans="1:18">
      <c r="A62" s="40" t="s">
        <v>167</v>
      </c>
      <c r="B62" s="11" t="s">
        <v>168</v>
      </c>
      <c r="C62" s="95">
        <v>29800</v>
      </c>
      <c r="D62" s="92">
        <v>4.7201617999999999E-3</v>
      </c>
      <c r="E62" s="93">
        <v>74214.045866850007</v>
      </c>
      <c r="F62" s="35"/>
      <c r="G62" s="56" t="str">
        <f ca="1">IFERROR(OFFSET(INDIRECT($H$3 &amp; "!A179"), 6, 0), "")</f>
        <v>센티넬프로토콜</v>
      </c>
      <c r="H62" s="39">
        <f t="shared" ca="1" si="16"/>
        <v>235</v>
      </c>
      <c r="I62" s="77">
        <f t="shared" ca="1" si="17"/>
        <v>-4.2372881000000001E-3</v>
      </c>
      <c r="J62" s="86">
        <f t="shared" ca="1" si="22"/>
        <v>33079149.754965462</v>
      </c>
      <c r="K62" s="56" t="str">
        <f ca="1">IFERROR(OFFSET(INDIRECT($H$3 &amp; "!A125"), 6, 0), "")</f>
        <v>메디블록</v>
      </c>
      <c r="L62" s="39">
        <f t="shared" ca="1" si="18"/>
        <v>83.6</v>
      </c>
      <c r="M62" s="77">
        <f t="shared" ca="1" si="19"/>
        <v>-3.5756853E-3</v>
      </c>
      <c r="N62" s="86">
        <f t="shared" ca="1" si="23"/>
        <v>106068431.38755228</v>
      </c>
      <c r="O62" s="56" t="str">
        <f ca="1">IFERROR(OFFSET(INDIRECT($H$3 &amp; "!A152"), 6, 0), "")</f>
        <v>아르고</v>
      </c>
      <c r="P62" s="39">
        <f t="shared" ca="1" si="20"/>
        <v>381</v>
      </c>
      <c r="Q62" s="77">
        <f t="shared" ca="1" si="21"/>
        <v>2.6315789000000002E-3</v>
      </c>
      <c r="R62" s="86">
        <f t="shared" ca="1" si="24"/>
        <v>34876922.243501417</v>
      </c>
    </row>
    <row r="63" spans="1:18">
      <c r="A63" s="40" t="s">
        <v>56</v>
      </c>
      <c r="B63" s="11" t="s">
        <v>57</v>
      </c>
      <c r="C63" s="95">
        <v>214</v>
      </c>
      <c r="D63" s="92">
        <v>4.6948357000000003E-3</v>
      </c>
      <c r="E63" s="93">
        <v>28905902.153401431</v>
      </c>
      <c r="F63" s="35"/>
      <c r="G63" s="56" t="str">
        <f ca="1">IFERROR(OFFSET(INDIRECT($H$3 &amp; "!A179"), 7, 0), "")</f>
        <v>캐리프로토콜</v>
      </c>
      <c r="H63" s="39">
        <f t="shared" ca="1" si="16"/>
        <v>14</v>
      </c>
      <c r="I63" s="77">
        <f t="shared" ca="1" si="17"/>
        <v>7.1942446E-3</v>
      </c>
      <c r="J63" s="86">
        <f t="shared" ca="1" si="22"/>
        <v>1245101415.2732689</v>
      </c>
      <c r="K63" s="56" t="str">
        <f ca="1">IFERROR(OFFSET(INDIRECT($H$3 &amp; "!A125"), 7, 0), "")</f>
        <v>썸씽</v>
      </c>
      <c r="L63" s="39">
        <f t="shared" ca="1" si="18"/>
        <v>82.2</v>
      </c>
      <c r="M63" s="77">
        <f t="shared" ca="1" si="19"/>
        <v>-3.6363635999999999E-3</v>
      </c>
      <c r="N63" s="86">
        <f t="shared" ca="1" si="23"/>
        <v>53294105.859568238</v>
      </c>
      <c r="O63" s="56" t="str">
        <f ca="1">IFERROR(OFFSET(INDIRECT($H$3 &amp; "!A152"), 7, 0), "")</f>
        <v>디카르고</v>
      </c>
      <c r="P63" s="39">
        <f t="shared" ca="1" si="20"/>
        <v>171</v>
      </c>
      <c r="Q63" s="77">
        <f t="shared" ca="1" si="21"/>
        <v>0</v>
      </c>
      <c r="R63" s="86">
        <f t="shared" ca="1" si="24"/>
        <v>35594677.891538031</v>
      </c>
    </row>
    <row r="64" spans="1:18">
      <c r="A64" s="40" t="s">
        <v>221</v>
      </c>
      <c r="B64" s="11" t="s">
        <v>222</v>
      </c>
      <c r="C64" s="95">
        <v>4720</v>
      </c>
      <c r="D64" s="92">
        <v>4.2553191000000001E-3</v>
      </c>
      <c r="E64" s="93">
        <v>577826.78074545995</v>
      </c>
      <c r="F64" s="35"/>
      <c r="G64" s="56" t="str">
        <f ca="1">IFERROR(OFFSET(INDIRECT($H$3 &amp; "!A179"), 8, 0), "")</f>
        <v>알파쿼크</v>
      </c>
      <c r="H64" s="39">
        <f t="shared" ca="1" si="16"/>
        <v>4730</v>
      </c>
      <c r="I64" s="77">
        <f t="shared" ca="1" si="17"/>
        <v>-8.3857441999999997E-3</v>
      </c>
      <c r="J64" s="86">
        <f t="shared" ca="1" si="22"/>
        <v>2694672.4830688601</v>
      </c>
      <c r="K64" s="56" t="str">
        <f ca="1">IFERROR(OFFSET(INDIRECT($H$3 &amp; "!A125"), 8, 0), "")</f>
        <v>엠블</v>
      </c>
      <c r="L64" s="39">
        <f t="shared" ca="1" si="18"/>
        <v>18.8</v>
      </c>
      <c r="M64" s="77">
        <f t="shared" ca="1" si="19"/>
        <v>0</v>
      </c>
      <c r="N64" s="86">
        <f t="shared" ca="1" si="23"/>
        <v>1674331025.1179705</v>
      </c>
      <c r="O64" s="56" t="str">
        <f ca="1">IFERROR(OFFSET(INDIRECT($H$3 &amp; "!A152"), 8, 0), "")</f>
        <v>스팀</v>
      </c>
      <c r="P64" s="39">
        <f t="shared" ca="1" si="20"/>
        <v>719</v>
      </c>
      <c r="Q64" s="77">
        <f t="shared" ca="1" si="21"/>
        <v>1.3927576999999999E-3</v>
      </c>
      <c r="R64" s="86">
        <f t="shared" ca="1" si="24"/>
        <v>4325266.2549938802</v>
      </c>
    </row>
    <row r="65" spans="1:18" ht="17.25" thickBot="1">
      <c r="A65" s="40" t="s">
        <v>327</v>
      </c>
      <c r="B65" s="11" t="s">
        <v>328</v>
      </c>
      <c r="C65" s="95">
        <v>0.253</v>
      </c>
      <c r="D65" s="92">
        <v>3.9682540000000001E-3</v>
      </c>
      <c r="E65" s="93">
        <v>266685349577.7612</v>
      </c>
      <c r="F65" s="35"/>
      <c r="G65" s="57" t="str">
        <f ca="1">IFERROR(OFFSET(INDIRECT($H$3 &amp; "!A179"), 9, 0), "")</f>
        <v>아크</v>
      </c>
      <c r="H65" s="37">
        <f t="shared" ca="1" si="16"/>
        <v>2500</v>
      </c>
      <c r="I65" s="79">
        <f t="shared" ca="1" si="17"/>
        <v>-3.47490347E-2</v>
      </c>
      <c r="J65" s="87">
        <f t="shared" ca="1" si="22"/>
        <v>7145641.2796485303</v>
      </c>
      <c r="K65" s="57" t="str">
        <f ca="1">IFERROR(OFFSET(INDIRECT($H$3 &amp; "!A125"), 9, 0), "")</f>
        <v>무비블록</v>
      </c>
      <c r="L65" s="37">
        <f t="shared" ca="1" si="18"/>
        <v>12.7</v>
      </c>
      <c r="M65" s="79">
        <f t="shared" ca="1" si="19"/>
        <v>7.9365079000000005E-3</v>
      </c>
      <c r="N65" s="87">
        <f t="shared" ca="1" si="23"/>
        <v>943060730.21138346</v>
      </c>
      <c r="O65" s="57" t="str">
        <f ca="1">IFERROR(OFFSET(INDIRECT($H$3 &amp; "!A152"), 9, 0), "")</f>
        <v>헌트</v>
      </c>
      <c r="P65" s="37">
        <f t="shared" ca="1" si="20"/>
        <v>861</v>
      </c>
      <c r="Q65" s="79">
        <f t="shared" ca="1" si="21"/>
        <v>-1.6E-2</v>
      </c>
      <c r="R65" s="87">
        <f t="shared" ca="1" si="24"/>
        <v>15160003.341764599</v>
      </c>
    </row>
    <row r="66" spans="1:18">
      <c r="A66" s="40" t="s">
        <v>181</v>
      </c>
      <c r="B66" s="11" t="s">
        <v>182</v>
      </c>
      <c r="C66" s="95">
        <v>1430</v>
      </c>
      <c r="D66" s="92">
        <v>3.5087718999999998E-3</v>
      </c>
      <c r="E66" s="93">
        <v>4680956.21387689</v>
      </c>
      <c r="F66" s="35"/>
      <c r="G66" s="56" t="str">
        <f ca="1">IFERROR(OFFSET(INDIRECT($H$3 &amp; "!A179"), 10, 0), "")</f>
        <v>피르마체인</v>
      </c>
      <c r="H66" s="38">
        <f t="shared" ref="H66:H75" ca="1" si="25">_xlfn.IFNA(VLOOKUP(G66, $B$2:$D$200, 2, FALSE), "")</f>
        <v>211</v>
      </c>
      <c r="I66" s="76">
        <f t="shared" ref="I66:I75" ca="1" si="26">_xlfn.IFNA(VLOOKUP(G66, $B$2:$D$200, 3, FALSE), "")</f>
        <v>0</v>
      </c>
      <c r="J66" s="85">
        <f t="shared" ca="1" si="22"/>
        <v>46830458.455021828</v>
      </c>
      <c r="K66" s="55" t="str">
        <f ca="1">IFERROR(OFFSET(INDIRECT($H$3 &amp; "!A125"), 10, 0), "")</f>
        <v>캐리프로토콜</v>
      </c>
      <c r="L66" s="38">
        <f t="shared" ca="1" si="18"/>
        <v>14</v>
      </c>
      <c r="M66" s="76">
        <f t="shared" ca="1" si="19"/>
        <v>7.1942446E-3</v>
      </c>
      <c r="N66" s="85">
        <f t="shared" ca="1" si="23"/>
        <v>1245101415.2732689</v>
      </c>
      <c r="O66" s="55" t="str">
        <f ca="1">IFERROR(OFFSET(INDIRECT($H$3 &amp; "!A152"), 10, 0), "")</f>
        <v>폴리매쓰</v>
      </c>
      <c r="P66" s="38">
        <f t="shared" ca="1" si="20"/>
        <v>873</v>
      </c>
      <c r="Q66" s="76">
        <f t="shared" ca="1" si="21"/>
        <v>3.4482759000000001E-3</v>
      </c>
      <c r="R66" s="85">
        <f t="shared" ca="1" si="24"/>
        <v>11016530.524724551</v>
      </c>
    </row>
    <row r="67" spans="1:18">
      <c r="A67" s="40" t="s">
        <v>203</v>
      </c>
      <c r="B67" s="11" t="s">
        <v>204</v>
      </c>
      <c r="C67" s="95">
        <v>873</v>
      </c>
      <c r="D67" s="92">
        <v>3.4482759000000001E-3</v>
      </c>
      <c r="E67" s="93">
        <v>11016530.524724551</v>
      </c>
      <c r="F67" s="35"/>
      <c r="G67" s="56" t="str">
        <f ca="1">IFERROR(OFFSET(INDIRECT($H$3 &amp; "!A179"), 11, 0), "")</f>
        <v>에브리피디아</v>
      </c>
      <c r="H67" s="39">
        <f t="shared" ca="1" si="25"/>
        <v>23.8</v>
      </c>
      <c r="I67" s="77">
        <f t="shared" ca="1" si="26"/>
        <v>-3.6437246999999999E-2</v>
      </c>
      <c r="J67" s="86">
        <f t="shared" ca="1" si="22"/>
        <v>906579296.10680211</v>
      </c>
      <c r="K67" s="56" t="str">
        <f ca="1">IFERROR(OFFSET(INDIRECT($H$3 &amp; "!A125"), 11, 0), "")</f>
        <v>에브리피디아</v>
      </c>
      <c r="L67" s="39">
        <f t="shared" ca="1" si="18"/>
        <v>23.8</v>
      </c>
      <c r="M67" s="77">
        <f t="shared" ca="1" si="19"/>
        <v>-3.6437246999999999E-2</v>
      </c>
      <c r="N67" s="86">
        <f t="shared" ca="1" si="23"/>
        <v>906579296.10680211</v>
      </c>
      <c r="O67" s="56" t="str">
        <f ca="1">IFERROR(OFFSET(INDIRECT($H$3 &amp; "!A152"), 11, 0), "")</f>
        <v>모스코인</v>
      </c>
      <c r="P67" s="39">
        <f t="shared" ca="1" si="20"/>
        <v>188</v>
      </c>
      <c r="Q67" s="77">
        <f t="shared" ca="1" si="21"/>
        <v>-1.5706806300000001E-2</v>
      </c>
      <c r="R67" s="86">
        <f t="shared" ca="1" si="24"/>
        <v>72310380.938393787</v>
      </c>
    </row>
    <row r="68" spans="1:18">
      <c r="A68" s="40" t="s">
        <v>223</v>
      </c>
      <c r="B68" s="11" t="s">
        <v>224</v>
      </c>
      <c r="C68" s="95">
        <v>1900</v>
      </c>
      <c r="D68" s="92">
        <v>2.6385224000000001E-3</v>
      </c>
      <c r="E68" s="93">
        <v>3304432.7412612</v>
      </c>
      <c r="F68" s="35"/>
      <c r="G68" s="56" t="str">
        <f ca="1">IFERROR(OFFSET(INDIRECT($H$3 &amp; "!A179"), 12, 0), "")</f>
        <v>메인프레임</v>
      </c>
      <c r="H68" s="39">
        <f t="shared" ca="1" si="25"/>
        <v>15.9</v>
      </c>
      <c r="I68" s="77">
        <f t="shared" ca="1" si="26"/>
        <v>-1.24223602E-2</v>
      </c>
      <c r="J68" s="86">
        <f t="shared" ca="1" si="22"/>
        <v>719844274.93446171</v>
      </c>
      <c r="K68" s="56" t="str">
        <f ca="1">IFERROR(OFFSET(INDIRECT($H$3 &amp; "!A125"), 12, 0), "")</f>
        <v>메인프레임</v>
      </c>
      <c r="L68" s="39">
        <f t="shared" ca="1" si="18"/>
        <v>15.9</v>
      </c>
      <c r="M68" s="77">
        <f t="shared" ca="1" si="19"/>
        <v>-1.24223602E-2</v>
      </c>
      <c r="N68" s="86">
        <f t="shared" ca="1" si="23"/>
        <v>719844274.93446171</v>
      </c>
      <c r="O68" s="56" t="str">
        <f ca="1">IFERROR(OFFSET(INDIRECT($H$3 &amp; "!A152"), 12, 0), "")</f>
        <v>엘프</v>
      </c>
      <c r="P68" s="39">
        <f t="shared" ca="1" si="20"/>
        <v>742</v>
      </c>
      <c r="Q68" s="77">
        <f t="shared" ca="1" si="21"/>
        <v>-2.688172E-3</v>
      </c>
      <c r="R68" s="86">
        <f t="shared" ca="1" si="24"/>
        <v>9021233.31167382</v>
      </c>
    </row>
    <row r="69" spans="1:18">
      <c r="A69" s="40" t="s">
        <v>189</v>
      </c>
      <c r="B69" s="11" t="s">
        <v>190</v>
      </c>
      <c r="C69" s="95">
        <v>381</v>
      </c>
      <c r="D69" s="92">
        <v>2.6315789000000002E-3</v>
      </c>
      <c r="E69" s="93">
        <v>34876922.243501417</v>
      </c>
      <c r="F69" s="35"/>
      <c r="G69" s="56" t="str">
        <f ca="1">IFERROR(OFFSET(INDIRECT($H$3 &amp; "!A179"), 13, 0), "")</f>
        <v>썬더토큰</v>
      </c>
      <c r="H69" s="39">
        <f t="shared" ca="1" si="25"/>
        <v>16.8</v>
      </c>
      <c r="I69" s="77">
        <f t="shared" ca="1" si="26"/>
        <v>3.7037037000000002E-2</v>
      </c>
      <c r="J69" s="86">
        <f t="shared" ca="1" si="22"/>
        <v>2205973514.9098992</v>
      </c>
      <c r="K69" s="56" t="str">
        <f ca="1">IFERROR(OFFSET(INDIRECT($H$3 &amp; "!A125"), 13, 0), "")</f>
        <v>썬더토큰</v>
      </c>
      <c r="L69" s="39">
        <f t="shared" ca="1" si="18"/>
        <v>16.8</v>
      </c>
      <c r="M69" s="77">
        <f t="shared" ca="1" si="19"/>
        <v>3.7037037000000002E-2</v>
      </c>
      <c r="N69" s="86">
        <f t="shared" ca="1" si="23"/>
        <v>2205973514.9098992</v>
      </c>
      <c r="O69" s="56" t="str">
        <f ca="1">IFERROR(OFFSET(INDIRECT($H$3 &amp; "!A152"), 13, 0), "")</f>
        <v>메타디움</v>
      </c>
      <c r="P69" s="39">
        <f t="shared" ca="1" si="20"/>
        <v>130</v>
      </c>
      <c r="Q69" s="77">
        <f t="shared" ca="1" si="21"/>
        <v>0</v>
      </c>
      <c r="R69" s="86">
        <f t="shared" ca="1" si="24"/>
        <v>51970902.956900269</v>
      </c>
    </row>
    <row r="70" spans="1:18">
      <c r="A70" s="40" t="s">
        <v>169</v>
      </c>
      <c r="B70" s="11" t="s">
        <v>170</v>
      </c>
      <c r="C70" s="95">
        <v>4020</v>
      </c>
      <c r="D70" s="92">
        <v>2.4937656E-3</v>
      </c>
      <c r="E70" s="93">
        <v>1308726.551558</v>
      </c>
      <c r="F70" s="35"/>
      <c r="G70" s="56" t="str">
        <f ca="1">IFERROR(OFFSET(INDIRECT($H$3 &amp; "!A179"), 14, 0), "")</f>
        <v>코박토큰</v>
      </c>
      <c r="H70" s="39">
        <f t="shared" ca="1" si="25"/>
        <v>4860</v>
      </c>
      <c r="I70" s="77">
        <f t="shared" ca="1" si="26"/>
        <v>-1.01832994E-2</v>
      </c>
      <c r="J70" s="90">
        <f t="shared" ca="1" si="22"/>
        <v>3282011.9326094599</v>
      </c>
      <c r="K70" s="58" t="str">
        <f ca="1">IFERROR(OFFSET(INDIRECT($H$3 &amp; "!A125"), 14, 0), "")</f>
        <v>아하토큰</v>
      </c>
      <c r="L70" s="44">
        <f t="shared" ca="1" si="18"/>
        <v>20.2</v>
      </c>
      <c r="M70" s="78">
        <f t="shared" ca="1" si="19"/>
        <v>4.9751244000000002E-3</v>
      </c>
      <c r="N70" s="90">
        <f t="shared" ca="1" si="23"/>
        <v>3697343668.7681427</v>
      </c>
      <c r="O70" s="58" t="str">
        <f ca="1">IFERROR(OFFSET(INDIRECT($H$3 &amp; "!A152"), 14, 0), "")</f>
        <v>룸네트워크</v>
      </c>
      <c r="P70" s="44">
        <f t="shared" ca="1" si="20"/>
        <v>130</v>
      </c>
      <c r="Q70" s="78">
        <f t="shared" ca="1" si="21"/>
        <v>1.5625E-2</v>
      </c>
      <c r="R70" s="90">
        <f t="shared" ca="1" si="24"/>
        <v>321634315.64455038</v>
      </c>
    </row>
    <row r="71" spans="1:18">
      <c r="A71" s="40" t="s">
        <v>123</v>
      </c>
      <c r="B71" s="11" t="s">
        <v>124</v>
      </c>
      <c r="C71" s="95">
        <v>233550</v>
      </c>
      <c r="D71" s="92">
        <v>2.3605150000000001E-3</v>
      </c>
      <c r="E71" s="93">
        <v>53587.005588250002</v>
      </c>
      <c r="F71" s="35"/>
      <c r="G71" s="60" t="str">
        <f ca="1">IFERROR(OFFSET(INDIRECT($H$3 &amp; "!A179"), 15, 0), "")</f>
        <v>에스티피</v>
      </c>
      <c r="H71" s="45">
        <f t="shared" ca="1" si="25"/>
        <v>177</v>
      </c>
      <c r="I71" s="80">
        <f t="shared" ca="1" si="26"/>
        <v>-3.8043478300000003E-2</v>
      </c>
      <c r="J71" s="99">
        <f t="shared" ca="1" si="22"/>
        <v>397510514.11288691</v>
      </c>
      <c r="K71" s="56" t="str">
        <f ca="1">IFERROR(OFFSET(INDIRECT($H$3 &amp; "!A125"), 15, 0), "")</f>
        <v>리퍼리움</v>
      </c>
      <c r="L71" s="39">
        <f t="shared" ca="1" si="18"/>
        <v>22.6</v>
      </c>
      <c r="M71" s="77">
        <f t="shared" ca="1" si="19"/>
        <v>0.1078431373</v>
      </c>
      <c r="N71" s="99">
        <f t="shared" ca="1" si="23"/>
        <v>13166212776.378357</v>
      </c>
      <c r="O71" s="56" t="str">
        <f ca="1">IFERROR(OFFSET(INDIRECT($H$3 &amp; "!A152"), 15, 0), "")</f>
        <v>하이브</v>
      </c>
      <c r="P71" s="39">
        <f t="shared" ca="1" si="20"/>
        <v>950</v>
      </c>
      <c r="Q71" s="77">
        <f t="shared" ca="1" si="21"/>
        <v>-3.1479538E-3</v>
      </c>
      <c r="R71" s="99">
        <f t="shared" ca="1" si="24"/>
        <v>4365551.3980974304</v>
      </c>
    </row>
    <row r="72" spans="1:18">
      <c r="A72" s="40" t="s">
        <v>171</v>
      </c>
      <c r="B72" s="11" t="s">
        <v>172</v>
      </c>
      <c r="C72" s="95">
        <v>440</v>
      </c>
      <c r="D72" s="92">
        <v>2.2779043E-3</v>
      </c>
      <c r="E72" s="93">
        <v>8426470.0936659593</v>
      </c>
      <c r="F72" s="35"/>
      <c r="G72" s="56" t="str">
        <f ca="1">IFERROR(OFFSET(INDIRECT($H$3 &amp; "!A179"), 16, 0), "")</f>
        <v>휴먼스케이프</v>
      </c>
      <c r="H72" s="39">
        <f t="shared" ca="1" si="25"/>
        <v>214</v>
      </c>
      <c r="I72" s="77">
        <f t="shared" ca="1" si="26"/>
        <v>2.88461538E-2</v>
      </c>
      <c r="J72" s="86">
        <f t="shared" ca="1" si="22"/>
        <v>558184468.39069986</v>
      </c>
      <c r="K72" s="56" t="str">
        <f ca="1">IFERROR(OFFSET(INDIRECT($H$3 &amp; "!A125"), 16, 0), "")</f>
        <v>쿼크체인</v>
      </c>
      <c r="L72" s="39">
        <f t="shared" ca="1" si="18"/>
        <v>36.9</v>
      </c>
      <c r="M72" s="77">
        <f t="shared" ca="1" si="19"/>
        <v>-2.1220159200000002E-2</v>
      </c>
      <c r="N72" s="86">
        <f t="shared" ca="1" si="23"/>
        <v>518025097.56847787</v>
      </c>
      <c r="O72" s="56" t="str">
        <f ca="1">IFERROR(OFFSET(INDIRECT($H$3 &amp; "!A152"), 16, 0), "")</f>
        <v>센티넬프로토콜</v>
      </c>
      <c r="P72" s="39">
        <f t="shared" ca="1" si="20"/>
        <v>235</v>
      </c>
      <c r="Q72" s="77">
        <f t="shared" ca="1" si="21"/>
        <v>-4.2372881000000001E-3</v>
      </c>
      <c r="R72" s="86">
        <f t="shared" ca="1" si="24"/>
        <v>33079149.754965462</v>
      </c>
    </row>
    <row r="73" spans="1:18">
      <c r="A73" s="40" t="s">
        <v>165</v>
      </c>
      <c r="B73" s="11" t="s">
        <v>166</v>
      </c>
      <c r="C73" s="95">
        <v>2435</v>
      </c>
      <c r="D73" s="92">
        <v>2.0576131999999999E-3</v>
      </c>
      <c r="E73" s="93">
        <v>13053411.20700396</v>
      </c>
      <c r="F73" s="35"/>
      <c r="G73" s="56" t="str">
        <f ca="1">IFERROR(OFFSET(INDIRECT($H$3 &amp; "!A179"), 17, 0), "")</f>
        <v>아하토큰</v>
      </c>
      <c r="H73" s="39">
        <f t="shared" ca="1" si="25"/>
        <v>20.2</v>
      </c>
      <c r="I73" s="77">
        <f t="shared" ca="1" si="26"/>
        <v>4.9751244000000002E-3</v>
      </c>
      <c r="J73" s="86">
        <f t="shared" ca="1" si="22"/>
        <v>3697343668.7681427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피르마체인</v>
      </c>
      <c r="P73" s="39">
        <f t="shared" ca="1" si="20"/>
        <v>211</v>
      </c>
      <c r="Q73" s="77">
        <f t="shared" ca="1" si="21"/>
        <v>0</v>
      </c>
      <c r="R73" s="86">
        <f t="shared" ca="1" si="24"/>
        <v>46830458.455021828</v>
      </c>
    </row>
    <row r="74" spans="1:18">
      <c r="A74" s="40" t="s">
        <v>233</v>
      </c>
      <c r="B74" s="11" t="s">
        <v>234</v>
      </c>
      <c r="C74" s="95">
        <v>719</v>
      </c>
      <c r="D74" s="92">
        <v>1.3927576999999999E-3</v>
      </c>
      <c r="E74" s="93">
        <v>4325266.2549938802</v>
      </c>
      <c r="F74" s="35"/>
      <c r="G74" s="56" t="str">
        <f ca="1">IFERROR(OFFSET(INDIRECT($H$3 &amp; "!A179"), 18, 0), "")</f>
        <v>리퍼리움</v>
      </c>
      <c r="H74" s="39">
        <f t="shared" ca="1" si="25"/>
        <v>22.6</v>
      </c>
      <c r="I74" s="77">
        <f t="shared" ca="1" si="26"/>
        <v>0.1078431373</v>
      </c>
      <c r="J74" s="86">
        <f t="shared" ca="1" si="22"/>
        <v>13166212776.378357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에스티피</v>
      </c>
      <c r="P74" s="39">
        <f t="shared" ca="1" si="20"/>
        <v>177</v>
      </c>
      <c r="Q74" s="77">
        <f t="shared" ca="1" si="21"/>
        <v>-3.8043478300000003E-2</v>
      </c>
      <c r="R74" s="86">
        <f t="shared" ca="1" si="24"/>
        <v>397510514.11288691</v>
      </c>
    </row>
    <row r="75" spans="1:18" ht="17.25" thickBot="1">
      <c r="A75" s="40" t="s">
        <v>131</v>
      </c>
      <c r="B75" s="11" t="s">
        <v>132</v>
      </c>
      <c r="C75" s="95">
        <v>52400</v>
      </c>
      <c r="D75" s="92">
        <v>7.6394189999999995E-4</v>
      </c>
      <c r="E75" s="93">
        <v>1114278.7037029699</v>
      </c>
      <c r="F75" s="35"/>
      <c r="G75" s="57" t="str">
        <f ca="1">IFERROR(OFFSET(INDIRECT($H$3 &amp; "!A179"), 19, 0), "")</f>
        <v>쿼크체인</v>
      </c>
      <c r="H75" s="37">
        <f t="shared" ca="1" si="25"/>
        <v>36.9</v>
      </c>
      <c r="I75" s="79">
        <f t="shared" ca="1" si="26"/>
        <v>-2.1220159200000002E-2</v>
      </c>
      <c r="J75" s="87">
        <f t="shared" ca="1" si="22"/>
        <v>518025097.56847787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휴먼스케이프</v>
      </c>
      <c r="P75" s="37">
        <f t="shared" ca="1" si="20"/>
        <v>214</v>
      </c>
      <c r="Q75" s="79">
        <f t="shared" ca="1" si="21"/>
        <v>2.88461538E-2</v>
      </c>
      <c r="R75" s="87">
        <f t="shared" ca="1" si="24"/>
        <v>558184468.39069986</v>
      </c>
    </row>
    <row r="76" spans="1:18">
      <c r="A76" s="40" t="s">
        <v>103</v>
      </c>
      <c r="B76" s="11" t="s">
        <v>104</v>
      </c>
      <c r="C76" s="95">
        <v>1265</v>
      </c>
      <c r="D76" s="92">
        <v>0</v>
      </c>
      <c r="E76" s="93">
        <v>1735944.6978730501</v>
      </c>
      <c r="F76" s="35"/>
      <c r="G76" s="35"/>
      <c r="H76" s="35"/>
      <c r="I76" s="35"/>
    </row>
    <row r="77" spans="1:18">
      <c r="A77" s="40" t="s">
        <v>107</v>
      </c>
      <c r="B77" s="11" t="s">
        <v>108</v>
      </c>
      <c r="C77" s="95">
        <v>171</v>
      </c>
      <c r="D77" s="92">
        <v>0</v>
      </c>
      <c r="E77" s="93">
        <v>35594677.891538031</v>
      </c>
      <c r="F77" s="35"/>
      <c r="G77" s="35"/>
      <c r="H77" s="35"/>
      <c r="I77" s="35"/>
    </row>
    <row r="78" spans="1:18">
      <c r="A78" s="40" t="s">
        <v>187</v>
      </c>
      <c r="B78" s="11" t="s">
        <v>188</v>
      </c>
      <c r="C78" s="95">
        <v>18.8</v>
      </c>
      <c r="D78" s="92">
        <v>0</v>
      </c>
      <c r="E78" s="93">
        <v>1674331025.1179705</v>
      </c>
      <c r="F78" s="35"/>
      <c r="G78" s="35"/>
      <c r="H78" s="35"/>
      <c r="I78" s="35"/>
    </row>
    <row r="79" spans="1:18">
      <c r="A79" s="40" t="s">
        <v>191</v>
      </c>
      <c r="B79" s="11" t="s">
        <v>192</v>
      </c>
      <c r="C79" s="95">
        <v>130</v>
      </c>
      <c r="D79" s="92">
        <v>0</v>
      </c>
      <c r="E79" s="93">
        <v>51970902.956900269</v>
      </c>
      <c r="F79" s="35"/>
      <c r="G79" s="35"/>
      <c r="H79" s="35"/>
      <c r="I79" s="35"/>
    </row>
    <row r="80" spans="1:18">
      <c r="A80" s="40" t="s">
        <v>197</v>
      </c>
      <c r="B80" s="11" t="s">
        <v>198</v>
      </c>
      <c r="C80" s="95">
        <v>211</v>
      </c>
      <c r="D80" s="92">
        <v>0</v>
      </c>
      <c r="E80" s="93">
        <v>46830458.455021828</v>
      </c>
      <c r="F80" s="35"/>
      <c r="G80" s="35"/>
      <c r="H80" s="35"/>
      <c r="I80" s="35"/>
    </row>
    <row r="81" spans="1:9">
      <c r="A81" s="40" t="s">
        <v>161</v>
      </c>
      <c r="B81" s="11" t="s">
        <v>162</v>
      </c>
      <c r="C81" s="95">
        <v>742</v>
      </c>
      <c r="D81" s="92">
        <v>-2.688172E-3</v>
      </c>
      <c r="E81" s="93">
        <v>9021233.31167382</v>
      </c>
      <c r="F81" s="35"/>
      <c r="G81" s="35"/>
      <c r="H81" s="35"/>
      <c r="I81" s="35"/>
    </row>
    <row r="82" spans="1:9">
      <c r="A82" s="40" t="s">
        <v>229</v>
      </c>
      <c r="B82" s="11" t="s">
        <v>230</v>
      </c>
      <c r="C82" s="95">
        <v>950</v>
      </c>
      <c r="D82" s="92">
        <v>-3.1479538E-3</v>
      </c>
      <c r="E82" s="93">
        <v>4365551.3980974304</v>
      </c>
      <c r="F82" s="35"/>
      <c r="G82" s="35"/>
      <c r="H82" s="35"/>
      <c r="I82" s="35"/>
    </row>
    <row r="83" spans="1:9">
      <c r="A83" s="40" t="s">
        <v>87</v>
      </c>
      <c r="B83" s="11" t="s">
        <v>88</v>
      </c>
      <c r="C83" s="95">
        <v>210700</v>
      </c>
      <c r="D83" s="92">
        <v>-3.5469377999999998E-3</v>
      </c>
      <c r="E83" s="93">
        <v>46624.489277289998</v>
      </c>
      <c r="F83" s="35"/>
      <c r="G83" s="35"/>
      <c r="H83" s="35"/>
      <c r="I83" s="35"/>
    </row>
    <row r="84" spans="1:9">
      <c r="A84" s="40" t="s">
        <v>199</v>
      </c>
      <c r="B84" s="11" t="s">
        <v>200</v>
      </c>
      <c r="C84" s="95">
        <v>83.6</v>
      </c>
      <c r="D84" s="92">
        <v>-3.5756853E-3</v>
      </c>
      <c r="E84" s="93">
        <v>106068431.38755228</v>
      </c>
      <c r="F84" s="35"/>
      <c r="G84" s="35"/>
      <c r="H84" s="35"/>
      <c r="I84" s="35"/>
    </row>
    <row r="85" spans="1:9">
      <c r="A85" s="40" t="s">
        <v>231</v>
      </c>
      <c r="B85" s="11" t="s">
        <v>232</v>
      </c>
      <c r="C85" s="95">
        <v>82.2</v>
      </c>
      <c r="D85" s="92">
        <v>-3.6363635999999999E-3</v>
      </c>
      <c r="E85" s="93">
        <v>53294105.859568238</v>
      </c>
      <c r="F85" s="35"/>
      <c r="G85" s="35"/>
      <c r="H85" s="35"/>
      <c r="I85" s="35"/>
    </row>
    <row r="86" spans="1:9">
      <c r="A86" s="40" t="s">
        <v>209</v>
      </c>
      <c r="B86" s="11" t="s">
        <v>210</v>
      </c>
      <c r="C86" s="95">
        <v>1345</v>
      </c>
      <c r="D86" s="92">
        <v>-3.7037036999999998E-3</v>
      </c>
      <c r="E86" s="93">
        <v>12482198.789198499</v>
      </c>
      <c r="F86" s="35"/>
      <c r="G86" s="35"/>
      <c r="H86" s="35"/>
      <c r="I86" s="35"/>
    </row>
    <row r="87" spans="1:9">
      <c r="A87" s="40" t="s">
        <v>48</v>
      </c>
      <c r="B87" s="11" t="s">
        <v>49</v>
      </c>
      <c r="C87" s="95">
        <v>75390000</v>
      </c>
      <c r="D87" s="92">
        <v>-3.9372158999999999E-3</v>
      </c>
      <c r="E87" s="93">
        <v>5188.6048610099997</v>
      </c>
      <c r="F87" s="35"/>
      <c r="G87" s="35"/>
      <c r="H87" s="35"/>
      <c r="I87" s="35"/>
    </row>
    <row r="88" spans="1:9">
      <c r="A88" s="40" t="s">
        <v>217</v>
      </c>
      <c r="B88" s="11" t="s">
        <v>218</v>
      </c>
      <c r="C88" s="95">
        <v>235</v>
      </c>
      <c r="D88" s="92">
        <v>-4.2372881000000001E-3</v>
      </c>
      <c r="E88" s="93">
        <v>33079149.754965462</v>
      </c>
      <c r="F88" s="35"/>
      <c r="G88" s="35"/>
      <c r="H88" s="35"/>
      <c r="I88" s="35"/>
    </row>
    <row r="89" spans="1:9">
      <c r="A89" s="40" t="s">
        <v>139</v>
      </c>
      <c r="B89" s="11" t="s">
        <v>140</v>
      </c>
      <c r="C89" s="95">
        <v>10810</v>
      </c>
      <c r="D89" s="92">
        <v>-4.6040515999999998E-3</v>
      </c>
      <c r="E89" s="93">
        <v>279860.7155245</v>
      </c>
      <c r="F89" s="35"/>
      <c r="G89" s="35"/>
      <c r="H89" s="35"/>
      <c r="I89" s="35"/>
    </row>
    <row r="90" spans="1:9">
      <c r="A90" s="40" t="s">
        <v>183</v>
      </c>
      <c r="B90" s="11" t="s">
        <v>184</v>
      </c>
      <c r="C90" s="95">
        <v>10480</v>
      </c>
      <c r="D90" s="92">
        <v>-4.7483381E-3</v>
      </c>
      <c r="E90" s="93">
        <v>2853006.2702996898</v>
      </c>
      <c r="F90" s="35"/>
      <c r="G90" s="35"/>
      <c r="H90" s="35"/>
      <c r="I90" s="35"/>
    </row>
    <row r="91" spans="1:9">
      <c r="A91" s="40" t="s">
        <v>251</v>
      </c>
      <c r="B91" s="11" t="s">
        <v>252</v>
      </c>
      <c r="C91" s="95">
        <v>396</v>
      </c>
      <c r="D91" s="92">
        <v>-5.0251256000000003E-3</v>
      </c>
      <c r="E91" s="93">
        <v>12986907.25889845</v>
      </c>
      <c r="F91" s="35"/>
      <c r="G91" s="35"/>
      <c r="H91" s="35"/>
      <c r="I91" s="35"/>
    </row>
    <row r="92" spans="1:9">
      <c r="A92" s="40" t="s">
        <v>117</v>
      </c>
      <c r="B92" s="11" t="s">
        <v>118</v>
      </c>
      <c r="C92" s="95">
        <v>4730</v>
      </c>
      <c r="D92" s="92">
        <v>-8.3857441999999997E-3</v>
      </c>
      <c r="E92" s="93">
        <v>2694672.4830688601</v>
      </c>
      <c r="F92" s="35"/>
      <c r="G92" s="35"/>
      <c r="H92" s="35"/>
      <c r="I92" s="35"/>
    </row>
    <row r="93" spans="1:9">
      <c r="A93" s="40" t="s">
        <v>335</v>
      </c>
      <c r="B93" s="11" t="s">
        <v>336</v>
      </c>
      <c r="C93" s="95">
        <v>199000</v>
      </c>
      <c r="D93" s="92">
        <v>-9.9502488000000004E-3</v>
      </c>
      <c r="E93" s="93">
        <v>578855.72332712996</v>
      </c>
      <c r="F93" s="35"/>
      <c r="G93" s="35"/>
      <c r="H93" s="35"/>
      <c r="I93" s="35"/>
    </row>
    <row r="94" spans="1:9">
      <c r="A94" s="40" t="s">
        <v>66</v>
      </c>
      <c r="B94" s="11" t="s">
        <v>67</v>
      </c>
      <c r="C94" s="95">
        <v>4860</v>
      </c>
      <c r="D94" s="92">
        <v>-1.01832994E-2</v>
      </c>
      <c r="E94" s="93">
        <v>3282011.9326094599</v>
      </c>
      <c r="F94" s="35"/>
      <c r="G94" s="35"/>
      <c r="H94" s="35"/>
      <c r="I94" s="35"/>
    </row>
    <row r="95" spans="1:9">
      <c r="A95" s="40" t="s">
        <v>91</v>
      </c>
      <c r="B95" s="11" t="s">
        <v>92</v>
      </c>
      <c r="C95" s="95">
        <v>86500</v>
      </c>
      <c r="D95" s="92">
        <v>-1.23315826E-2</v>
      </c>
      <c r="E95" s="93">
        <v>472641.34829459002</v>
      </c>
      <c r="F95" s="35"/>
      <c r="G95" s="35"/>
      <c r="H95" s="35"/>
      <c r="I95" s="35"/>
    </row>
    <row r="96" spans="1:9">
      <c r="A96" s="40" t="s">
        <v>205</v>
      </c>
      <c r="B96" s="11" t="s">
        <v>206</v>
      </c>
      <c r="C96" s="95">
        <v>15.9</v>
      </c>
      <c r="D96" s="92">
        <v>-1.24223602E-2</v>
      </c>
      <c r="E96" s="93">
        <v>719844274.93446171</v>
      </c>
      <c r="F96" s="35"/>
      <c r="G96" s="35"/>
      <c r="H96" s="35"/>
      <c r="I96" s="35"/>
    </row>
    <row r="97" spans="1:9">
      <c r="A97" s="40" t="s">
        <v>179</v>
      </c>
      <c r="B97" s="11" t="s">
        <v>180</v>
      </c>
      <c r="C97" s="95">
        <v>64840</v>
      </c>
      <c r="D97" s="92">
        <v>-1.29395646E-2</v>
      </c>
      <c r="E97" s="93">
        <v>50166.64640844</v>
      </c>
      <c r="F97" s="35"/>
      <c r="G97" s="35"/>
      <c r="H97" s="35"/>
      <c r="I97" s="35"/>
    </row>
    <row r="98" spans="1:9">
      <c r="A98" s="40" t="s">
        <v>219</v>
      </c>
      <c r="B98" s="11" t="s">
        <v>220</v>
      </c>
      <c r="C98" s="95">
        <v>188</v>
      </c>
      <c r="D98" s="92">
        <v>-1.5706806300000001E-2</v>
      </c>
      <c r="E98" s="93">
        <v>72310380.938393787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5">
        <v>861</v>
      </c>
      <c r="D99" s="92">
        <v>-1.6E-2</v>
      </c>
      <c r="E99" s="93">
        <v>15160003.341764599</v>
      </c>
      <c r="F99" s="35"/>
      <c r="G99" s="35"/>
      <c r="H99" s="35"/>
      <c r="I99" s="35"/>
    </row>
    <row r="100" spans="1:9">
      <c r="A100" s="40" t="s">
        <v>249</v>
      </c>
      <c r="B100" s="11" t="s">
        <v>250</v>
      </c>
      <c r="C100" s="95">
        <v>1200</v>
      </c>
      <c r="D100" s="92">
        <v>-1.6393442599999999E-2</v>
      </c>
      <c r="E100" s="93">
        <v>2694422.3793285801</v>
      </c>
      <c r="F100" s="35"/>
      <c r="G100" s="35"/>
      <c r="H100" s="35"/>
      <c r="I100" s="35"/>
    </row>
    <row r="101" spans="1:9">
      <c r="A101" s="40" t="s">
        <v>71</v>
      </c>
      <c r="B101" s="11" t="s">
        <v>72</v>
      </c>
      <c r="C101" s="95">
        <v>36.9</v>
      </c>
      <c r="D101" s="92">
        <v>-2.1220159200000002E-2</v>
      </c>
      <c r="E101" s="93">
        <v>518025097.56847787</v>
      </c>
      <c r="F101" s="35"/>
      <c r="G101" s="35"/>
      <c r="H101" s="35"/>
      <c r="I101" s="35"/>
    </row>
    <row r="102" spans="1:9">
      <c r="A102" s="40" t="s">
        <v>195</v>
      </c>
      <c r="B102" s="11" t="s">
        <v>196</v>
      </c>
      <c r="C102" s="95">
        <v>21180</v>
      </c>
      <c r="D102" s="92">
        <v>-2.26119059E-2</v>
      </c>
      <c r="E102" s="93">
        <v>1207509.57512839</v>
      </c>
      <c r="F102" s="35"/>
      <c r="G102" s="35"/>
      <c r="H102" s="35"/>
      <c r="I102" s="35"/>
    </row>
    <row r="103" spans="1:9">
      <c r="A103" s="40" t="s">
        <v>241</v>
      </c>
      <c r="B103" s="11" t="s">
        <v>242</v>
      </c>
      <c r="C103" s="95">
        <v>2500</v>
      </c>
      <c r="D103" s="92">
        <v>-3.47490347E-2</v>
      </c>
      <c r="E103" s="93">
        <v>7145641.2796485303</v>
      </c>
      <c r="F103" s="35"/>
      <c r="G103" s="35"/>
      <c r="H103" s="35"/>
      <c r="I103" s="35"/>
    </row>
    <row r="104" spans="1:9">
      <c r="A104" s="40" t="s">
        <v>175</v>
      </c>
      <c r="B104" s="11" t="s">
        <v>176</v>
      </c>
      <c r="C104" s="95">
        <v>23.8</v>
      </c>
      <c r="D104" s="92">
        <v>-3.6437246999999999E-2</v>
      </c>
      <c r="E104" s="93">
        <v>906579296.10680211</v>
      </c>
      <c r="F104" s="35"/>
      <c r="G104" s="35"/>
      <c r="H104" s="35"/>
      <c r="I104" s="35"/>
    </row>
    <row r="105" spans="1:9">
      <c r="A105" s="40" t="s">
        <v>237</v>
      </c>
      <c r="B105" s="11" t="s">
        <v>238</v>
      </c>
      <c r="C105" s="95">
        <v>177</v>
      </c>
      <c r="D105" s="92">
        <v>-3.8043478300000003E-2</v>
      </c>
      <c r="E105" s="93">
        <v>397510514.11288691</v>
      </c>
      <c r="F105" s="35"/>
      <c r="G105" s="35"/>
      <c r="H105" s="35"/>
      <c r="I105" s="35"/>
    </row>
    <row r="106" spans="1:9">
      <c r="A106" s="40" t="s">
        <v>333</v>
      </c>
      <c r="B106" s="11" t="s">
        <v>334</v>
      </c>
      <c r="C106" s="95">
        <v>1870</v>
      </c>
      <c r="D106" s="92">
        <v>-8.1081081099999994E-2</v>
      </c>
      <c r="E106" s="93">
        <v>220043956.64824197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50</v>
      </c>
      <c r="B2" s="11" t="s">
        <v>51</v>
      </c>
      <c r="C2" s="95">
        <v>502</v>
      </c>
      <c r="D2" s="92">
        <v>0.13063063059999999</v>
      </c>
      <c r="E2" s="93">
        <v>143550816.64630005</v>
      </c>
      <c r="F2" s="35"/>
      <c r="G2" s="54"/>
      <c r="H2" s="35"/>
      <c r="I2" s="35"/>
    </row>
    <row r="3" spans="1:18" ht="17.25" thickBot="1">
      <c r="A3" s="40" t="s">
        <v>201</v>
      </c>
      <c r="B3" s="11" t="s">
        <v>202</v>
      </c>
      <c r="C3" s="95">
        <v>22.6</v>
      </c>
      <c r="D3" s="92">
        <v>0.1078431373</v>
      </c>
      <c r="E3" s="93">
        <v>13166212776.378357</v>
      </c>
      <c r="F3" s="35"/>
      <c r="G3" s="287" t="s">
        <v>258</v>
      </c>
      <c r="H3" s="299" t="s">
        <v>337</v>
      </c>
      <c r="I3" s="299"/>
      <c r="K3" s="243" t="s">
        <v>34</v>
      </c>
      <c r="L3" s="244"/>
      <c r="M3" s="244"/>
      <c r="N3" s="245"/>
      <c r="O3" s="243" t="s">
        <v>259</v>
      </c>
      <c r="P3" s="244"/>
      <c r="Q3" s="244"/>
      <c r="R3" s="245"/>
    </row>
    <row r="4" spans="1:18" ht="17.25" thickBot="1">
      <c r="A4" s="40" t="s">
        <v>153</v>
      </c>
      <c r="B4" s="11" t="s">
        <v>154</v>
      </c>
      <c r="C4" s="95">
        <v>2120</v>
      </c>
      <c r="D4" s="92">
        <v>7.3417721500000005E-2</v>
      </c>
      <c r="E4" s="93">
        <v>4525474.8178625703</v>
      </c>
      <c r="F4" s="35"/>
      <c r="G4" s="288"/>
      <c r="H4" s="300"/>
      <c r="I4" s="300"/>
      <c r="K4" s="280" t="s">
        <v>55</v>
      </c>
      <c r="L4" s="296">
        <f ca="1">NOW()</f>
        <v>44485.882657754628</v>
      </c>
      <c r="M4" s="297"/>
      <c r="N4" s="298"/>
      <c r="O4" s="295" t="s">
        <v>55</v>
      </c>
      <c r="P4" s="296">
        <f ca="1">NOW()</f>
        <v>44485.882657754628</v>
      </c>
      <c r="Q4" s="297"/>
      <c r="R4" s="298"/>
    </row>
    <row r="5" spans="1:18" ht="17.25" thickBot="1">
      <c r="A5" s="40" t="s">
        <v>331</v>
      </c>
      <c r="B5" s="11" t="s">
        <v>332</v>
      </c>
      <c r="C5" s="95">
        <v>1920</v>
      </c>
      <c r="D5" s="92">
        <v>5.7851239700000001E-2</v>
      </c>
      <c r="E5" s="93">
        <v>1583346339.4516294</v>
      </c>
      <c r="F5" s="35"/>
      <c r="K5" s="288"/>
      <c r="L5" s="51" t="s">
        <v>58</v>
      </c>
      <c r="M5" s="73" t="s">
        <v>59</v>
      </c>
      <c r="N5" s="69" t="s">
        <v>262</v>
      </c>
      <c r="O5" s="266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157</v>
      </c>
      <c r="B6" s="11" t="s">
        <v>158</v>
      </c>
      <c r="C6" s="95">
        <v>1675</v>
      </c>
      <c r="D6" s="92">
        <v>4.3613707199999997E-2</v>
      </c>
      <c r="E6" s="93">
        <v>4595227.7965056896</v>
      </c>
      <c r="F6" s="35"/>
      <c r="G6" s="243" t="s">
        <v>52</v>
      </c>
      <c r="H6" s="244"/>
      <c r="I6" s="24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51</v>
      </c>
      <c r="P6" s="38">
        <f t="shared" ref="P6:P25" si="2">_xlfn.IFNA(VLOOKUP(O6, $B$2:$D$200, 2, FALSE), "")</f>
        <v>502</v>
      </c>
      <c r="Q6" s="76">
        <f t="shared" ref="Q6:Q25" si="3">_xlfn.IFNA(VLOOKUP(O6, $B$2:$D$200, 3, FALSE), "")</f>
        <v>0.13063063059999999</v>
      </c>
      <c r="R6" s="85">
        <f>_xlfn.IFNA(VLOOKUP(O6, $B$2:$E$200, 4, FALSE), "")</f>
        <v>143550816.64630005</v>
      </c>
    </row>
    <row r="7" spans="1:18">
      <c r="A7" s="40" t="s">
        <v>129</v>
      </c>
      <c r="B7" s="11" t="s">
        <v>130</v>
      </c>
      <c r="C7" s="95">
        <v>123</v>
      </c>
      <c r="D7" s="92">
        <v>4.23728814E-2</v>
      </c>
      <c r="E7" s="93">
        <v>53794054.468684077</v>
      </c>
      <c r="F7" s="35"/>
      <c r="G7" s="271" t="s">
        <v>36</v>
      </c>
      <c r="H7" s="272"/>
      <c r="I7" s="27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202</v>
      </c>
      <c r="P7" s="39">
        <f t="shared" si="2"/>
        <v>22.6</v>
      </c>
      <c r="Q7" s="77">
        <f t="shared" si="3"/>
        <v>0.1078431373</v>
      </c>
      <c r="R7" s="86">
        <f t="shared" ref="R7:R25" si="5">_xlfn.IFNA(VLOOKUP(O7, $B$2:$E$200, 4, FALSE), "")</f>
        <v>13166212776.378357</v>
      </c>
    </row>
    <row r="8" spans="1:18" ht="17.25" thickBot="1">
      <c r="A8" s="40" t="s">
        <v>75</v>
      </c>
      <c r="B8" s="11" t="s">
        <v>76</v>
      </c>
      <c r="C8" s="95">
        <v>34440</v>
      </c>
      <c r="D8" s="92">
        <v>3.86007238E-2</v>
      </c>
      <c r="E8" s="93">
        <v>632638.50172217004</v>
      </c>
      <c r="F8" s="35"/>
      <c r="G8" s="264"/>
      <c r="H8" s="265"/>
      <c r="I8" s="26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154</v>
      </c>
      <c r="P8" s="39">
        <f t="shared" si="2"/>
        <v>2120</v>
      </c>
      <c r="Q8" s="77">
        <f t="shared" si="3"/>
        <v>7.3417721500000005E-2</v>
      </c>
      <c r="R8" s="86">
        <f t="shared" si="5"/>
        <v>4525474.8178625703</v>
      </c>
    </row>
    <row r="9" spans="1:18" ht="17.25" thickBot="1">
      <c r="A9" s="40" t="s">
        <v>185</v>
      </c>
      <c r="B9" s="11" t="s">
        <v>186</v>
      </c>
      <c r="C9" s="95">
        <v>16.8</v>
      </c>
      <c r="D9" s="92">
        <v>3.7037037000000002E-2</v>
      </c>
      <c r="E9" s="93">
        <v>2205973514.9098992</v>
      </c>
      <c r="F9" s="35"/>
      <c r="G9" s="50" t="s">
        <v>38</v>
      </c>
      <c r="H9" s="244" t="s">
        <v>37</v>
      </c>
      <c r="I9" s="24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332</v>
      </c>
      <c r="P9" s="39">
        <f t="shared" si="2"/>
        <v>1920</v>
      </c>
      <c r="Q9" s="77">
        <f t="shared" si="3"/>
        <v>5.7851239700000001E-2</v>
      </c>
      <c r="R9" s="86">
        <f t="shared" si="5"/>
        <v>1583346339.4516294</v>
      </c>
    </row>
    <row r="10" spans="1:18">
      <c r="A10" s="40" t="s">
        <v>119</v>
      </c>
      <c r="B10" s="11" t="s">
        <v>120</v>
      </c>
      <c r="C10" s="95">
        <v>39.700000000000003</v>
      </c>
      <c r="D10" s="92">
        <v>3.6553524800000001E-2</v>
      </c>
      <c r="E10" s="93">
        <v>132383124.31804951</v>
      </c>
      <c r="F10" s="35"/>
      <c r="G10" s="289">
        <f>_xlfn.IFNA(VLOOKUP(G7, $B$2:$D$200, 3, FALSE), "-")</f>
        <v>-3.9372158999999999E-3</v>
      </c>
      <c r="H10" s="291">
        <f>_xlfn.IFNA(VLOOKUP(G7, $B$2:$D$200, 2, FALSE), "-")</f>
        <v>75390000</v>
      </c>
      <c r="I10" s="29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158</v>
      </c>
      <c r="P10" s="39">
        <f t="shared" si="2"/>
        <v>1675</v>
      </c>
      <c r="Q10" s="77">
        <f t="shared" si="3"/>
        <v>4.3613707199999997E-2</v>
      </c>
      <c r="R10" s="90">
        <f t="shared" si="5"/>
        <v>4595227.7965056896</v>
      </c>
    </row>
    <row r="11" spans="1:18" ht="17.25" thickBot="1">
      <c r="A11" s="40" t="s">
        <v>141</v>
      </c>
      <c r="B11" s="11" t="s">
        <v>142</v>
      </c>
      <c r="C11" s="95">
        <v>114</v>
      </c>
      <c r="D11" s="92">
        <v>3.6363636400000003E-2</v>
      </c>
      <c r="E11" s="93">
        <v>47529516.408697776</v>
      </c>
      <c r="F11" s="35"/>
      <c r="G11" s="290"/>
      <c r="H11" s="293"/>
      <c r="I11" s="29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130</v>
      </c>
      <c r="P11" s="45">
        <f t="shared" si="2"/>
        <v>123</v>
      </c>
      <c r="Q11" s="80">
        <f t="shared" si="3"/>
        <v>4.23728814E-2</v>
      </c>
      <c r="R11" s="99">
        <f t="shared" si="5"/>
        <v>53794054.468684077</v>
      </c>
    </row>
    <row r="12" spans="1:18" ht="17.25" thickBot="1">
      <c r="A12" s="40" t="s">
        <v>73</v>
      </c>
      <c r="B12" s="11" t="s">
        <v>74</v>
      </c>
      <c r="C12" s="95">
        <v>42070</v>
      </c>
      <c r="D12" s="92">
        <v>3.5187007899999997E-2</v>
      </c>
      <c r="E12" s="93">
        <v>272378.40075620997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76</v>
      </c>
      <c r="P12" s="39">
        <f t="shared" si="2"/>
        <v>34440</v>
      </c>
      <c r="Q12" s="77">
        <f t="shared" si="3"/>
        <v>3.86007238E-2</v>
      </c>
      <c r="R12" s="86">
        <f t="shared" si="5"/>
        <v>632638.50172217004</v>
      </c>
    </row>
    <row r="13" spans="1:18" ht="17.25" thickBot="1">
      <c r="A13" s="40" t="s">
        <v>95</v>
      </c>
      <c r="B13" s="11" t="s">
        <v>96</v>
      </c>
      <c r="C13" s="95">
        <v>8715</v>
      </c>
      <c r="D13" s="92">
        <v>3.5035629499999998E-2</v>
      </c>
      <c r="E13" s="93">
        <v>2287015.8319899798</v>
      </c>
      <c r="F13" s="35"/>
      <c r="G13" s="243" t="s">
        <v>70</v>
      </c>
      <c r="H13" s="244"/>
      <c r="I13" s="24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186</v>
      </c>
      <c r="P13" s="39">
        <f t="shared" si="2"/>
        <v>16.8</v>
      </c>
      <c r="Q13" s="77">
        <f t="shared" si="3"/>
        <v>3.7037037000000002E-2</v>
      </c>
      <c r="R13" s="86">
        <f t="shared" si="5"/>
        <v>2205973514.9098992</v>
      </c>
    </row>
    <row r="14" spans="1:18">
      <c r="A14" s="40" t="s">
        <v>263</v>
      </c>
      <c r="B14" s="11" t="s">
        <v>264</v>
      </c>
      <c r="C14" s="95">
        <v>297</v>
      </c>
      <c r="D14" s="92">
        <v>3.4843205600000003E-2</v>
      </c>
      <c r="E14" s="93">
        <v>326187818.48474675</v>
      </c>
      <c r="F14" s="35"/>
      <c r="G14" s="271" t="s">
        <v>36</v>
      </c>
      <c r="H14" s="272"/>
      <c r="I14" s="27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120</v>
      </c>
      <c r="P14" s="39">
        <f t="shared" si="2"/>
        <v>39.700000000000003</v>
      </c>
      <c r="Q14" s="77">
        <f t="shared" si="3"/>
        <v>3.6553524800000001E-2</v>
      </c>
      <c r="R14" s="86">
        <f t="shared" si="5"/>
        <v>132383124.31804951</v>
      </c>
    </row>
    <row r="15" spans="1:18" ht="17.25" thickBot="1">
      <c r="A15" s="40" t="s">
        <v>85</v>
      </c>
      <c r="B15" s="11" t="s">
        <v>86</v>
      </c>
      <c r="C15" s="95">
        <v>405</v>
      </c>
      <c r="D15" s="92">
        <v>3.0534351099999999E-2</v>
      </c>
      <c r="E15" s="93">
        <v>15207410.91557125</v>
      </c>
      <c r="F15" s="35"/>
      <c r="G15" s="264"/>
      <c r="H15" s="265"/>
      <c r="I15" s="26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142</v>
      </c>
      <c r="P15" s="37">
        <f t="shared" si="2"/>
        <v>114</v>
      </c>
      <c r="Q15" s="79">
        <f t="shared" si="3"/>
        <v>3.6363636400000003E-2</v>
      </c>
      <c r="R15" s="87">
        <f t="shared" si="5"/>
        <v>47529516.408697776</v>
      </c>
    </row>
    <row r="16" spans="1:18" ht="17.25" thickBot="1">
      <c r="A16" s="40" t="s">
        <v>101</v>
      </c>
      <c r="B16" s="11" t="s">
        <v>102</v>
      </c>
      <c r="C16" s="95">
        <v>1195</v>
      </c>
      <c r="D16" s="92">
        <v>3.0172413799999999E-2</v>
      </c>
      <c r="E16" s="93">
        <v>3210838.4238669798</v>
      </c>
      <c r="F16" s="35"/>
      <c r="G16" s="50" t="s">
        <v>38</v>
      </c>
      <c r="H16" s="244" t="s">
        <v>37</v>
      </c>
      <c r="I16" s="24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74</v>
      </c>
      <c r="P16" s="38">
        <f t="shared" si="2"/>
        <v>42070</v>
      </c>
      <c r="Q16" s="76">
        <f t="shared" si="3"/>
        <v>3.5187007899999997E-2</v>
      </c>
      <c r="R16" s="85">
        <f t="shared" si="5"/>
        <v>272378.40075620997</v>
      </c>
    </row>
    <row r="17" spans="1:18">
      <c r="A17" s="40" t="s">
        <v>215</v>
      </c>
      <c r="B17" s="11" t="s">
        <v>216</v>
      </c>
      <c r="C17" s="95">
        <v>214</v>
      </c>
      <c r="D17" s="92">
        <v>2.88461538E-2</v>
      </c>
      <c r="E17" s="93">
        <v>558184468.39069986</v>
      </c>
      <c r="F17" s="35"/>
      <c r="G17" s="289">
        <f>_xlfn.IFNA(VLOOKUP(G14, $B$2:$D$200, 3, FALSE), "-")</f>
        <v>-3.9372158999999999E-3</v>
      </c>
      <c r="H17" s="291">
        <f>_xlfn.IFNA(VLOOKUP(G14, $B$2:$D$200, 2, FALSE), "-")</f>
        <v>75390000</v>
      </c>
      <c r="I17" s="29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96</v>
      </c>
      <c r="P17" s="39">
        <f t="shared" si="2"/>
        <v>8715</v>
      </c>
      <c r="Q17" s="77">
        <f t="shared" si="3"/>
        <v>3.5035629499999998E-2</v>
      </c>
      <c r="R17" s="86">
        <f t="shared" si="5"/>
        <v>2287015.8319899798</v>
      </c>
    </row>
    <row r="18" spans="1:18" ht="17.25" thickBot="1">
      <c r="A18" s="40" t="s">
        <v>89</v>
      </c>
      <c r="B18" s="11" t="s">
        <v>90</v>
      </c>
      <c r="C18" s="95">
        <v>1445</v>
      </c>
      <c r="D18" s="92">
        <v>2.84697509E-2</v>
      </c>
      <c r="E18" s="93">
        <v>165081452.14349657</v>
      </c>
      <c r="F18" s="35"/>
      <c r="G18" s="290"/>
      <c r="H18" s="293"/>
      <c r="I18" s="29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264</v>
      </c>
      <c r="P18" s="39">
        <f t="shared" si="2"/>
        <v>297</v>
      </c>
      <c r="Q18" s="77">
        <f t="shared" si="3"/>
        <v>3.4843205600000003E-2</v>
      </c>
      <c r="R18" s="86">
        <f t="shared" si="5"/>
        <v>326187818.48474675</v>
      </c>
    </row>
    <row r="19" spans="1:18" ht="17.25" thickBot="1">
      <c r="A19" s="40" t="s">
        <v>163</v>
      </c>
      <c r="B19" s="11" t="s">
        <v>164</v>
      </c>
      <c r="C19" s="95">
        <v>224</v>
      </c>
      <c r="D19" s="92">
        <v>2.7522935799999999E-2</v>
      </c>
      <c r="E19" s="93">
        <v>111039425.11888243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86</v>
      </c>
      <c r="P19" s="39">
        <f t="shared" si="2"/>
        <v>405</v>
      </c>
      <c r="Q19" s="77">
        <f t="shared" si="3"/>
        <v>3.0534351099999999E-2</v>
      </c>
      <c r="R19" s="86">
        <f t="shared" si="5"/>
        <v>15207410.91557125</v>
      </c>
    </row>
    <row r="20" spans="1:18" ht="17.25" thickBot="1">
      <c r="A20" s="40" t="s">
        <v>53</v>
      </c>
      <c r="B20" s="11" t="s">
        <v>330</v>
      </c>
      <c r="C20" s="95">
        <v>460</v>
      </c>
      <c r="D20" s="92">
        <v>2.6785714299999999E-2</v>
      </c>
      <c r="E20" s="93">
        <v>16443988.839399779</v>
      </c>
      <c r="F20" s="35"/>
      <c r="G20" s="243" t="s">
        <v>254</v>
      </c>
      <c r="H20" s="244"/>
      <c r="I20" s="24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102</v>
      </c>
      <c r="P20" s="39">
        <f t="shared" si="2"/>
        <v>1195</v>
      </c>
      <c r="Q20" s="77">
        <f t="shared" si="3"/>
        <v>3.0172413799999999E-2</v>
      </c>
      <c r="R20" s="90">
        <f t="shared" si="5"/>
        <v>3210838.4238669798</v>
      </c>
    </row>
    <row r="21" spans="1:18">
      <c r="A21" s="40" t="s">
        <v>77</v>
      </c>
      <c r="B21" s="11" t="s">
        <v>78</v>
      </c>
      <c r="C21" s="95">
        <v>787500</v>
      </c>
      <c r="D21" s="92">
        <v>2.5123665699999999E-2</v>
      </c>
      <c r="E21" s="93">
        <v>27558.683403970001</v>
      </c>
      <c r="F21" s="35"/>
      <c r="G21" s="271" t="s">
        <v>36</v>
      </c>
      <c r="H21" s="272"/>
      <c r="I21" s="27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216</v>
      </c>
      <c r="P21" s="45">
        <f t="shared" si="2"/>
        <v>214</v>
      </c>
      <c r="Q21" s="80">
        <f t="shared" si="3"/>
        <v>2.88461538E-2</v>
      </c>
      <c r="R21" s="99">
        <f t="shared" si="5"/>
        <v>558184468.39069986</v>
      </c>
    </row>
    <row r="22" spans="1:18" ht="17.25" thickBot="1">
      <c r="A22" s="40" t="s">
        <v>105</v>
      </c>
      <c r="B22" s="11" t="s">
        <v>106</v>
      </c>
      <c r="C22" s="95">
        <v>2520</v>
      </c>
      <c r="D22" s="92">
        <v>2.4390243900000001E-2</v>
      </c>
      <c r="E22" s="93">
        <v>2666180.0642169202</v>
      </c>
      <c r="F22" s="35"/>
      <c r="G22" s="264"/>
      <c r="H22" s="265"/>
      <c r="I22" s="26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90</v>
      </c>
      <c r="P22" s="39">
        <f t="shared" si="2"/>
        <v>1445</v>
      </c>
      <c r="Q22" s="77">
        <f t="shared" si="3"/>
        <v>2.84697509E-2</v>
      </c>
      <c r="R22" s="86">
        <f t="shared" si="5"/>
        <v>165081452.14349657</v>
      </c>
    </row>
    <row r="23" spans="1:18" ht="17.25" thickBot="1">
      <c r="A23" s="40" t="s">
        <v>60</v>
      </c>
      <c r="B23" s="11" t="s">
        <v>61</v>
      </c>
      <c r="C23" s="95">
        <v>953</v>
      </c>
      <c r="D23" s="92">
        <v>2.2532188799999998E-2</v>
      </c>
      <c r="E23" s="93">
        <v>5279846.1754433298</v>
      </c>
      <c r="F23" s="35"/>
      <c r="G23" s="50" t="s">
        <v>38</v>
      </c>
      <c r="H23" s="244" t="s">
        <v>37</v>
      </c>
      <c r="I23" s="24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164</v>
      </c>
      <c r="P23" s="39">
        <f t="shared" si="2"/>
        <v>224</v>
      </c>
      <c r="Q23" s="77">
        <f t="shared" si="3"/>
        <v>2.7522935799999999E-2</v>
      </c>
      <c r="R23" s="86">
        <f t="shared" si="5"/>
        <v>111039425.11888243</v>
      </c>
    </row>
    <row r="24" spans="1:18">
      <c r="A24" s="40" t="s">
        <v>177</v>
      </c>
      <c r="B24" s="11" t="s">
        <v>178</v>
      </c>
      <c r="C24" s="95">
        <v>15830</v>
      </c>
      <c r="D24" s="92">
        <v>2.1290322600000001E-2</v>
      </c>
      <c r="E24" s="93">
        <v>1778742.4966062901</v>
      </c>
      <c r="F24" s="35"/>
      <c r="G24" s="289">
        <f>_xlfn.IFNA(VLOOKUP(G21, $B$2:$D$200, 3, FALSE), "-")</f>
        <v>-3.9372158999999999E-3</v>
      </c>
      <c r="H24" s="291">
        <f>_xlfn.IFNA(VLOOKUP(G21, $B$2:$D$200, 2, FALSE), "-")</f>
        <v>75390000</v>
      </c>
      <c r="I24" s="29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330</v>
      </c>
      <c r="P24" s="39">
        <f t="shared" si="2"/>
        <v>460</v>
      </c>
      <c r="Q24" s="77">
        <f t="shared" si="3"/>
        <v>2.6785714299999999E-2</v>
      </c>
      <c r="R24" s="86">
        <f t="shared" si="5"/>
        <v>16443988.839399779</v>
      </c>
    </row>
    <row r="25" spans="1:18" ht="17.25" thickBot="1">
      <c r="A25" s="40" t="s">
        <v>143</v>
      </c>
      <c r="B25" s="11" t="s">
        <v>144</v>
      </c>
      <c r="C25" s="95">
        <v>2960</v>
      </c>
      <c r="D25" s="92">
        <v>2.06896552E-2</v>
      </c>
      <c r="E25" s="93">
        <v>2874668.07272649</v>
      </c>
      <c r="F25" s="35"/>
      <c r="G25" s="290"/>
      <c r="H25" s="293"/>
      <c r="I25" s="29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78</v>
      </c>
      <c r="P25" s="37">
        <f t="shared" si="2"/>
        <v>787500</v>
      </c>
      <c r="Q25" s="79">
        <f t="shared" si="3"/>
        <v>2.5123665699999999E-2</v>
      </c>
      <c r="R25" s="87">
        <f t="shared" si="5"/>
        <v>27558.683403970001</v>
      </c>
    </row>
    <row r="26" spans="1:18">
      <c r="A26" s="40" t="s">
        <v>125</v>
      </c>
      <c r="B26" s="11" t="s">
        <v>126</v>
      </c>
      <c r="C26" s="95">
        <v>151</v>
      </c>
      <c r="D26" s="92">
        <v>2.02702703E-2</v>
      </c>
      <c r="E26" s="93">
        <v>118602825.61582898</v>
      </c>
      <c r="F26" s="35"/>
    </row>
    <row r="27" spans="1:18" ht="17.25" thickBot="1">
      <c r="A27" s="40" t="s">
        <v>79</v>
      </c>
      <c r="B27" s="11" t="s">
        <v>80</v>
      </c>
      <c r="C27" s="95">
        <v>867</v>
      </c>
      <c r="D27" s="92">
        <v>1.8801410099999999E-2</v>
      </c>
      <c r="E27" s="93">
        <v>2893199.4634523802</v>
      </c>
      <c r="F27" s="35"/>
    </row>
    <row r="28" spans="1:18" ht="17.25" thickBot="1">
      <c r="A28" s="40" t="s">
        <v>113</v>
      </c>
      <c r="B28" s="11" t="s">
        <v>114</v>
      </c>
      <c r="C28" s="95">
        <v>7175</v>
      </c>
      <c r="D28" s="92">
        <v>1.8452803399999999E-2</v>
      </c>
      <c r="E28" s="93">
        <v>360229.12755645998</v>
      </c>
      <c r="F28" s="35"/>
      <c r="G28" s="243" t="s">
        <v>46</v>
      </c>
      <c r="H28" s="244"/>
      <c r="I28" s="244"/>
      <c r="J28" s="245"/>
      <c r="K28" s="243" t="s">
        <v>44</v>
      </c>
      <c r="L28" s="244"/>
      <c r="M28" s="244"/>
      <c r="N28" s="245"/>
      <c r="O28" s="243" t="s">
        <v>45</v>
      </c>
      <c r="P28" s="244"/>
      <c r="Q28" s="244"/>
      <c r="R28" s="245"/>
    </row>
    <row r="29" spans="1:18" ht="17.25" thickBot="1">
      <c r="A29" s="40" t="s">
        <v>247</v>
      </c>
      <c r="B29" s="11" t="s">
        <v>248</v>
      </c>
      <c r="C29" s="95">
        <v>94.7</v>
      </c>
      <c r="D29" s="92">
        <v>1.8279569900000001E-2</v>
      </c>
      <c r="E29" s="93">
        <v>28383111.872850422</v>
      </c>
      <c r="F29" s="35"/>
      <c r="G29" s="280" t="s">
        <v>55</v>
      </c>
      <c r="H29" s="296">
        <f ca="1">NOW()</f>
        <v>44485.882657754628</v>
      </c>
      <c r="I29" s="297"/>
      <c r="J29" s="298"/>
      <c r="K29" s="295" t="s">
        <v>55</v>
      </c>
      <c r="L29" s="296">
        <f ca="1">NOW()</f>
        <v>44485.882657754628</v>
      </c>
      <c r="M29" s="297"/>
      <c r="N29" s="298"/>
      <c r="O29" s="295" t="s">
        <v>55</v>
      </c>
      <c r="P29" s="296">
        <f ca="1">NOW()</f>
        <v>44485.882657754628</v>
      </c>
      <c r="Q29" s="297"/>
      <c r="R29" s="298"/>
    </row>
    <row r="30" spans="1:18" ht="17.25" thickBot="1">
      <c r="A30" s="40" t="s">
        <v>159</v>
      </c>
      <c r="B30" s="11" t="s">
        <v>160</v>
      </c>
      <c r="C30" s="95">
        <v>112</v>
      </c>
      <c r="D30" s="92">
        <v>1.8181818200000002E-2</v>
      </c>
      <c r="E30" s="93">
        <v>50417802.537100598</v>
      </c>
      <c r="F30" s="35"/>
      <c r="G30" s="288"/>
      <c r="H30" s="51" t="s">
        <v>58</v>
      </c>
      <c r="I30" s="73" t="s">
        <v>59</v>
      </c>
      <c r="J30" s="69" t="s">
        <v>262</v>
      </c>
      <c r="K30" s="266"/>
      <c r="L30" s="51" t="s">
        <v>58</v>
      </c>
      <c r="M30" s="73" t="s">
        <v>59</v>
      </c>
      <c r="N30" s="91" t="s">
        <v>262</v>
      </c>
      <c r="O30" s="266"/>
      <c r="P30" s="51" t="s">
        <v>58</v>
      </c>
      <c r="Q30" s="73" t="s">
        <v>59</v>
      </c>
      <c r="R30" s="91" t="s">
        <v>262</v>
      </c>
    </row>
    <row r="31" spans="1:18">
      <c r="A31" s="40" t="s">
        <v>133</v>
      </c>
      <c r="B31" s="11" t="s">
        <v>134</v>
      </c>
      <c r="C31" s="95">
        <v>2110</v>
      </c>
      <c r="D31" s="92">
        <v>1.6867469900000001E-2</v>
      </c>
      <c r="E31" s="93">
        <v>1246632.45644844</v>
      </c>
      <c r="F31" s="35"/>
      <c r="G31" s="52" t="s">
        <v>51</v>
      </c>
      <c r="H31" s="38">
        <f t="shared" ref="H31:H50" si="6">_xlfn.IFNA(VLOOKUP(G31, $B$2:$D$200, 2, FALSE), "")</f>
        <v>502</v>
      </c>
      <c r="I31" s="76">
        <f t="shared" ref="I31:I50" si="7">_xlfn.IFNA(VLOOKUP(G31, $B$2:$D$200, 3, FALSE), "")</f>
        <v>0.13063063059999999</v>
      </c>
      <c r="J31" s="85">
        <f>_xlfn.IFNA(VLOOKUP(G31, $B$2:$E$200, 4, FALSE), "")</f>
        <v>143550816.64630005</v>
      </c>
      <c r="K31" s="81" t="s">
        <v>202</v>
      </c>
      <c r="L31" s="38">
        <f t="shared" ref="L31:L50" si="8">_xlfn.IFNA(VLOOKUP(K31, $B$2:$D$200, 2, FALSE), "")</f>
        <v>22.6</v>
      </c>
      <c r="M31" s="76">
        <f t="shared" ref="M31:M50" si="9">_xlfn.IFNA(VLOOKUP(K31, $B$2:$D$200, 3, FALSE), "")</f>
        <v>0.1078431373</v>
      </c>
      <c r="N31" s="85">
        <f>_xlfn.IFNA(VLOOKUP(K31, $B$2:$E$200, 4, FALSE), "")</f>
        <v>13166212776.378357</v>
      </c>
      <c r="O31" s="81" t="s">
        <v>51</v>
      </c>
      <c r="P31" s="38">
        <f t="shared" ref="P31:P50" si="10">_xlfn.IFNA(VLOOKUP(O31, $B$2:$D$200, 2, FALSE), "")</f>
        <v>502</v>
      </c>
      <c r="Q31" s="76">
        <f t="shared" ref="Q31:Q50" si="11">_xlfn.IFNA(VLOOKUP(O31, $B$2:$D$200, 3, FALSE), "")</f>
        <v>0.13063063059999999</v>
      </c>
      <c r="R31" s="85">
        <f>_xlfn.IFNA(VLOOKUP(O31, $B$2:$E$200, 4, FALSE), "")</f>
        <v>143550816.64630005</v>
      </c>
    </row>
    <row r="32" spans="1:18">
      <c r="A32" s="40" t="s">
        <v>235</v>
      </c>
      <c r="B32" s="11" t="s">
        <v>236</v>
      </c>
      <c r="C32" s="95">
        <v>130</v>
      </c>
      <c r="D32" s="92">
        <v>1.5625E-2</v>
      </c>
      <c r="E32" s="93">
        <v>321634315.64455038</v>
      </c>
      <c r="F32" s="35"/>
      <c r="G32" s="47" t="s">
        <v>202</v>
      </c>
      <c r="H32" s="39">
        <f t="shared" si="6"/>
        <v>22.6</v>
      </c>
      <c r="I32" s="77">
        <f t="shared" si="7"/>
        <v>0.1078431373</v>
      </c>
      <c r="J32" s="86">
        <f t="shared" ref="J32:J50" si="12">_xlfn.IFNA(VLOOKUP(G32, $B$2:$E$200, 4, FALSE), "")</f>
        <v>13166212776.378357</v>
      </c>
      <c r="K32" s="82" t="s">
        <v>186</v>
      </c>
      <c r="L32" s="39">
        <f t="shared" si="8"/>
        <v>16.8</v>
      </c>
      <c r="M32" s="77">
        <f t="shared" si="9"/>
        <v>3.7037037000000002E-2</v>
      </c>
      <c r="N32" s="86">
        <f t="shared" ref="N32:N50" si="13">_xlfn.IFNA(VLOOKUP(K32, $B$2:$E$200, 4, FALSE), "")</f>
        <v>2205973514.9098992</v>
      </c>
      <c r="O32" s="82" t="s">
        <v>130</v>
      </c>
      <c r="P32" s="39">
        <f t="shared" si="10"/>
        <v>123</v>
      </c>
      <c r="Q32" s="77">
        <f t="shared" si="11"/>
        <v>4.23728814E-2</v>
      </c>
      <c r="R32" s="86">
        <f t="shared" ref="R32:R50" si="14">_xlfn.IFNA(VLOOKUP(O32, $B$2:$E$200, 4, FALSE), "")</f>
        <v>53794054.468684077</v>
      </c>
    </row>
    <row r="33" spans="1:18">
      <c r="A33" s="40" t="s">
        <v>93</v>
      </c>
      <c r="B33" s="11" t="s">
        <v>94</v>
      </c>
      <c r="C33" s="95">
        <v>4824000</v>
      </c>
      <c r="D33" s="92">
        <v>1.51515152E-2</v>
      </c>
      <c r="E33" s="93">
        <v>41233.660711490003</v>
      </c>
      <c r="F33" s="35"/>
      <c r="G33" s="47" t="s">
        <v>154</v>
      </c>
      <c r="H33" s="39">
        <f t="shared" si="6"/>
        <v>2120</v>
      </c>
      <c r="I33" s="77">
        <f t="shared" si="7"/>
        <v>7.3417721500000005E-2</v>
      </c>
      <c r="J33" s="86">
        <f t="shared" si="12"/>
        <v>4525474.8178625703</v>
      </c>
      <c r="K33" s="82" t="s">
        <v>120</v>
      </c>
      <c r="L33" s="39">
        <f t="shared" si="8"/>
        <v>39.700000000000003</v>
      </c>
      <c r="M33" s="77">
        <f t="shared" si="9"/>
        <v>3.6553524800000001E-2</v>
      </c>
      <c r="N33" s="86">
        <f t="shared" si="13"/>
        <v>132383124.31804951</v>
      </c>
      <c r="O33" s="82" t="s">
        <v>142</v>
      </c>
      <c r="P33" s="39">
        <f t="shared" si="10"/>
        <v>114</v>
      </c>
      <c r="Q33" s="77">
        <f t="shared" si="11"/>
        <v>3.6363636400000003E-2</v>
      </c>
      <c r="R33" s="86">
        <f t="shared" si="14"/>
        <v>47529516.408697776</v>
      </c>
    </row>
    <row r="34" spans="1:18">
      <c r="A34" s="40" t="s">
        <v>62</v>
      </c>
      <c r="B34" s="11" t="s">
        <v>63</v>
      </c>
      <c r="C34" s="95">
        <v>55400</v>
      </c>
      <c r="D34" s="92">
        <v>1.50238182E-2</v>
      </c>
      <c r="E34" s="93">
        <v>101475.2111359</v>
      </c>
      <c r="F34" s="35"/>
      <c r="G34" s="47" t="s">
        <v>332</v>
      </c>
      <c r="H34" s="39">
        <f t="shared" si="6"/>
        <v>1920</v>
      </c>
      <c r="I34" s="77">
        <f t="shared" si="7"/>
        <v>5.7851239700000001E-2</v>
      </c>
      <c r="J34" s="86">
        <f t="shared" si="12"/>
        <v>1583346339.4516294</v>
      </c>
      <c r="K34" s="82" t="s">
        <v>248</v>
      </c>
      <c r="L34" s="39">
        <f t="shared" si="8"/>
        <v>94.7</v>
      </c>
      <c r="M34" s="77">
        <f t="shared" si="9"/>
        <v>1.8279569900000001E-2</v>
      </c>
      <c r="N34" s="86">
        <f t="shared" si="13"/>
        <v>28383111.872850422</v>
      </c>
      <c r="O34" s="82" t="s">
        <v>264</v>
      </c>
      <c r="P34" s="39">
        <f t="shared" si="10"/>
        <v>297</v>
      </c>
      <c r="Q34" s="77">
        <f t="shared" si="11"/>
        <v>3.4843205600000003E-2</v>
      </c>
      <c r="R34" s="86">
        <f t="shared" si="14"/>
        <v>326187818.48474675</v>
      </c>
    </row>
    <row r="35" spans="1:18">
      <c r="A35" s="40" t="s">
        <v>227</v>
      </c>
      <c r="B35" s="11" t="s">
        <v>228</v>
      </c>
      <c r="C35" s="95">
        <v>339</v>
      </c>
      <c r="D35" s="92">
        <v>1.4970059900000001E-2</v>
      </c>
      <c r="E35" s="93">
        <v>15446639.585764891</v>
      </c>
      <c r="F35" s="35"/>
      <c r="G35" s="47" t="s">
        <v>158</v>
      </c>
      <c r="H35" s="44">
        <f t="shared" si="6"/>
        <v>1675</v>
      </c>
      <c r="I35" s="78">
        <f t="shared" si="7"/>
        <v>4.3613707199999997E-2</v>
      </c>
      <c r="J35" s="90">
        <f t="shared" si="12"/>
        <v>4595227.7965056896</v>
      </c>
      <c r="K35" s="83" t="s">
        <v>98</v>
      </c>
      <c r="L35" s="44">
        <f t="shared" si="8"/>
        <v>4.5199999999999996</v>
      </c>
      <c r="M35" s="78">
        <f t="shared" si="9"/>
        <v>1.34529148E-2</v>
      </c>
      <c r="N35" s="90">
        <f t="shared" si="13"/>
        <v>4327820556.3254023</v>
      </c>
      <c r="O35" s="83" t="s">
        <v>86</v>
      </c>
      <c r="P35" s="44">
        <f t="shared" si="10"/>
        <v>405</v>
      </c>
      <c r="Q35" s="78">
        <f t="shared" si="11"/>
        <v>3.0534351099999999E-2</v>
      </c>
      <c r="R35" s="90">
        <f t="shared" si="14"/>
        <v>15207410.91557125</v>
      </c>
    </row>
    <row r="36" spans="1:18">
      <c r="A36" s="40" t="s">
        <v>211</v>
      </c>
      <c r="B36" s="11" t="s">
        <v>212</v>
      </c>
      <c r="C36" s="95">
        <v>969</v>
      </c>
      <c r="D36" s="92">
        <v>1.3598326399999999E-2</v>
      </c>
      <c r="E36" s="93">
        <v>27735466.55860655</v>
      </c>
      <c r="F36" s="35"/>
      <c r="G36" s="49" t="s">
        <v>130</v>
      </c>
      <c r="H36" s="39">
        <f t="shared" si="6"/>
        <v>123</v>
      </c>
      <c r="I36" s="77">
        <f t="shared" si="7"/>
        <v>4.23728814E-2</v>
      </c>
      <c r="J36" s="99">
        <f t="shared" si="12"/>
        <v>53794054.468684077</v>
      </c>
      <c r="K36" s="82" t="s">
        <v>65</v>
      </c>
      <c r="L36" s="39">
        <f t="shared" si="8"/>
        <v>65.099999999999994</v>
      </c>
      <c r="M36" s="77">
        <f t="shared" si="9"/>
        <v>1.08695652E-2</v>
      </c>
      <c r="N36" s="99">
        <f t="shared" si="13"/>
        <v>168740953.21997532</v>
      </c>
      <c r="O36" s="82" t="s">
        <v>216</v>
      </c>
      <c r="P36" s="39">
        <f t="shared" si="10"/>
        <v>214</v>
      </c>
      <c r="Q36" s="77">
        <f t="shared" si="11"/>
        <v>2.88461538E-2</v>
      </c>
      <c r="R36" s="99">
        <f t="shared" si="14"/>
        <v>558184468.39069986</v>
      </c>
    </row>
    <row r="37" spans="1:18">
      <c r="A37" s="40" t="s">
        <v>97</v>
      </c>
      <c r="B37" s="11" t="s">
        <v>98</v>
      </c>
      <c r="C37" s="95">
        <v>4.5199999999999996</v>
      </c>
      <c r="D37" s="92">
        <v>1.34529148E-2</v>
      </c>
      <c r="E37" s="93">
        <v>4327820556.3254023</v>
      </c>
      <c r="F37" s="35"/>
      <c r="G37" s="47" t="s">
        <v>76</v>
      </c>
      <c r="H37" s="39">
        <f t="shared" si="6"/>
        <v>34440</v>
      </c>
      <c r="I37" s="77">
        <f t="shared" si="7"/>
        <v>3.86007238E-2</v>
      </c>
      <c r="J37" s="86">
        <f t="shared" si="12"/>
        <v>632638.50172217004</v>
      </c>
      <c r="K37" s="82" t="s">
        <v>146</v>
      </c>
      <c r="L37" s="39">
        <f t="shared" si="8"/>
        <v>22.9</v>
      </c>
      <c r="M37" s="77">
        <f t="shared" si="9"/>
        <v>8.8105726999999998E-3</v>
      </c>
      <c r="N37" s="86">
        <f t="shared" si="13"/>
        <v>231134478.3246935</v>
      </c>
      <c r="O37" s="82" t="s">
        <v>164</v>
      </c>
      <c r="P37" s="39">
        <f t="shared" si="10"/>
        <v>224</v>
      </c>
      <c r="Q37" s="77">
        <f t="shared" si="11"/>
        <v>2.7522935799999999E-2</v>
      </c>
      <c r="R37" s="86">
        <f t="shared" si="14"/>
        <v>111039425.11888243</v>
      </c>
    </row>
    <row r="38" spans="1:18">
      <c r="A38" s="40" t="s">
        <v>115</v>
      </c>
      <c r="B38" s="11" t="s">
        <v>116</v>
      </c>
      <c r="C38" s="95">
        <v>234</v>
      </c>
      <c r="D38" s="92">
        <v>1.2987013E-2</v>
      </c>
      <c r="E38" s="93">
        <v>24098964.831129748</v>
      </c>
      <c r="F38" s="35"/>
      <c r="G38" s="47" t="s">
        <v>186</v>
      </c>
      <c r="H38" s="39">
        <f t="shared" si="6"/>
        <v>16.8</v>
      </c>
      <c r="I38" s="77">
        <f t="shared" si="7"/>
        <v>3.7037037000000002E-2</v>
      </c>
      <c r="J38" s="86">
        <f t="shared" si="12"/>
        <v>2205973514.9098992</v>
      </c>
      <c r="K38" s="82" t="s">
        <v>214</v>
      </c>
      <c r="L38" s="39">
        <f t="shared" si="8"/>
        <v>12.7</v>
      </c>
      <c r="M38" s="77">
        <f t="shared" si="9"/>
        <v>7.9365079000000005E-3</v>
      </c>
      <c r="N38" s="86">
        <f t="shared" si="13"/>
        <v>943060730.21138346</v>
      </c>
      <c r="O38" s="82" t="s">
        <v>330</v>
      </c>
      <c r="P38" s="39">
        <f t="shared" si="10"/>
        <v>460</v>
      </c>
      <c r="Q38" s="77">
        <f t="shared" si="11"/>
        <v>2.6785714299999999E-2</v>
      </c>
      <c r="R38" s="86">
        <f t="shared" si="14"/>
        <v>16443988.839399779</v>
      </c>
    </row>
    <row r="39" spans="1:18">
      <c r="A39" s="40" t="s">
        <v>109</v>
      </c>
      <c r="B39" s="11" t="s">
        <v>110</v>
      </c>
      <c r="C39" s="95">
        <v>7810</v>
      </c>
      <c r="D39" s="92">
        <v>1.29701686E-2</v>
      </c>
      <c r="E39" s="93">
        <v>401023.13266269001</v>
      </c>
      <c r="F39" s="35"/>
      <c r="G39" s="47" t="s">
        <v>120</v>
      </c>
      <c r="H39" s="39">
        <f t="shared" si="6"/>
        <v>39.700000000000003</v>
      </c>
      <c r="I39" s="77">
        <f t="shared" si="7"/>
        <v>3.6553524800000001E-2</v>
      </c>
      <c r="J39" s="86">
        <f t="shared" si="12"/>
        <v>132383124.31804951</v>
      </c>
      <c r="K39" s="82" t="s">
        <v>148</v>
      </c>
      <c r="L39" s="39">
        <f t="shared" si="8"/>
        <v>14</v>
      </c>
      <c r="M39" s="77">
        <f t="shared" si="9"/>
        <v>7.1942446E-3</v>
      </c>
      <c r="N39" s="86">
        <f t="shared" si="13"/>
        <v>1245101415.2732689</v>
      </c>
      <c r="O39" s="82" t="s">
        <v>61</v>
      </c>
      <c r="P39" s="39">
        <f t="shared" si="10"/>
        <v>953</v>
      </c>
      <c r="Q39" s="77">
        <f t="shared" si="11"/>
        <v>2.2532188799999998E-2</v>
      </c>
      <c r="R39" s="86">
        <f t="shared" si="14"/>
        <v>5279846.1754433298</v>
      </c>
    </row>
    <row r="40" spans="1:18" ht="17.25" thickBot="1">
      <c r="A40" s="40" t="s">
        <v>137</v>
      </c>
      <c r="B40" s="11" t="s">
        <v>138</v>
      </c>
      <c r="C40" s="95">
        <v>17270</v>
      </c>
      <c r="D40" s="92">
        <v>1.17164616E-2</v>
      </c>
      <c r="E40" s="93">
        <v>3974508.84324412</v>
      </c>
      <c r="F40" s="35"/>
      <c r="G40" s="53" t="s">
        <v>142</v>
      </c>
      <c r="H40" s="37">
        <f t="shared" si="6"/>
        <v>114</v>
      </c>
      <c r="I40" s="79">
        <f t="shared" si="7"/>
        <v>3.6363636400000003E-2</v>
      </c>
      <c r="J40" s="87">
        <f t="shared" si="12"/>
        <v>47529516.408697776</v>
      </c>
      <c r="K40" s="84" t="s">
        <v>208</v>
      </c>
      <c r="L40" s="37">
        <f t="shared" si="8"/>
        <v>20.2</v>
      </c>
      <c r="M40" s="79">
        <f t="shared" si="9"/>
        <v>4.9751244000000002E-3</v>
      </c>
      <c r="N40" s="87">
        <f t="shared" si="13"/>
        <v>3697343668.7681427</v>
      </c>
      <c r="O40" s="84" t="s">
        <v>126</v>
      </c>
      <c r="P40" s="37">
        <f t="shared" si="10"/>
        <v>151</v>
      </c>
      <c r="Q40" s="79">
        <f t="shared" si="11"/>
        <v>2.02702703E-2</v>
      </c>
      <c r="R40" s="87">
        <f t="shared" si="14"/>
        <v>118602825.61582898</v>
      </c>
    </row>
    <row r="41" spans="1:18">
      <c r="A41" s="40" t="s">
        <v>64</v>
      </c>
      <c r="B41" s="11" t="s">
        <v>65</v>
      </c>
      <c r="C41" s="95">
        <v>65.099999999999994</v>
      </c>
      <c r="D41" s="92">
        <v>1.08695652E-2</v>
      </c>
      <c r="E41" s="93">
        <v>168740953.21997532</v>
      </c>
      <c r="F41" s="35"/>
      <c r="G41" s="52" t="s">
        <v>74</v>
      </c>
      <c r="H41" s="38">
        <f t="shared" si="6"/>
        <v>42070</v>
      </c>
      <c r="I41" s="76">
        <f t="shared" si="7"/>
        <v>3.5187007899999997E-2</v>
      </c>
      <c r="J41" s="85">
        <f t="shared" si="12"/>
        <v>272378.40075620997</v>
      </c>
      <c r="K41" s="81" t="s">
        <v>328</v>
      </c>
      <c r="L41" s="38">
        <f t="shared" si="8"/>
        <v>0.253</v>
      </c>
      <c r="M41" s="76">
        <f t="shared" si="9"/>
        <v>3.9682540000000001E-3</v>
      </c>
      <c r="N41" s="85">
        <f t="shared" si="13"/>
        <v>266685349577.7612</v>
      </c>
      <c r="O41" s="81" t="s">
        <v>80</v>
      </c>
      <c r="P41" s="38">
        <f t="shared" si="10"/>
        <v>867</v>
      </c>
      <c r="Q41" s="76">
        <f t="shared" si="11"/>
        <v>1.8801410099999999E-2</v>
      </c>
      <c r="R41" s="85">
        <f t="shared" si="14"/>
        <v>2893199.4634523802</v>
      </c>
    </row>
    <row r="42" spans="1:18">
      <c r="A42" s="40" t="s">
        <v>121</v>
      </c>
      <c r="B42" s="11" t="s">
        <v>122</v>
      </c>
      <c r="C42" s="95">
        <v>595</v>
      </c>
      <c r="D42" s="92">
        <v>1.01867572E-2</v>
      </c>
      <c r="E42" s="93">
        <v>11386891.26339519</v>
      </c>
      <c r="F42" s="35"/>
      <c r="G42" s="47" t="s">
        <v>96</v>
      </c>
      <c r="H42" s="39">
        <f t="shared" si="6"/>
        <v>8715</v>
      </c>
      <c r="I42" s="77">
        <f t="shared" si="7"/>
        <v>3.5035629499999998E-2</v>
      </c>
      <c r="J42" s="86">
        <f t="shared" si="12"/>
        <v>2287015.8319899798</v>
      </c>
      <c r="K42" s="82" t="s">
        <v>188</v>
      </c>
      <c r="L42" s="39">
        <f t="shared" si="8"/>
        <v>18.8</v>
      </c>
      <c r="M42" s="77">
        <f t="shared" si="9"/>
        <v>0</v>
      </c>
      <c r="N42" s="86">
        <f t="shared" si="13"/>
        <v>1674331025.1179705</v>
      </c>
      <c r="O42" s="82" t="s">
        <v>160</v>
      </c>
      <c r="P42" s="39">
        <f t="shared" si="10"/>
        <v>112</v>
      </c>
      <c r="Q42" s="77">
        <f t="shared" si="11"/>
        <v>1.8181818200000002E-2</v>
      </c>
      <c r="R42" s="86">
        <f t="shared" si="14"/>
        <v>50417802.537100598</v>
      </c>
    </row>
    <row r="43" spans="1:18">
      <c r="A43" s="40" t="s">
        <v>155</v>
      </c>
      <c r="B43" s="11" t="s">
        <v>156</v>
      </c>
      <c r="C43" s="95">
        <v>37360</v>
      </c>
      <c r="D43" s="92">
        <v>9.4569035000000006E-3</v>
      </c>
      <c r="E43" s="93">
        <v>154808.09662338</v>
      </c>
      <c r="F43" s="35"/>
      <c r="G43" s="47" t="s">
        <v>264</v>
      </c>
      <c r="H43" s="39">
        <f t="shared" si="6"/>
        <v>297</v>
      </c>
      <c r="I43" s="77">
        <f t="shared" si="7"/>
        <v>3.4843205600000003E-2</v>
      </c>
      <c r="J43" s="86">
        <f t="shared" si="12"/>
        <v>326187818.48474675</v>
      </c>
      <c r="K43" s="82" t="s">
        <v>200</v>
      </c>
      <c r="L43" s="39">
        <f t="shared" si="8"/>
        <v>83.6</v>
      </c>
      <c r="M43" s="77">
        <f t="shared" si="9"/>
        <v>-3.5756853E-3</v>
      </c>
      <c r="N43" s="86">
        <f t="shared" si="13"/>
        <v>106068431.38755228</v>
      </c>
      <c r="O43" s="82" t="s">
        <v>236</v>
      </c>
      <c r="P43" s="39">
        <f t="shared" si="10"/>
        <v>130</v>
      </c>
      <c r="Q43" s="77">
        <f t="shared" si="11"/>
        <v>1.5625E-2</v>
      </c>
      <c r="R43" s="86">
        <f t="shared" si="14"/>
        <v>321634315.64455038</v>
      </c>
    </row>
    <row r="44" spans="1:18">
      <c r="A44" s="40" t="s">
        <v>173</v>
      </c>
      <c r="B44" s="11" t="s">
        <v>174</v>
      </c>
      <c r="C44" s="95">
        <v>1605</v>
      </c>
      <c r="D44" s="92">
        <v>9.4339622999999994E-3</v>
      </c>
      <c r="E44" s="93">
        <v>3611804.7548376</v>
      </c>
      <c r="F44" s="35"/>
      <c r="G44" s="47" t="s">
        <v>86</v>
      </c>
      <c r="H44" s="39">
        <f t="shared" si="6"/>
        <v>405</v>
      </c>
      <c r="I44" s="77">
        <f t="shared" si="7"/>
        <v>3.0534351099999999E-2</v>
      </c>
      <c r="J44" s="86">
        <f t="shared" si="12"/>
        <v>15207410.91557125</v>
      </c>
      <c r="K44" s="82" t="s">
        <v>232</v>
      </c>
      <c r="L44" s="39">
        <f t="shared" si="8"/>
        <v>82.2</v>
      </c>
      <c r="M44" s="77">
        <f t="shared" si="9"/>
        <v>-3.6363635999999999E-3</v>
      </c>
      <c r="N44" s="86">
        <f t="shared" si="13"/>
        <v>53294105.859568238</v>
      </c>
      <c r="O44" s="82" t="s">
        <v>228</v>
      </c>
      <c r="P44" s="39">
        <f t="shared" si="10"/>
        <v>339</v>
      </c>
      <c r="Q44" s="77">
        <f t="shared" si="11"/>
        <v>1.4970059900000001E-2</v>
      </c>
      <c r="R44" s="86">
        <f t="shared" si="14"/>
        <v>15446639.585764891</v>
      </c>
    </row>
    <row r="45" spans="1:18">
      <c r="A45" s="40" t="s">
        <v>81</v>
      </c>
      <c r="B45" s="11" t="s">
        <v>82</v>
      </c>
      <c r="C45" s="95">
        <v>2750</v>
      </c>
      <c r="D45" s="92">
        <v>9.1743119000000008E-3</v>
      </c>
      <c r="E45" s="93">
        <v>11837656.26483996</v>
      </c>
      <c r="F45" s="35"/>
      <c r="G45" s="47" t="s">
        <v>102</v>
      </c>
      <c r="H45" s="44">
        <f t="shared" si="6"/>
        <v>1195</v>
      </c>
      <c r="I45" s="78">
        <f t="shared" si="7"/>
        <v>3.0172413799999999E-2</v>
      </c>
      <c r="J45" s="90">
        <f t="shared" si="12"/>
        <v>3210838.4238669798</v>
      </c>
      <c r="K45" s="83" t="s">
        <v>206</v>
      </c>
      <c r="L45" s="44">
        <f t="shared" si="8"/>
        <v>15.9</v>
      </c>
      <c r="M45" s="78">
        <f t="shared" si="9"/>
        <v>-1.24223602E-2</v>
      </c>
      <c r="N45" s="90">
        <f t="shared" si="13"/>
        <v>719844274.93446171</v>
      </c>
      <c r="O45" s="83" t="s">
        <v>212</v>
      </c>
      <c r="P45" s="44">
        <f t="shared" si="10"/>
        <v>969</v>
      </c>
      <c r="Q45" s="78">
        <f t="shared" si="11"/>
        <v>1.3598326399999999E-2</v>
      </c>
      <c r="R45" s="90">
        <f t="shared" si="14"/>
        <v>27735466.55860655</v>
      </c>
    </row>
    <row r="46" spans="1:18">
      <c r="A46" s="40" t="s">
        <v>145</v>
      </c>
      <c r="B46" s="11" t="s">
        <v>146</v>
      </c>
      <c r="C46" s="95">
        <v>22.9</v>
      </c>
      <c r="D46" s="92">
        <v>8.8105726999999998E-3</v>
      </c>
      <c r="E46" s="93">
        <v>231134478.3246935</v>
      </c>
      <c r="F46" s="35"/>
      <c r="G46" s="49" t="s">
        <v>216</v>
      </c>
      <c r="H46" s="39">
        <f t="shared" si="6"/>
        <v>214</v>
      </c>
      <c r="I46" s="77">
        <f t="shared" si="7"/>
        <v>2.88461538E-2</v>
      </c>
      <c r="J46" s="99">
        <f t="shared" si="12"/>
        <v>558184468.39069986</v>
      </c>
      <c r="K46" s="82" t="s">
        <v>72</v>
      </c>
      <c r="L46" s="39">
        <f t="shared" si="8"/>
        <v>36.9</v>
      </c>
      <c r="M46" s="77">
        <f t="shared" si="9"/>
        <v>-2.1220159200000002E-2</v>
      </c>
      <c r="N46" s="99">
        <f t="shared" si="13"/>
        <v>518025097.56847787</v>
      </c>
      <c r="O46" s="82" t="s">
        <v>116</v>
      </c>
      <c r="P46" s="39">
        <f t="shared" si="10"/>
        <v>234</v>
      </c>
      <c r="Q46" s="77">
        <f t="shared" si="11"/>
        <v>1.2987013E-2</v>
      </c>
      <c r="R46" s="99">
        <f t="shared" si="14"/>
        <v>24098964.831129748</v>
      </c>
    </row>
    <row r="47" spans="1:18">
      <c r="A47" s="40" t="s">
        <v>99</v>
      </c>
      <c r="B47" s="11" t="s">
        <v>100</v>
      </c>
      <c r="C47" s="95">
        <v>67210</v>
      </c>
      <c r="D47" s="92">
        <v>8.5534214000000004E-3</v>
      </c>
      <c r="E47" s="93">
        <v>902285.50014261995</v>
      </c>
      <c r="F47" s="35"/>
      <c r="G47" s="47" t="s">
        <v>90</v>
      </c>
      <c r="H47" s="39">
        <f t="shared" si="6"/>
        <v>1445</v>
      </c>
      <c r="I47" s="77">
        <f t="shared" si="7"/>
        <v>2.84697509E-2</v>
      </c>
      <c r="J47" s="86">
        <f t="shared" si="12"/>
        <v>165081452.14349657</v>
      </c>
      <c r="K47" s="82" t="s">
        <v>176</v>
      </c>
      <c r="L47" s="39">
        <f t="shared" si="8"/>
        <v>23.8</v>
      </c>
      <c r="M47" s="77">
        <f t="shared" si="9"/>
        <v>-3.6437246999999999E-2</v>
      </c>
      <c r="N47" s="86">
        <f t="shared" si="13"/>
        <v>906579296.10680211</v>
      </c>
      <c r="O47" s="82" t="s">
        <v>122</v>
      </c>
      <c r="P47" s="39">
        <f t="shared" si="10"/>
        <v>595</v>
      </c>
      <c r="Q47" s="77">
        <f t="shared" si="11"/>
        <v>1.01867572E-2</v>
      </c>
      <c r="R47" s="86">
        <f t="shared" si="14"/>
        <v>11386891.26339519</v>
      </c>
    </row>
    <row r="48" spans="1:18">
      <c r="A48" s="40" t="s">
        <v>135</v>
      </c>
      <c r="B48" s="11" t="s">
        <v>136</v>
      </c>
      <c r="C48" s="95">
        <v>355</v>
      </c>
      <c r="D48" s="92">
        <v>8.5227272999999996E-3</v>
      </c>
      <c r="E48" s="93">
        <v>9537478.1138207596</v>
      </c>
      <c r="F48" s="35"/>
      <c r="G48" s="47" t="s">
        <v>164</v>
      </c>
      <c r="H48" s="39">
        <f t="shared" si="6"/>
        <v>224</v>
      </c>
      <c r="I48" s="77">
        <f t="shared" si="7"/>
        <v>2.7522935799999999E-2</v>
      </c>
      <c r="J48" s="86">
        <f t="shared" si="12"/>
        <v>111039425.11888243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136</v>
      </c>
      <c r="P48" s="39">
        <f t="shared" si="10"/>
        <v>355</v>
      </c>
      <c r="Q48" s="77">
        <f t="shared" si="11"/>
        <v>8.5227272999999996E-3</v>
      </c>
      <c r="R48" s="86">
        <f t="shared" si="14"/>
        <v>9537478.1138207596</v>
      </c>
    </row>
    <row r="49" spans="1:18">
      <c r="A49" s="40" t="s">
        <v>149</v>
      </c>
      <c r="B49" s="11" t="s">
        <v>150</v>
      </c>
      <c r="C49" s="95">
        <v>122</v>
      </c>
      <c r="D49" s="92">
        <v>8.2644628000000005E-3</v>
      </c>
      <c r="E49" s="93">
        <v>195626277.09149843</v>
      </c>
      <c r="F49" s="35"/>
      <c r="G49" s="47" t="s">
        <v>330</v>
      </c>
      <c r="H49" s="39">
        <f t="shared" si="6"/>
        <v>460</v>
      </c>
      <c r="I49" s="77">
        <f t="shared" si="7"/>
        <v>2.6785714299999999E-2</v>
      </c>
      <c r="J49" s="86">
        <f t="shared" si="12"/>
        <v>16443988.839399779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150</v>
      </c>
      <c r="P49" s="39">
        <f t="shared" si="10"/>
        <v>122</v>
      </c>
      <c r="Q49" s="77">
        <f t="shared" si="11"/>
        <v>8.2644628000000005E-3</v>
      </c>
      <c r="R49" s="86">
        <f t="shared" si="14"/>
        <v>195626277.09149843</v>
      </c>
    </row>
    <row r="50" spans="1:18" ht="17.25" thickBot="1">
      <c r="A50" s="40" t="s">
        <v>213</v>
      </c>
      <c r="B50" s="11" t="s">
        <v>214</v>
      </c>
      <c r="C50" s="95">
        <v>12.7</v>
      </c>
      <c r="D50" s="92">
        <v>7.9365079000000005E-3</v>
      </c>
      <c r="E50" s="93">
        <v>943060730.21138346</v>
      </c>
      <c r="F50" s="35"/>
      <c r="G50" s="53" t="s">
        <v>78</v>
      </c>
      <c r="H50" s="37">
        <f t="shared" si="6"/>
        <v>787500</v>
      </c>
      <c r="I50" s="79">
        <f t="shared" si="7"/>
        <v>2.5123665699999999E-2</v>
      </c>
      <c r="J50" s="87">
        <f t="shared" si="12"/>
        <v>27558.683403970001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112</v>
      </c>
      <c r="P50" s="37">
        <f t="shared" si="10"/>
        <v>916</v>
      </c>
      <c r="Q50" s="79">
        <f t="shared" si="11"/>
        <v>7.7007700999999996E-3</v>
      </c>
      <c r="R50" s="87">
        <f t="shared" si="14"/>
        <v>9513494.3798732702</v>
      </c>
    </row>
    <row r="51" spans="1:18">
      <c r="A51" s="40" t="s">
        <v>111</v>
      </c>
      <c r="B51" s="11" t="s">
        <v>112</v>
      </c>
      <c r="C51" s="95">
        <v>916</v>
      </c>
      <c r="D51" s="92">
        <v>7.7007700999999996E-3</v>
      </c>
      <c r="E51" s="93">
        <v>9513494.3798732702</v>
      </c>
      <c r="F51" s="35"/>
    </row>
    <row r="52" spans="1:18" ht="17.25" thickBot="1">
      <c r="A52" s="40" t="s">
        <v>243</v>
      </c>
      <c r="B52" s="11" t="s">
        <v>244</v>
      </c>
      <c r="C52" s="95">
        <v>8610</v>
      </c>
      <c r="D52" s="92">
        <v>7.6067875999999996E-3</v>
      </c>
      <c r="E52" s="93">
        <v>277938.15020173998</v>
      </c>
      <c r="F52" s="35"/>
    </row>
    <row r="53" spans="1:18" ht="17.25" thickBot="1">
      <c r="A53" s="40" t="s">
        <v>147</v>
      </c>
      <c r="B53" s="11" t="s">
        <v>148</v>
      </c>
      <c r="C53" s="95">
        <v>14</v>
      </c>
      <c r="D53" s="92">
        <v>7.1942446E-3</v>
      </c>
      <c r="E53" s="93">
        <v>1245101415.2732689</v>
      </c>
      <c r="F53" s="35"/>
      <c r="G53" s="243" t="s">
        <v>253</v>
      </c>
      <c r="H53" s="244"/>
      <c r="I53" s="244"/>
      <c r="J53" s="245"/>
      <c r="K53" s="243" t="s">
        <v>256</v>
      </c>
      <c r="L53" s="244"/>
      <c r="M53" s="244"/>
      <c r="N53" s="245"/>
      <c r="O53" s="243" t="s">
        <v>257</v>
      </c>
      <c r="P53" s="244"/>
      <c r="Q53" s="244"/>
      <c r="R53" s="245"/>
    </row>
    <row r="54" spans="1:18" ht="17.25" thickBot="1">
      <c r="A54" s="40" t="s">
        <v>83</v>
      </c>
      <c r="B54" s="11" t="s">
        <v>84</v>
      </c>
      <c r="C54" s="95">
        <v>5740</v>
      </c>
      <c r="D54" s="92">
        <v>7.0175439000000001E-3</v>
      </c>
      <c r="E54" s="93">
        <v>3922939.9809021</v>
      </c>
      <c r="F54" s="35"/>
      <c r="G54" s="280" t="s">
        <v>55</v>
      </c>
      <c r="H54" s="296">
        <f ca="1">NOW()</f>
        <v>44485.882657754628</v>
      </c>
      <c r="I54" s="297"/>
      <c r="J54" s="298"/>
      <c r="K54" s="295" t="s">
        <v>55</v>
      </c>
      <c r="L54" s="296">
        <f ca="1">NOW()</f>
        <v>44485.882657754628</v>
      </c>
      <c r="M54" s="297"/>
      <c r="N54" s="298"/>
      <c r="O54" s="295" t="s">
        <v>55</v>
      </c>
      <c r="P54" s="296">
        <f ca="1">NOW()</f>
        <v>44485.882657754628</v>
      </c>
      <c r="Q54" s="297"/>
      <c r="R54" s="298"/>
    </row>
    <row r="55" spans="1:18" ht="17.25" thickBot="1">
      <c r="A55" s="40" t="s">
        <v>127</v>
      </c>
      <c r="B55" s="11" t="s">
        <v>128</v>
      </c>
      <c r="C55" s="95">
        <v>144</v>
      </c>
      <c r="D55" s="92">
        <v>6.9930069999999999E-3</v>
      </c>
      <c r="E55" s="93">
        <v>35823323.283169813</v>
      </c>
      <c r="F55" s="35"/>
      <c r="G55" s="288"/>
      <c r="H55" s="51" t="s">
        <v>58</v>
      </c>
      <c r="I55" s="73" t="s">
        <v>59</v>
      </c>
      <c r="J55" s="69" t="s">
        <v>262</v>
      </c>
      <c r="K55" s="266"/>
      <c r="L55" s="51" t="s">
        <v>58</v>
      </c>
      <c r="M55" s="73" t="s">
        <v>59</v>
      </c>
      <c r="N55" s="69" t="s">
        <v>262</v>
      </c>
      <c r="O55" s="266"/>
      <c r="P55" s="51" t="s">
        <v>58</v>
      </c>
      <c r="Q55" s="73" t="s">
        <v>59</v>
      </c>
      <c r="R55" s="69" t="s">
        <v>262</v>
      </c>
    </row>
    <row r="56" spans="1:18">
      <c r="A56" s="40" t="s">
        <v>68</v>
      </c>
      <c r="B56" s="11" t="s">
        <v>69</v>
      </c>
      <c r="C56" s="95">
        <v>9240</v>
      </c>
      <c r="D56" s="92">
        <v>6.5359477000000001E-3</v>
      </c>
      <c r="E56" s="93">
        <v>2016202.9389084401</v>
      </c>
      <c r="F56" s="35"/>
      <c r="G56" s="55" t="s">
        <v>49</v>
      </c>
      <c r="H56" s="38">
        <f t="shared" ref="H56:H75" si="15">_xlfn.IFNA(VLOOKUP(G56, $B$2:$D$200, 2, FALSE), "")</f>
        <v>75390000</v>
      </c>
      <c r="I56" s="76">
        <f t="shared" ref="I56:I65" si="16">_xlfn.IFNA(VLOOKUP(G56, $B$2:$D$200, 3, FALSE), "")</f>
        <v>-3.9372158999999999E-3</v>
      </c>
      <c r="J56" s="85">
        <f>_xlfn.IFNA(VLOOKUP(G56, $B$2:$E$200, 4, FALSE), "")</f>
        <v>5188.6048610099997</v>
      </c>
      <c r="K56" s="81" t="s">
        <v>202</v>
      </c>
      <c r="L56" s="38">
        <f t="shared" ref="L56:L75" si="17">_xlfn.IFNA(VLOOKUP(K56, $B$2:$D$200, 2, FALSE), "")</f>
        <v>22.6</v>
      </c>
      <c r="M56" s="76">
        <f t="shared" ref="M56:M75" si="18">_xlfn.IFNA(VLOOKUP(K56, $B$2:$D$200, 3, FALSE), "")</f>
        <v>0.1078431373</v>
      </c>
      <c r="N56" s="85">
        <f>_xlfn.IFNA(VLOOKUP(K56, $B$2:$E$200, 4, FALSE), "")</f>
        <v>13166212776.378357</v>
      </c>
      <c r="O56" s="81" t="s">
        <v>136</v>
      </c>
      <c r="P56" s="38">
        <f t="shared" ref="P56:P75" si="19">_xlfn.IFNA(VLOOKUP(O56, $B$2:$D$200, 2, FALSE), "")</f>
        <v>355</v>
      </c>
      <c r="Q56" s="76">
        <f t="shared" ref="Q56:Q75" si="20">_xlfn.IFNA(VLOOKUP(O56, $B$2:$D$200, 3, FALSE), "")</f>
        <v>8.5227272999999996E-3</v>
      </c>
      <c r="R56" s="85">
        <f>_xlfn.IFNA(VLOOKUP(O56, $B$2:$E$200, 4, FALSE), "")</f>
        <v>9537478.1138207596</v>
      </c>
    </row>
    <row r="57" spans="1:18">
      <c r="A57" s="40" t="s">
        <v>239</v>
      </c>
      <c r="B57" s="11" t="s">
        <v>240</v>
      </c>
      <c r="C57" s="95">
        <v>655</v>
      </c>
      <c r="D57" s="92">
        <v>6.1443931999999998E-3</v>
      </c>
      <c r="E57" s="93">
        <v>2204737.7615927099</v>
      </c>
      <c r="F57" s="35"/>
      <c r="G57" s="56" t="s">
        <v>218</v>
      </c>
      <c r="H57" s="39">
        <f t="shared" si="15"/>
        <v>235</v>
      </c>
      <c r="I57" s="77">
        <f t="shared" si="16"/>
        <v>-4.2372881000000001E-3</v>
      </c>
      <c r="J57" s="86">
        <f t="shared" ref="J57:J75" si="21">_xlfn.IFNA(VLOOKUP(G57, $B$2:$E$200, 4, FALSE), "")</f>
        <v>33079149.754965462</v>
      </c>
      <c r="K57" s="82" t="s">
        <v>186</v>
      </c>
      <c r="L57" s="39">
        <f t="shared" si="17"/>
        <v>16.8</v>
      </c>
      <c r="M57" s="77">
        <f t="shared" si="18"/>
        <v>3.7037037000000002E-2</v>
      </c>
      <c r="N57" s="86">
        <f t="shared" ref="N57:N75" si="22">_xlfn.IFNA(VLOOKUP(K57, $B$2:$E$200, 4, FALSE), "")</f>
        <v>2205973514.9098992</v>
      </c>
      <c r="O57" s="82" t="s">
        <v>150</v>
      </c>
      <c r="P57" s="39">
        <f t="shared" si="19"/>
        <v>122</v>
      </c>
      <c r="Q57" s="77">
        <f t="shared" si="20"/>
        <v>8.2644628000000005E-3</v>
      </c>
      <c r="R57" s="86">
        <f t="shared" ref="R57:R75" si="23">_xlfn.IFNA(VLOOKUP(O57, $B$2:$E$200, 4, FALSE), "")</f>
        <v>195626277.09149843</v>
      </c>
    </row>
    <row r="58" spans="1:18">
      <c r="A58" s="40" t="s">
        <v>245</v>
      </c>
      <c r="B58" s="11" t="s">
        <v>246</v>
      </c>
      <c r="C58" s="95">
        <v>2625</v>
      </c>
      <c r="D58" s="92">
        <v>5.7471264000000001E-3</v>
      </c>
      <c r="E58" s="93">
        <v>1292480.3522331</v>
      </c>
      <c r="F58" s="35"/>
      <c r="G58" s="56" t="s">
        <v>140</v>
      </c>
      <c r="H58" s="39">
        <f t="shared" si="15"/>
        <v>10810</v>
      </c>
      <c r="I58" s="77">
        <f t="shared" si="16"/>
        <v>-4.6040515999999998E-3</v>
      </c>
      <c r="J58" s="86">
        <f t="shared" si="21"/>
        <v>279860.7155245</v>
      </c>
      <c r="K58" s="82" t="s">
        <v>120</v>
      </c>
      <c r="L58" s="39">
        <f t="shared" si="17"/>
        <v>39.700000000000003</v>
      </c>
      <c r="M58" s="77">
        <f t="shared" si="18"/>
        <v>3.6553524800000001E-2</v>
      </c>
      <c r="N58" s="86">
        <f t="shared" si="22"/>
        <v>132383124.31804951</v>
      </c>
      <c r="O58" s="82" t="s">
        <v>112</v>
      </c>
      <c r="P58" s="39">
        <f t="shared" si="19"/>
        <v>916</v>
      </c>
      <c r="Q58" s="77">
        <f t="shared" si="20"/>
        <v>7.7007700999999996E-3</v>
      </c>
      <c r="R58" s="86">
        <f t="shared" si="23"/>
        <v>9513494.3798732702</v>
      </c>
    </row>
    <row r="59" spans="1:18">
      <c r="A59" s="40" t="s">
        <v>207</v>
      </c>
      <c r="B59" s="11" t="s">
        <v>208</v>
      </c>
      <c r="C59" s="95">
        <v>20.2</v>
      </c>
      <c r="D59" s="92">
        <v>4.9751244000000002E-3</v>
      </c>
      <c r="E59" s="93">
        <v>3697343668.7681427</v>
      </c>
      <c r="F59" s="35"/>
      <c r="G59" s="56" t="s">
        <v>184</v>
      </c>
      <c r="H59" s="39">
        <f t="shared" si="15"/>
        <v>10480</v>
      </c>
      <c r="I59" s="77">
        <f t="shared" si="16"/>
        <v>-4.7483381E-3</v>
      </c>
      <c r="J59" s="86">
        <f t="shared" si="21"/>
        <v>2853006.2702996898</v>
      </c>
      <c r="K59" s="82" t="s">
        <v>248</v>
      </c>
      <c r="L59" s="39">
        <f t="shared" si="17"/>
        <v>94.7</v>
      </c>
      <c r="M59" s="77">
        <f t="shared" si="18"/>
        <v>1.8279569900000001E-2</v>
      </c>
      <c r="N59" s="86">
        <f t="shared" si="22"/>
        <v>28383111.872850422</v>
      </c>
      <c r="O59" s="82" t="s">
        <v>128</v>
      </c>
      <c r="P59" s="39">
        <f t="shared" si="19"/>
        <v>144</v>
      </c>
      <c r="Q59" s="77">
        <f t="shared" si="20"/>
        <v>6.9930069999999999E-3</v>
      </c>
      <c r="R59" s="86">
        <f t="shared" si="23"/>
        <v>35823323.283169813</v>
      </c>
    </row>
    <row r="60" spans="1:18">
      <c r="A60" s="40" t="s">
        <v>193</v>
      </c>
      <c r="B60" s="11" t="s">
        <v>194</v>
      </c>
      <c r="C60" s="95">
        <v>4105</v>
      </c>
      <c r="D60" s="92">
        <v>4.8959607999999998E-3</v>
      </c>
      <c r="E60" s="93">
        <v>5081131.7019593604</v>
      </c>
      <c r="F60" s="35"/>
      <c r="G60" s="56" t="s">
        <v>252</v>
      </c>
      <c r="H60" s="39">
        <f t="shared" si="15"/>
        <v>396</v>
      </c>
      <c r="I60" s="77">
        <f t="shared" si="16"/>
        <v>-5.0251256000000003E-3</v>
      </c>
      <c r="J60" s="90">
        <f t="shared" si="21"/>
        <v>12986907.25889845</v>
      </c>
      <c r="K60" s="83" t="s">
        <v>98</v>
      </c>
      <c r="L60" s="44">
        <f t="shared" si="17"/>
        <v>4.5199999999999996</v>
      </c>
      <c r="M60" s="78">
        <f t="shared" si="18"/>
        <v>1.34529148E-2</v>
      </c>
      <c r="N60" s="90">
        <f t="shared" si="22"/>
        <v>4327820556.3254023</v>
      </c>
      <c r="O60" s="83" t="s">
        <v>240</v>
      </c>
      <c r="P60" s="44">
        <f t="shared" si="19"/>
        <v>655</v>
      </c>
      <c r="Q60" s="78">
        <f t="shared" si="20"/>
        <v>6.1443931999999998E-3</v>
      </c>
      <c r="R60" s="90">
        <f t="shared" si="23"/>
        <v>2204737.7615927099</v>
      </c>
    </row>
    <row r="61" spans="1:18">
      <c r="A61" s="40" t="s">
        <v>151</v>
      </c>
      <c r="B61" s="11" t="s">
        <v>152</v>
      </c>
      <c r="C61" s="95">
        <v>154900</v>
      </c>
      <c r="D61" s="92">
        <v>4.8653908999999997E-3</v>
      </c>
      <c r="E61" s="93">
        <v>588220.91104000004</v>
      </c>
      <c r="F61" s="35"/>
      <c r="G61" s="60" t="s">
        <v>118</v>
      </c>
      <c r="H61" s="45">
        <f t="shared" si="15"/>
        <v>4730</v>
      </c>
      <c r="I61" s="80">
        <f t="shared" si="16"/>
        <v>-8.3857441999999997E-3</v>
      </c>
      <c r="J61" s="99">
        <f t="shared" si="21"/>
        <v>2694672.4830688601</v>
      </c>
      <c r="K61" s="82" t="s">
        <v>65</v>
      </c>
      <c r="L61" s="39">
        <f t="shared" si="17"/>
        <v>65.099999999999994</v>
      </c>
      <c r="M61" s="77">
        <f t="shared" si="18"/>
        <v>1.08695652E-2</v>
      </c>
      <c r="N61" s="99">
        <f t="shared" si="22"/>
        <v>168740953.21997532</v>
      </c>
      <c r="O61" s="82" t="s">
        <v>57</v>
      </c>
      <c r="P61" s="39">
        <f t="shared" si="19"/>
        <v>214</v>
      </c>
      <c r="Q61" s="77">
        <f t="shared" si="20"/>
        <v>4.6948357000000003E-3</v>
      </c>
      <c r="R61" s="99">
        <f t="shared" si="23"/>
        <v>28905902.153401431</v>
      </c>
    </row>
    <row r="62" spans="1:18">
      <c r="A62" s="40" t="s">
        <v>167</v>
      </c>
      <c r="B62" s="11" t="s">
        <v>168</v>
      </c>
      <c r="C62" s="95">
        <v>29800</v>
      </c>
      <c r="D62" s="92">
        <v>4.7201617999999999E-3</v>
      </c>
      <c r="E62" s="93">
        <v>74214.045866850007</v>
      </c>
      <c r="F62" s="35"/>
      <c r="G62" s="56" t="s">
        <v>336</v>
      </c>
      <c r="H62" s="39">
        <f t="shared" si="15"/>
        <v>199000</v>
      </c>
      <c r="I62" s="77">
        <f t="shared" si="16"/>
        <v>-9.9502488000000004E-3</v>
      </c>
      <c r="J62" s="86">
        <f t="shared" si="21"/>
        <v>578855.72332712996</v>
      </c>
      <c r="K62" s="82" t="s">
        <v>146</v>
      </c>
      <c r="L62" s="39">
        <f t="shared" si="17"/>
        <v>22.9</v>
      </c>
      <c r="M62" s="77">
        <f t="shared" si="18"/>
        <v>8.8105726999999998E-3</v>
      </c>
      <c r="N62" s="86">
        <f t="shared" si="22"/>
        <v>231134478.3246935</v>
      </c>
      <c r="O62" s="82" t="s">
        <v>204</v>
      </c>
      <c r="P62" s="39">
        <f t="shared" si="19"/>
        <v>873</v>
      </c>
      <c r="Q62" s="77">
        <f t="shared" si="20"/>
        <v>3.4482759000000001E-3</v>
      </c>
      <c r="R62" s="86">
        <f t="shared" si="23"/>
        <v>11016530.524724551</v>
      </c>
    </row>
    <row r="63" spans="1:18">
      <c r="A63" s="40" t="s">
        <v>56</v>
      </c>
      <c r="B63" s="11" t="s">
        <v>57</v>
      </c>
      <c r="C63" s="95">
        <v>214</v>
      </c>
      <c r="D63" s="92">
        <v>4.6948357000000003E-3</v>
      </c>
      <c r="E63" s="93">
        <v>28905902.153401431</v>
      </c>
      <c r="F63" s="35"/>
      <c r="G63" s="56" t="s">
        <v>67</v>
      </c>
      <c r="H63" s="39">
        <f t="shared" si="15"/>
        <v>4860</v>
      </c>
      <c r="I63" s="77">
        <f t="shared" si="16"/>
        <v>-1.01832994E-2</v>
      </c>
      <c r="J63" s="86">
        <f t="shared" si="21"/>
        <v>3282011.9326094599</v>
      </c>
      <c r="K63" s="82" t="s">
        <v>214</v>
      </c>
      <c r="L63" s="39">
        <f t="shared" si="17"/>
        <v>12.7</v>
      </c>
      <c r="M63" s="77">
        <f t="shared" si="18"/>
        <v>7.9365079000000005E-3</v>
      </c>
      <c r="N63" s="86">
        <f t="shared" si="22"/>
        <v>943060730.21138346</v>
      </c>
      <c r="O63" s="82" t="s">
        <v>190</v>
      </c>
      <c r="P63" s="39">
        <f t="shared" si="19"/>
        <v>381</v>
      </c>
      <c r="Q63" s="77">
        <f t="shared" si="20"/>
        <v>2.6315789000000002E-3</v>
      </c>
      <c r="R63" s="86">
        <f t="shared" si="23"/>
        <v>34876922.243501417</v>
      </c>
    </row>
    <row r="64" spans="1:18">
      <c r="A64" s="40" t="s">
        <v>221</v>
      </c>
      <c r="B64" s="11" t="s">
        <v>222</v>
      </c>
      <c r="C64" s="95">
        <v>4720</v>
      </c>
      <c r="D64" s="92">
        <v>4.2553191000000001E-3</v>
      </c>
      <c r="E64" s="93">
        <v>577826.78074545995</v>
      </c>
      <c r="F64" s="35"/>
      <c r="G64" s="56" t="s">
        <v>92</v>
      </c>
      <c r="H64" s="39">
        <f t="shared" si="15"/>
        <v>86500</v>
      </c>
      <c r="I64" s="77">
        <f t="shared" si="16"/>
        <v>-1.23315826E-2</v>
      </c>
      <c r="J64" s="86">
        <f t="shared" si="21"/>
        <v>472641.34829459002</v>
      </c>
      <c r="K64" s="82" t="s">
        <v>148</v>
      </c>
      <c r="L64" s="39">
        <f t="shared" si="17"/>
        <v>14</v>
      </c>
      <c r="M64" s="77">
        <f t="shared" si="18"/>
        <v>7.1942446E-3</v>
      </c>
      <c r="N64" s="86">
        <f t="shared" si="22"/>
        <v>1245101415.2732689</v>
      </c>
      <c r="O64" s="82" t="s">
        <v>172</v>
      </c>
      <c r="P64" s="39">
        <f t="shared" si="19"/>
        <v>440</v>
      </c>
      <c r="Q64" s="77">
        <f t="shared" si="20"/>
        <v>2.2779043E-3</v>
      </c>
      <c r="R64" s="86">
        <f t="shared" si="23"/>
        <v>8426470.0936659593</v>
      </c>
    </row>
    <row r="65" spans="1:18" ht="17.25" thickBot="1">
      <c r="A65" s="40" t="s">
        <v>327</v>
      </c>
      <c r="B65" s="11" t="s">
        <v>328</v>
      </c>
      <c r="C65" s="95">
        <v>0.253</v>
      </c>
      <c r="D65" s="92">
        <v>3.9682540000000001E-3</v>
      </c>
      <c r="E65" s="93">
        <v>266685349577.7612</v>
      </c>
      <c r="F65" s="35"/>
      <c r="G65" s="57" t="s">
        <v>206</v>
      </c>
      <c r="H65" s="37">
        <f t="shared" si="15"/>
        <v>15.9</v>
      </c>
      <c r="I65" s="79">
        <f t="shared" si="16"/>
        <v>-1.24223602E-2</v>
      </c>
      <c r="J65" s="87">
        <f t="shared" si="21"/>
        <v>719844274.93446171</v>
      </c>
      <c r="K65" s="84" t="s">
        <v>208</v>
      </c>
      <c r="L65" s="37">
        <f t="shared" si="17"/>
        <v>20.2</v>
      </c>
      <c r="M65" s="79">
        <f t="shared" si="18"/>
        <v>4.9751244000000002E-3</v>
      </c>
      <c r="N65" s="87">
        <f t="shared" si="22"/>
        <v>3697343668.7681427</v>
      </c>
      <c r="O65" s="84" t="s">
        <v>234</v>
      </c>
      <c r="P65" s="37">
        <f t="shared" si="19"/>
        <v>719</v>
      </c>
      <c r="Q65" s="79">
        <f t="shared" si="20"/>
        <v>1.3927576999999999E-3</v>
      </c>
      <c r="R65" s="87">
        <f t="shared" si="23"/>
        <v>4325266.2549938802</v>
      </c>
    </row>
    <row r="66" spans="1:18">
      <c r="A66" s="40" t="s">
        <v>181</v>
      </c>
      <c r="B66" s="11" t="s">
        <v>182</v>
      </c>
      <c r="C66" s="95">
        <v>1430</v>
      </c>
      <c r="D66" s="92">
        <v>3.5087718999999998E-3</v>
      </c>
      <c r="E66" s="93">
        <v>4680956.21387689</v>
      </c>
      <c r="F66" s="35"/>
      <c r="G66" s="56" t="s">
        <v>180</v>
      </c>
      <c r="H66" s="38">
        <f t="shared" si="15"/>
        <v>64840</v>
      </c>
      <c r="I66" s="76">
        <f t="shared" ref="I66:I75" si="24">_xlfn.IFNA(VLOOKUP(G66, $B$2:$D$200, 3, FALSE), "")</f>
        <v>-1.29395646E-2</v>
      </c>
      <c r="J66" s="85">
        <f t="shared" si="21"/>
        <v>50166.64640844</v>
      </c>
      <c r="K66" s="81" t="s">
        <v>328</v>
      </c>
      <c r="L66" s="38">
        <f t="shared" si="17"/>
        <v>0.253</v>
      </c>
      <c r="M66" s="76">
        <f t="shared" si="18"/>
        <v>3.9682540000000001E-3</v>
      </c>
      <c r="N66" s="85">
        <f t="shared" si="22"/>
        <v>266685349577.7612</v>
      </c>
      <c r="O66" s="81" t="s">
        <v>108</v>
      </c>
      <c r="P66" s="38">
        <f t="shared" si="19"/>
        <v>171</v>
      </c>
      <c r="Q66" s="76">
        <f t="shared" si="20"/>
        <v>0</v>
      </c>
      <c r="R66" s="85">
        <f t="shared" si="23"/>
        <v>35594677.891538031</v>
      </c>
    </row>
    <row r="67" spans="1:18">
      <c r="A67" s="40" t="s">
        <v>203</v>
      </c>
      <c r="B67" s="11" t="s">
        <v>204</v>
      </c>
      <c r="C67" s="95">
        <v>873</v>
      </c>
      <c r="D67" s="92">
        <v>3.4482759000000001E-3</v>
      </c>
      <c r="E67" s="93">
        <v>11016530.524724551</v>
      </c>
      <c r="F67" s="35"/>
      <c r="G67" s="56" t="s">
        <v>220</v>
      </c>
      <c r="H67" s="39">
        <f t="shared" si="15"/>
        <v>188</v>
      </c>
      <c r="I67" s="77">
        <f t="shared" si="24"/>
        <v>-1.5706806300000001E-2</v>
      </c>
      <c r="J67" s="86">
        <f t="shared" si="21"/>
        <v>72310380.938393787</v>
      </c>
      <c r="K67" s="82" t="s">
        <v>188</v>
      </c>
      <c r="L67" s="39">
        <f t="shared" si="17"/>
        <v>18.8</v>
      </c>
      <c r="M67" s="77">
        <f t="shared" si="18"/>
        <v>0</v>
      </c>
      <c r="N67" s="86">
        <f t="shared" si="22"/>
        <v>1674331025.1179705</v>
      </c>
      <c r="O67" s="82" t="s">
        <v>192</v>
      </c>
      <c r="P67" s="39">
        <f t="shared" si="19"/>
        <v>130</v>
      </c>
      <c r="Q67" s="77">
        <f t="shared" si="20"/>
        <v>0</v>
      </c>
      <c r="R67" s="86">
        <f t="shared" si="23"/>
        <v>51970902.956900269</v>
      </c>
    </row>
    <row r="68" spans="1:18">
      <c r="A68" s="40" t="s">
        <v>223</v>
      </c>
      <c r="B68" s="11" t="s">
        <v>224</v>
      </c>
      <c r="C68" s="95">
        <v>1900</v>
      </c>
      <c r="D68" s="92">
        <v>2.6385224000000001E-3</v>
      </c>
      <c r="E68" s="93">
        <v>3304432.7412612</v>
      </c>
      <c r="F68" s="35"/>
      <c r="G68" s="56" t="s">
        <v>226</v>
      </c>
      <c r="H68" s="39">
        <f t="shared" si="15"/>
        <v>861</v>
      </c>
      <c r="I68" s="77">
        <f t="shared" si="24"/>
        <v>-1.6E-2</v>
      </c>
      <c r="J68" s="86">
        <f t="shared" si="21"/>
        <v>15160003.341764599</v>
      </c>
      <c r="K68" s="82" t="s">
        <v>200</v>
      </c>
      <c r="L68" s="39">
        <f t="shared" si="17"/>
        <v>83.6</v>
      </c>
      <c r="M68" s="77">
        <f t="shared" si="18"/>
        <v>-3.5756853E-3</v>
      </c>
      <c r="N68" s="86">
        <f t="shared" si="22"/>
        <v>106068431.38755228</v>
      </c>
      <c r="O68" s="82" t="s">
        <v>198</v>
      </c>
      <c r="P68" s="39">
        <f t="shared" si="19"/>
        <v>211</v>
      </c>
      <c r="Q68" s="77">
        <f t="shared" si="20"/>
        <v>0</v>
      </c>
      <c r="R68" s="86">
        <f t="shared" si="23"/>
        <v>46830458.455021828</v>
      </c>
    </row>
    <row r="69" spans="1:18">
      <c r="A69" s="40" t="s">
        <v>189</v>
      </c>
      <c r="B69" s="11" t="s">
        <v>190</v>
      </c>
      <c r="C69" s="95">
        <v>381</v>
      </c>
      <c r="D69" s="92">
        <v>2.6315789000000002E-3</v>
      </c>
      <c r="E69" s="93">
        <v>34876922.243501417</v>
      </c>
      <c r="F69" s="35"/>
      <c r="G69" s="56" t="s">
        <v>250</v>
      </c>
      <c r="H69" s="39">
        <f t="shared" si="15"/>
        <v>1200</v>
      </c>
      <c r="I69" s="77">
        <f t="shared" si="24"/>
        <v>-1.6393442599999999E-2</v>
      </c>
      <c r="J69" s="86">
        <f t="shared" si="21"/>
        <v>2694422.3793285801</v>
      </c>
      <c r="K69" s="82" t="s">
        <v>232</v>
      </c>
      <c r="L69" s="39">
        <f t="shared" si="17"/>
        <v>82.2</v>
      </c>
      <c r="M69" s="77">
        <f t="shared" si="18"/>
        <v>-3.6363635999999999E-3</v>
      </c>
      <c r="N69" s="86">
        <f t="shared" si="22"/>
        <v>53294105.859568238</v>
      </c>
      <c r="O69" s="82" t="s">
        <v>162</v>
      </c>
      <c r="P69" s="39">
        <f t="shared" si="19"/>
        <v>742</v>
      </c>
      <c r="Q69" s="77">
        <f t="shared" si="20"/>
        <v>-2.688172E-3</v>
      </c>
      <c r="R69" s="86">
        <f t="shared" si="23"/>
        <v>9021233.31167382</v>
      </c>
    </row>
    <row r="70" spans="1:18">
      <c r="A70" s="40" t="s">
        <v>169</v>
      </c>
      <c r="B70" s="11" t="s">
        <v>170</v>
      </c>
      <c r="C70" s="95">
        <v>4020</v>
      </c>
      <c r="D70" s="92">
        <v>2.4937656E-3</v>
      </c>
      <c r="E70" s="93">
        <v>1308726.551558</v>
      </c>
      <c r="F70" s="35"/>
      <c r="G70" s="56" t="s">
        <v>72</v>
      </c>
      <c r="H70" s="39">
        <f t="shared" si="15"/>
        <v>36.9</v>
      </c>
      <c r="I70" s="77">
        <f t="shared" si="24"/>
        <v>-2.1220159200000002E-2</v>
      </c>
      <c r="J70" s="90">
        <f t="shared" si="21"/>
        <v>518025097.56847787</v>
      </c>
      <c r="K70" s="83" t="s">
        <v>206</v>
      </c>
      <c r="L70" s="44">
        <f t="shared" si="17"/>
        <v>15.9</v>
      </c>
      <c r="M70" s="78">
        <f t="shared" si="18"/>
        <v>-1.24223602E-2</v>
      </c>
      <c r="N70" s="90">
        <f t="shared" si="22"/>
        <v>719844274.93446171</v>
      </c>
      <c r="O70" s="83" t="s">
        <v>230</v>
      </c>
      <c r="P70" s="44">
        <f t="shared" si="19"/>
        <v>950</v>
      </c>
      <c r="Q70" s="78">
        <f t="shared" si="20"/>
        <v>-3.1479538E-3</v>
      </c>
      <c r="R70" s="90">
        <f t="shared" si="23"/>
        <v>4365551.3980974304</v>
      </c>
    </row>
    <row r="71" spans="1:18">
      <c r="A71" s="40" t="s">
        <v>123</v>
      </c>
      <c r="B71" s="11" t="s">
        <v>124</v>
      </c>
      <c r="C71" s="95">
        <v>233550</v>
      </c>
      <c r="D71" s="92">
        <v>2.3605150000000001E-3</v>
      </c>
      <c r="E71" s="93">
        <v>53587.005588250002</v>
      </c>
      <c r="F71" s="35"/>
      <c r="G71" s="60" t="s">
        <v>196</v>
      </c>
      <c r="H71" s="45">
        <f t="shared" si="15"/>
        <v>21180</v>
      </c>
      <c r="I71" s="80">
        <f t="shared" si="24"/>
        <v>-2.26119059E-2</v>
      </c>
      <c r="J71" s="99">
        <f t="shared" si="21"/>
        <v>1207509.57512839</v>
      </c>
      <c r="K71" s="82" t="s">
        <v>72</v>
      </c>
      <c r="L71" s="39">
        <f t="shared" si="17"/>
        <v>36.9</v>
      </c>
      <c r="M71" s="77">
        <f t="shared" si="18"/>
        <v>-2.1220159200000002E-2</v>
      </c>
      <c r="N71" s="99">
        <f t="shared" si="22"/>
        <v>518025097.56847787</v>
      </c>
      <c r="O71" s="82" t="s">
        <v>218</v>
      </c>
      <c r="P71" s="39">
        <f t="shared" si="19"/>
        <v>235</v>
      </c>
      <c r="Q71" s="77">
        <f t="shared" si="20"/>
        <v>-4.2372881000000001E-3</v>
      </c>
      <c r="R71" s="99">
        <f t="shared" si="23"/>
        <v>33079149.754965462</v>
      </c>
    </row>
    <row r="72" spans="1:18">
      <c r="A72" s="40" t="s">
        <v>171</v>
      </c>
      <c r="B72" s="11" t="s">
        <v>172</v>
      </c>
      <c r="C72" s="95">
        <v>440</v>
      </c>
      <c r="D72" s="92">
        <v>2.2779043E-3</v>
      </c>
      <c r="E72" s="93">
        <v>8426470.0936659593</v>
      </c>
      <c r="F72" s="35"/>
      <c r="G72" s="56" t="s">
        <v>242</v>
      </c>
      <c r="H72" s="39">
        <f t="shared" si="15"/>
        <v>2500</v>
      </c>
      <c r="I72" s="77">
        <f t="shared" si="24"/>
        <v>-3.47490347E-2</v>
      </c>
      <c r="J72" s="86">
        <f t="shared" si="21"/>
        <v>7145641.2796485303</v>
      </c>
      <c r="K72" s="82" t="s">
        <v>176</v>
      </c>
      <c r="L72" s="39">
        <f t="shared" si="17"/>
        <v>23.8</v>
      </c>
      <c r="M72" s="77">
        <f t="shared" si="18"/>
        <v>-3.6437246999999999E-2</v>
      </c>
      <c r="N72" s="86">
        <f t="shared" si="22"/>
        <v>906579296.10680211</v>
      </c>
      <c r="O72" s="82" t="s">
        <v>252</v>
      </c>
      <c r="P72" s="39">
        <f t="shared" si="19"/>
        <v>396</v>
      </c>
      <c r="Q72" s="77">
        <f t="shared" si="20"/>
        <v>-5.0251256000000003E-3</v>
      </c>
      <c r="R72" s="86">
        <f t="shared" si="23"/>
        <v>12986907.25889845</v>
      </c>
    </row>
    <row r="73" spans="1:18">
      <c r="A73" s="40" t="s">
        <v>165</v>
      </c>
      <c r="B73" s="11" t="s">
        <v>166</v>
      </c>
      <c r="C73" s="95">
        <v>2435</v>
      </c>
      <c r="D73" s="92">
        <v>2.0576131999999999E-3</v>
      </c>
      <c r="E73" s="93">
        <v>13053411.20700396</v>
      </c>
      <c r="F73" s="35"/>
      <c r="G73" s="56" t="s">
        <v>176</v>
      </c>
      <c r="H73" s="39">
        <f t="shared" si="15"/>
        <v>23.8</v>
      </c>
      <c r="I73" s="77">
        <f t="shared" si="24"/>
        <v>-3.6437246999999999E-2</v>
      </c>
      <c r="J73" s="86">
        <f t="shared" si="21"/>
        <v>906579296.10680211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220</v>
      </c>
      <c r="P73" s="39">
        <f t="shared" si="19"/>
        <v>188</v>
      </c>
      <c r="Q73" s="77">
        <f t="shared" si="20"/>
        <v>-1.5706806300000001E-2</v>
      </c>
      <c r="R73" s="86">
        <f t="shared" si="23"/>
        <v>72310380.938393787</v>
      </c>
    </row>
    <row r="74" spans="1:18">
      <c r="A74" s="40" t="s">
        <v>233</v>
      </c>
      <c r="B74" s="11" t="s">
        <v>234</v>
      </c>
      <c r="C74" s="95">
        <v>719</v>
      </c>
      <c r="D74" s="92">
        <v>1.3927576999999999E-3</v>
      </c>
      <c r="E74" s="93">
        <v>4325266.2549938802</v>
      </c>
      <c r="F74" s="35"/>
      <c r="G74" s="56" t="s">
        <v>238</v>
      </c>
      <c r="H74" s="39">
        <f t="shared" si="15"/>
        <v>177</v>
      </c>
      <c r="I74" s="77">
        <f t="shared" si="24"/>
        <v>-3.8043478300000003E-2</v>
      </c>
      <c r="J74" s="86">
        <f t="shared" si="21"/>
        <v>397510514.11288691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226</v>
      </c>
      <c r="P74" s="39">
        <f t="shared" si="19"/>
        <v>861</v>
      </c>
      <c r="Q74" s="77">
        <f t="shared" si="20"/>
        <v>-1.6E-2</v>
      </c>
      <c r="R74" s="86">
        <f t="shared" si="23"/>
        <v>15160003.341764599</v>
      </c>
    </row>
    <row r="75" spans="1:18" ht="17.25" thickBot="1">
      <c r="A75" s="40" t="s">
        <v>131</v>
      </c>
      <c r="B75" s="11" t="s">
        <v>132</v>
      </c>
      <c r="C75" s="95">
        <v>52400</v>
      </c>
      <c r="D75" s="92">
        <v>7.6394189999999995E-4</v>
      </c>
      <c r="E75" s="93">
        <v>1114278.7037029699</v>
      </c>
      <c r="F75" s="35"/>
      <c r="G75" s="57" t="s">
        <v>334</v>
      </c>
      <c r="H75" s="37">
        <f t="shared" si="15"/>
        <v>1870</v>
      </c>
      <c r="I75" s="79">
        <f t="shared" si="24"/>
        <v>-8.1081081099999994E-2</v>
      </c>
      <c r="J75" s="87">
        <f t="shared" si="21"/>
        <v>220043956.64824197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238</v>
      </c>
      <c r="P75" s="37">
        <f t="shared" si="19"/>
        <v>177</v>
      </c>
      <c r="Q75" s="79">
        <f t="shared" si="20"/>
        <v>-3.8043478300000003E-2</v>
      </c>
      <c r="R75" s="87">
        <f t="shared" si="23"/>
        <v>397510514.11288691</v>
      </c>
    </row>
    <row r="76" spans="1:18">
      <c r="A76" s="40" t="s">
        <v>103</v>
      </c>
      <c r="B76" s="11" t="s">
        <v>104</v>
      </c>
      <c r="C76" s="95">
        <v>1265</v>
      </c>
      <c r="D76" s="92">
        <v>0</v>
      </c>
      <c r="E76" s="93">
        <v>1735944.6978730501</v>
      </c>
      <c r="F76" s="35"/>
      <c r="G76" s="35"/>
      <c r="H76" s="35"/>
      <c r="I76" s="35"/>
    </row>
    <row r="77" spans="1:18">
      <c r="A77" s="40" t="s">
        <v>107</v>
      </c>
      <c r="B77" s="11" t="s">
        <v>108</v>
      </c>
      <c r="C77" s="95">
        <v>171</v>
      </c>
      <c r="D77" s="92">
        <v>0</v>
      </c>
      <c r="E77" s="93">
        <v>35594677.891538031</v>
      </c>
      <c r="F77" s="35"/>
      <c r="G77" s="35"/>
      <c r="H77" s="35"/>
      <c r="I77" s="35"/>
    </row>
    <row r="78" spans="1:18">
      <c r="A78" s="40" t="s">
        <v>187</v>
      </c>
      <c r="B78" s="11" t="s">
        <v>188</v>
      </c>
      <c r="C78" s="95">
        <v>18.8</v>
      </c>
      <c r="D78" s="92">
        <v>0</v>
      </c>
      <c r="E78" s="93">
        <v>1674331025.1179705</v>
      </c>
      <c r="F78" s="35"/>
      <c r="G78" s="35"/>
      <c r="H78" s="35"/>
      <c r="I78" s="35"/>
    </row>
    <row r="79" spans="1:18">
      <c r="A79" s="40" t="s">
        <v>191</v>
      </c>
      <c r="B79" s="11" t="s">
        <v>192</v>
      </c>
      <c r="C79" s="95">
        <v>130</v>
      </c>
      <c r="D79" s="92">
        <v>0</v>
      </c>
      <c r="E79" s="93">
        <v>51970902.956900269</v>
      </c>
      <c r="F79" s="35"/>
      <c r="G79" s="35"/>
      <c r="H79" s="35"/>
      <c r="I79" s="35"/>
    </row>
    <row r="80" spans="1:18">
      <c r="A80" s="40" t="s">
        <v>197</v>
      </c>
      <c r="B80" s="11" t="s">
        <v>198</v>
      </c>
      <c r="C80" s="95">
        <v>211</v>
      </c>
      <c r="D80" s="92">
        <v>0</v>
      </c>
      <c r="E80" s="93">
        <v>46830458.455021828</v>
      </c>
      <c r="F80" s="35"/>
      <c r="G80" s="35"/>
      <c r="H80" s="35"/>
      <c r="I80" s="35"/>
    </row>
    <row r="81" spans="1:9">
      <c r="A81" s="40" t="s">
        <v>161</v>
      </c>
      <c r="B81" s="11" t="s">
        <v>162</v>
      </c>
      <c r="C81" s="95">
        <v>742</v>
      </c>
      <c r="D81" s="92">
        <v>-2.688172E-3</v>
      </c>
      <c r="E81" s="93">
        <v>9021233.31167382</v>
      </c>
      <c r="F81" s="35"/>
      <c r="G81" s="35"/>
      <c r="H81" s="35"/>
      <c r="I81" s="35"/>
    </row>
    <row r="82" spans="1:9">
      <c r="A82" s="40" t="s">
        <v>229</v>
      </c>
      <c r="B82" s="11" t="s">
        <v>230</v>
      </c>
      <c r="C82" s="95">
        <v>950</v>
      </c>
      <c r="D82" s="92">
        <v>-3.1479538E-3</v>
      </c>
      <c r="E82" s="93">
        <v>4365551.3980974304</v>
      </c>
      <c r="F82" s="35"/>
      <c r="G82" s="35"/>
      <c r="H82" s="35"/>
      <c r="I82" s="35"/>
    </row>
    <row r="83" spans="1:9">
      <c r="A83" s="40" t="s">
        <v>87</v>
      </c>
      <c r="B83" s="11" t="s">
        <v>88</v>
      </c>
      <c r="C83" s="95">
        <v>210700</v>
      </c>
      <c r="D83" s="92">
        <v>-3.5469377999999998E-3</v>
      </c>
      <c r="E83" s="93">
        <v>46624.489277289998</v>
      </c>
      <c r="F83" s="35"/>
      <c r="G83" s="35"/>
      <c r="H83" s="35"/>
      <c r="I83" s="35"/>
    </row>
    <row r="84" spans="1:9">
      <c r="A84" s="40" t="s">
        <v>199</v>
      </c>
      <c r="B84" s="11" t="s">
        <v>200</v>
      </c>
      <c r="C84" s="95">
        <v>83.6</v>
      </c>
      <c r="D84" s="92">
        <v>-3.5756853E-3</v>
      </c>
      <c r="E84" s="93">
        <v>106068431.38755228</v>
      </c>
      <c r="F84" s="35"/>
      <c r="G84" s="35"/>
      <c r="H84" s="35"/>
      <c r="I84" s="35"/>
    </row>
    <row r="85" spans="1:9">
      <c r="A85" s="40" t="s">
        <v>231</v>
      </c>
      <c r="B85" s="11" t="s">
        <v>232</v>
      </c>
      <c r="C85" s="95">
        <v>82.2</v>
      </c>
      <c r="D85" s="92">
        <v>-3.6363635999999999E-3</v>
      </c>
      <c r="E85" s="93">
        <v>53294105.859568238</v>
      </c>
      <c r="F85" s="35"/>
      <c r="G85" s="35"/>
      <c r="H85" s="35"/>
      <c r="I85" s="35"/>
    </row>
    <row r="86" spans="1:9">
      <c r="A86" s="40" t="s">
        <v>209</v>
      </c>
      <c r="B86" s="11" t="s">
        <v>210</v>
      </c>
      <c r="C86" s="95">
        <v>1345</v>
      </c>
      <c r="D86" s="92">
        <v>-3.7037036999999998E-3</v>
      </c>
      <c r="E86" s="93">
        <v>12482198.789198499</v>
      </c>
      <c r="F86" s="35"/>
      <c r="G86" s="35"/>
      <c r="H86" s="35"/>
      <c r="I86" s="35"/>
    </row>
    <row r="87" spans="1:9">
      <c r="A87" s="40" t="s">
        <v>48</v>
      </c>
      <c r="B87" s="11" t="s">
        <v>49</v>
      </c>
      <c r="C87" s="95">
        <v>75390000</v>
      </c>
      <c r="D87" s="92">
        <v>-3.9372158999999999E-3</v>
      </c>
      <c r="E87" s="93">
        <v>5188.6048610099997</v>
      </c>
      <c r="F87" s="35"/>
      <c r="G87" s="35"/>
      <c r="H87" s="35"/>
      <c r="I87" s="35"/>
    </row>
    <row r="88" spans="1:9">
      <c r="A88" s="40" t="s">
        <v>217</v>
      </c>
      <c r="B88" s="11" t="s">
        <v>218</v>
      </c>
      <c r="C88" s="95">
        <v>235</v>
      </c>
      <c r="D88" s="92">
        <v>-4.2372881000000001E-3</v>
      </c>
      <c r="E88" s="93">
        <v>33079149.754965462</v>
      </c>
      <c r="F88" s="35"/>
      <c r="G88" s="35"/>
      <c r="H88" s="35"/>
      <c r="I88" s="35"/>
    </row>
    <row r="89" spans="1:9">
      <c r="A89" s="40" t="s">
        <v>139</v>
      </c>
      <c r="B89" s="11" t="s">
        <v>140</v>
      </c>
      <c r="C89" s="95">
        <v>10810</v>
      </c>
      <c r="D89" s="92">
        <v>-4.6040515999999998E-3</v>
      </c>
      <c r="E89" s="93">
        <v>279860.7155245</v>
      </c>
      <c r="F89" s="35"/>
      <c r="G89" s="35"/>
      <c r="H89" s="35"/>
      <c r="I89" s="35"/>
    </row>
    <row r="90" spans="1:9">
      <c r="A90" s="40" t="s">
        <v>183</v>
      </c>
      <c r="B90" s="11" t="s">
        <v>184</v>
      </c>
      <c r="C90" s="95">
        <v>10480</v>
      </c>
      <c r="D90" s="92">
        <v>-4.7483381E-3</v>
      </c>
      <c r="E90" s="93">
        <v>2853006.2702996898</v>
      </c>
      <c r="F90" s="35"/>
      <c r="G90" s="35"/>
      <c r="H90" s="35"/>
      <c r="I90" s="35"/>
    </row>
    <row r="91" spans="1:9">
      <c r="A91" s="40" t="s">
        <v>251</v>
      </c>
      <c r="B91" s="11" t="s">
        <v>252</v>
      </c>
      <c r="C91" s="95">
        <v>396</v>
      </c>
      <c r="D91" s="92">
        <v>-5.0251256000000003E-3</v>
      </c>
      <c r="E91" s="93">
        <v>12986907.25889845</v>
      </c>
      <c r="F91" s="35"/>
      <c r="G91" s="35"/>
      <c r="H91" s="35"/>
      <c r="I91" s="35"/>
    </row>
    <row r="92" spans="1:9">
      <c r="A92" s="40" t="s">
        <v>117</v>
      </c>
      <c r="B92" s="11" t="s">
        <v>118</v>
      </c>
      <c r="C92" s="95">
        <v>4730</v>
      </c>
      <c r="D92" s="92">
        <v>-8.3857441999999997E-3</v>
      </c>
      <c r="E92" s="93">
        <v>2694672.4830688601</v>
      </c>
      <c r="F92" s="35"/>
      <c r="G92" s="35"/>
      <c r="H92" s="35"/>
      <c r="I92" s="35"/>
    </row>
    <row r="93" spans="1:9">
      <c r="A93" s="40" t="s">
        <v>335</v>
      </c>
      <c r="B93" s="11" t="s">
        <v>336</v>
      </c>
      <c r="C93" s="95">
        <v>199000</v>
      </c>
      <c r="D93" s="92">
        <v>-9.9502488000000004E-3</v>
      </c>
      <c r="E93" s="93">
        <v>578855.72332712996</v>
      </c>
      <c r="F93" s="35"/>
      <c r="G93" s="35"/>
      <c r="H93" s="35"/>
      <c r="I93" s="35"/>
    </row>
    <row r="94" spans="1:9">
      <c r="A94" s="40" t="s">
        <v>66</v>
      </c>
      <c r="B94" s="11" t="s">
        <v>67</v>
      </c>
      <c r="C94" s="95">
        <v>4860</v>
      </c>
      <c r="D94" s="92">
        <v>-1.01832994E-2</v>
      </c>
      <c r="E94" s="93">
        <v>3282011.9326094599</v>
      </c>
      <c r="F94" s="35"/>
      <c r="G94" s="35"/>
      <c r="H94" s="35"/>
      <c r="I94" s="35"/>
    </row>
    <row r="95" spans="1:9">
      <c r="A95" s="40" t="s">
        <v>91</v>
      </c>
      <c r="B95" s="11" t="s">
        <v>92</v>
      </c>
      <c r="C95" s="95">
        <v>86500</v>
      </c>
      <c r="D95" s="92">
        <v>-1.23315826E-2</v>
      </c>
      <c r="E95" s="93">
        <v>472641.34829459002</v>
      </c>
      <c r="F95" s="35"/>
      <c r="G95" s="35"/>
      <c r="H95" s="35"/>
      <c r="I95" s="35"/>
    </row>
    <row r="96" spans="1:9">
      <c r="A96" s="40" t="s">
        <v>205</v>
      </c>
      <c r="B96" s="11" t="s">
        <v>206</v>
      </c>
      <c r="C96" s="95">
        <v>15.9</v>
      </c>
      <c r="D96" s="92">
        <v>-1.24223602E-2</v>
      </c>
      <c r="E96" s="93">
        <v>719844274.93446171</v>
      </c>
      <c r="F96" s="35"/>
      <c r="G96" s="35"/>
      <c r="H96" s="35"/>
      <c r="I96" s="35"/>
    </row>
    <row r="97" spans="1:9">
      <c r="A97" s="40" t="s">
        <v>179</v>
      </c>
      <c r="B97" s="11" t="s">
        <v>180</v>
      </c>
      <c r="C97" s="95">
        <v>64840</v>
      </c>
      <c r="D97" s="92">
        <v>-1.29395646E-2</v>
      </c>
      <c r="E97" s="93">
        <v>50166.64640844</v>
      </c>
      <c r="F97" s="35"/>
      <c r="G97" s="35"/>
      <c r="H97" s="35"/>
      <c r="I97" s="35"/>
    </row>
    <row r="98" spans="1:9">
      <c r="A98" s="40" t="s">
        <v>219</v>
      </c>
      <c r="B98" s="11" t="s">
        <v>220</v>
      </c>
      <c r="C98" s="95">
        <v>188</v>
      </c>
      <c r="D98" s="92">
        <v>-1.5706806300000001E-2</v>
      </c>
      <c r="E98" s="93">
        <v>72310380.938393787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5">
        <v>861</v>
      </c>
      <c r="D99" s="92">
        <v>-1.6E-2</v>
      </c>
      <c r="E99" s="93">
        <v>15160003.341764599</v>
      </c>
      <c r="F99" s="35"/>
      <c r="G99" s="35"/>
      <c r="H99" s="35"/>
      <c r="I99" s="35"/>
    </row>
    <row r="100" spans="1:9">
      <c r="A100" s="40" t="s">
        <v>249</v>
      </c>
      <c r="B100" s="11" t="s">
        <v>250</v>
      </c>
      <c r="C100" s="95">
        <v>1200</v>
      </c>
      <c r="D100" s="92">
        <v>-1.6393442599999999E-2</v>
      </c>
      <c r="E100" s="93">
        <v>2694422.3793285801</v>
      </c>
      <c r="F100" s="35"/>
      <c r="G100" s="35"/>
      <c r="H100" s="35"/>
      <c r="I100" s="35"/>
    </row>
    <row r="101" spans="1:9">
      <c r="A101" s="40" t="s">
        <v>71</v>
      </c>
      <c r="B101" s="11" t="s">
        <v>72</v>
      </c>
      <c r="C101" s="95">
        <v>36.9</v>
      </c>
      <c r="D101" s="92">
        <v>-2.1220159200000002E-2</v>
      </c>
      <c r="E101" s="93">
        <v>518025097.56847787</v>
      </c>
      <c r="F101" s="35"/>
      <c r="G101" s="35"/>
      <c r="H101" s="35"/>
      <c r="I101" s="35"/>
    </row>
    <row r="102" spans="1:9">
      <c r="A102" s="40" t="s">
        <v>195</v>
      </c>
      <c r="B102" s="11" t="s">
        <v>196</v>
      </c>
      <c r="C102" s="95">
        <v>21180</v>
      </c>
      <c r="D102" s="92">
        <v>-2.26119059E-2</v>
      </c>
      <c r="E102" s="93">
        <v>1207509.57512839</v>
      </c>
      <c r="F102" s="35"/>
      <c r="G102" s="35"/>
      <c r="H102" s="35"/>
      <c r="I102" s="35"/>
    </row>
    <row r="103" spans="1:9">
      <c r="A103" s="40" t="s">
        <v>241</v>
      </c>
      <c r="B103" s="11" t="s">
        <v>242</v>
      </c>
      <c r="C103" s="95">
        <v>2500</v>
      </c>
      <c r="D103" s="92">
        <v>-3.47490347E-2</v>
      </c>
      <c r="E103" s="93">
        <v>7145641.2796485303</v>
      </c>
      <c r="F103" s="35"/>
      <c r="G103" s="35"/>
      <c r="H103" s="35"/>
      <c r="I103" s="35"/>
    </row>
    <row r="104" spans="1:9">
      <c r="A104" s="40" t="s">
        <v>175</v>
      </c>
      <c r="B104" s="11" t="s">
        <v>176</v>
      </c>
      <c r="C104" s="95">
        <v>23.8</v>
      </c>
      <c r="D104" s="92">
        <v>-3.6437246999999999E-2</v>
      </c>
      <c r="E104" s="93">
        <v>906579296.10680211</v>
      </c>
      <c r="F104" s="35"/>
      <c r="G104" s="35"/>
      <c r="H104" s="35"/>
      <c r="I104" s="35"/>
    </row>
    <row r="105" spans="1:9">
      <c r="A105" s="40" t="s">
        <v>237</v>
      </c>
      <c r="B105" s="11" t="s">
        <v>238</v>
      </c>
      <c r="C105" s="95">
        <v>177</v>
      </c>
      <c r="D105" s="92">
        <v>-3.8043478300000003E-2</v>
      </c>
      <c r="E105" s="93">
        <v>397510514.11288691</v>
      </c>
      <c r="F105" s="35"/>
      <c r="G105" s="35"/>
      <c r="H105" s="35"/>
      <c r="I105" s="35"/>
    </row>
    <row r="106" spans="1:9">
      <c r="A106" s="40" t="s">
        <v>333</v>
      </c>
      <c r="B106" s="11" t="s">
        <v>334</v>
      </c>
      <c r="C106" s="95">
        <v>1870</v>
      </c>
      <c r="D106" s="92">
        <v>-8.1081081099999994E-2</v>
      </c>
      <c r="E106" s="93">
        <v>220043956.64824197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74" t="str">
        <f>TEXT(투자전략!$G$1, "[$-ko-KR]yyyy년 mm월") &amp; " 총결산"</f>
        <v>2021년 10월 총결산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6"/>
    </row>
    <row r="2" spans="1:15" ht="16.5" customHeight="1" thickBot="1">
      <c r="A2" s="271" t="s">
        <v>287</v>
      </c>
      <c r="B2" s="272"/>
      <c r="C2" s="272"/>
      <c r="D2" s="244" t="s">
        <v>283</v>
      </c>
      <c r="E2" s="244"/>
      <c r="F2" s="245"/>
      <c r="G2" s="274" t="s">
        <v>284</v>
      </c>
      <c r="H2" s="275"/>
      <c r="I2" s="276"/>
      <c r="J2" s="243" t="s">
        <v>285</v>
      </c>
      <c r="K2" s="244"/>
      <c r="L2" s="244"/>
      <c r="M2" s="244" t="s">
        <v>286</v>
      </c>
      <c r="N2" s="244"/>
      <c r="O2" s="245"/>
    </row>
    <row r="3" spans="1:15" ht="16.5" customHeight="1">
      <c r="A3" s="301">
        <v>1</v>
      </c>
      <c r="B3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73"/>
      <c r="D3" s="271" t="s">
        <v>288</v>
      </c>
      <c r="E3" s="272"/>
      <c r="F3" s="273"/>
      <c r="G3" s="271" t="s">
        <v>295</v>
      </c>
      <c r="H3" s="272"/>
      <c r="I3" s="273"/>
      <c r="J3" s="271" t="s">
        <v>302</v>
      </c>
      <c r="K3" s="272"/>
      <c r="L3" s="273"/>
      <c r="M3" s="271" t="s">
        <v>309</v>
      </c>
      <c r="N3" s="272"/>
      <c r="O3" s="273"/>
    </row>
    <row r="4" spans="1:15" ht="16.5" customHeight="1" thickBot="1">
      <c r="A4" s="302"/>
      <c r="B4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1,350,792 KRW (52.20%)</v>
      </c>
      <c r="C4" s="266"/>
      <c r="D4" s="264" t="str">
        <f ca="1" xml:space="preserve"> TEXT($F$92, "#,##0") &amp; " KRW (" &amp; TEXT($E$92, "0.00%)")</f>
        <v>910,347 KRW (35.18%)</v>
      </c>
      <c r="E4" s="265"/>
      <c r="F4" s="266"/>
      <c r="G4" s="264" t="str">
        <f ca="1" xml:space="preserve"> TEXT($I$92, "#,##0") &amp; " KRW (" &amp; TEXT($H$92, "0.00%)")</f>
        <v>951,137 KRW (36.76%)</v>
      </c>
      <c r="H4" s="265"/>
      <c r="I4" s="266"/>
      <c r="J4" s="264" t="str">
        <f ca="1" xml:space="preserve"> TEXT($L$92, "#,##0") &amp; " KRW (" &amp; TEXT($K$92, "0.00%)")</f>
        <v>1,350,792 KRW (52.20%)</v>
      </c>
      <c r="K4" s="265"/>
      <c r="L4" s="266"/>
      <c r="M4" s="264" t="str">
        <f ca="1" xml:space="preserve"> TEXT($O$92, "#,##0") &amp; " KRW (" &amp; TEXT($N$92, "0.00%)")</f>
        <v>1,000,010 KRW (38.65%)</v>
      </c>
      <c r="N4" s="265"/>
      <c r="O4" s="266"/>
    </row>
    <row r="5" spans="1:15" ht="16.5" customHeight="1">
      <c r="A5" s="301">
        <v>2</v>
      </c>
      <c r="B5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73"/>
      <c r="D5" s="271" t="s">
        <v>289</v>
      </c>
      <c r="E5" s="272"/>
      <c r="F5" s="273"/>
      <c r="G5" s="271" t="s">
        <v>296</v>
      </c>
      <c r="H5" s="272"/>
      <c r="I5" s="273"/>
      <c r="J5" s="271" t="s">
        <v>303</v>
      </c>
      <c r="K5" s="272"/>
      <c r="L5" s="273"/>
      <c r="M5" s="271" t="s">
        <v>310</v>
      </c>
      <c r="N5" s="272"/>
      <c r="O5" s="273"/>
    </row>
    <row r="6" spans="1:15" ht="16.5" customHeight="1" thickBot="1">
      <c r="A6" s="302"/>
      <c r="B6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1,350,792 KRW (52.20%)</v>
      </c>
      <c r="C6" s="266"/>
      <c r="D6" s="264" t="str">
        <f ca="1" xml:space="preserve"> TEXT($F$130, "#,##0") &amp; " KRW (" &amp; TEXT($E$130, "0.00%)")</f>
        <v>618,332 KRW (20.61%)</v>
      </c>
      <c r="E6" s="265"/>
      <c r="F6" s="266"/>
      <c r="G6" s="264" t="str">
        <f ca="1" xml:space="preserve"> TEXT($I$130, "#,##0") &amp; " KRW (" &amp; TEXT($H$130, "0.00%)")</f>
        <v>711,326 KRW (23.71%)</v>
      </c>
      <c r="H6" s="265"/>
      <c r="I6" s="266"/>
      <c r="J6" s="264" t="str">
        <f ca="1" xml:space="preserve"> TEXT($L$130, "#,##0") &amp; " KRW (" &amp; TEXT($K$130, "0.00%)")</f>
        <v>730,837 KRW (24.36%)</v>
      </c>
      <c r="K6" s="265"/>
      <c r="L6" s="266"/>
      <c r="M6" s="264" t="str">
        <f ca="1" xml:space="preserve"> TEXT($O$130, "#,##0") &amp; " KRW (" &amp; TEXT($N$130, "0.00%)")</f>
        <v>747,717 KRW (24.92%)</v>
      </c>
      <c r="N6" s="265"/>
      <c r="O6" s="266"/>
    </row>
    <row r="7" spans="1:15" ht="16.5" customHeight="1">
      <c r="A7" s="301">
        <v>3</v>
      </c>
      <c r="B7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Top20</v>
      </c>
      <c r="C7" s="273"/>
      <c r="D7" s="271" t="s">
        <v>290</v>
      </c>
      <c r="E7" s="272"/>
      <c r="F7" s="273"/>
      <c r="G7" s="271" t="s">
        <v>297</v>
      </c>
      <c r="H7" s="272"/>
      <c r="I7" s="273"/>
      <c r="J7" s="271" t="s">
        <v>304</v>
      </c>
      <c r="K7" s="272"/>
      <c r="L7" s="273"/>
      <c r="M7" s="271" t="s">
        <v>311</v>
      </c>
      <c r="N7" s="272"/>
      <c r="O7" s="273"/>
    </row>
    <row r="8" spans="1:15" ht="16.5" customHeight="1" thickBot="1">
      <c r="A8" s="302"/>
      <c r="B8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1,000,010 KRW (38.65%)</v>
      </c>
      <c r="C8" s="266"/>
      <c r="D8" s="264" t="str">
        <f ca="1" xml:space="preserve"> TEXT($F$206, "#,##0") &amp; " KRW (" &amp; TEXT($E$206, "0.00%)")</f>
        <v>910,347 KRW (35.18%)</v>
      </c>
      <c r="E8" s="265"/>
      <c r="F8" s="266"/>
      <c r="G8" s="264" t="str">
        <f ca="1" xml:space="preserve"> TEXT($I$206, "#,##0") &amp; " KRW (" &amp; TEXT($H$206, "0.00%)")</f>
        <v>951,137 KRW (36.76%)</v>
      </c>
      <c r="H8" s="265"/>
      <c r="I8" s="266"/>
      <c r="J8" s="264" t="str">
        <f ca="1" xml:space="preserve"> TEXT($L$206, "#,##0") &amp; " KRW (" &amp; TEXT($K$206, "0.00%)")</f>
        <v>1,350,792 KRW (52.20%)</v>
      </c>
      <c r="K8" s="265"/>
      <c r="L8" s="266"/>
      <c r="M8" s="264" t="str">
        <f ca="1" xml:space="preserve"> TEXT($O$206, "#,##0") &amp; " KRW (" &amp; TEXT($N$206, "0.00%)")</f>
        <v>1,000,010 KRW (38.65%)</v>
      </c>
      <c r="N8" s="265"/>
      <c r="O8" s="266"/>
    </row>
    <row r="9" spans="1:15" ht="16.5" customHeight="1">
      <c r="A9" s="301">
        <v>4</v>
      </c>
      <c r="B9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73"/>
      <c r="D9" s="271" t="s">
        <v>291</v>
      </c>
      <c r="E9" s="272"/>
      <c r="F9" s="273"/>
      <c r="G9" s="271" t="s">
        <v>298</v>
      </c>
      <c r="H9" s="272"/>
      <c r="I9" s="273"/>
      <c r="J9" s="271" t="s">
        <v>305</v>
      </c>
      <c r="K9" s="272"/>
      <c r="L9" s="273"/>
      <c r="M9" s="271" t="s">
        <v>312</v>
      </c>
      <c r="N9" s="272"/>
      <c r="O9" s="273"/>
    </row>
    <row r="10" spans="1:15" ht="16.5" customHeight="1" thickBot="1">
      <c r="A10" s="302"/>
      <c r="B10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1,000,010 KRW (38.65%)</v>
      </c>
      <c r="C10" s="266"/>
      <c r="D10" s="264" t="str">
        <f ca="1" xml:space="preserve"> TEXT($F$244, "#,##0") &amp; " KRW (" &amp; TEXT($E$244, "0.00%)")</f>
        <v>294,827 KRW (9.83%)</v>
      </c>
      <c r="E10" s="265"/>
      <c r="F10" s="266"/>
      <c r="G10" s="264" t="str">
        <f ca="1" xml:space="preserve"> TEXT($I$244, "#,##0") &amp; " KRW (" &amp; TEXT($H$244, "0.00%)")</f>
        <v>192,925 KRW (6.43%)</v>
      </c>
      <c r="H10" s="265"/>
      <c r="I10" s="266"/>
      <c r="J10" s="264" t="str">
        <f ca="1" xml:space="preserve"> TEXT($L$244, "#,##0") &amp; " KRW (" &amp; TEXT($K$244, "0.00%)")</f>
        <v>432,766 KRW (14.43%)</v>
      </c>
      <c r="K10" s="265"/>
      <c r="L10" s="266"/>
      <c r="M10" s="264" t="str">
        <f ca="1" xml:space="preserve"> TEXT($O$244, "#,##0") &amp; " KRW (" &amp; TEXT($N$244, "0.00%)")</f>
        <v>601,558 KRW (20.05%)</v>
      </c>
      <c r="N10" s="265"/>
      <c r="O10" s="266"/>
    </row>
    <row r="11" spans="1:15" ht="16.5" customHeight="1">
      <c r="A11" s="301">
        <v>5</v>
      </c>
      <c r="B11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73"/>
      <c r="D11" s="271" t="s">
        <v>292</v>
      </c>
      <c r="E11" s="272"/>
      <c r="F11" s="273"/>
      <c r="G11" s="271" t="s">
        <v>299</v>
      </c>
      <c r="H11" s="272"/>
      <c r="I11" s="273"/>
      <c r="J11" s="271" t="s">
        <v>306</v>
      </c>
      <c r="K11" s="272"/>
      <c r="L11" s="273"/>
      <c r="M11" s="271" t="s">
        <v>313</v>
      </c>
      <c r="N11" s="272"/>
      <c r="O11" s="273"/>
    </row>
    <row r="12" spans="1:15" ht="16.5" customHeight="1" thickBot="1">
      <c r="A12" s="302"/>
      <c r="B12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979,849 KRW (32.66%)</v>
      </c>
      <c r="C12" s="266"/>
      <c r="D12" s="264" t="str">
        <f ca="1" xml:space="preserve"> TEXT($F$168, "#,##0") &amp; " KRW (" &amp; TEXT($E$168, "0.00%)")</f>
        <v>864,009 KRW (28.80%)</v>
      </c>
      <c r="E12" s="265"/>
      <c r="F12" s="266"/>
      <c r="G12" s="264" t="str">
        <f ca="1" xml:space="preserve"> TEXT($I$168, "#,##0") &amp; " KRW (" &amp; TEXT($H$168, "0.00%)")</f>
        <v>979,849 KRW (32.66%)</v>
      </c>
      <c r="H12" s="265"/>
      <c r="I12" s="266"/>
      <c r="J12" s="264" t="str">
        <f ca="1" xml:space="preserve"> TEXT($L$168, "#,##0") &amp; " KRW (" &amp; TEXT($K$168, "0.00%)")</f>
        <v>778,820 KRW (25.96%)</v>
      </c>
      <c r="K12" s="265"/>
      <c r="L12" s="266"/>
      <c r="M12" s="264" t="str">
        <f ca="1" xml:space="preserve"> TEXT($O$168, "#,##0") &amp; " KRW (" &amp; TEXT($N$168, "0.00%)")</f>
        <v>460,858 KRW (15.36%)</v>
      </c>
      <c r="N12" s="265"/>
      <c r="O12" s="266"/>
    </row>
    <row r="13" spans="1:15" ht="16.5" customHeight="1">
      <c r="A13" s="301">
        <v>6</v>
      </c>
      <c r="B13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Top20</v>
      </c>
      <c r="C13" s="273"/>
      <c r="D13" s="271" t="s">
        <v>293</v>
      </c>
      <c r="E13" s="272"/>
      <c r="F13" s="273"/>
      <c r="G13" s="271" t="s">
        <v>300</v>
      </c>
      <c r="H13" s="272"/>
      <c r="I13" s="273"/>
      <c r="J13" s="271" t="s">
        <v>307</v>
      </c>
      <c r="K13" s="272"/>
      <c r="L13" s="273"/>
      <c r="M13" s="271" t="s">
        <v>314</v>
      </c>
      <c r="N13" s="272"/>
      <c r="O13" s="273"/>
    </row>
    <row r="14" spans="1:15" ht="16.5" customHeight="1" thickBot="1">
      <c r="A14" s="302"/>
      <c r="B14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951,137 KRW (36.76%)</v>
      </c>
      <c r="C14" s="266"/>
      <c r="D14" s="264" t="str">
        <f ca="1" xml:space="preserve"> TEXT($F$282, "#,##0") &amp; " KRW (" &amp; TEXT($E$282, "0.00%)")</f>
        <v>-47,677 KRW (-1.59%)</v>
      </c>
      <c r="E14" s="265"/>
      <c r="F14" s="266"/>
      <c r="G14" s="264" t="str">
        <f ca="1" xml:space="preserve"> TEXT($I$282, "#,##0") &amp; " KRW (" &amp; TEXT($H$282, "0.00%)")</f>
        <v>-102,843 KRW (-3.43%)</v>
      </c>
      <c r="H14" s="265"/>
      <c r="I14" s="266"/>
      <c r="J14" s="264" t="str">
        <f ca="1" xml:space="preserve"> TEXT($L$282, "#,##0") &amp; " KRW (" &amp; TEXT($K$282, "0.00%)")</f>
        <v>129,000 KRW (4.30%)</v>
      </c>
      <c r="K14" s="265"/>
      <c r="L14" s="266"/>
      <c r="M14" s="264" t="str">
        <f ca="1" xml:space="preserve"> TEXT($O$282, "#,##0") &amp; " KRW (" &amp; TEXT($N$282, "0.00%)")</f>
        <v>280,033 KRW (9.33%)</v>
      </c>
      <c r="N14" s="265"/>
      <c r="O14" s="266"/>
    </row>
    <row r="15" spans="1:15" ht="16.5" customHeight="1">
      <c r="A15" s="301">
        <v>7</v>
      </c>
      <c r="B15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273"/>
      <c r="D15" s="271" t="s">
        <v>294</v>
      </c>
      <c r="E15" s="272"/>
      <c r="F15" s="273"/>
      <c r="G15" s="271" t="s">
        <v>301</v>
      </c>
      <c r="H15" s="272"/>
      <c r="I15" s="273"/>
      <c r="J15" s="271" t="s">
        <v>308</v>
      </c>
      <c r="K15" s="272"/>
      <c r="L15" s="273"/>
      <c r="M15" s="271" t="s">
        <v>315</v>
      </c>
      <c r="N15" s="272"/>
      <c r="O15" s="273"/>
    </row>
    <row r="16" spans="1:15" ht="16.5" customHeight="1" thickBot="1">
      <c r="A16" s="302"/>
      <c r="B16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951,137 KRW (36.76%)</v>
      </c>
      <c r="C16" s="266"/>
      <c r="D16" s="264" t="str">
        <f ca="1" xml:space="preserve"> TEXT($F$54, "#,##0") &amp; " KRW (" &amp; TEXT($E$54, "0.00%)")</f>
        <v>0 KRW (0.00%)</v>
      </c>
      <c r="E16" s="265"/>
      <c r="F16" s="266"/>
      <c r="G16" s="264" t="str">
        <f ca="1" xml:space="preserve"> TEXT($I$54, "#,##0") &amp; " KRW (" &amp; TEXT($H$54, "0.00%)")</f>
        <v>0 KRW (0.00%)</v>
      </c>
      <c r="H16" s="265"/>
      <c r="I16" s="266"/>
      <c r="J16" s="264" t="str">
        <f ca="1" xml:space="preserve"> TEXT($L$54, "#,##0") &amp; " KRW (" &amp; TEXT($K$54, "0.00%)")</f>
        <v>0 KRW (0.00%)</v>
      </c>
      <c r="K16" s="265"/>
      <c r="L16" s="266"/>
      <c r="M16" s="264" t="str">
        <f ca="1" xml:space="preserve"> TEXT($O$54, "#,##0") &amp; " KRW (" &amp; TEXT($N$54, "0.00%)")</f>
        <v>0 KRW (0.00%)</v>
      </c>
      <c r="N16" s="265"/>
      <c r="O16" s="266"/>
    </row>
    <row r="18" spans="1:15" ht="16.5" customHeight="1" thickBot="1"/>
    <row r="19" spans="1:15" ht="16.5" customHeight="1" thickBot="1">
      <c r="A19" s="243" t="str">
        <f>TEXT(투자전략!$G$1, "[$-ko-KR]yyyy년 mm월 ") &amp; "실거래 월말결산"</f>
        <v>2021년 10월 실거래 월말결산</v>
      </c>
      <c r="B19" s="244"/>
      <c r="C19" s="244"/>
      <c r="D19" s="244"/>
      <c r="E19" s="244"/>
      <c r="F19" s="244"/>
      <c r="G19" s="244"/>
      <c r="H19" s="244"/>
      <c r="I19" s="244"/>
      <c r="J19" s="244"/>
      <c r="K19" s="244"/>
      <c r="L19" s="244"/>
      <c r="M19" s="244"/>
      <c r="N19" s="244"/>
      <c r="O19" s="245"/>
    </row>
    <row r="20" spans="1:15" ht="16.5" customHeight="1" thickBot="1">
      <c r="A20" s="287" t="s">
        <v>282</v>
      </c>
      <c r="B20" s="264" t="s">
        <v>280</v>
      </c>
      <c r="C20" s="266"/>
      <c r="D20" s="264" t="s">
        <v>272</v>
      </c>
      <c r="E20" s="265"/>
      <c r="F20" s="266"/>
      <c r="G20" s="264" t="s">
        <v>273</v>
      </c>
      <c r="H20" s="265"/>
      <c r="I20" s="266"/>
      <c r="J20" s="264" t="s">
        <v>274</v>
      </c>
      <c r="K20" s="265"/>
      <c r="L20" s="266"/>
      <c r="M20" s="264" t="s">
        <v>275</v>
      </c>
      <c r="N20" s="265"/>
      <c r="O20" s="266"/>
    </row>
    <row r="21" spans="1:15" ht="16.5" customHeight="1" thickBot="1">
      <c r="A21" s="280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1" t="s">
        <v>281</v>
      </c>
      <c r="B53" s="273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64"/>
      <c r="B54" s="26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43" t="str">
        <f>TEXT(투자전략!$G$1, "[$-ko-KR]yyyy년 mm월 ") &amp; "[엽전코인] 전일대비 상승률 Top20 월말결산"</f>
        <v>2021년 10월 [엽전코인] 전일대비 상승률 Top20 월말결산</v>
      </c>
      <c r="B57" s="244"/>
      <c r="C57" s="244"/>
      <c r="D57" s="244"/>
      <c r="E57" s="244"/>
      <c r="F57" s="244"/>
      <c r="G57" s="244"/>
      <c r="H57" s="244"/>
      <c r="I57" s="244"/>
      <c r="J57" s="244"/>
      <c r="K57" s="244"/>
      <c r="L57" s="244"/>
      <c r="M57" s="244"/>
      <c r="N57" s="244"/>
      <c r="O57" s="245"/>
    </row>
    <row r="58" spans="1:15" ht="16.5" customHeight="1" thickBot="1">
      <c r="A58" s="287" t="s">
        <v>282</v>
      </c>
      <c r="B58" s="264" t="s">
        <v>280</v>
      </c>
      <c r="C58" s="266"/>
      <c r="D58" s="264" t="s">
        <v>272</v>
      </c>
      <c r="E58" s="265"/>
      <c r="F58" s="266"/>
      <c r="G58" s="264" t="s">
        <v>273</v>
      </c>
      <c r="H58" s="265"/>
      <c r="I58" s="266"/>
      <c r="J58" s="264" t="s">
        <v>274</v>
      </c>
      <c r="K58" s="265"/>
      <c r="L58" s="266"/>
      <c r="M58" s="264" t="s">
        <v>275</v>
      </c>
      <c r="N58" s="265"/>
      <c r="O58" s="266"/>
    </row>
    <row r="59" spans="1:15" ht="16.5" customHeight="1" thickBot="1">
      <c r="A59" s="280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2340018.8641143693</v>
      </c>
      <c r="N71" s="77">
        <f t="shared" ca="1" si="24"/>
        <v>-2.4992139952346025E-2</v>
      </c>
      <c r="O71" s="137">
        <f t="shared" ca="1" si="25"/>
        <v>-59981.135885630458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>
        <f t="shared" ca="1" si="13"/>
        <v>2550000</v>
      </c>
      <c r="D72" s="139">
        <f t="shared" ca="1" si="14"/>
        <v>2557491.5166131356</v>
      </c>
      <c r="E72" s="77">
        <f t="shared" ca="1" si="15"/>
        <v>2.9378496522101923E-3</v>
      </c>
      <c r="F72" s="137">
        <f t="shared" ca="1" si="16"/>
        <v>7491.5166131359911</v>
      </c>
      <c r="G72" s="139">
        <f t="shared" ca="1" si="17"/>
        <v>2558090.4928072551</v>
      </c>
      <c r="H72" s="77">
        <f t="shared" ca="1" si="18"/>
        <v>3.172742277354975E-3</v>
      </c>
      <c r="I72" s="137">
        <f t="shared" ca="1" si="19"/>
        <v>8090.4928072551857</v>
      </c>
      <c r="J72" s="139">
        <f t="shared" ca="1" si="20"/>
        <v>2582126.6721108984</v>
      </c>
      <c r="K72" s="77">
        <f t="shared" ca="1" si="21"/>
        <v>1.2598694945450298E-2</v>
      </c>
      <c r="L72" s="137">
        <f t="shared" ca="1" si="22"/>
        <v>32126.67211089826</v>
      </c>
      <c r="M72" s="139">
        <f t="shared" ca="1" si="23"/>
        <v>2586408.3199717361</v>
      </c>
      <c r="N72" s="77">
        <f t="shared" ca="1" si="24"/>
        <v>1.4277772537935629E-2</v>
      </c>
      <c r="O72" s="137">
        <f t="shared" ca="1" si="25"/>
        <v>36408.319971735858</v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>
        <f t="shared" ca="1" si="13"/>
        <v>2550000</v>
      </c>
      <c r="D73" s="140">
        <f t="shared" ca="1" si="14"/>
        <v>2682668.005678582</v>
      </c>
      <c r="E73" s="79">
        <f t="shared" ca="1" si="15"/>
        <v>5.202666889356148E-2</v>
      </c>
      <c r="F73" s="138">
        <f t="shared" ca="1" si="16"/>
        <v>132668.00567858177</v>
      </c>
      <c r="G73" s="140">
        <f t="shared" ca="1" si="17"/>
        <v>2626249.2055275016</v>
      </c>
      <c r="H73" s="79">
        <f t="shared" ca="1" si="18"/>
        <v>2.9901649226471153E-2</v>
      </c>
      <c r="I73" s="138">
        <f t="shared" ca="1" si="19"/>
        <v>76249.205527501443</v>
      </c>
      <c r="J73" s="140">
        <f t="shared" ca="1" si="20"/>
        <v>2642730.6714226846</v>
      </c>
      <c r="K73" s="79">
        <f t="shared" ca="1" si="21"/>
        <v>3.6364969185366434E-2</v>
      </c>
      <c r="L73" s="138">
        <f t="shared" ca="1" si="22"/>
        <v>92730.671422684405</v>
      </c>
      <c r="M73" s="140">
        <f t="shared" ca="1" si="23"/>
        <v>2601043.4494510987</v>
      </c>
      <c r="N73" s="79">
        <f t="shared" ca="1" si="24"/>
        <v>2.0017039000430874E-2</v>
      </c>
      <c r="O73" s="138">
        <f t="shared" ca="1" si="25"/>
        <v>51043.44945109875</v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>
        <f t="shared" ca="1" si="13"/>
        <v>2550000</v>
      </c>
      <c r="D74" s="139">
        <f t="shared" ca="1" si="14"/>
        <v>2505448.9406805015</v>
      </c>
      <c r="E74" s="77">
        <f t="shared" ca="1" si="15"/>
        <v>-1.7471003654705202E-2</v>
      </c>
      <c r="F74" s="137">
        <f t="shared" ca="1" si="16"/>
        <v>-44551.059319498272</v>
      </c>
      <c r="G74" s="139">
        <f t="shared" ca="1" si="17"/>
        <v>2388994.1495765378</v>
      </c>
      <c r="H74" s="77">
        <f t="shared" ca="1" si="18"/>
        <v>-6.3139549185671592E-2</v>
      </c>
      <c r="I74" s="137">
        <f t="shared" ca="1" si="19"/>
        <v>-161005.85042346257</v>
      </c>
      <c r="J74" s="139">
        <f t="shared" ca="1" si="20"/>
        <v>2396449.2996970951</v>
      </c>
      <c r="K74" s="77">
        <f t="shared" ca="1" si="21"/>
        <v>-6.0215960903099913E-2</v>
      </c>
      <c r="L74" s="137">
        <f t="shared" ca="1" si="22"/>
        <v>-153550.70030290476</v>
      </c>
      <c r="M74" s="139">
        <f t="shared" ca="1" si="23"/>
        <v>2388786.1488591335</v>
      </c>
      <c r="N74" s="77">
        <f t="shared" ca="1" si="24"/>
        <v>-6.3221118094457518E-2</v>
      </c>
      <c r="O74" s="137">
        <f t="shared" ca="1" si="25"/>
        <v>-161213.85114086667</v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>
        <f t="shared" ca="1" si="13"/>
        <v>2550000</v>
      </c>
      <c r="D75" s="139">
        <f t="shared" ca="1" si="14"/>
        <v>2559323.8215693273</v>
      </c>
      <c r="E75" s="77">
        <f t="shared" ca="1" si="15"/>
        <v>3.6564006154224359E-3</v>
      </c>
      <c r="F75" s="137">
        <f t="shared" ca="1" si="16"/>
        <v>9323.8215693272177</v>
      </c>
      <c r="G75" s="139">
        <f t="shared" ca="1" si="17"/>
        <v>2608667.3474071901</v>
      </c>
      <c r="H75" s="77">
        <f t="shared" ca="1" si="18"/>
        <v>2.3006802904780431E-2</v>
      </c>
      <c r="I75" s="137">
        <f t="shared" ca="1" si="19"/>
        <v>58667.347407190093</v>
      </c>
      <c r="J75" s="139">
        <f t="shared" ca="1" si="20"/>
        <v>2598355.0642659501</v>
      </c>
      <c r="K75" s="77">
        <f t="shared" ca="1" si="21"/>
        <v>1.8962770300372429E-2</v>
      </c>
      <c r="L75" s="137">
        <f t="shared" ca="1" si="22"/>
        <v>48355.064265949695</v>
      </c>
      <c r="M75" s="139">
        <f t="shared" ca="1" si="23"/>
        <v>2550000</v>
      </c>
      <c r="N75" s="77">
        <f t="shared" ca="1" si="24"/>
        <v>0</v>
      </c>
      <c r="O75" s="137">
        <f t="shared" ca="1" si="25"/>
        <v>0</v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1" t="s">
        <v>281</v>
      </c>
      <c r="B91" s="273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64"/>
      <c r="B92" s="266"/>
      <c r="C92" s="136">
        <f ca="1">SUM(C60:C90)</f>
        <v>41400000</v>
      </c>
      <c r="D92" s="140">
        <f ca="1">SUM(D60:D90)</f>
        <v>42310346.770433992</v>
      </c>
      <c r="E92" s="79">
        <f ca="1">IFERROR(F92 / (SUM($C60:$C90) / COUNT($C60:$C90)), 0)</f>
        <v>0.35182483881507237</v>
      </c>
      <c r="F92" s="138">
        <f ca="1">SUM(F60:F90)</f>
        <v>910346.77043399971</v>
      </c>
      <c r="G92" s="140">
        <f ca="1">SUM(G60:G90)</f>
        <v>42351136.72507076</v>
      </c>
      <c r="H92" s="79">
        <f ca="1">IFERROR(I92 / (SUM($C60:$C90) / COUNT($C60:$C90)), 0)</f>
        <v>0.36758907249111444</v>
      </c>
      <c r="I92" s="138">
        <f ca="1">SUM(I60:I90)</f>
        <v>951136.72507075861</v>
      </c>
      <c r="J92" s="140">
        <f ca="1">SUM(J60:J90)</f>
        <v>42750791.764483787</v>
      </c>
      <c r="K92" s="79">
        <f ca="1">IFERROR(L92 / (SUM($C60:$C90) / COUNT($C60:$C90)), 0)</f>
        <v>0.52204512637054645</v>
      </c>
      <c r="L92" s="138">
        <f ca="1">SUM(L60:L90)</f>
        <v>1350791.764483789</v>
      </c>
      <c r="M92" s="140">
        <f ca="1">SUM(M60:M90)</f>
        <v>42400010.063302279</v>
      </c>
      <c r="N92" s="79">
        <f ca="1">IFERROR(O92 / (SUM($C60:$C90) / COUNT($C60:$C90)), 0)</f>
        <v>0.38647731915063754</v>
      </c>
      <c r="O92" s="138">
        <f ca="1">SUM(O60:O90)</f>
        <v>1000010.0633022747</v>
      </c>
    </row>
    <row r="94" spans="1:15" ht="16.5" customHeight="1" thickBot="1"/>
    <row r="95" spans="1:15" ht="16.5" customHeight="1" thickBot="1">
      <c r="A95" s="243" t="str">
        <f>TEXT(투자전략!$G$1, "[$-ko-KR]yyyy년 mm월 ") &amp; "[동전코인] 전일대비 상승률 Top20 월말결산"</f>
        <v>2021년 10월 [동전코인] 전일대비 상승률 Top20 월말결산</v>
      </c>
      <c r="B95" s="244"/>
      <c r="C95" s="244"/>
      <c r="D95" s="244"/>
      <c r="E95" s="244"/>
      <c r="F95" s="244"/>
      <c r="G95" s="244"/>
      <c r="H95" s="244"/>
      <c r="I95" s="244"/>
      <c r="J95" s="244"/>
      <c r="K95" s="244"/>
      <c r="L95" s="244"/>
      <c r="M95" s="244"/>
      <c r="N95" s="244"/>
      <c r="O95" s="245"/>
    </row>
    <row r="96" spans="1:15" ht="16.5" customHeight="1" thickBot="1">
      <c r="A96" s="287" t="s">
        <v>282</v>
      </c>
      <c r="B96" s="264" t="s">
        <v>280</v>
      </c>
      <c r="C96" s="266"/>
      <c r="D96" s="264" t="s">
        <v>272</v>
      </c>
      <c r="E96" s="265"/>
      <c r="F96" s="266"/>
      <c r="G96" s="264" t="s">
        <v>273</v>
      </c>
      <c r="H96" s="265"/>
      <c r="I96" s="266"/>
      <c r="J96" s="264" t="s">
        <v>274</v>
      </c>
      <c r="K96" s="265"/>
      <c r="L96" s="266"/>
      <c r="M96" s="264" t="s">
        <v>275</v>
      </c>
      <c r="N96" s="265"/>
      <c r="O96" s="266"/>
    </row>
    <row r="97" spans="1:15" ht="16.5" customHeight="1" thickBot="1">
      <c r="A97" s="280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2936274.3409854178</v>
      </c>
      <c r="N109" s="77">
        <f t="shared" ca="1" si="37"/>
        <v>-2.1241886338194134E-2</v>
      </c>
      <c r="O109" s="137">
        <f t="shared" ca="1" si="38"/>
        <v>-63725.659014582416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>
        <f t="shared" ca="1" si="26"/>
        <v>3000000</v>
      </c>
      <c r="D110" s="139">
        <f t="shared" ca="1" si="27"/>
        <v>3036446.1341481823</v>
      </c>
      <c r="E110" s="77">
        <f t="shared" ca="1" si="28"/>
        <v>1.2148711382727485E-2</v>
      </c>
      <c r="F110" s="137">
        <f t="shared" ca="1" si="29"/>
        <v>36446.134148182449</v>
      </c>
      <c r="G110" s="139">
        <f t="shared" ca="1" si="30"/>
        <v>3098155.6920646001</v>
      </c>
      <c r="H110" s="77">
        <f t="shared" ca="1" si="31"/>
        <v>3.2718564021533225E-2</v>
      </c>
      <c r="I110" s="137">
        <f t="shared" ca="1" si="32"/>
        <v>98155.692064599702</v>
      </c>
      <c r="J110" s="139">
        <f t="shared" ca="1" si="33"/>
        <v>3096490.7330105361</v>
      </c>
      <c r="K110" s="77">
        <f t="shared" ca="1" si="34"/>
        <v>3.2163577670178745E-2</v>
      </c>
      <c r="L110" s="137">
        <f t="shared" ca="1" si="35"/>
        <v>96490.733010536234</v>
      </c>
      <c r="M110" s="139">
        <f t="shared" ca="1" si="36"/>
        <v>3122887.9259783546</v>
      </c>
      <c r="N110" s="77">
        <f t="shared" ca="1" si="37"/>
        <v>4.0962641992784966E-2</v>
      </c>
      <c r="O110" s="137">
        <f t="shared" ca="1" si="38"/>
        <v>122887.92597835491</v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>
        <f t="shared" ca="1" si="26"/>
        <v>3000000</v>
      </c>
      <c r="D111" s="140">
        <f t="shared" ca="1" si="27"/>
        <v>3095358.947048652</v>
      </c>
      <c r="E111" s="79">
        <f t="shared" ca="1" si="28"/>
        <v>3.1786315682883912E-2</v>
      </c>
      <c r="F111" s="138">
        <f t="shared" ca="1" si="29"/>
        <v>95358.947048651768</v>
      </c>
      <c r="G111" s="140">
        <f t="shared" ca="1" si="30"/>
        <v>3072449.0947443927</v>
      </c>
      <c r="H111" s="79">
        <f t="shared" ca="1" si="31"/>
        <v>2.4149698248130781E-2</v>
      </c>
      <c r="I111" s="138">
        <f t="shared" ca="1" si="32"/>
        <v>68826.640007172711</v>
      </c>
      <c r="J111" s="140">
        <f t="shared" ca="1" si="33"/>
        <v>3087514.1422693725</v>
      </c>
      <c r="K111" s="79">
        <f t="shared" ca="1" si="34"/>
        <v>2.9171380756457487E-2</v>
      </c>
      <c r="L111" s="138">
        <f t="shared" ca="1" si="35"/>
        <v>83138.435155903848</v>
      </c>
      <c r="M111" s="140">
        <f t="shared" ca="1" si="36"/>
        <v>3034344.976070046</v>
      </c>
      <c r="N111" s="79">
        <f t="shared" ca="1" si="37"/>
        <v>1.1448325356681928E-2</v>
      </c>
      <c r="O111" s="138">
        <f t="shared" ca="1" si="38"/>
        <v>32627.727266543498</v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>
        <f t="shared" ca="1" si="26"/>
        <v>3000000</v>
      </c>
      <c r="D112" s="139">
        <f t="shared" ca="1" si="27"/>
        <v>2961541.8476402299</v>
      </c>
      <c r="E112" s="77">
        <f t="shared" ca="1" si="28"/>
        <v>-1.2819384119923481E-2</v>
      </c>
      <c r="F112" s="137">
        <f t="shared" ca="1" si="29"/>
        <v>-38458.152359770429</v>
      </c>
      <c r="G112" s="139">
        <f t="shared" ca="1" si="30"/>
        <v>2877614.714953966</v>
      </c>
      <c r="H112" s="77">
        <f t="shared" ca="1" si="31"/>
        <v>-4.079509501534468E-2</v>
      </c>
      <c r="I112" s="137">
        <f t="shared" ca="1" si="32"/>
        <v>-122385.28504603406</v>
      </c>
      <c r="J112" s="139">
        <f t="shared" ca="1" si="33"/>
        <v>2891673.6276688129</v>
      </c>
      <c r="K112" s="77">
        <f t="shared" ca="1" si="34"/>
        <v>-3.6108790777062361E-2</v>
      </c>
      <c r="L112" s="137">
        <f t="shared" ca="1" si="35"/>
        <v>-108326.3723311871</v>
      </c>
      <c r="M112" s="139">
        <f t="shared" ca="1" si="36"/>
        <v>2890464.4092478361</v>
      </c>
      <c r="N112" s="77">
        <f t="shared" ca="1" si="37"/>
        <v>-3.6511863584054657E-2</v>
      </c>
      <c r="O112" s="137">
        <f t="shared" ca="1" si="38"/>
        <v>-109535.59075216397</v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>
        <f t="shared" ca="1" si="26"/>
        <v>3000000</v>
      </c>
      <c r="D113" s="139">
        <f t="shared" ca="1" si="27"/>
        <v>3006368.9603808736</v>
      </c>
      <c r="E113" s="77">
        <f t="shared" ca="1" si="28"/>
        <v>2.1229867936246012E-3</v>
      </c>
      <c r="F113" s="137">
        <f t="shared" ca="1" si="29"/>
        <v>6368.9603808738029</v>
      </c>
      <c r="G113" s="139">
        <f t="shared" ca="1" si="30"/>
        <v>3064179.8141541453</v>
      </c>
      <c r="H113" s="77">
        <f t="shared" ca="1" si="31"/>
        <v>2.1393271384715182E-2</v>
      </c>
      <c r="I113" s="137">
        <f t="shared" ca="1" si="32"/>
        <v>64179.814154145562</v>
      </c>
      <c r="J113" s="139">
        <f t="shared" ca="1" si="33"/>
        <v>3084381.4574802895</v>
      </c>
      <c r="K113" s="77">
        <f t="shared" ca="1" si="34"/>
        <v>2.8127152493429886E-2</v>
      </c>
      <c r="L113" s="137">
        <f t="shared" ca="1" si="35"/>
        <v>84381.457480289668</v>
      </c>
      <c r="M113" s="139">
        <f t="shared" ca="1" si="36"/>
        <v>3000000</v>
      </c>
      <c r="N113" s="77">
        <f t="shared" ca="1" si="37"/>
        <v>0</v>
      </c>
      <c r="O113" s="137">
        <f t="shared" ca="1" si="38"/>
        <v>0</v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1" t="s">
        <v>281</v>
      </c>
      <c r="B129" s="273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64"/>
      <c r="B130" s="266"/>
      <c r="C130" s="136">
        <f ca="1">SUM(C98:C128)</f>
        <v>48000000</v>
      </c>
      <c r="D130" s="140">
        <f ca="1">SUM(D98:D128)</f>
        <v>48618332.193834938</v>
      </c>
      <c r="E130" s="79">
        <f ca="1">IFERROR(F130 / (SUM($C98:$C128) / COUNT($C98:$C128)), 0)</f>
        <v>0.20611073127831231</v>
      </c>
      <c r="F130" s="138">
        <f ca="1">SUM(F98:F128)</f>
        <v>618332.19383493694</v>
      </c>
      <c r="G130" s="140">
        <f ca="1">SUM(G98:G128)</f>
        <v>48714948.872664861</v>
      </c>
      <c r="H130" s="79">
        <f ca="1">IFERROR(I130 / (SUM($C98:$C128) / COUNT($C98:$C128)), 0)</f>
        <v>0.23710880597587938</v>
      </c>
      <c r="I130" s="138">
        <f ca="1">SUM(I98:I128)</f>
        <v>711326.41792763816</v>
      </c>
      <c r="J130" s="140">
        <f ca="1">SUM(J98:J128)</f>
        <v>48735212.417911381</v>
      </c>
      <c r="K130" s="79">
        <f ca="1">IFERROR(L130 / (SUM($C98:$C128) / COUNT($C98:$C128)), 0)</f>
        <v>0.24361223693263623</v>
      </c>
      <c r="L130" s="138">
        <f ca="1">SUM(L98:L128)</f>
        <v>730836.71079790872</v>
      </c>
      <c r="M130" s="140">
        <f ca="1">SUM(M98:M128)</f>
        <v>48749434.418458305</v>
      </c>
      <c r="N130" s="79">
        <f ca="1">IFERROR(O130 / (SUM($C98:$C128) / COUNT($C98:$C128)), 0)</f>
        <v>0.24923905655160053</v>
      </c>
      <c r="O130" s="138">
        <f ca="1">SUM(O98:O128)</f>
        <v>747717.1696548016</v>
      </c>
    </row>
    <row r="132" spans="1:15" ht="16.5" customHeight="1" thickBot="1"/>
    <row r="133" spans="1:15" ht="16.5" customHeight="1" thickBot="1">
      <c r="A133" s="243" t="str">
        <f>TEXT(투자전략!$G$1, "[$-ko-KR]yyyy년 mm월 ") &amp; "전일대비 상승률 Top20 월말결산"</f>
        <v>2021년 10월 전일대비 상승률 Top20 월말결산</v>
      </c>
      <c r="B133" s="244"/>
      <c r="C133" s="244"/>
      <c r="D133" s="244"/>
      <c r="E133" s="244"/>
      <c r="F133" s="244"/>
      <c r="G133" s="244"/>
      <c r="H133" s="244"/>
      <c r="I133" s="244"/>
      <c r="J133" s="244"/>
      <c r="K133" s="244"/>
      <c r="L133" s="244"/>
      <c r="M133" s="244"/>
      <c r="N133" s="244"/>
      <c r="O133" s="245"/>
    </row>
    <row r="134" spans="1:15" ht="16.5" customHeight="1" thickBot="1">
      <c r="A134" s="287" t="s">
        <v>282</v>
      </c>
      <c r="B134" s="264" t="s">
        <v>280</v>
      </c>
      <c r="C134" s="266"/>
      <c r="D134" s="264" t="s">
        <v>272</v>
      </c>
      <c r="E134" s="265"/>
      <c r="F134" s="266"/>
      <c r="G134" s="264" t="s">
        <v>273</v>
      </c>
      <c r="H134" s="265"/>
      <c r="I134" s="266"/>
      <c r="J134" s="264" t="s">
        <v>274</v>
      </c>
      <c r="K134" s="265"/>
      <c r="L134" s="266"/>
      <c r="M134" s="264" t="s">
        <v>275</v>
      </c>
      <c r="N134" s="265"/>
      <c r="O134" s="266"/>
    </row>
    <row r="135" spans="1:15" ht="16.5" customHeight="1" thickBot="1">
      <c r="A135" s="280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2930145.6420821128</v>
      </c>
      <c r="N147" s="77">
        <f t="shared" ca="1" si="50"/>
        <v>-2.3284785972629098E-2</v>
      </c>
      <c r="O147" s="137">
        <f t="shared" ca="1" si="51"/>
        <v>-69854.35791788729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>
        <f t="shared" ca="1" si="39"/>
        <v>3000000</v>
      </c>
      <c r="D148" s="139">
        <f t="shared" ca="1" si="40"/>
        <v>3023519.6719376803</v>
      </c>
      <c r="E148" s="77">
        <f t="shared" ca="1" si="41"/>
        <v>7.8398906458933253E-3</v>
      </c>
      <c r="F148" s="137">
        <f t="shared" ca="1" si="42"/>
        <v>23519.671937679981</v>
      </c>
      <c r="G148" s="139">
        <f t="shared" ca="1" si="43"/>
        <v>3070271.869282451</v>
      </c>
      <c r="H148" s="77">
        <f t="shared" ca="1" si="44"/>
        <v>2.3423956427483628E-2</v>
      </c>
      <c r="I148" s="137">
        <f t="shared" ca="1" si="45"/>
        <v>70271.869282450876</v>
      </c>
      <c r="J148" s="139">
        <f t="shared" ca="1" si="46"/>
        <v>3063797.440506075</v>
      </c>
      <c r="K148" s="77">
        <f t="shared" ca="1" si="47"/>
        <v>2.1265813502024864E-2</v>
      </c>
      <c r="L148" s="137">
        <f t="shared" ca="1" si="48"/>
        <v>63797.440506074592</v>
      </c>
      <c r="M148" s="139">
        <f t="shared" ca="1" si="49"/>
        <v>3070284.5648111217</v>
      </c>
      <c r="N148" s="77">
        <f t="shared" ca="1" si="50"/>
        <v>2.3428188270373886E-2</v>
      </c>
      <c r="O148" s="137">
        <f t="shared" ca="1" si="51"/>
        <v>70284.564811121643</v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>
        <f t="shared" ca="1" si="39"/>
        <v>3000000</v>
      </c>
      <c r="D149" s="140">
        <f t="shared" ca="1" si="40"/>
        <v>3171391.3811744112</v>
      </c>
      <c r="E149" s="79">
        <f t="shared" ca="1" si="41"/>
        <v>5.7130460391470482E-2</v>
      </c>
      <c r="F149" s="138">
        <f t="shared" ca="1" si="42"/>
        <v>171391.38117441148</v>
      </c>
      <c r="G149" s="140">
        <f t="shared" ca="1" si="43"/>
        <v>3111739.3056111815</v>
      </c>
      <c r="H149" s="79">
        <f t="shared" ca="1" si="44"/>
        <v>3.724643520372712E-2</v>
      </c>
      <c r="I149" s="138">
        <f t="shared" ca="1" si="45"/>
        <v>111739.30561118133</v>
      </c>
      <c r="J149" s="140">
        <f t="shared" ca="1" si="46"/>
        <v>3127565.3176252032</v>
      </c>
      <c r="K149" s="79">
        <f t="shared" ca="1" si="47"/>
        <v>4.2521772541734282E-2</v>
      </c>
      <c r="L149" s="138">
        <f t="shared" ca="1" si="48"/>
        <v>127565.31762520282</v>
      </c>
      <c r="M149" s="140">
        <f t="shared" ca="1" si="49"/>
        <v>3043032.4784495346</v>
      </c>
      <c r="N149" s="79">
        <f t="shared" ca="1" si="50"/>
        <v>1.4344159483178104E-2</v>
      </c>
      <c r="O149" s="138">
        <f t="shared" ca="1" si="51"/>
        <v>43032.478449534319</v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>
        <f t="shared" ca="1" si="39"/>
        <v>3000000</v>
      </c>
      <c r="D150" s="139">
        <f t="shared" ca="1" si="40"/>
        <v>2970797.3155099768</v>
      </c>
      <c r="E150" s="77">
        <f t="shared" ca="1" si="41"/>
        <v>-9.7342281633409685E-3</v>
      </c>
      <c r="F150" s="137">
        <f t="shared" ca="1" si="42"/>
        <v>-29202.684490022912</v>
      </c>
      <c r="G150" s="139">
        <f t="shared" ca="1" si="43"/>
        <v>2885944.9744058982</v>
      </c>
      <c r="H150" s="77">
        <f t="shared" ca="1" si="44"/>
        <v>-3.8018341864700531E-2</v>
      </c>
      <c r="I150" s="137">
        <f t="shared" ca="1" si="45"/>
        <v>-114055.02559410159</v>
      </c>
      <c r="J150" s="139">
        <f t="shared" ca="1" si="46"/>
        <v>2891638.7424936229</v>
      </c>
      <c r="K150" s="77">
        <f t="shared" ca="1" si="47"/>
        <v>-3.6120419168792391E-2</v>
      </c>
      <c r="L150" s="137">
        <f t="shared" ca="1" si="48"/>
        <v>-108361.25750637718</v>
      </c>
      <c r="M150" s="139">
        <f t="shared" ca="1" si="49"/>
        <v>2891242.0626964797</v>
      </c>
      <c r="N150" s="77">
        <f t="shared" ca="1" si="50"/>
        <v>-3.6252645767840021E-2</v>
      </c>
      <c r="O150" s="137">
        <f t="shared" ca="1" si="51"/>
        <v>-108757.93730352004</v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>
        <f t="shared" ca="1" si="39"/>
        <v>3000000</v>
      </c>
      <c r="D151" s="139">
        <f t="shared" ca="1" si="40"/>
        <v>3081131.5324036838</v>
      </c>
      <c r="E151" s="77">
        <f t="shared" ca="1" si="41"/>
        <v>2.7043844134561217E-2</v>
      </c>
      <c r="F151" s="137">
        <f t="shared" ca="1" si="42"/>
        <v>81131.532403683639</v>
      </c>
      <c r="G151" s="139">
        <f t="shared" ca="1" si="43"/>
        <v>3086202.6964161587</v>
      </c>
      <c r="H151" s="77">
        <f t="shared" ca="1" si="44"/>
        <v>2.8734232138719534E-2</v>
      </c>
      <c r="I151" s="137">
        <f t="shared" ca="1" si="45"/>
        <v>86202.696416158593</v>
      </c>
      <c r="J151" s="139">
        <f t="shared" ca="1" si="46"/>
        <v>3080615.7769726706</v>
      </c>
      <c r="K151" s="77">
        <f t="shared" ca="1" si="47"/>
        <v>2.6871925657556854E-2</v>
      </c>
      <c r="L151" s="137">
        <f t="shared" ca="1" si="48"/>
        <v>80615.776972670574</v>
      </c>
      <c r="M151" s="139">
        <f t="shared" ca="1" si="49"/>
        <v>3000000</v>
      </c>
      <c r="N151" s="77">
        <f t="shared" ca="1" si="50"/>
        <v>0</v>
      </c>
      <c r="O151" s="137">
        <f t="shared" ca="1" si="51"/>
        <v>0</v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1" t="s">
        <v>281</v>
      </c>
      <c r="B167" s="273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64"/>
      <c r="B168" s="266"/>
      <c r="C168" s="136">
        <f ca="1">SUM(C136:C166)</f>
        <v>48000000</v>
      </c>
      <c r="D168" s="140">
        <f ca="1">SUM(D136:D166)</f>
        <v>48864009.151876315</v>
      </c>
      <c r="E168" s="79">
        <f ca="1">IFERROR(F168 / (SUM($C136:$C166) / COUNT($C136:$C166)), 0)</f>
        <v>0.28800305062543818</v>
      </c>
      <c r="F168" s="138">
        <f ca="1">SUM(F136:F166)</f>
        <v>864009.15187631454</v>
      </c>
      <c r="G168" s="140">
        <f ca="1">SUM(G136:G166)</f>
        <v>48979849.033451512</v>
      </c>
      <c r="H168" s="79">
        <f ca="1">IFERROR(I168 / (SUM($C136:$C166) / COUNT($C136:$C166)), 0)</f>
        <v>0.3266163444838332</v>
      </c>
      <c r="I168" s="138">
        <f ca="1">SUM(I136:I166)</f>
        <v>979849.03345149953</v>
      </c>
      <c r="J168" s="140">
        <f ca="1">SUM(J136:J166)</f>
        <v>48778820.452255316</v>
      </c>
      <c r="K168" s="79">
        <f ca="1">IFERROR(L168 / (SUM($C136:$C166) / COUNT($C136:$C166)), 0)</f>
        <v>0.25960681741843761</v>
      </c>
      <c r="L168" s="138">
        <f ca="1">SUM(L136:L166)</f>
        <v>778820.45225531282</v>
      </c>
      <c r="M168" s="140">
        <f ca="1">SUM(M136:M166)</f>
        <v>48460858.312563337</v>
      </c>
      <c r="N168" s="79">
        <f ca="1">IFERROR(O168 / (SUM($C136:$C166) / COUNT($C136:$C166)), 0)</f>
        <v>0.15361943752111387</v>
      </c>
      <c r="O168" s="138">
        <f ca="1">SUM(O136:O166)</f>
        <v>460858.31256334158</v>
      </c>
    </row>
    <row r="170" spans="1:15" ht="16.5" customHeight="1" thickBot="1"/>
    <row r="171" spans="1:15" ht="16.5" customHeight="1" thickBot="1">
      <c r="A171" s="243" t="str">
        <f>TEXT(투자전략!$G$1, "[$-ko-KR]yyyy년 mm월 ") &amp; "[엽전코인] 전일대비 상승률 Bottom20 월말결산"</f>
        <v>2021년 10월 [엽전코인] 전일대비 상승률 Bottom20 월말결산</v>
      </c>
      <c r="B171" s="244"/>
      <c r="C171" s="244"/>
      <c r="D171" s="244"/>
      <c r="E171" s="244"/>
      <c r="F171" s="244"/>
      <c r="G171" s="244"/>
      <c r="H171" s="244"/>
      <c r="I171" s="244"/>
      <c r="J171" s="244"/>
      <c r="K171" s="244"/>
      <c r="L171" s="244"/>
      <c r="M171" s="244"/>
      <c r="N171" s="244"/>
      <c r="O171" s="245"/>
    </row>
    <row r="172" spans="1:15" ht="16.5" customHeight="1" thickBot="1">
      <c r="A172" s="287" t="s">
        <v>282</v>
      </c>
      <c r="B172" s="264" t="s">
        <v>280</v>
      </c>
      <c r="C172" s="266"/>
      <c r="D172" s="264" t="s">
        <v>272</v>
      </c>
      <c r="E172" s="265"/>
      <c r="F172" s="266"/>
      <c r="G172" s="264" t="s">
        <v>273</v>
      </c>
      <c r="H172" s="265"/>
      <c r="I172" s="266"/>
      <c r="J172" s="264" t="s">
        <v>274</v>
      </c>
      <c r="K172" s="265"/>
      <c r="L172" s="266"/>
      <c r="M172" s="264" t="s">
        <v>275</v>
      </c>
      <c r="N172" s="265"/>
      <c r="O172" s="266"/>
    </row>
    <row r="173" spans="1:15" ht="16.5" customHeight="1" thickBot="1">
      <c r="A173" s="280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2340018.8641143693</v>
      </c>
      <c r="N185" s="77">
        <f t="shared" ca="1" si="63"/>
        <v>-2.4992139952346025E-2</v>
      </c>
      <c r="O185" s="137">
        <f t="shared" ca="1" si="64"/>
        <v>-59981.135885630458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>
        <f t="shared" ca="1" si="52"/>
        <v>2550000</v>
      </c>
      <c r="D186" s="139">
        <f t="shared" ca="1" si="53"/>
        <v>2557491.5166131356</v>
      </c>
      <c r="E186" s="77">
        <f t="shared" ca="1" si="54"/>
        <v>2.9378496522101923E-3</v>
      </c>
      <c r="F186" s="137">
        <f t="shared" ca="1" si="55"/>
        <v>7491.5166131359911</v>
      </c>
      <c r="G186" s="139">
        <f t="shared" ca="1" si="56"/>
        <v>2558090.4928072551</v>
      </c>
      <c r="H186" s="77">
        <f t="shared" ca="1" si="57"/>
        <v>3.172742277354975E-3</v>
      </c>
      <c r="I186" s="137">
        <f t="shared" ca="1" si="58"/>
        <v>8090.4928072551857</v>
      </c>
      <c r="J186" s="139">
        <f t="shared" ca="1" si="59"/>
        <v>2582126.6721108984</v>
      </c>
      <c r="K186" s="77">
        <f t="shared" ca="1" si="60"/>
        <v>1.2598694945450298E-2</v>
      </c>
      <c r="L186" s="137">
        <f t="shared" ca="1" si="61"/>
        <v>32126.67211089826</v>
      </c>
      <c r="M186" s="139">
        <f t="shared" ca="1" si="62"/>
        <v>2586408.3199717361</v>
      </c>
      <c r="N186" s="77">
        <f t="shared" ca="1" si="63"/>
        <v>1.4277772537935629E-2</v>
      </c>
      <c r="O186" s="137">
        <f t="shared" ca="1" si="64"/>
        <v>36408.319971735858</v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>
        <f t="shared" ca="1" si="52"/>
        <v>2550000</v>
      </c>
      <c r="D187" s="140">
        <f t="shared" ca="1" si="53"/>
        <v>2682668.005678582</v>
      </c>
      <c r="E187" s="79">
        <f t="shared" ca="1" si="54"/>
        <v>5.202666889356148E-2</v>
      </c>
      <c r="F187" s="138">
        <f t="shared" ca="1" si="55"/>
        <v>132668.00567858177</v>
      </c>
      <c r="G187" s="140">
        <f t="shared" ca="1" si="56"/>
        <v>2626249.2055275016</v>
      </c>
      <c r="H187" s="79">
        <f t="shared" ca="1" si="57"/>
        <v>2.9901649226471153E-2</v>
      </c>
      <c r="I187" s="138">
        <f t="shared" ca="1" si="58"/>
        <v>76249.205527501443</v>
      </c>
      <c r="J187" s="140">
        <f t="shared" ca="1" si="59"/>
        <v>2642730.6714226846</v>
      </c>
      <c r="K187" s="79">
        <f t="shared" ca="1" si="60"/>
        <v>3.6364969185366434E-2</v>
      </c>
      <c r="L187" s="138">
        <f t="shared" ca="1" si="61"/>
        <v>92730.671422684405</v>
      </c>
      <c r="M187" s="140">
        <f t="shared" ca="1" si="62"/>
        <v>2601043.4494510987</v>
      </c>
      <c r="N187" s="79">
        <f t="shared" ca="1" si="63"/>
        <v>2.0017039000430874E-2</v>
      </c>
      <c r="O187" s="138">
        <f t="shared" ca="1" si="64"/>
        <v>51043.44945109875</v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>
        <f t="shared" ca="1" si="52"/>
        <v>2550000</v>
      </c>
      <c r="D188" s="139">
        <f t="shared" ca="1" si="53"/>
        <v>2505448.9406805015</v>
      </c>
      <c r="E188" s="77">
        <f t="shared" ca="1" si="54"/>
        <v>-1.7471003654705202E-2</v>
      </c>
      <c r="F188" s="137">
        <f t="shared" ca="1" si="55"/>
        <v>-44551.059319498272</v>
      </c>
      <c r="G188" s="139">
        <f t="shared" ca="1" si="56"/>
        <v>2388994.1495765378</v>
      </c>
      <c r="H188" s="77">
        <f t="shared" ca="1" si="57"/>
        <v>-6.3139549185671592E-2</v>
      </c>
      <c r="I188" s="137">
        <f t="shared" ca="1" si="58"/>
        <v>-161005.85042346257</v>
      </c>
      <c r="J188" s="139">
        <f t="shared" ca="1" si="59"/>
        <v>2396449.2996970951</v>
      </c>
      <c r="K188" s="77">
        <f t="shared" ca="1" si="60"/>
        <v>-6.0215960903099913E-2</v>
      </c>
      <c r="L188" s="137">
        <f t="shared" ca="1" si="61"/>
        <v>-153550.70030290476</v>
      </c>
      <c r="M188" s="139">
        <f t="shared" ca="1" si="62"/>
        <v>2388786.1488591335</v>
      </c>
      <c r="N188" s="77">
        <f t="shared" ca="1" si="63"/>
        <v>-6.3221118094457518E-2</v>
      </c>
      <c r="O188" s="137">
        <f t="shared" ca="1" si="64"/>
        <v>-161213.85114086667</v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>
        <f t="shared" ca="1" si="52"/>
        <v>2550000</v>
      </c>
      <c r="D189" s="139">
        <f t="shared" ca="1" si="53"/>
        <v>2559323.8215693273</v>
      </c>
      <c r="E189" s="77">
        <f t="shared" ca="1" si="54"/>
        <v>3.6564006154224359E-3</v>
      </c>
      <c r="F189" s="137">
        <f t="shared" ca="1" si="55"/>
        <v>9323.8215693272177</v>
      </c>
      <c r="G189" s="139">
        <f t="shared" ca="1" si="56"/>
        <v>2608667.3474071901</v>
      </c>
      <c r="H189" s="77">
        <f t="shared" ca="1" si="57"/>
        <v>2.3006802904780431E-2</v>
      </c>
      <c r="I189" s="137">
        <f t="shared" ca="1" si="58"/>
        <v>58667.347407190093</v>
      </c>
      <c r="J189" s="139">
        <f t="shared" ca="1" si="59"/>
        <v>2598355.0642659501</v>
      </c>
      <c r="K189" s="77">
        <f t="shared" ca="1" si="60"/>
        <v>1.8962770300372429E-2</v>
      </c>
      <c r="L189" s="137">
        <f t="shared" ca="1" si="61"/>
        <v>48355.064265949695</v>
      </c>
      <c r="M189" s="139">
        <f t="shared" ca="1" si="62"/>
        <v>2550000</v>
      </c>
      <c r="N189" s="77">
        <f t="shared" ca="1" si="63"/>
        <v>0</v>
      </c>
      <c r="O189" s="137">
        <f t="shared" ca="1" si="64"/>
        <v>0</v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1" t="s">
        <v>281</v>
      </c>
      <c r="B205" s="273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64"/>
      <c r="B206" s="266"/>
      <c r="C206" s="136">
        <f ca="1">SUM(C174:C204)</f>
        <v>41400000</v>
      </c>
      <c r="D206" s="140">
        <f ca="1">SUM(D174:D204)</f>
        <v>42310346.770433992</v>
      </c>
      <c r="E206" s="79">
        <f ca="1">IFERROR(F206 / (SUM($C174:$C204) / COUNT($C174:$C204)), 0)</f>
        <v>0.35182483881507237</v>
      </c>
      <c r="F206" s="138">
        <f ca="1">SUM(F174:F204)</f>
        <v>910346.77043399971</v>
      </c>
      <c r="G206" s="140">
        <f ca="1">SUM(G174:G204)</f>
        <v>42351136.72507076</v>
      </c>
      <c r="H206" s="79">
        <f ca="1">IFERROR(I206 / (SUM($C174:$C204) / COUNT($C174:$C204)), 0)</f>
        <v>0.36758907249111444</v>
      </c>
      <c r="I206" s="138">
        <f ca="1">SUM(I174:I204)</f>
        <v>951136.72507075861</v>
      </c>
      <c r="J206" s="140">
        <f ca="1">SUM(J174:J204)</f>
        <v>42750791.764483787</v>
      </c>
      <c r="K206" s="79">
        <f ca="1">IFERROR(L206 / (SUM($C174:$C204) / COUNT($C174:$C204)), 0)</f>
        <v>0.52204512637054645</v>
      </c>
      <c r="L206" s="138">
        <f ca="1">SUM(L174:L204)</f>
        <v>1350791.764483789</v>
      </c>
      <c r="M206" s="140">
        <f ca="1">SUM(M174:M204)</f>
        <v>42400010.063302279</v>
      </c>
      <c r="N206" s="79">
        <f ca="1">IFERROR(O206 / (SUM($C174:$C204) / COUNT($C174:$C204)), 0)</f>
        <v>0.38647731915063754</v>
      </c>
      <c r="O206" s="138">
        <f ca="1">SUM(O174:O204)</f>
        <v>1000010.0633022747</v>
      </c>
    </row>
    <row r="208" spans="1:15" ht="16.5" customHeight="1" thickBot="1"/>
    <row r="209" spans="1:15" ht="16.5" customHeight="1" thickBot="1">
      <c r="A209" s="243" t="str">
        <f>TEXT(투자전략!$G$1, "[$-ko-KR]yyyy년 mm월 ") &amp; "[동전코인] 전일대비 상승률 Bottom20 월말결산"</f>
        <v>2021년 10월 [동전코인] 전일대비 상승률 Bottom20 월말결산</v>
      </c>
      <c r="B209" s="244"/>
      <c r="C209" s="244"/>
      <c r="D209" s="244"/>
      <c r="E209" s="244"/>
      <c r="F209" s="244"/>
      <c r="G209" s="244"/>
      <c r="H209" s="244"/>
      <c r="I209" s="244"/>
      <c r="J209" s="244"/>
      <c r="K209" s="244"/>
      <c r="L209" s="244"/>
      <c r="M209" s="244"/>
      <c r="N209" s="244"/>
      <c r="O209" s="245"/>
    </row>
    <row r="210" spans="1:15" ht="16.5" customHeight="1" thickBot="1">
      <c r="A210" s="287" t="s">
        <v>282</v>
      </c>
      <c r="B210" s="264" t="s">
        <v>280</v>
      </c>
      <c r="C210" s="266"/>
      <c r="D210" s="264" t="s">
        <v>272</v>
      </c>
      <c r="E210" s="265"/>
      <c r="F210" s="266"/>
      <c r="G210" s="264" t="s">
        <v>273</v>
      </c>
      <c r="H210" s="265"/>
      <c r="I210" s="266"/>
      <c r="J210" s="264" t="s">
        <v>274</v>
      </c>
      <c r="K210" s="265"/>
      <c r="L210" s="266"/>
      <c r="M210" s="264" t="s">
        <v>275</v>
      </c>
      <c r="N210" s="265"/>
      <c r="O210" s="266"/>
    </row>
    <row r="211" spans="1:15" ht="16.5" customHeight="1" thickBot="1">
      <c r="A211" s="280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2874842.1632513888</v>
      </c>
      <c r="N223" s="77">
        <f t="shared" ca="1" si="76"/>
        <v>-4.1719278916203709E-2</v>
      </c>
      <c r="O223" s="137">
        <f t="shared" ca="1" si="77"/>
        <v>-125157.83674861112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>
        <f t="shared" ca="1" si="65"/>
        <v>3000000</v>
      </c>
      <c r="D224" s="139">
        <f t="shared" ca="1" si="66"/>
        <v>3001040.7970026308</v>
      </c>
      <c r="E224" s="77">
        <f t="shared" ca="1" si="67"/>
        <v>3.4693233421027132E-4</v>
      </c>
      <c r="F224" s="137">
        <f t="shared" ca="1" si="68"/>
        <v>1040.7970026308153</v>
      </c>
      <c r="G224" s="139">
        <f t="shared" ca="1" si="69"/>
        <v>2994420.9691123529</v>
      </c>
      <c r="H224" s="77">
        <f t="shared" ca="1" si="70"/>
        <v>-1.8596769625490964E-3</v>
      </c>
      <c r="I224" s="137">
        <f t="shared" ca="1" si="71"/>
        <v>-5579.0308876472891</v>
      </c>
      <c r="J224" s="139">
        <f t="shared" ca="1" si="72"/>
        <v>3004821.7215143479</v>
      </c>
      <c r="K224" s="77">
        <f t="shared" ca="1" si="73"/>
        <v>1.6072405047827094E-3</v>
      </c>
      <c r="L224" s="137">
        <f t="shared" ca="1" si="74"/>
        <v>4821.7215143481244</v>
      </c>
      <c r="M224" s="139">
        <f t="shared" ca="1" si="75"/>
        <v>3021513.3259715578</v>
      </c>
      <c r="N224" s="77">
        <f t="shared" ca="1" si="76"/>
        <v>7.1711086571859955E-3</v>
      </c>
      <c r="O224" s="137">
        <f t="shared" ca="1" si="77"/>
        <v>21513.325971557999</v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>
        <f t="shared" ca="1" si="65"/>
        <v>3000000</v>
      </c>
      <c r="D225" s="140">
        <f t="shared" ca="1" si="66"/>
        <v>3031548.3841578127</v>
      </c>
      <c r="E225" s="79">
        <f t="shared" ca="1" si="67"/>
        <v>1.0516128052604365E-2</v>
      </c>
      <c r="F225" s="138">
        <f t="shared" ca="1" si="68"/>
        <v>31548.3841578131</v>
      </c>
      <c r="G225" s="140">
        <f t="shared" ca="1" si="69"/>
        <v>3033590.021140106</v>
      </c>
      <c r="H225" s="79">
        <f t="shared" ca="1" si="70"/>
        <v>1.1196673713368738E-2</v>
      </c>
      <c r="I225" s="138">
        <f t="shared" ca="1" si="71"/>
        <v>31910.520083100906</v>
      </c>
      <c r="J225" s="140">
        <f t="shared" ca="1" si="72"/>
        <v>3061425.5377122401</v>
      </c>
      <c r="K225" s="79">
        <f t="shared" ca="1" si="73"/>
        <v>2.047517923741329E-2</v>
      </c>
      <c r="L225" s="138">
        <f t="shared" ca="1" si="74"/>
        <v>58354.260826627877</v>
      </c>
      <c r="M225" s="140">
        <f t="shared" ca="1" si="75"/>
        <v>3057161.6285170447</v>
      </c>
      <c r="N225" s="79">
        <f t="shared" ca="1" si="76"/>
        <v>1.9053876172348293E-2</v>
      </c>
      <c r="O225" s="138">
        <f t="shared" ca="1" si="77"/>
        <v>54303.547091192617</v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>
        <f t="shared" ca="1" si="65"/>
        <v>3000000</v>
      </c>
      <c r="D226" s="139">
        <f t="shared" ca="1" si="66"/>
        <v>2979625.0910146288</v>
      </c>
      <c r="E226" s="77">
        <f t="shared" ca="1" si="67"/>
        <v>-6.7916363284571011E-3</v>
      </c>
      <c r="F226" s="137">
        <f t="shared" ca="1" si="68"/>
        <v>-20374.908985371301</v>
      </c>
      <c r="G226" s="139">
        <f t="shared" ca="1" si="69"/>
        <v>2850231.8742632046</v>
      </c>
      <c r="H226" s="77">
        <f t="shared" ca="1" si="70"/>
        <v>-4.9922708578931725E-2</v>
      </c>
      <c r="I226" s="137">
        <f t="shared" ca="1" si="71"/>
        <v>-149768.12573679519</v>
      </c>
      <c r="J226" s="139">
        <f t="shared" ca="1" si="72"/>
        <v>2860434.9748507622</v>
      </c>
      <c r="K226" s="77">
        <f t="shared" ca="1" si="73"/>
        <v>-4.6521675049745956E-2</v>
      </c>
      <c r="L226" s="137">
        <f t="shared" ca="1" si="74"/>
        <v>-139565.02514923792</v>
      </c>
      <c r="M226" s="139">
        <f t="shared" ca="1" si="75"/>
        <v>2851733.8754237369</v>
      </c>
      <c r="N226" s="77">
        <f t="shared" ca="1" si="76"/>
        <v>-4.9422041525421019E-2</v>
      </c>
      <c r="O226" s="137">
        <f t="shared" ca="1" si="77"/>
        <v>-148266.12457626307</v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>
        <f t="shared" ca="1" si="65"/>
        <v>3000000</v>
      </c>
      <c r="D227" s="139">
        <f t="shared" ca="1" si="66"/>
        <v>2965077.0405296586</v>
      </c>
      <c r="E227" s="77">
        <f t="shared" ca="1" si="67"/>
        <v>-1.1640986490113758E-2</v>
      </c>
      <c r="F227" s="137">
        <f t="shared" ca="1" si="68"/>
        <v>-34922.959470341288</v>
      </c>
      <c r="G227" s="139">
        <f t="shared" ca="1" si="69"/>
        <v>3016365.6711199442</v>
      </c>
      <c r="H227" s="77">
        <f t="shared" ca="1" si="70"/>
        <v>5.4552237066480712E-3</v>
      </c>
      <c r="I227" s="137">
        <f t="shared" ca="1" si="71"/>
        <v>16365.671119944214</v>
      </c>
      <c r="J227" s="139">
        <f t="shared" ca="1" si="72"/>
        <v>3011016.3080383805</v>
      </c>
      <c r="K227" s="77">
        <f t="shared" ca="1" si="73"/>
        <v>3.6721026794602554E-3</v>
      </c>
      <c r="L227" s="137">
        <f t="shared" ca="1" si="74"/>
        <v>11016.308038380765</v>
      </c>
      <c r="M227" s="139">
        <f t="shared" ca="1" si="75"/>
        <v>3000000</v>
      </c>
      <c r="N227" s="77">
        <f t="shared" ca="1" si="76"/>
        <v>0</v>
      </c>
      <c r="O227" s="137">
        <f t="shared" ca="1" si="77"/>
        <v>0</v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1" t="s">
        <v>281</v>
      </c>
      <c r="B243" s="273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64"/>
      <c r="B244" s="266"/>
      <c r="C244" s="136">
        <f ca="1">SUM(C212:C242)</f>
        <v>48000000</v>
      </c>
      <c r="D244" s="140">
        <f ca="1">SUM(D212:D242)</f>
        <v>48294827.426256672</v>
      </c>
      <c r="E244" s="79">
        <f ca="1">IFERROR(F244 / (SUM($C212:$C242) / COUNT($C212:$C242)), 0)</f>
        <v>9.8275808752223484E-2</v>
      </c>
      <c r="F244" s="138">
        <f ca="1">SUM(F212:F242)</f>
        <v>294827.42625667044</v>
      </c>
      <c r="G244" s="140">
        <f ca="1">SUM(G212:G242)</f>
        <v>48194604.483099364</v>
      </c>
      <c r="H244" s="79">
        <f ca="1">IFERROR(I244 / (SUM($C212:$C242) / COUNT($C212:$C242)), 0)</f>
        <v>6.4308327347454688E-2</v>
      </c>
      <c r="I244" s="138">
        <f ca="1">SUM(I212:I242)</f>
        <v>192924.98204236405</v>
      </c>
      <c r="J244" s="140">
        <f ca="1">SUM(J212:J242)</f>
        <v>48435837.564621724</v>
      </c>
      <c r="K244" s="79">
        <f ca="1">IFERROR(L244 / (SUM($C212:$C242) / COUNT($C212:$C242)), 0)</f>
        <v>0.14425542924537191</v>
      </c>
      <c r="L244" s="138">
        <f ca="1">SUM(L212:L242)</f>
        <v>432766.28773611569</v>
      </c>
      <c r="M244" s="140">
        <f ca="1">SUM(M212:M242)</f>
        <v>48604415.689324446</v>
      </c>
      <c r="N244" s="79">
        <f ca="1">IFERROR(O244 / (SUM($C212:$C242) / COUNT($C212:$C242)), 0)</f>
        <v>0.20051920263286269</v>
      </c>
      <c r="O244" s="138">
        <f ca="1">SUM(O212:O242)</f>
        <v>601557.60789858806</v>
      </c>
    </row>
    <row r="246" spans="1:15" ht="16.5" customHeight="1" thickBot="1"/>
    <row r="247" spans="1:15" ht="16.5" customHeight="1" thickBot="1">
      <c r="A247" s="243" t="str">
        <f>TEXT(투자전략!$G$1, "[$-ko-KR]yyyy년 mm월 ") &amp; "전일대비 상승률 Bottom20 월말결산"</f>
        <v>2021년 10월 전일대비 상승률 Bottom20 월말결산</v>
      </c>
      <c r="B247" s="244"/>
      <c r="C247" s="244"/>
      <c r="D247" s="244"/>
      <c r="E247" s="244"/>
      <c r="F247" s="244"/>
      <c r="G247" s="244"/>
      <c r="H247" s="244"/>
      <c r="I247" s="244"/>
      <c r="J247" s="244"/>
      <c r="K247" s="244"/>
      <c r="L247" s="244"/>
      <c r="M247" s="244"/>
      <c r="N247" s="244"/>
      <c r="O247" s="245"/>
    </row>
    <row r="248" spans="1:15" ht="16.5" customHeight="1" thickBot="1">
      <c r="A248" s="287" t="s">
        <v>282</v>
      </c>
      <c r="B248" s="264" t="s">
        <v>280</v>
      </c>
      <c r="C248" s="266"/>
      <c r="D248" s="264" t="s">
        <v>272</v>
      </c>
      <c r="E248" s="265"/>
      <c r="F248" s="266"/>
      <c r="G248" s="264" t="s">
        <v>273</v>
      </c>
      <c r="H248" s="265"/>
      <c r="I248" s="266"/>
      <c r="J248" s="264" t="s">
        <v>274</v>
      </c>
      <c r="K248" s="265"/>
      <c r="L248" s="266"/>
      <c r="M248" s="264" t="s">
        <v>275</v>
      </c>
      <c r="N248" s="265"/>
      <c r="O248" s="266"/>
    </row>
    <row r="249" spans="1:15" ht="16.5" customHeight="1" thickBot="1">
      <c r="A249" s="280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2861572.4788755011</v>
      </c>
      <c r="N261" s="77">
        <f t="shared" ca="1" si="89"/>
        <v>-4.6142507041499574E-2</v>
      </c>
      <c r="O261" s="137">
        <f t="shared" ca="1" si="90"/>
        <v>-138427.52112449871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>
        <f t="shared" ca="1" si="78"/>
        <v>3000000</v>
      </c>
      <c r="D262" s="139">
        <f t="shared" ca="1" si="79"/>
        <v>2998855.7978423582</v>
      </c>
      <c r="E262" s="77">
        <f t="shared" ca="1" si="80"/>
        <v>-3.8140071921399142E-4</v>
      </c>
      <c r="F262" s="137">
        <f t="shared" ca="1" si="81"/>
        <v>-1144.2021576419743</v>
      </c>
      <c r="G262" s="139">
        <f t="shared" ca="1" si="82"/>
        <v>2977870.9307230539</v>
      </c>
      <c r="H262" s="77">
        <f t="shared" ca="1" si="83"/>
        <v>-7.3763564256487156E-3</v>
      </c>
      <c r="I262" s="137">
        <f t="shared" ca="1" si="84"/>
        <v>-22129.069276946146</v>
      </c>
      <c r="J262" s="139">
        <f t="shared" ca="1" si="85"/>
        <v>3002768.6408423386</v>
      </c>
      <c r="K262" s="77">
        <f t="shared" ca="1" si="86"/>
        <v>9.2288028077955157E-4</v>
      </c>
      <c r="L262" s="137">
        <f t="shared" ca="1" si="87"/>
        <v>2768.6408423386501</v>
      </c>
      <c r="M262" s="139">
        <f t="shared" ca="1" si="88"/>
        <v>3021621.0548679</v>
      </c>
      <c r="N262" s="77">
        <f t="shared" ca="1" si="89"/>
        <v>7.2070182893000864E-3</v>
      </c>
      <c r="O262" s="137">
        <f t="shared" ca="1" si="90"/>
        <v>21621.054867900264</v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>
        <f t="shared" ca="1" si="78"/>
        <v>3000000</v>
      </c>
      <c r="D263" s="140">
        <f t="shared" ca="1" si="79"/>
        <v>3037893.9418335706</v>
      </c>
      <c r="E263" s="79">
        <f t="shared" ca="1" si="80"/>
        <v>1.2631313944523562E-2</v>
      </c>
      <c r="F263" s="138">
        <f t="shared" ca="1" si="81"/>
        <v>37893.94183357068</v>
      </c>
      <c r="G263" s="140">
        <f t="shared" ca="1" si="82"/>
        <v>3042389.8380143968</v>
      </c>
      <c r="H263" s="79">
        <f t="shared" ca="1" si="83"/>
        <v>1.412994600479911E-2</v>
      </c>
      <c r="I263" s="138">
        <f t="shared" ca="1" si="84"/>
        <v>42389.838014397341</v>
      </c>
      <c r="J263" s="140">
        <f t="shared" ca="1" si="85"/>
        <v>3073946.7140120906</v>
      </c>
      <c r="K263" s="79">
        <f t="shared" ca="1" si="86"/>
        <v>2.4648904670696907E-2</v>
      </c>
      <c r="L263" s="138">
        <f t="shared" ca="1" si="87"/>
        <v>73946.714012090713</v>
      </c>
      <c r="M263" s="140">
        <f t="shared" ca="1" si="88"/>
        <v>3071446.597051837</v>
      </c>
      <c r="N263" s="79">
        <f t="shared" ca="1" si="89"/>
        <v>2.3815532350612463E-2</v>
      </c>
      <c r="O263" s="138">
        <f t="shared" ca="1" si="90"/>
        <v>71446.59705183738</v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>
        <f t="shared" ca="1" si="78"/>
        <v>3000000</v>
      </c>
      <c r="D264" s="139">
        <f t="shared" ca="1" si="79"/>
        <v>2945092.1070973254</v>
      </c>
      <c r="E264" s="77">
        <f t="shared" ca="1" si="80"/>
        <v>-1.8302630967558138E-2</v>
      </c>
      <c r="F264" s="137">
        <f t="shared" ca="1" si="81"/>
        <v>-54907.892902674415</v>
      </c>
      <c r="G264" s="139">
        <f t="shared" ca="1" si="82"/>
        <v>2814291.9691134552</v>
      </c>
      <c r="H264" s="77">
        <f t="shared" ca="1" si="83"/>
        <v>-6.1902676962181699E-2</v>
      </c>
      <c r="I264" s="137">
        <f t="shared" ca="1" si="84"/>
        <v>-185708.03088654517</v>
      </c>
      <c r="J264" s="139">
        <f t="shared" ca="1" si="85"/>
        <v>2815112.8439624892</v>
      </c>
      <c r="K264" s="77">
        <f t="shared" ca="1" si="86"/>
        <v>-6.1629052012503717E-2</v>
      </c>
      <c r="L264" s="137">
        <f t="shared" ca="1" si="87"/>
        <v>-184887.15603751113</v>
      </c>
      <c r="M264" s="139">
        <f t="shared" ca="1" si="88"/>
        <v>2807475.2889689533</v>
      </c>
      <c r="N264" s="77">
        <f t="shared" ca="1" si="89"/>
        <v>-6.4174903677015657E-2</v>
      </c>
      <c r="O264" s="137">
        <f t="shared" ca="1" si="90"/>
        <v>-192524.71103104696</v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>
        <f t="shared" ca="1" si="78"/>
        <v>3000000</v>
      </c>
      <c r="D265" s="139">
        <f t="shared" ca="1" si="79"/>
        <v>2976792.3083326439</v>
      </c>
      <c r="E265" s="77">
        <f t="shared" ca="1" si="80"/>
        <v>-7.7358972224520831E-3</v>
      </c>
      <c r="F265" s="137">
        <f t="shared" ca="1" si="81"/>
        <v>-23207.691667356252</v>
      </c>
      <c r="G265" s="139">
        <f t="shared" ca="1" si="82"/>
        <v>3041473.2666875725</v>
      </c>
      <c r="H265" s="77">
        <f t="shared" ca="1" si="83"/>
        <v>1.3824422229190747E-2</v>
      </c>
      <c r="I265" s="137">
        <f t="shared" ca="1" si="84"/>
        <v>41473.266687572257</v>
      </c>
      <c r="J265" s="139">
        <f t="shared" ca="1" si="85"/>
        <v>3022307.0899580368</v>
      </c>
      <c r="K265" s="77">
        <f t="shared" ca="1" si="86"/>
        <v>7.4356966526789789E-3</v>
      </c>
      <c r="L265" s="137">
        <f t="shared" ca="1" si="87"/>
        <v>22307.089958036937</v>
      </c>
      <c r="M265" s="139">
        <f t="shared" ca="1" si="88"/>
        <v>3000000</v>
      </c>
      <c r="N265" s="77">
        <f t="shared" ca="1" si="89"/>
        <v>0</v>
      </c>
      <c r="O265" s="137">
        <f t="shared" ca="1" si="90"/>
        <v>0</v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1" t="s">
        <v>281</v>
      </c>
      <c r="B281" s="273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64"/>
      <c r="B282" s="266"/>
      <c r="C282" s="136">
        <f ca="1">SUM(C250:C280)</f>
        <v>48000000</v>
      </c>
      <c r="D282" s="140">
        <f ca="1">SUM(D250:D280)</f>
        <v>47952323.11930006</v>
      </c>
      <c r="E282" s="79">
        <f ca="1">IFERROR(F282 / (SUM($C250:$C280) / COUNT($C250:$C280)), 0)</f>
        <v>-1.5892293566648907E-2</v>
      </c>
      <c r="F282" s="138">
        <f ca="1">SUM(F250:F280)</f>
        <v>-47676.88069994672</v>
      </c>
      <c r="G282" s="140">
        <f ca="1">SUM(G250:G280)</f>
        <v>47897157.349321954</v>
      </c>
      <c r="H282" s="79">
        <f ca="1">IFERROR(I282 / (SUM($C250:$C280) / COUNT($C250:$C280)), 0)</f>
        <v>-3.428088355934885E-2</v>
      </c>
      <c r="I282" s="138">
        <f ca="1">SUM(I250:I280)</f>
        <v>-102842.65067804654</v>
      </c>
      <c r="J282" s="140">
        <f ca="1">SUM(J250:J280)</f>
        <v>48128999.930250652</v>
      </c>
      <c r="K282" s="79">
        <f ca="1">IFERROR(L282 / (SUM($C250:$C280) / COUNT($C250:$C280)), 0)</f>
        <v>4.2999976750215253E-2</v>
      </c>
      <c r="L282" s="138">
        <f ca="1">SUM(L250:L280)</f>
        <v>128999.93025064576</v>
      </c>
      <c r="M282" s="140">
        <f ca="1">SUM(M250:M280)</f>
        <v>48280032.680573501</v>
      </c>
      <c r="N282" s="79">
        <f ca="1">IFERROR(O282 / (SUM($C250:$C280) / COUNT($C250:$C280)), 0)</f>
        <v>9.3344226857833446E-2</v>
      </c>
      <c r="O282" s="138">
        <f ca="1">SUM(O250:O280)</f>
        <v>280032.68057350034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099" priority="323">
      <formula>$E$54 &gt; 0</formula>
    </cfRule>
    <cfRule type="expression" dxfId="3098" priority="324">
      <formula>$E$54 = 0</formula>
    </cfRule>
    <cfRule type="expression" dxfId="3097" priority="325">
      <formula>$E$54 &lt; 0</formula>
    </cfRule>
  </conditionalFormatting>
  <conditionalFormatting sqref="G20:I21 H54:I54">
    <cfRule type="expression" dxfId="3096" priority="320">
      <formula>$H$54 &gt; 0</formula>
    </cfRule>
    <cfRule type="expression" dxfId="3095" priority="321">
      <formula>$H$54 = 0</formula>
    </cfRule>
    <cfRule type="expression" dxfId="3094" priority="322">
      <formula>$H$54 &lt; 0</formula>
    </cfRule>
  </conditionalFormatting>
  <conditionalFormatting sqref="J20:L21 K54:L54">
    <cfRule type="expression" dxfId="3093" priority="317">
      <formula>$K$54 &gt; 0</formula>
    </cfRule>
    <cfRule type="expression" dxfId="3092" priority="318">
      <formula>$K$54 = 0</formula>
    </cfRule>
    <cfRule type="expression" dxfId="3091" priority="319">
      <formula>$K$54 &lt; 0</formula>
    </cfRule>
  </conditionalFormatting>
  <conditionalFormatting sqref="M20:O21 N54:O54">
    <cfRule type="expression" dxfId="3090" priority="314">
      <formula>$N$54 &gt; 0</formula>
    </cfRule>
    <cfRule type="expression" dxfId="3089" priority="315">
      <formula>$N$54 = 0</formula>
    </cfRule>
    <cfRule type="expression" dxfId="3088" priority="316">
      <formula>$N$54 &lt; 0</formula>
    </cfRule>
  </conditionalFormatting>
  <conditionalFormatting sqref="D22:F52">
    <cfRule type="expression" dxfId="3087" priority="299">
      <formula>AND($E22 &gt; 0, ISNUMBER($E22))</formula>
    </cfRule>
    <cfRule type="expression" dxfId="3086" priority="300">
      <formula>AND($E22 = 0, ISNUMBER($E22))</formula>
    </cfRule>
    <cfRule type="expression" dxfId="3085" priority="301">
      <formula>AND($E22 &lt; 0, ISNUMBER($E22))</formula>
    </cfRule>
  </conditionalFormatting>
  <conditionalFormatting sqref="G22:I52">
    <cfRule type="expression" dxfId="3084" priority="296">
      <formula>AND($H22 &gt; 0, ISNUMBER($H22))</formula>
    </cfRule>
    <cfRule type="expression" dxfId="3083" priority="297">
      <formula>AND($H22 = 0, ISNUMBER($H22))</formula>
    </cfRule>
    <cfRule type="expression" dxfId="3082" priority="298">
      <formula>AND($H22 &lt; 0, ISNUMBER($H22))</formula>
    </cfRule>
  </conditionalFormatting>
  <conditionalFormatting sqref="J22:L52">
    <cfRule type="expression" dxfId="3081" priority="293">
      <formula>AND($K22 &gt; 0, ISNUMBER($K22))</formula>
    </cfRule>
    <cfRule type="expression" dxfId="3080" priority="294">
      <formula>AND($K22 = 0, ISNUMBER($K22))</formula>
    </cfRule>
    <cfRule type="expression" dxfId="3079" priority="295">
      <formula>AND($K22 &lt; 0, ISNUMBER($K22))</formula>
    </cfRule>
  </conditionalFormatting>
  <conditionalFormatting sqref="M22:O52">
    <cfRule type="expression" dxfId="3078" priority="290">
      <formula>AND($N22 &gt; 0, ISNUMBER($N22))</formula>
    </cfRule>
    <cfRule type="expression" dxfId="3077" priority="291">
      <formula>AND($N22 = 0, ISNUMBER($N22))</formula>
    </cfRule>
    <cfRule type="expression" dxfId="3076" priority="292">
      <formula>AND($N22 &lt; 0, ISNUMBER($N22))</formula>
    </cfRule>
  </conditionalFormatting>
  <conditionalFormatting sqref="D58:F59 E92:F92">
    <cfRule type="expression" dxfId="3075" priority="287">
      <formula>$E$92 &gt; 0</formula>
    </cfRule>
    <cfRule type="expression" dxfId="3074" priority="288">
      <formula>$E$92 = 0</formula>
    </cfRule>
    <cfRule type="expression" dxfId="3073" priority="289">
      <formula>$E$92 &lt; 0</formula>
    </cfRule>
  </conditionalFormatting>
  <conditionalFormatting sqref="G58:I59 H92:I92">
    <cfRule type="expression" dxfId="3072" priority="284">
      <formula>$H$92 &gt; 0</formula>
    </cfRule>
    <cfRule type="expression" dxfId="3071" priority="285">
      <formula>$H$92 = 0</formula>
    </cfRule>
    <cfRule type="expression" dxfId="3070" priority="286">
      <formula>$H$92 &lt; 0</formula>
    </cfRule>
  </conditionalFormatting>
  <conditionalFormatting sqref="J58:L59 K92:L92">
    <cfRule type="expression" dxfId="3069" priority="281">
      <formula>$K$92 &gt; 0</formula>
    </cfRule>
    <cfRule type="expression" dxfId="3068" priority="282">
      <formula>$K$92 = 0</formula>
    </cfRule>
    <cfRule type="expression" dxfId="3067" priority="283">
      <formula>$K$92 &lt; 0</formula>
    </cfRule>
  </conditionalFormatting>
  <conditionalFormatting sqref="M58:O59 N92:O92">
    <cfRule type="expression" dxfId="3066" priority="278">
      <formula>$N$92 &gt; 0</formula>
    </cfRule>
    <cfRule type="expression" dxfId="3065" priority="279">
      <formula>$N$92 = 0</formula>
    </cfRule>
    <cfRule type="expression" dxfId="3064" priority="280">
      <formula>$N$92 &lt; 0</formula>
    </cfRule>
  </conditionalFormatting>
  <conditionalFormatting sqref="D60:F90">
    <cfRule type="expression" dxfId="3063" priority="275">
      <formula>AND($E60 &gt; 0, ISNUMBER($E60))</formula>
    </cfRule>
    <cfRule type="expression" dxfId="3062" priority="276">
      <formula>AND($E60 = 0, ISNUMBER($E60))</formula>
    </cfRule>
    <cfRule type="expression" dxfId="3061" priority="277">
      <formula>AND($E60 &lt; 0, ISNUMBER($E60))</formula>
    </cfRule>
  </conditionalFormatting>
  <conditionalFormatting sqref="G60:I90">
    <cfRule type="expression" dxfId="3060" priority="272">
      <formula>AND($H60 &gt; 0, ISNUMBER($H60))</formula>
    </cfRule>
    <cfRule type="expression" dxfId="3059" priority="273">
      <formula>AND($H60 = 0, ISNUMBER($H60))</formula>
    </cfRule>
    <cfRule type="expression" dxfId="3058" priority="274">
      <formula>AND($H60 &lt; 0, ISNUMBER($H60))</formula>
    </cfRule>
  </conditionalFormatting>
  <conditionalFormatting sqref="J60:L90">
    <cfRule type="expression" dxfId="3057" priority="269">
      <formula>AND($K60 &gt; 0, ISNUMBER($K60))</formula>
    </cfRule>
    <cfRule type="expression" dxfId="3056" priority="270">
      <formula>AND($K60 = 0, ISNUMBER($K60))</formula>
    </cfRule>
    <cfRule type="expression" dxfId="3055" priority="271">
      <formula>AND($K60 &lt; 0, ISNUMBER($K60))</formula>
    </cfRule>
  </conditionalFormatting>
  <conditionalFormatting sqref="M60:O90">
    <cfRule type="expression" dxfId="3054" priority="266">
      <formula>AND($N60 &gt; 0, ISNUMBER($N60))</formula>
    </cfRule>
    <cfRule type="expression" dxfId="3053" priority="267">
      <formula>AND($N60 = 0, ISNUMBER($N60))</formula>
    </cfRule>
    <cfRule type="expression" dxfId="3052" priority="268">
      <formula>AND($N60 &lt; 0, ISNUMBER($N60))</formula>
    </cfRule>
  </conditionalFormatting>
  <conditionalFormatting sqref="D96:F97 E130:F130">
    <cfRule type="expression" dxfId="3051" priority="263">
      <formula>$E$130 &gt; 0</formula>
    </cfRule>
    <cfRule type="expression" dxfId="3050" priority="264">
      <formula>$E$130 = 0</formula>
    </cfRule>
    <cfRule type="expression" dxfId="3049" priority="265">
      <formula>$E$130 &lt; 0</formula>
    </cfRule>
  </conditionalFormatting>
  <conditionalFormatting sqref="G96:I97 H130:I130">
    <cfRule type="expression" dxfId="3048" priority="260">
      <formula>$H$130 &gt; 0</formula>
    </cfRule>
    <cfRule type="expression" dxfId="3047" priority="261">
      <formula>$H$130 = 0</formula>
    </cfRule>
    <cfRule type="expression" dxfId="3046" priority="262">
      <formula>$H$130 &lt; 0</formula>
    </cfRule>
  </conditionalFormatting>
  <conditionalFormatting sqref="J96:L97 K130:L130">
    <cfRule type="expression" dxfId="3045" priority="257">
      <formula>$K$130 &gt; 0</formula>
    </cfRule>
    <cfRule type="expression" dxfId="3044" priority="258">
      <formula>$K$130 = 0</formula>
    </cfRule>
    <cfRule type="expression" dxfId="3043" priority="259">
      <formula>$K$130 &lt; 0</formula>
    </cfRule>
  </conditionalFormatting>
  <conditionalFormatting sqref="M96:O97 N130:O130">
    <cfRule type="expression" dxfId="3042" priority="254">
      <formula>$N$130 &gt; 0</formula>
    </cfRule>
    <cfRule type="expression" dxfId="3041" priority="255">
      <formula>$N$130 = 0</formula>
    </cfRule>
    <cfRule type="expression" dxfId="3040" priority="256">
      <formula>$N$130 &lt; 0</formula>
    </cfRule>
  </conditionalFormatting>
  <conditionalFormatting sqref="D98:F128">
    <cfRule type="expression" dxfId="3039" priority="251">
      <formula>AND($E98 &gt; 0, ISNUMBER($E98))</formula>
    </cfRule>
    <cfRule type="expression" dxfId="3038" priority="252">
      <formula>AND($E98 = 0, ISNUMBER($E98))</formula>
    </cfRule>
    <cfRule type="expression" dxfId="3037" priority="253">
      <formula>AND($E98 &lt; 0, ISNUMBER($E98))</formula>
    </cfRule>
  </conditionalFormatting>
  <conditionalFormatting sqref="G98:I128">
    <cfRule type="expression" dxfId="3036" priority="248">
      <formula>AND($H98 &gt; 0, ISNUMBER($H98))</formula>
    </cfRule>
    <cfRule type="expression" dxfId="3035" priority="249">
      <formula>AND($H98 = 0, ISNUMBER($H98))</formula>
    </cfRule>
    <cfRule type="expression" dxfId="3034" priority="250">
      <formula>AND($H98 &lt; 0, ISNUMBER($H98))</formula>
    </cfRule>
  </conditionalFormatting>
  <conditionalFormatting sqref="J98:L128">
    <cfRule type="expression" dxfId="3033" priority="245">
      <formula>AND($K98 &gt; 0, ISNUMBER($K98))</formula>
    </cfRule>
    <cfRule type="expression" dxfId="3032" priority="246">
      <formula>AND($K98 = 0, ISNUMBER($K98))</formula>
    </cfRule>
    <cfRule type="expression" dxfId="3031" priority="247">
      <formula>AND($K98 &lt; 0, ISNUMBER($K98))</formula>
    </cfRule>
  </conditionalFormatting>
  <conditionalFormatting sqref="M98:O128">
    <cfRule type="expression" dxfId="3030" priority="242">
      <formula>AND($N98 &gt; 0, ISNUMBER($N98))</formula>
    </cfRule>
    <cfRule type="expression" dxfId="3029" priority="243">
      <formula>AND($N98 = 0, ISNUMBER($N98))</formula>
    </cfRule>
    <cfRule type="expression" dxfId="3028" priority="244">
      <formula>AND($N98 &lt; 0, ISNUMBER($N98))</formula>
    </cfRule>
  </conditionalFormatting>
  <conditionalFormatting sqref="D134:F135 E168:F168">
    <cfRule type="expression" dxfId="3027" priority="239">
      <formula>$E$168 &gt; 0</formula>
    </cfRule>
    <cfRule type="expression" dxfId="3026" priority="240">
      <formula>$E$168 = 0</formula>
    </cfRule>
    <cfRule type="expression" dxfId="3025" priority="241">
      <formula>$E$168 &lt; 0</formula>
    </cfRule>
  </conditionalFormatting>
  <conditionalFormatting sqref="G134:I135 H168:I168">
    <cfRule type="expression" dxfId="3024" priority="236">
      <formula>$H$168 &gt; 0</formula>
    </cfRule>
    <cfRule type="expression" dxfId="3023" priority="237">
      <formula>$H$168 = 0</formula>
    </cfRule>
    <cfRule type="expression" dxfId="3022" priority="238">
      <formula>$H$168 &lt; 0</formula>
    </cfRule>
  </conditionalFormatting>
  <conditionalFormatting sqref="J134:L135 K168:L168">
    <cfRule type="expression" dxfId="3021" priority="233">
      <formula>$K$168 &gt; 0</formula>
    </cfRule>
    <cfRule type="expression" dxfId="3020" priority="234">
      <formula>$K$168 = 0</formula>
    </cfRule>
    <cfRule type="expression" dxfId="3019" priority="235">
      <formula>$K$168 &lt; 0</formula>
    </cfRule>
  </conditionalFormatting>
  <conditionalFormatting sqref="M134:O135 N168:O168">
    <cfRule type="expression" dxfId="3018" priority="230">
      <formula>$N$168 &gt; 0</formula>
    </cfRule>
    <cfRule type="expression" dxfId="3017" priority="231">
      <formula>$N$168 = 0</formula>
    </cfRule>
    <cfRule type="expression" dxfId="3016" priority="232">
      <formula>$N$168 &lt; 0</formula>
    </cfRule>
  </conditionalFormatting>
  <conditionalFormatting sqref="D136:F166">
    <cfRule type="expression" dxfId="3015" priority="227">
      <formula>AND($E136 &gt; 0, ISNUMBER($E136))</formula>
    </cfRule>
    <cfRule type="expression" dxfId="3014" priority="228">
      <formula>AND($E136 = 0, ISNUMBER($E136))</formula>
    </cfRule>
    <cfRule type="expression" dxfId="3013" priority="229">
      <formula>AND($E136 &lt; 0, ISNUMBER($E136))</formula>
    </cfRule>
  </conditionalFormatting>
  <conditionalFormatting sqref="G136:I166">
    <cfRule type="expression" dxfId="3012" priority="224">
      <formula>AND($H136 &gt; 0, ISNUMBER($H136))</formula>
    </cfRule>
    <cfRule type="expression" dxfId="3011" priority="225">
      <formula>AND($H136 = 0, ISNUMBER($H136))</formula>
    </cfRule>
    <cfRule type="expression" dxfId="3010" priority="226">
      <formula>AND($H136 &lt; 0, ISNUMBER($H136))</formula>
    </cfRule>
  </conditionalFormatting>
  <conditionalFormatting sqref="J136:L166">
    <cfRule type="expression" dxfId="3009" priority="221">
      <formula>AND($K136 &gt; 0, ISNUMBER($K136))</formula>
    </cfRule>
    <cfRule type="expression" dxfId="3008" priority="222">
      <formula>AND($K136 = 0, ISNUMBER($K136))</formula>
    </cfRule>
    <cfRule type="expression" dxfId="3007" priority="223">
      <formula>AND($K136 &lt; 0, ISNUMBER($K136))</formula>
    </cfRule>
  </conditionalFormatting>
  <conditionalFormatting sqref="M136:O166">
    <cfRule type="expression" dxfId="3006" priority="218">
      <formula>AND($N136 &gt; 0, ISNUMBER($N136))</formula>
    </cfRule>
    <cfRule type="expression" dxfId="3005" priority="219">
      <formula>AND($N136 = 0, ISNUMBER($N136))</formula>
    </cfRule>
    <cfRule type="expression" dxfId="3004" priority="220">
      <formula>AND($N136 &lt; 0, ISNUMBER($N136))</formula>
    </cfRule>
  </conditionalFormatting>
  <conditionalFormatting sqref="D172:F173 E206:F206">
    <cfRule type="expression" dxfId="3003" priority="215">
      <formula>$E$206 &gt; 0</formula>
    </cfRule>
    <cfRule type="expression" dxfId="3002" priority="216">
      <formula>$E$206 = 0</formula>
    </cfRule>
    <cfRule type="expression" dxfId="3001" priority="217">
      <formula>$E$206 &lt; 0</formula>
    </cfRule>
  </conditionalFormatting>
  <conditionalFormatting sqref="G172:I173 H206:I206">
    <cfRule type="expression" dxfId="3000" priority="212">
      <formula>$H$206 &gt; 0</formula>
    </cfRule>
    <cfRule type="expression" dxfId="2999" priority="213">
      <formula>$H$206 = 0</formula>
    </cfRule>
    <cfRule type="expression" dxfId="2998" priority="214">
      <formula>$H$206 &lt; 0</formula>
    </cfRule>
  </conditionalFormatting>
  <conditionalFormatting sqref="J172:L173 K206:L206">
    <cfRule type="expression" dxfId="2997" priority="209">
      <formula>$K$206 &gt; 0</formula>
    </cfRule>
    <cfRule type="expression" dxfId="2996" priority="210">
      <formula>$K$206 = 0</formula>
    </cfRule>
    <cfRule type="expression" dxfId="2995" priority="211">
      <formula>$K$206 &lt; 0</formula>
    </cfRule>
  </conditionalFormatting>
  <conditionalFormatting sqref="M172:O173 N206:O206">
    <cfRule type="expression" dxfId="2994" priority="206">
      <formula>$N$206 &gt; 0</formula>
    </cfRule>
    <cfRule type="expression" dxfId="2993" priority="207">
      <formula>$N$206 = 0</formula>
    </cfRule>
    <cfRule type="expression" dxfId="2992" priority="208">
      <formula>$N$206 &lt; 0</formula>
    </cfRule>
  </conditionalFormatting>
  <conditionalFormatting sqref="D174:F204">
    <cfRule type="expression" dxfId="2991" priority="203">
      <formula>AND($E174 &gt; 0, ISNUMBER($E174))</formula>
    </cfRule>
    <cfRule type="expression" dxfId="2990" priority="204">
      <formula>AND($E174 = 0, ISNUMBER($E174))</formula>
    </cfRule>
    <cfRule type="expression" dxfId="2989" priority="205">
      <formula>AND($E174 &lt; 0, ISNUMBER($E174))</formula>
    </cfRule>
  </conditionalFormatting>
  <conditionalFormatting sqref="G174:I204">
    <cfRule type="expression" dxfId="2988" priority="200">
      <formula>AND($H174 &gt; 0, ISNUMBER($H174))</formula>
    </cfRule>
    <cfRule type="expression" dxfId="2987" priority="201">
      <formula>AND($H174 = 0, ISNUMBER($H174))</formula>
    </cfRule>
    <cfRule type="expression" dxfId="2986" priority="202">
      <formula>AND($H174 &lt; 0, ISNUMBER($H174))</formula>
    </cfRule>
  </conditionalFormatting>
  <conditionalFormatting sqref="J174:L204">
    <cfRule type="expression" dxfId="2985" priority="197">
      <formula>AND($K174 &gt; 0, ISNUMBER($K174))</formula>
    </cfRule>
    <cfRule type="expression" dxfId="2984" priority="198">
      <formula>AND($K174 = 0, ISNUMBER($K174))</formula>
    </cfRule>
    <cfRule type="expression" dxfId="2983" priority="199">
      <formula>AND($K174 &lt; 0, ISNUMBER($K174))</formula>
    </cfRule>
  </conditionalFormatting>
  <conditionalFormatting sqref="M174:O204">
    <cfRule type="expression" dxfId="2982" priority="194">
      <formula>AND($N174 &gt; 0, ISNUMBER($N174))</formula>
    </cfRule>
    <cfRule type="expression" dxfId="2981" priority="195">
      <formula>AND($N174 = 0, ISNUMBER($N174))</formula>
    </cfRule>
    <cfRule type="expression" dxfId="2980" priority="196">
      <formula>AND($N174 &lt; 0, ISNUMBER($N174))</formula>
    </cfRule>
  </conditionalFormatting>
  <conditionalFormatting sqref="D210:F211 E244:F244">
    <cfRule type="expression" dxfId="2979" priority="191">
      <formula>$E$244 &gt; 0</formula>
    </cfRule>
    <cfRule type="expression" dxfId="2978" priority="192">
      <formula>$E$244 = 0</formula>
    </cfRule>
    <cfRule type="expression" dxfId="2977" priority="193">
      <formula>$E$244 &lt; 0</formula>
    </cfRule>
  </conditionalFormatting>
  <conditionalFormatting sqref="G210:I211 H244:I244">
    <cfRule type="expression" dxfId="2976" priority="188">
      <formula>$H$244 &gt; 0</formula>
    </cfRule>
    <cfRule type="expression" dxfId="2975" priority="189">
      <formula>$H$244 = 0</formula>
    </cfRule>
    <cfRule type="expression" dxfId="2974" priority="190">
      <formula>$H$244 &lt; 0</formula>
    </cfRule>
  </conditionalFormatting>
  <conditionalFormatting sqref="J210:L211 K244:L244">
    <cfRule type="expression" dxfId="2973" priority="185">
      <formula>$K$244 &gt; 0</formula>
    </cfRule>
    <cfRule type="expression" dxfId="2972" priority="186">
      <formula>$K$244 = 0</formula>
    </cfRule>
    <cfRule type="expression" dxfId="2971" priority="187">
      <formula>$K$244 &lt; 0</formula>
    </cfRule>
  </conditionalFormatting>
  <conditionalFormatting sqref="M210:O211 N244:O244">
    <cfRule type="expression" dxfId="2970" priority="182">
      <formula>$N$244 &gt; 0</formula>
    </cfRule>
    <cfRule type="expression" dxfId="2969" priority="183">
      <formula>$N$244 = 0</formula>
    </cfRule>
    <cfRule type="expression" dxfId="2968" priority="184">
      <formula>$N$244 &lt; 0</formula>
    </cfRule>
  </conditionalFormatting>
  <conditionalFormatting sqref="D212:F242">
    <cfRule type="expression" dxfId="2967" priority="179">
      <formula>AND($E212 &gt; 0, ISNUMBER($E212))</formula>
    </cfRule>
    <cfRule type="expression" dxfId="2966" priority="180">
      <formula>AND($E212 = 0, ISNUMBER($E212))</formula>
    </cfRule>
    <cfRule type="expression" dxfId="2965" priority="181">
      <formula>AND($E212 &lt; 0, ISNUMBER($E212))</formula>
    </cfRule>
  </conditionalFormatting>
  <conditionalFormatting sqref="G212:I242">
    <cfRule type="expression" dxfId="2964" priority="176">
      <formula>AND($H212 &gt; 0, ISNUMBER($H212))</formula>
    </cfRule>
    <cfRule type="expression" dxfId="2963" priority="177">
      <formula>AND($H212 = 0, ISNUMBER($H212))</formula>
    </cfRule>
    <cfRule type="expression" dxfId="2962" priority="178">
      <formula>AND($H212 &lt; 0, ISNUMBER($H212))</formula>
    </cfRule>
  </conditionalFormatting>
  <conditionalFormatting sqref="J212:L242">
    <cfRule type="expression" dxfId="2961" priority="173">
      <formula>AND($K212 &gt; 0, ISNUMBER($K212))</formula>
    </cfRule>
    <cfRule type="expression" dxfId="2960" priority="174">
      <formula>AND($K212 = 0, ISNUMBER($K212))</formula>
    </cfRule>
    <cfRule type="expression" dxfId="2959" priority="175">
      <formula>AND($K212 &lt; 0, ISNUMBER($K212))</formula>
    </cfRule>
  </conditionalFormatting>
  <conditionalFormatting sqref="M212:O242">
    <cfRule type="expression" dxfId="2958" priority="170">
      <formula>AND($N212 &gt; 0, ISNUMBER($N212))</formula>
    </cfRule>
    <cfRule type="expression" dxfId="2957" priority="171">
      <formula>AND($N212 = 0, ISNUMBER($N212))</formula>
    </cfRule>
    <cfRule type="expression" dxfId="2956" priority="172">
      <formula>AND($N212 &lt; 0, ISNUMBER($N212))</formula>
    </cfRule>
  </conditionalFormatting>
  <conditionalFormatting sqref="D248:F249 E282:F282">
    <cfRule type="expression" dxfId="2955" priority="167">
      <formula>$E$282 &gt; 0</formula>
    </cfRule>
    <cfRule type="expression" dxfId="2954" priority="168">
      <formula>$E$282 = 0</formula>
    </cfRule>
    <cfRule type="expression" dxfId="2953" priority="169">
      <formula>$E$282 &lt; 0</formula>
    </cfRule>
  </conditionalFormatting>
  <conditionalFormatting sqref="G248:I249 H282:I282">
    <cfRule type="expression" dxfId="2952" priority="164">
      <formula>$H$282 &gt; 0</formula>
    </cfRule>
    <cfRule type="expression" dxfId="2951" priority="165">
      <formula>$H$282 = 0</formula>
    </cfRule>
    <cfRule type="expression" dxfId="2950" priority="166">
      <formula>$H$282 &lt; 0</formula>
    </cfRule>
  </conditionalFormatting>
  <conditionalFormatting sqref="J248:L249 K282:L282">
    <cfRule type="expression" dxfId="2949" priority="161">
      <formula>$K$282 &gt; 0</formula>
    </cfRule>
    <cfRule type="expression" dxfId="2948" priority="162">
      <formula>$K$282 = 0</formula>
    </cfRule>
    <cfRule type="expression" dxfId="2947" priority="163">
      <formula>$K$282 &lt; 0</formula>
    </cfRule>
  </conditionalFormatting>
  <conditionalFormatting sqref="M248:O249 N282:O282">
    <cfRule type="expression" dxfId="2946" priority="158">
      <formula>$N$282 &gt; 0</formula>
    </cfRule>
    <cfRule type="expression" dxfId="2945" priority="159">
      <formula>$N$282 = 0</formula>
    </cfRule>
    <cfRule type="expression" dxfId="2944" priority="160">
      <formula>$N$282 &lt; 0</formula>
    </cfRule>
  </conditionalFormatting>
  <conditionalFormatting sqref="D250:F280">
    <cfRule type="expression" dxfId="2943" priority="155">
      <formula>AND($E250 &gt; 0, ISNUMBER($E250))</formula>
    </cfRule>
    <cfRule type="expression" dxfId="2942" priority="156">
      <formula>AND($E250 = 0, ISNUMBER($E250))</formula>
    </cfRule>
    <cfRule type="expression" dxfId="2941" priority="157">
      <formula>AND($E250 &lt; 0, ISNUMBER($E250))</formula>
    </cfRule>
  </conditionalFormatting>
  <conditionalFormatting sqref="G250:I280">
    <cfRule type="expression" dxfId="2940" priority="152">
      <formula>AND($H250 &gt; 0, ISNUMBER($H250))</formula>
    </cfRule>
    <cfRule type="expression" dxfId="2939" priority="153">
      <formula>AND($H250 = 0, ISNUMBER($H250))</formula>
    </cfRule>
    <cfRule type="expression" dxfId="2938" priority="154">
      <formula>AND($H250 &lt; 0, ISNUMBER($H250))</formula>
    </cfRule>
  </conditionalFormatting>
  <conditionalFormatting sqref="J250:L280">
    <cfRule type="expression" dxfId="2937" priority="149">
      <formula>AND($K250 &gt; 0, ISNUMBER($K250))</formula>
    </cfRule>
    <cfRule type="expression" dxfId="2936" priority="150">
      <formula>AND($K250 = 0, ISNUMBER($K250))</formula>
    </cfRule>
    <cfRule type="expression" dxfId="2935" priority="151">
      <formula>AND($K250 &lt; 0, ISNUMBER($K250))</formula>
    </cfRule>
  </conditionalFormatting>
  <conditionalFormatting sqref="M250:O280">
    <cfRule type="expression" dxfId="2934" priority="146">
      <formula>AND($N250 &gt; 0, ISNUMBER($N250))</formula>
    </cfRule>
    <cfRule type="expression" dxfId="2933" priority="147">
      <formula>AND($N250 = 0, ISNUMBER($N250))</formula>
    </cfRule>
    <cfRule type="expression" dxfId="2932" priority="148">
      <formula>AND($N250 &lt; 0, ISNUMBER($N250))</formula>
    </cfRule>
  </conditionalFormatting>
  <conditionalFormatting sqref="D5:F6">
    <cfRule type="expression" dxfId="2931" priority="143">
      <formula>$F$130 &gt; 0</formula>
    </cfRule>
    <cfRule type="expression" dxfId="2930" priority="144">
      <formula>$F$130 = 0</formula>
    </cfRule>
    <cfRule type="expression" dxfId="2929" priority="145">
      <formula>$F$130 &lt; 0</formula>
    </cfRule>
  </conditionalFormatting>
  <conditionalFormatting sqref="D7:F8">
    <cfRule type="expression" dxfId="2928" priority="140">
      <formula>$F$206 &gt; 0</formula>
    </cfRule>
    <cfRule type="expression" dxfId="2927" priority="141">
      <formula>$F$206 = 0</formula>
    </cfRule>
    <cfRule type="expression" dxfId="2926" priority="142">
      <formula>$F$206 &lt; 0</formula>
    </cfRule>
  </conditionalFormatting>
  <conditionalFormatting sqref="D9:F10">
    <cfRule type="expression" dxfId="2925" priority="137">
      <formula>$F$244 &gt; 0</formula>
    </cfRule>
    <cfRule type="expression" dxfId="2924" priority="138">
      <formula>$F$244 = 0</formula>
    </cfRule>
    <cfRule type="expression" dxfId="2923" priority="139">
      <formula>$F$244 &lt; 0</formula>
    </cfRule>
  </conditionalFormatting>
  <conditionalFormatting sqref="D11:F12">
    <cfRule type="expression" dxfId="2922" priority="134">
      <formula>$F$168 &gt; 0</formula>
    </cfRule>
    <cfRule type="expression" dxfId="2921" priority="135">
      <formula>$F$168 = 0</formula>
    </cfRule>
    <cfRule type="expression" dxfId="2920" priority="136">
      <formula>$F$168 &lt; 0</formula>
    </cfRule>
  </conditionalFormatting>
  <conditionalFormatting sqref="D13:F14">
    <cfRule type="expression" dxfId="2919" priority="92">
      <formula>$F$282 &gt; 0</formula>
    </cfRule>
    <cfRule type="expression" dxfId="2918" priority="93">
      <formula>$F$282 = 0</formula>
    </cfRule>
    <cfRule type="expression" dxfId="2917" priority="94">
      <formula>$F$282 &lt; 0</formula>
    </cfRule>
  </conditionalFormatting>
  <conditionalFormatting sqref="D15:F16">
    <cfRule type="expression" dxfId="2916" priority="77">
      <formula>$F$54 &gt; 0</formula>
    </cfRule>
    <cfRule type="expression" dxfId="2915" priority="78">
      <formula>$F$54 = 0</formula>
    </cfRule>
    <cfRule type="expression" dxfId="2914" priority="79">
      <formula>$F$54 &lt; 0</formula>
    </cfRule>
  </conditionalFormatting>
  <conditionalFormatting sqref="G5:I6">
    <cfRule type="expression" dxfId="2913" priority="65">
      <formula>$I$130 &gt; 0</formula>
    </cfRule>
    <cfRule type="expression" dxfId="2912" priority="66">
      <formula>$I$130 = 0</formula>
    </cfRule>
    <cfRule type="expression" dxfId="2911" priority="67">
      <formula>$I$130 &lt; 0</formula>
    </cfRule>
  </conditionalFormatting>
  <conditionalFormatting sqref="G7:I8">
    <cfRule type="expression" dxfId="2910" priority="62">
      <formula>$I$206 &gt; 0</formula>
    </cfRule>
    <cfRule type="expression" dxfId="2909" priority="63">
      <formula>$I$206 = 0</formula>
    </cfRule>
    <cfRule type="expression" dxfId="2908" priority="64">
      <formula>$I$206 &lt; 0</formula>
    </cfRule>
  </conditionalFormatting>
  <conditionalFormatting sqref="G9:I10">
    <cfRule type="expression" dxfId="2907" priority="59">
      <formula>$I$244 &gt; 0</formula>
    </cfRule>
    <cfRule type="expression" dxfId="2906" priority="60">
      <formula>$I$244 = 0</formula>
    </cfRule>
    <cfRule type="expression" dxfId="2905" priority="61">
      <formula>$I$244 &lt; 0</formula>
    </cfRule>
  </conditionalFormatting>
  <conditionalFormatting sqref="G11:I12">
    <cfRule type="expression" dxfId="2904" priority="56">
      <formula>$I$168 &gt; 0</formula>
    </cfRule>
    <cfRule type="expression" dxfId="2903" priority="57">
      <formula>$I$168 = 0</formula>
    </cfRule>
    <cfRule type="expression" dxfId="2902" priority="58">
      <formula>$I$168 &lt; 0</formula>
    </cfRule>
  </conditionalFormatting>
  <conditionalFormatting sqref="G13:I14">
    <cfRule type="expression" dxfId="2901" priority="53">
      <formula>$I$282 &gt; 0</formula>
    </cfRule>
    <cfRule type="expression" dxfId="2900" priority="54">
      <formula>$I$282 = 0</formula>
    </cfRule>
    <cfRule type="expression" dxfId="2899" priority="55">
      <formula>$I$282 &lt; 0</formula>
    </cfRule>
  </conditionalFormatting>
  <conditionalFormatting sqref="G15:I16">
    <cfRule type="expression" dxfId="2898" priority="50">
      <formula>$I$54 &gt; 0</formula>
    </cfRule>
    <cfRule type="expression" dxfId="2897" priority="51">
      <formula>$I$54 = 0</formula>
    </cfRule>
    <cfRule type="expression" dxfId="2896" priority="52">
      <formula>$I$54 &lt; 0</formula>
    </cfRule>
  </conditionalFormatting>
  <conditionalFormatting sqref="J5:L6">
    <cfRule type="expression" dxfId="2895" priority="47">
      <formula>$L$130 &gt; 0</formula>
    </cfRule>
    <cfRule type="expression" dxfId="2894" priority="48">
      <formula>$L$130 = 0</formula>
    </cfRule>
    <cfRule type="expression" dxfId="2893" priority="49">
      <formula>$L$130 &lt; 0</formula>
    </cfRule>
  </conditionalFormatting>
  <conditionalFormatting sqref="J7:L8">
    <cfRule type="expression" dxfId="2892" priority="44">
      <formula>$L$206 &gt; 0</formula>
    </cfRule>
    <cfRule type="expression" dxfId="2891" priority="45">
      <formula>$L$206 = 0</formula>
    </cfRule>
    <cfRule type="expression" dxfId="2890" priority="46">
      <formula>$L$206 &lt; 0</formula>
    </cfRule>
  </conditionalFormatting>
  <conditionalFormatting sqref="J9:L10">
    <cfRule type="expression" dxfId="2889" priority="41">
      <formula>$L$244 &gt; 0</formula>
    </cfRule>
    <cfRule type="expression" dxfId="2888" priority="42">
      <formula>$L$244 = 0</formula>
    </cfRule>
    <cfRule type="expression" dxfId="2887" priority="43">
      <formula>$L$244 &lt; 0</formula>
    </cfRule>
  </conditionalFormatting>
  <conditionalFormatting sqref="J11:L12">
    <cfRule type="expression" dxfId="2886" priority="38">
      <formula>$L$168 &gt; 0</formula>
    </cfRule>
    <cfRule type="expression" dxfId="2885" priority="39">
      <formula>$L$168 = 0</formula>
    </cfRule>
    <cfRule type="expression" dxfId="2884" priority="40">
      <formula>$L$168 &lt; 0</formula>
    </cfRule>
  </conditionalFormatting>
  <conditionalFormatting sqref="J13:L14">
    <cfRule type="expression" dxfId="2883" priority="35">
      <formula>$L$282 &gt; 0</formula>
    </cfRule>
    <cfRule type="expression" dxfId="2882" priority="36">
      <formula>$L$282 = 0</formula>
    </cfRule>
    <cfRule type="expression" dxfId="2881" priority="37">
      <formula>$L$282 &lt; 0</formula>
    </cfRule>
  </conditionalFormatting>
  <conditionalFormatting sqref="J15:L16">
    <cfRule type="expression" dxfId="2880" priority="32">
      <formula>$L$54 &gt; 0</formula>
    </cfRule>
    <cfRule type="expression" dxfId="2879" priority="33">
      <formula>$L$54 = 0</formula>
    </cfRule>
    <cfRule type="expression" dxfId="2878" priority="34">
      <formula>$L$54 &lt; 0</formula>
    </cfRule>
  </conditionalFormatting>
  <conditionalFormatting sqref="M5:O6">
    <cfRule type="expression" dxfId="2877" priority="29">
      <formula>$O$130 &gt; 0</formula>
    </cfRule>
    <cfRule type="expression" dxfId="2876" priority="30">
      <formula>$O$130 = 0</formula>
    </cfRule>
    <cfRule type="expression" dxfId="2875" priority="31">
      <formula>$O$130 &lt; 0</formula>
    </cfRule>
  </conditionalFormatting>
  <conditionalFormatting sqref="M7:O8">
    <cfRule type="expression" dxfId="2874" priority="26">
      <formula>$O$206 &gt; 0</formula>
    </cfRule>
    <cfRule type="expression" dxfId="2873" priority="27">
      <formula>$O$206 = 0</formula>
    </cfRule>
    <cfRule type="expression" dxfId="2872" priority="28">
      <formula>$O$206 &lt; 0</formula>
    </cfRule>
  </conditionalFormatting>
  <conditionalFormatting sqref="M9:O10">
    <cfRule type="expression" dxfId="2871" priority="23">
      <formula>$O$244 &gt; 0</formula>
    </cfRule>
    <cfRule type="expression" dxfId="2870" priority="24">
      <formula>$O$244 = 0</formula>
    </cfRule>
    <cfRule type="expression" dxfId="2869" priority="25">
      <formula>$O$244 &lt; 0</formula>
    </cfRule>
  </conditionalFormatting>
  <conditionalFormatting sqref="M11:O12">
    <cfRule type="expression" dxfId="2868" priority="20">
      <formula>$O$168 &gt; 0</formula>
    </cfRule>
    <cfRule type="expression" dxfId="2867" priority="21">
      <formula>$O$168 = 0</formula>
    </cfRule>
    <cfRule type="expression" dxfId="2866" priority="22">
      <formula>$O$168 &lt; 0</formula>
    </cfRule>
  </conditionalFormatting>
  <conditionalFormatting sqref="M13:O14">
    <cfRule type="expression" dxfId="2865" priority="17">
      <formula>$O$282 &gt; 0</formula>
    </cfRule>
    <cfRule type="expression" dxfId="2864" priority="18">
      <formula>$O$282 = 0</formula>
    </cfRule>
    <cfRule type="expression" dxfId="2863" priority="19">
      <formula>$O$282 &lt; 0</formula>
    </cfRule>
  </conditionalFormatting>
  <conditionalFormatting sqref="M15:O16">
    <cfRule type="expression" dxfId="2862" priority="14">
      <formula>$O$54 &gt; 0</formula>
    </cfRule>
    <cfRule type="expression" dxfId="2861" priority="15">
      <formula>$O$54 = 0</formula>
    </cfRule>
    <cfRule type="expression" dxfId="2860" priority="16">
      <formula>$O$54 &lt; 0</formula>
    </cfRule>
  </conditionalFormatting>
  <conditionalFormatting sqref="D3:F4">
    <cfRule type="expression" dxfId="2859" priority="13">
      <formula>$F$92 &lt; 0</formula>
    </cfRule>
    <cfRule type="expression" dxfId="2858" priority="12">
      <formula>$F$92 = 0</formula>
    </cfRule>
    <cfRule type="expression" dxfId="2857" priority="11">
      <formula>$F$92 &gt; 0</formula>
    </cfRule>
  </conditionalFormatting>
  <conditionalFormatting sqref="G3:I4">
    <cfRule type="expression" dxfId="2856" priority="10">
      <formula>$I$92 &lt; 0</formula>
    </cfRule>
    <cfRule type="expression" dxfId="2855" priority="9">
      <formula>$I$92 = 0</formula>
    </cfRule>
    <cfRule type="expression" dxfId="2854" priority="8">
      <formula>$I$92 &gt; 0</formula>
    </cfRule>
  </conditionalFormatting>
  <conditionalFormatting sqref="J3:L4">
    <cfRule type="expression" dxfId="2853" priority="5">
      <formula>$L$92 &gt; 0</formula>
    </cfRule>
    <cfRule type="expression" dxfId="2852" priority="6">
      <formula>$L$92 = 0</formula>
    </cfRule>
    <cfRule type="expression" dxfId="2851" priority="7">
      <formula>$L$92 &lt; 0</formula>
    </cfRule>
  </conditionalFormatting>
  <conditionalFormatting sqref="M3:O4">
    <cfRule type="expression" dxfId="2850" priority="2">
      <formula>$O$92 &gt; 0</formula>
    </cfRule>
    <cfRule type="expression" dxfId="2849" priority="3">
      <formula>$O$92 = 0</formula>
    </cfRule>
    <cfRule type="expression" dxfId="284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44470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5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2021-10-01(금) 오전 00:00</v>
      </c>
      <c r="C15" s="282"/>
      <c r="D15" s="256" t="str">
        <f>TEXT($G$1, "[$-ko-KR]yyyy-mm-dd(ddd) ") &amp; "오후 14:00"</f>
        <v>2021-10-01(금) 오후 14:00</v>
      </c>
      <c r="E15" s="257"/>
      <c r="F15" s="258"/>
      <c r="G15" s="256" t="str">
        <f>TEXT($G$1, "[$-ko-KR]yyyy-mm-dd(ddd) ") &amp; "오후 19:00"</f>
        <v>2021-10-01(금) 오후 19:00</v>
      </c>
      <c r="H15" s="257"/>
      <c r="I15" s="258"/>
      <c r="J15" s="256" t="str">
        <f>TEXT($G$1, "[$-ko-KR]yyyy-mm-dd(ddd) ") &amp; "오후 21:00"</f>
        <v>2021-10-01(금) 오후 21:00</v>
      </c>
      <c r="K15" s="257"/>
      <c r="L15" s="258"/>
      <c r="M15" s="256" t="str">
        <f>TEXT($G$1+1, "[$-ko-KR]yyyy-mm-dd(ddd) ") &amp; "오전 00:00"</f>
        <v>2021-10-02(토)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57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2021-10-01(금) 오전 00:00</v>
      </c>
      <c r="C42" s="284"/>
      <c r="D42" s="256" t="str">
        <f>TEXT($G$1, "[$-ko-KR]yyyy-mm-dd(ddd) ") &amp; "오후 14:00"</f>
        <v>2021-10-01(금) 오후 14:00</v>
      </c>
      <c r="E42" s="257"/>
      <c r="F42" s="258"/>
      <c r="G42" s="256" t="str">
        <f>TEXT($G$1, "[$-ko-KR]yyyy-mm-dd(ddd) ") &amp; "오후 19:00"</f>
        <v>2021-10-01(금) 오후 19:00</v>
      </c>
      <c r="H42" s="257"/>
      <c r="I42" s="258"/>
      <c r="J42" s="256" t="str">
        <f>TEXT($G$1, "[$-ko-KR]yyyy-mm-dd(ddd) ") &amp; "오후 21:00"</f>
        <v>2021-10-01(금) 오후 21:00</v>
      </c>
      <c r="K42" s="257"/>
      <c r="L42" s="258"/>
      <c r="M42" s="256" t="str">
        <f>TEXT($G$1+1, "[$-ko-KR]yyyy-mm-dd(ddd) ") &amp; "오전 00:00"</f>
        <v>2021-10-02(토)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42"/>
      <c r="R44" s="242"/>
      <c r="S44" s="242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42"/>
      <c r="R45" s="242"/>
      <c r="S45" s="242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32"/>
      <c r="R46" s="232"/>
      <c r="S46" s="232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32"/>
      <c r="R47" s="232"/>
      <c r="S47" s="232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32"/>
      <c r="R48" s="232"/>
      <c r="S48" s="232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32"/>
      <c r="R49" s="232"/>
      <c r="S49" s="232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32"/>
      <c r="R50" s="232"/>
      <c r="S50" s="232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32"/>
      <c r="R51" s="232"/>
      <c r="S51" s="232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33"/>
      <c r="R53" s="234"/>
      <c r="S53" s="235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36"/>
      <c r="R54" s="237"/>
      <c r="S54" s="238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39"/>
      <c r="R55" s="240"/>
      <c r="S55" s="241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32"/>
      <c r="R56" s="232"/>
      <c r="S56" s="232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42"/>
      <c r="R57" s="242"/>
      <c r="S57" s="242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42"/>
      <c r="R58" s="242"/>
      <c r="S58" s="242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32"/>
      <c r="R59" s="232"/>
      <c r="S59" s="232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32"/>
      <c r="R60" s="232"/>
      <c r="S60" s="232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32"/>
      <c r="R61" s="232"/>
      <c r="S61" s="232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21"/>
      <c r="R62" s="222"/>
      <c r="S62" s="223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57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2021-10-01(금) 오전 00:00</v>
      </c>
      <c r="C69" s="284"/>
      <c r="D69" s="256" t="str">
        <f>TEXT($G$1, "[$-ko-KR]yyyy-mm-dd(ddd) ") &amp; "오후 14:00"</f>
        <v>2021-10-01(금) 오후 14:00</v>
      </c>
      <c r="E69" s="257"/>
      <c r="F69" s="258"/>
      <c r="G69" s="256" t="str">
        <f>TEXT($G$1, "[$-ko-KR]yyyy-mm-dd(ddd) ") &amp; "오후 19:00"</f>
        <v>2021-10-01(금) 오후 19:00</v>
      </c>
      <c r="H69" s="257"/>
      <c r="I69" s="258"/>
      <c r="J69" s="256" t="str">
        <f>TEXT($G$1, "[$-ko-KR]yyyy-mm-dd(ddd) ") &amp; "오후 21:00"</f>
        <v>2021-10-01(금) 오후 21:00</v>
      </c>
      <c r="K69" s="257"/>
      <c r="L69" s="258"/>
      <c r="M69" s="256" t="str">
        <f>TEXT($G$1+1, "[$-ko-KR]yyyy-mm-dd(ddd) ") &amp; "오전 00:00"</f>
        <v>2021-10-02(토)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42"/>
      <c r="R71" s="242"/>
      <c r="S71" s="242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42"/>
      <c r="R72" s="242"/>
      <c r="S72" s="242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32"/>
      <c r="R73" s="232"/>
      <c r="S73" s="232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32"/>
      <c r="R74" s="232"/>
      <c r="S74" s="232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32"/>
      <c r="R75" s="232"/>
      <c r="S75" s="232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32"/>
      <c r="R76" s="232"/>
      <c r="S76" s="232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32"/>
      <c r="R77" s="232"/>
      <c r="S77" s="232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32"/>
      <c r="R78" s="232"/>
      <c r="S78" s="232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33"/>
      <c r="R80" s="234"/>
      <c r="S80" s="235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36"/>
      <c r="R81" s="237"/>
      <c r="S81" s="238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39"/>
      <c r="R82" s="240"/>
      <c r="S82" s="241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32"/>
      <c r="R83" s="232"/>
      <c r="S83" s="232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42"/>
      <c r="R84" s="242"/>
      <c r="S84" s="242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42"/>
      <c r="R85" s="242"/>
      <c r="S85" s="242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32"/>
      <c r="R86" s="232"/>
      <c r="S86" s="232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32"/>
      <c r="R87" s="232"/>
      <c r="S87" s="232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32"/>
      <c r="R88" s="232"/>
      <c r="S88" s="232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21"/>
      <c r="R89" s="222"/>
      <c r="S89" s="223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57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2021-10-01(금) 오전 00:00</v>
      </c>
      <c r="C96" s="284"/>
      <c r="D96" s="256" t="str">
        <f>TEXT($G$1, "[$-ko-KR]yyyy-mm-dd(ddd) ") &amp; "오후 14:00"</f>
        <v>2021-10-01(금) 오후 14:00</v>
      </c>
      <c r="E96" s="257"/>
      <c r="F96" s="258"/>
      <c r="G96" s="256" t="str">
        <f>TEXT($G$1, "[$-ko-KR]yyyy-mm-dd(ddd) ") &amp; "오후 19:00"</f>
        <v>2021-10-01(금) 오후 19:00</v>
      </c>
      <c r="H96" s="257"/>
      <c r="I96" s="258"/>
      <c r="J96" s="256" t="str">
        <f>TEXT($G$1, "[$-ko-KR]yyyy-mm-dd(ddd) ") &amp; "오후 21:00"</f>
        <v>2021-10-01(금) 오후 21:00</v>
      </c>
      <c r="K96" s="257"/>
      <c r="L96" s="258"/>
      <c r="M96" s="256" t="str">
        <f>TEXT($G$1+1, "[$-ko-KR]yyyy-mm-dd(ddd) ") &amp; "오전 00:00"</f>
        <v>2021-10-02(토)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42"/>
      <c r="R98" s="242"/>
      <c r="S98" s="242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42"/>
      <c r="R99" s="242"/>
      <c r="S99" s="242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32"/>
      <c r="R100" s="232"/>
      <c r="S100" s="232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32"/>
      <c r="R101" s="232"/>
      <c r="S101" s="232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32"/>
      <c r="R102" s="232"/>
      <c r="S102" s="232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32"/>
      <c r="R103" s="232"/>
      <c r="S103" s="232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32"/>
      <c r="R104" s="232"/>
      <c r="S104" s="232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32"/>
      <c r="R105" s="232"/>
      <c r="S105" s="232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33"/>
      <c r="R107" s="234"/>
      <c r="S107" s="235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36"/>
      <c r="R108" s="237"/>
      <c r="S108" s="238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39"/>
      <c r="R109" s="240"/>
      <c r="S109" s="241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32"/>
      <c r="R110" s="232"/>
      <c r="S110" s="232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42"/>
      <c r="R111" s="242"/>
      <c r="S111" s="242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42"/>
      <c r="R112" s="242"/>
      <c r="S112" s="242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32"/>
      <c r="R113" s="232"/>
      <c r="S113" s="232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32"/>
      <c r="R114" s="232"/>
      <c r="S114" s="232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32"/>
      <c r="R115" s="232"/>
      <c r="S115" s="232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21"/>
      <c r="R116" s="222"/>
      <c r="S116" s="223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57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2021-10-01(금) 오전 00:00</v>
      </c>
      <c r="C123" s="284"/>
      <c r="D123" s="256" t="str">
        <f>TEXT($G$1, "[$-ko-KR]yyyy-mm-dd(ddd) ") &amp; "오후 14:00"</f>
        <v>2021-10-01(금) 오후 14:00</v>
      </c>
      <c r="E123" s="257"/>
      <c r="F123" s="258"/>
      <c r="G123" s="256" t="str">
        <f>TEXT($G$1, "[$-ko-KR]yyyy-mm-dd(ddd) ") &amp; "오후 19:00"</f>
        <v>2021-10-01(금) 오후 19:00</v>
      </c>
      <c r="H123" s="257"/>
      <c r="I123" s="258"/>
      <c r="J123" s="256" t="str">
        <f>TEXT($G$1, "[$-ko-KR]yyyy-mm-dd(ddd) ") &amp; "오후 21:00"</f>
        <v>2021-10-01(금) 오후 21:00</v>
      </c>
      <c r="K123" s="257"/>
      <c r="L123" s="258"/>
      <c r="M123" s="256" t="str">
        <f>TEXT($G$1+1, "[$-ko-KR]yyyy-mm-dd(ddd) ") &amp; "오전 00:00"</f>
        <v>2021-10-02(토)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42"/>
      <c r="R125" s="242"/>
      <c r="S125" s="242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42"/>
      <c r="R126" s="242"/>
      <c r="S126" s="242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32"/>
      <c r="R127" s="232"/>
      <c r="S127" s="232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32"/>
      <c r="R128" s="232"/>
      <c r="S128" s="232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32"/>
      <c r="R129" s="232"/>
      <c r="S129" s="232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32"/>
      <c r="R130" s="232"/>
      <c r="S130" s="232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32"/>
      <c r="R131" s="232"/>
      <c r="S131" s="232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32"/>
      <c r="R132" s="232"/>
      <c r="S132" s="232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33"/>
      <c r="R134" s="234"/>
      <c r="S134" s="235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36"/>
      <c r="R135" s="237"/>
      <c r="S135" s="238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39"/>
      <c r="R136" s="240"/>
      <c r="S136" s="241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32"/>
      <c r="R137" s="232"/>
      <c r="S137" s="232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42"/>
      <c r="R138" s="242"/>
      <c r="S138" s="242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42"/>
      <c r="R139" s="242"/>
      <c r="S139" s="242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32"/>
      <c r="R140" s="232"/>
      <c r="S140" s="232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32"/>
      <c r="R141" s="232"/>
      <c r="S141" s="232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32"/>
      <c r="R142" s="232"/>
      <c r="S142" s="232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21"/>
      <c r="R143" s="222"/>
      <c r="S143" s="223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57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2021-10-01(금) 오전 00:00</v>
      </c>
      <c r="C150" s="284"/>
      <c r="D150" s="256" t="str">
        <f>TEXT($G$1, "[$-ko-KR]yyyy-mm-dd(ddd) ") &amp; "오후 14:00"</f>
        <v>2021-10-01(금) 오후 14:00</v>
      </c>
      <c r="E150" s="257"/>
      <c r="F150" s="258"/>
      <c r="G150" s="256" t="str">
        <f>TEXT($G$1, "[$-ko-KR]yyyy-mm-dd(ddd) ") &amp; "오후 19:00"</f>
        <v>2021-10-01(금) 오후 19:00</v>
      </c>
      <c r="H150" s="257"/>
      <c r="I150" s="258"/>
      <c r="J150" s="256" t="str">
        <f>TEXT($G$1, "[$-ko-KR]yyyy-mm-dd(ddd) ") &amp; "오후 21:00"</f>
        <v>2021-10-01(금) 오후 21:00</v>
      </c>
      <c r="K150" s="257"/>
      <c r="L150" s="258"/>
      <c r="M150" s="256" t="str">
        <f>TEXT($G$1+1, "[$-ko-KR]yyyy-mm-dd(ddd) ") &amp; "오전 00:00"</f>
        <v>2021-10-02(토)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42"/>
      <c r="R152" s="242"/>
      <c r="S152" s="242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42"/>
      <c r="R153" s="242"/>
      <c r="S153" s="242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32"/>
      <c r="R154" s="232"/>
      <c r="S154" s="232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32"/>
      <c r="R155" s="232"/>
      <c r="S155" s="232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32"/>
      <c r="R156" s="232"/>
      <c r="S156" s="232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32"/>
      <c r="R157" s="232"/>
      <c r="S157" s="232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32"/>
      <c r="R158" s="232"/>
      <c r="S158" s="232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32"/>
      <c r="R159" s="232"/>
      <c r="S159" s="232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33"/>
      <c r="R161" s="234"/>
      <c r="S161" s="235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36"/>
      <c r="R162" s="237"/>
      <c r="S162" s="238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39"/>
      <c r="R163" s="240"/>
      <c r="S163" s="241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32"/>
      <c r="R164" s="232"/>
      <c r="S164" s="232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42"/>
      <c r="R165" s="242"/>
      <c r="S165" s="242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42"/>
      <c r="R166" s="242"/>
      <c r="S166" s="242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32"/>
      <c r="R167" s="232"/>
      <c r="S167" s="232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32"/>
      <c r="R168" s="232"/>
      <c r="S168" s="232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32"/>
      <c r="R169" s="232"/>
      <c r="S169" s="232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21"/>
      <c r="R170" s="222"/>
      <c r="S170" s="223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57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2021-10-01(금) 오전 00:00</v>
      </c>
      <c r="C177" s="284"/>
      <c r="D177" s="256" t="str">
        <f>TEXT($G$1, "[$-ko-KR]yyyy-mm-dd(ddd) ") &amp; "오후 14:00"</f>
        <v>2021-10-01(금) 오후 14:00</v>
      </c>
      <c r="E177" s="257"/>
      <c r="F177" s="258"/>
      <c r="G177" s="256" t="str">
        <f>TEXT($G$1, "[$-ko-KR]yyyy-mm-dd(ddd) ") &amp; "오후 19:00"</f>
        <v>2021-10-01(금) 오후 19:00</v>
      </c>
      <c r="H177" s="257"/>
      <c r="I177" s="258"/>
      <c r="J177" s="256" t="str">
        <f>TEXT($G$1, "[$-ko-KR]yyyy-mm-dd(ddd) ") &amp; "오후 21:00"</f>
        <v>2021-10-01(금) 오후 21:00</v>
      </c>
      <c r="K177" s="257"/>
      <c r="L177" s="258"/>
      <c r="M177" s="256" t="str">
        <f>TEXT($G$1+1, "[$-ko-KR]yyyy-mm-dd(ddd) ") &amp; "오전 00:00"</f>
        <v>2021-10-02(토)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42"/>
      <c r="R179" s="242"/>
      <c r="S179" s="242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42"/>
      <c r="R180" s="242"/>
      <c r="S180" s="242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32"/>
      <c r="R181" s="232"/>
      <c r="S181" s="232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32"/>
      <c r="R182" s="232"/>
      <c r="S182" s="232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32"/>
      <c r="R183" s="232"/>
      <c r="S183" s="232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32"/>
      <c r="R184" s="232"/>
      <c r="S184" s="232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32"/>
      <c r="R185" s="232"/>
      <c r="S185" s="232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32"/>
      <c r="R186" s="232"/>
      <c r="S186" s="232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33"/>
      <c r="R188" s="234"/>
      <c r="S188" s="235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36"/>
      <c r="R189" s="237"/>
      <c r="S189" s="238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39"/>
      <c r="R190" s="240"/>
      <c r="S190" s="241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32"/>
      <c r="R191" s="232"/>
      <c r="S191" s="232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42"/>
      <c r="R192" s="242"/>
      <c r="S192" s="242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42"/>
      <c r="R193" s="242"/>
      <c r="S193" s="242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32"/>
      <c r="R194" s="232"/>
      <c r="S194" s="232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32"/>
      <c r="R195" s="232"/>
      <c r="S195" s="232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32"/>
      <c r="R196" s="232"/>
      <c r="S196" s="232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21"/>
      <c r="R197" s="222"/>
      <c r="S197" s="223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44471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6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2021-10-02(토) 오전 00:00</v>
      </c>
      <c r="C15" s="282"/>
      <c r="D15" s="256" t="str">
        <f>TEXT($G$1, "[$-ko-KR]yyyy-mm-dd(ddd) ") &amp; "오후 14:00"</f>
        <v>2021-10-02(토) 오후 14:00</v>
      </c>
      <c r="E15" s="257"/>
      <c r="F15" s="258"/>
      <c r="G15" s="256" t="str">
        <f>TEXT($G$1, "[$-ko-KR]yyyy-mm-dd(ddd) ") &amp; "오후 19:00"</f>
        <v>2021-10-02(토) 오후 19:00</v>
      </c>
      <c r="H15" s="257"/>
      <c r="I15" s="258"/>
      <c r="J15" s="256" t="str">
        <f>TEXT($G$1, "[$-ko-KR]yyyy-mm-dd(ddd) ") &amp; "오후 21:00"</f>
        <v>2021-10-02(토) 오후 21:00</v>
      </c>
      <c r="K15" s="257"/>
      <c r="L15" s="258"/>
      <c r="M15" s="256" t="str">
        <f>TEXT($G$1+1, "[$-ko-KR]yyyy-mm-dd(ddd) ") &amp; "오전 00:00"</f>
        <v>2021-10-03(일)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61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2021-10-02(토) 오전 00:00</v>
      </c>
      <c r="C42" s="284"/>
      <c r="D42" s="256" t="str">
        <f>TEXT($G$1, "[$-ko-KR]yyyy-mm-dd(ddd) ") &amp; "오후 14:00"</f>
        <v>2021-10-02(토) 오후 14:00</v>
      </c>
      <c r="E42" s="257"/>
      <c r="F42" s="258"/>
      <c r="G42" s="256" t="str">
        <f>TEXT($G$1, "[$-ko-KR]yyyy-mm-dd(ddd) ") &amp; "오후 19:00"</f>
        <v>2021-10-02(토) 오후 19:00</v>
      </c>
      <c r="H42" s="257"/>
      <c r="I42" s="258"/>
      <c r="J42" s="256" t="str">
        <f>TEXT($G$1, "[$-ko-KR]yyyy-mm-dd(ddd) ") &amp; "오후 21:00"</f>
        <v>2021-10-02(토) 오후 21:00</v>
      </c>
      <c r="K42" s="257"/>
      <c r="L42" s="258"/>
      <c r="M42" s="256" t="str">
        <f>TEXT($G$1+1, "[$-ko-KR]yyyy-mm-dd(ddd) ") &amp; "오전 00:00"</f>
        <v>2021-10-03(일)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42"/>
      <c r="R44" s="242"/>
      <c r="S44" s="242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42"/>
      <c r="R45" s="242"/>
      <c r="S45" s="242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32"/>
      <c r="R46" s="232"/>
      <c r="S46" s="232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32"/>
      <c r="R47" s="232"/>
      <c r="S47" s="232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32"/>
      <c r="R48" s="232"/>
      <c r="S48" s="232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32"/>
      <c r="R49" s="232"/>
      <c r="S49" s="232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32"/>
      <c r="R50" s="232"/>
      <c r="S50" s="232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32"/>
      <c r="R51" s="232"/>
      <c r="S51" s="232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33"/>
      <c r="R53" s="234"/>
      <c r="S53" s="235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36"/>
      <c r="R54" s="237"/>
      <c r="S54" s="238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39"/>
      <c r="R55" s="240"/>
      <c r="S55" s="241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32"/>
      <c r="R56" s="232"/>
      <c r="S56" s="232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42"/>
      <c r="R57" s="242"/>
      <c r="S57" s="242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42"/>
      <c r="R58" s="242"/>
      <c r="S58" s="242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32"/>
      <c r="R59" s="232"/>
      <c r="S59" s="232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32"/>
      <c r="R60" s="232"/>
      <c r="S60" s="232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32"/>
      <c r="R61" s="232"/>
      <c r="S61" s="232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61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2021-10-02(토) 오전 00:00</v>
      </c>
      <c r="C69" s="284"/>
      <c r="D69" s="256" t="str">
        <f>TEXT($G$1, "[$-ko-KR]yyyy-mm-dd(ddd) ") &amp; "오후 14:00"</f>
        <v>2021-10-02(토) 오후 14:00</v>
      </c>
      <c r="E69" s="257"/>
      <c r="F69" s="258"/>
      <c r="G69" s="256" t="str">
        <f>TEXT($G$1, "[$-ko-KR]yyyy-mm-dd(ddd) ") &amp; "오후 19:00"</f>
        <v>2021-10-02(토) 오후 19:00</v>
      </c>
      <c r="H69" s="257"/>
      <c r="I69" s="258"/>
      <c r="J69" s="256" t="str">
        <f>TEXT($G$1, "[$-ko-KR]yyyy-mm-dd(ddd) ") &amp; "오후 21:00"</f>
        <v>2021-10-02(토) 오후 21:00</v>
      </c>
      <c r="K69" s="257"/>
      <c r="L69" s="258"/>
      <c r="M69" s="256" t="str">
        <f>TEXT($G$1+1, "[$-ko-KR]yyyy-mm-dd(ddd) ") &amp; "오전 00:00"</f>
        <v>2021-10-03(일)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42"/>
      <c r="R71" s="242"/>
      <c r="S71" s="242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42"/>
      <c r="R72" s="242"/>
      <c r="S72" s="242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32"/>
      <c r="R73" s="232"/>
      <c r="S73" s="232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32"/>
      <c r="R74" s="232"/>
      <c r="S74" s="232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32"/>
      <c r="R75" s="232"/>
      <c r="S75" s="232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32"/>
      <c r="R76" s="232"/>
      <c r="S76" s="232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32"/>
      <c r="R77" s="232"/>
      <c r="S77" s="232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32"/>
      <c r="R78" s="232"/>
      <c r="S78" s="232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33"/>
      <c r="R80" s="234"/>
      <c r="S80" s="235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36"/>
      <c r="R81" s="237"/>
      <c r="S81" s="238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39"/>
      <c r="R82" s="240"/>
      <c r="S82" s="241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32"/>
      <c r="R83" s="232"/>
      <c r="S83" s="232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42"/>
      <c r="R84" s="242"/>
      <c r="S84" s="242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42"/>
      <c r="R85" s="242"/>
      <c r="S85" s="242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32"/>
      <c r="R86" s="232"/>
      <c r="S86" s="232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32"/>
      <c r="R87" s="232"/>
      <c r="S87" s="232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32"/>
      <c r="R88" s="232"/>
      <c r="S88" s="232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21"/>
      <c r="R89" s="222"/>
      <c r="S89" s="223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61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2021-10-02(토) 오전 00:00</v>
      </c>
      <c r="C96" s="284"/>
      <c r="D96" s="256" t="str">
        <f>TEXT($G$1, "[$-ko-KR]yyyy-mm-dd(ddd) ") &amp; "오후 14:00"</f>
        <v>2021-10-02(토) 오후 14:00</v>
      </c>
      <c r="E96" s="257"/>
      <c r="F96" s="258"/>
      <c r="G96" s="256" t="str">
        <f>TEXT($G$1, "[$-ko-KR]yyyy-mm-dd(ddd) ") &amp; "오후 19:00"</f>
        <v>2021-10-02(토) 오후 19:00</v>
      </c>
      <c r="H96" s="257"/>
      <c r="I96" s="258"/>
      <c r="J96" s="256" t="str">
        <f>TEXT($G$1, "[$-ko-KR]yyyy-mm-dd(ddd) ") &amp; "오후 21:00"</f>
        <v>2021-10-02(토) 오후 21:00</v>
      </c>
      <c r="K96" s="257"/>
      <c r="L96" s="258"/>
      <c r="M96" s="256" t="str">
        <f>TEXT($G$1+1, "[$-ko-KR]yyyy-mm-dd(ddd) ") &amp; "오전 00:00"</f>
        <v>2021-10-03(일)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42"/>
      <c r="R98" s="242"/>
      <c r="S98" s="242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42"/>
      <c r="R99" s="242"/>
      <c r="S99" s="242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32"/>
      <c r="R100" s="232"/>
      <c r="S100" s="232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32"/>
      <c r="R101" s="232"/>
      <c r="S101" s="232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32"/>
      <c r="R102" s="232"/>
      <c r="S102" s="232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32"/>
      <c r="R103" s="232"/>
      <c r="S103" s="232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32"/>
      <c r="R104" s="232"/>
      <c r="S104" s="232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32"/>
      <c r="R105" s="232"/>
      <c r="S105" s="232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33"/>
      <c r="R107" s="234"/>
      <c r="S107" s="235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36"/>
      <c r="R108" s="237"/>
      <c r="S108" s="238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39"/>
      <c r="R109" s="240"/>
      <c r="S109" s="241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32"/>
      <c r="R110" s="232"/>
      <c r="S110" s="232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42"/>
      <c r="R111" s="242"/>
      <c r="S111" s="242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42"/>
      <c r="R112" s="242"/>
      <c r="S112" s="242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32"/>
      <c r="R113" s="232"/>
      <c r="S113" s="232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32"/>
      <c r="R114" s="232"/>
      <c r="S114" s="232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32"/>
      <c r="R115" s="232"/>
      <c r="S115" s="232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21"/>
      <c r="R116" s="222"/>
      <c r="S116" s="223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61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2021-10-02(토) 오전 00:00</v>
      </c>
      <c r="C123" s="284"/>
      <c r="D123" s="256" t="str">
        <f>TEXT($G$1, "[$-ko-KR]yyyy-mm-dd(ddd) ") &amp; "오후 14:00"</f>
        <v>2021-10-02(토) 오후 14:00</v>
      </c>
      <c r="E123" s="257"/>
      <c r="F123" s="258"/>
      <c r="G123" s="256" t="str">
        <f>TEXT($G$1, "[$-ko-KR]yyyy-mm-dd(ddd) ") &amp; "오후 19:00"</f>
        <v>2021-10-02(토) 오후 19:00</v>
      </c>
      <c r="H123" s="257"/>
      <c r="I123" s="258"/>
      <c r="J123" s="256" t="str">
        <f>TEXT($G$1, "[$-ko-KR]yyyy-mm-dd(ddd) ") &amp; "오후 21:00"</f>
        <v>2021-10-02(토) 오후 21:00</v>
      </c>
      <c r="K123" s="257"/>
      <c r="L123" s="258"/>
      <c r="M123" s="256" t="str">
        <f>TEXT($G$1+1, "[$-ko-KR]yyyy-mm-dd(ddd) ") &amp; "오전 00:00"</f>
        <v>2021-10-03(일)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42"/>
      <c r="R125" s="242"/>
      <c r="S125" s="242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42"/>
      <c r="R126" s="242"/>
      <c r="S126" s="242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32"/>
      <c r="R127" s="232"/>
      <c r="S127" s="232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32"/>
      <c r="R128" s="232"/>
      <c r="S128" s="232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32"/>
      <c r="R129" s="232"/>
      <c r="S129" s="232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32"/>
      <c r="R130" s="232"/>
      <c r="S130" s="232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32"/>
      <c r="R131" s="232"/>
      <c r="S131" s="232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32"/>
      <c r="R132" s="232"/>
      <c r="S132" s="232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33"/>
      <c r="R134" s="234"/>
      <c r="S134" s="235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36"/>
      <c r="R135" s="237"/>
      <c r="S135" s="238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39"/>
      <c r="R136" s="240"/>
      <c r="S136" s="241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32"/>
      <c r="R137" s="232"/>
      <c r="S137" s="232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42"/>
      <c r="R138" s="242"/>
      <c r="S138" s="242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42"/>
      <c r="R139" s="242"/>
      <c r="S139" s="242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32"/>
      <c r="R140" s="232"/>
      <c r="S140" s="232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32"/>
      <c r="R141" s="232"/>
      <c r="S141" s="232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32"/>
      <c r="R142" s="232"/>
      <c r="S142" s="232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61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2021-10-02(토) 오전 00:00</v>
      </c>
      <c r="C150" s="284"/>
      <c r="D150" s="256" t="str">
        <f>TEXT($G$1, "[$-ko-KR]yyyy-mm-dd(ddd) ") &amp; "오후 14:00"</f>
        <v>2021-10-02(토) 오후 14:00</v>
      </c>
      <c r="E150" s="257"/>
      <c r="F150" s="258"/>
      <c r="G150" s="256" t="str">
        <f>TEXT($G$1, "[$-ko-KR]yyyy-mm-dd(ddd) ") &amp; "오후 19:00"</f>
        <v>2021-10-02(토) 오후 19:00</v>
      </c>
      <c r="H150" s="257"/>
      <c r="I150" s="258"/>
      <c r="J150" s="256" t="str">
        <f>TEXT($G$1, "[$-ko-KR]yyyy-mm-dd(ddd) ") &amp; "오후 21:00"</f>
        <v>2021-10-02(토) 오후 21:00</v>
      </c>
      <c r="K150" s="257"/>
      <c r="L150" s="258"/>
      <c r="M150" s="256" t="str">
        <f>TEXT($G$1+1, "[$-ko-KR]yyyy-mm-dd(ddd) ") &amp; "오전 00:00"</f>
        <v>2021-10-03(일)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42"/>
      <c r="R152" s="242"/>
      <c r="S152" s="242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42"/>
      <c r="R153" s="242"/>
      <c r="S153" s="242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32"/>
      <c r="R154" s="232"/>
      <c r="S154" s="232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32"/>
      <c r="R155" s="232"/>
      <c r="S155" s="232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32"/>
      <c r="R156" s="232"/>
      <c r="S156" s="232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32"/>
      <c r="R157" s="232"/>
      <c r="S157" s="232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32"/>
      <c r="R158" s="232"/>
      <c r="S158" s="232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32"/>
      <c r="R159" s="232"/>
      <c r="S159" s="232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33"/>
      <c r="R161" s="234"/>
      <c r="S161" s="235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36"/>
      <c r="R162" s="237"/>
      <c r="S162" s="238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39"/>
      <c r="R163" s="240"/>
      <c r="S163" s="241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32"/>
      <c r="R164" s="232"/>
      <c r="S164" s="232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42"/>
      <c r="R165" s="242"/>
      <c r="S165" s="242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42"/>
      <c r="R166" s="242"/>
      <c r="S166" s="242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32"/>
      <c r="R167" s="232"/>
      <c r="S167" s="232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32"/>
      <c r="R168" s="232"/>
      <c r="S168" s="232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32"/>
      <c r="R169" s="232"/>
      <c r="S169" s="232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21"/>
      <c r="R170" s="222"/>
      <c r="S170" s="223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61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2021-10-02(토) 오전 00:00</v>
      </c>
      <c r="C177" s="284"/>
      <c r="D177" s="256" t="str">
        <f>TEXT($G$1, "[$-ko-KR]yyyy-mm-dd(ddd) ") &amp; "오후 14:00"</f>
        <v>2021-10-02(토) 오후 14:00</v>
      </c>
      <c r="E177" s="257"/>
      <c r="F177" s="258"/>
      <c r="G177" s="256" t="str">
        <f>TEXT($G$1, "[$-ko-KR]yyyy-mm-dd(ddd) ") &amp; "오후 19:00"</f>
        <v>2021-10-02(토) 오후 19:00</v>
      </c>
      <c r="H177" s="257"/>
      <c r="I177" s="258"/>
      <c r="J177" s="256" t="str">
        <f>TEXT($G$1, "[$-ko-KR]yyyy-mm-dd(ddd) ") &amp; "오후 21:00"</f>
        <v>2021-10-02(토) 오후 21:00</v>
      </c>
      <c r="K177" s="257"/>
      <c r="L177" s="258"/>
      <c r="M177" s="256" t="str">
        <f>TEXT($G$1+1, "[$-ko-KR]yyyy-mm-dd(ddd) ") &amp; "오전 00:00"</f>
        <v>2021-10-03(일)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42"/>
      <c r="R179" s="242"/>
      <c r="S179" s="242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42"/>
      <c r="R180" s="242"/>
      <c r="S180" s="242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32"/>
      <c r="R181" s="232"/>
      <c r="S181" s="232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32"/>
      <c r="R182" s="232"/>
      <c r="S182" s="232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32"/>
      <c r="R183" s="232"/>
      <c r="S183" s="232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32"/>
      <c r="R184" s="232"/>
      <c r="S184" s="232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32"/>
      <c r="R185" s="232"/>
      <c r="S185" s="232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32"/>
      <c r="R186" s="232"/>
      <c r="S186" s="232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33"/>
      <c r="R188" s="234"/>
      <c r="S188" s="235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36"/>
      <c r="R189" s="237"/>
      <c r="S189" s="238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39"/>
      <c r="R190" s="240"/>
      <c r="S190" s="241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32"/>
      <c r="R191" s="232"/>
      <c r="S191" s="232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42"/>
      <c r="R192" s="242"/>
      <c r="S192" s="242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42"/>
      <c r="R193" s="242"/>
      <c r="S193" s="242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32"/>
      <c r="R194" s="232"/>
      <c r="S194" s="232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32"/>
      <c r="R195" s="232"/>
      <c r="S195" s="232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32"/>
      <c r="R196" s="232"/>
      <c r="S196" s="232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21"/>
      <c r="R197" s="222"/>
      <c r="S197" s="223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44472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65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2021-10-03(일) 오전 00:00</v>
      </c>
      <c r="C15" s="282"/>
      <c r="D15" s="256" t="str">
        <f>TEXT($G$1, "[$-ko-KR]yyyy-mm-dd(ddd) ") &amp; "오후 14:00"</f>
        <v>2021-10-03(일) 오후 14:00</v>
      </c>
      <c r="E15" s="257"/>
      <c r="F15" s="258"/>
      <c r="G15" s="256" t="str">
        <f>TEXT($G$1, "[$-ko-KR]yyyy-mm-dd(ddd) ") &amp; "오후 19:00"</f>
        <v>2021-10-03(일) 오후 19:00</v>
      </c>
      <c r="H15" s="257"/>
      <c r="I15" s="258"/>
      <c r="J15" s="256" t="str">
        <f>TEXT($G$1, "[$-ko-KR]yyyy-mm-dd(ddd) ") &amp; "오후 21:00"</f>
        <v>2021-10-03(일) 오후 21:00</v>
      </c>
      <c r="K15" s="257"/>
      <c r="L15" s="258"/>
      <c r="M15" s="256" t="str">
        <f>TEXT($G$1+1, "[$-ko-KR]yyyy-mm-dd(ddd) ") &amp; "오전 00:00"</f>
        <v>2021-10-04(월)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65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2021-10-03(일) 오전 00:00</v>
      </c>
      <c r="C42" s="284"/>
      <c r="D42" s="256" t="str">
        <f>TEXT($G$1, "[$-ko-KR]yyyy-mm-dd(ddd) ") &amp; "오후 14:00"</f>
        <v>2021-10-03(일) 오후 14:00</v>
      </c>
      <c r="E42" s="257"/>
      <c r="F42" s="258"/>
      <c r="G42" s="256" t="str">
        <f>TEXT($G$1, "[$-ko-KR]yyyy-mm-dd(ddd) ") &amp; "오후 19:00"</f>
        <v>2021-10-03(일) 오후 19:00</v>
      </c>
      <c r="H42" s="257"/>
      <c r="I42" s="258"/>
      <c r="J42" s="256" t="str">
        <f>TEXT($G$1, "[$-ko-KR]yyyy-mm-dd(ddd) ") &amp; "오후 21:00"</f>
        <v>2021-10-03(일) 오후 21:00</v>
      </c>
      <c r="K42" s="257"/>
      <c r="L42" s="258"/>
      <c r="M42" s="256" t="str">
        <f>TEXT($G$1+1, "[$-ko-KR]yyyy-mm-dd(ddd) ") &amp; "오전 00:00"</f>
        <v>2021-10-04(월)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42"/>
      <c r="R44" s="242"/>
      <c r="S44" s="242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42"/>
      <c r="R45" s="242"/>
      <c r="S45" s="242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32"/>
      <c r="R46" s="232"/>
      <c r="S46" s="232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32"/>
      <c r="R47" s="232"/>
      <c r="S47" s="232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32"/>
      <c r="R48" s="232"/>
      <c r="S48" s="232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32"/>
      <c r="R49" s="232"/>
      <c r="S49" s="232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32"/>
      <c r="R50" s="232"/>
      <c r="S50" s="232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32"/>
      <c r="R51" s="232"/>
      <c r="S51" s="232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33"/>
      <c r="R53" s="234"/>
      <c r="S53" s="235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36"/>
      <c r="R54" s="237"/>
      <c r="S54" s="238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39"/>
      <c r="R55" s="240"/>
      <c r="S55" s="241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32"/>
      <c r="R56" s="232"/>
      <c r="S56" s="232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42"/>
      <c r="R57" s="242"/>
      <c r="S57" s="242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42"/>
      <c r="R58" s="242"/>
      <c r="S58" s="242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32"/>
      <c r="R59" s="232"/>
      <c r="S59" s="232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32"/>
      <c r="R60" s="232"/>
      <c r="S60" s="232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65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2021-10-03(일) 오전 00:00</v>
      </c>
      <c r="C69" s="284"/>
      <c r="D69" s="256" t="str">
        <f>TEXT($G$1, "[$-ko-KR]yyyy-mm-dd(ddd) ") &amp; "오후 14:00"</f>
        <v>2021-10-03(일) 오후 14:00</v>
      </c>
      <c r="E69" s="257"/>
      <c r="F69" s="258"/>
      <c r="G69" s="256" t="str">
        <f>TEXT($G$1, "[$-ko-KR]yyyy-mm-dd(ddd) ") &amp; "오후 19:00"</f>
        <v>2021-10-03(일) 오후 19:00</v>
      </c>
      <c r="H69" s="257"/>
      <c r="I69" s="258"/>
      <c r="J69" s="256" t="str">
        <f>TEXT($G$1, "[$-ko-KR]yyyy-mm-dd(ddd) ") &amp; "오후 21:00"</f>
        <v>2021-10-03(일) 오후 21:00</v>
      </c>
      <c r="K69" s="257"/>
      <c r="L69" s="258"/>
      <c r="M69" s="256" t="str">
        <f>TEXT($G$1+1, "[$-ko-KR]yyyy-mm-dd(ddd) ") &amp; "오전 00:00"</f>
        <v>2021-10-04(월)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42"/>
      <c r="R71" s="242"/>
      <c r="S71" s="242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42"/>
      <c r="R72" s="242"/>
      <c r="S72" s="242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32"/>
      <c r="R73" s="232"/>
      <c r="S73" s="232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32"/>
      <c r="R74" s="232"/>
      <c r="S74" s="232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32"/>
      <c r="R75" s="232"/>
      <c r="S75" s="232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32"/>
      <c r="R76" s="232"/>
      <c r="S76" s="232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32"/>
      <c r="R77" s="232"/>
      <c r="S77" s="232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32"/>
      <c r="R78" s="232"/>
      <c r="S78" s="232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33"/>
      <c r="R80" s="234"/>
      <c r="S80" s="235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36"/>
      <c r="R81" s="237"/>
      <c r="S81" s="238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39"/>
      <c r="R82" s="240"/>
      <c r="S82" s="241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32"/>
      <c r="R83" s="232"/>
      <c r="S83" s="232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42"/>
      <c r="R84" s="242"/>
      <c r="S84" s="242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42"/>
      <c r="R85" s="242"/>
      <c r="S85" s="242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32"/>
      <c r="R86" s="232"/>
      <c r="S86" s="232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32"/>
      <c r="R87" s="232"/>
      <c r="S87" s="232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32"/>
      <c r="R88" s="232"/>
      <c r="S88" s="232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21"/>
      <c r="R89" s="222"/>
      <c r="S89" s="223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65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2021-10-03(일) 오전 00:00</v>
      </c>
      <c r="C96" s="284"/>
      <c r="D96" s="256" t="str">
        <f>TEXT($G$1, "[$-ko-KR]yyyy-mm-dd(ddd) ") &amp; "오후 14:00"</f>
        <v>2021-10-03(일) 오후 14:00</v>
      </c>
      <c r="E96" s="257"/>
      <c r="F96" s="258"/>
      <c r="G96" s="256" t="str">
        <f>TEXT($G$1, "[$-ko-KR]yyyy-mm-dd(ddd) ") &amp; "오후 19:00"</f>
        <v>2021-10-03(일) 오후 19:00</v>
      </c>
      <c r="H96" s="257"/>
      <c r="I96" s="258"/>
      <c r="J96" s="256" t="str">
        <f>TEXT($G$1, "[$-ko-KR]yyyy-mm-dd(ddd) ") &amp; "오후 21:00"</f>
        <v>2021-10-03(일) 오후 21:00</v>
      </c>
      <c r="K96" s="257"/>
      <c r="L96" s="258"/>
      <c r="M96" s="256" t="str">
        <f>TEXT($G$1+1, "[$-ko-KR]yyyy-mm-dd(ddd) ") &amp; "오전 00:00"</f>
        <v>2021-10-04(월)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42"/>
      <c r="R98" s="242"/>
      <c r="S98" s="242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42"/>
      <c r="R99" s="242"/>
      <c r="S99" s="242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32"/>
      <c r="R100" s="232"/>
      <c r="S100" s="232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32"/>
      <c r="R101" s="232"/>
      <c r="S101" s="232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32"/>
      <c r="R102" s="232"/>
      <c r="S102" s="232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32"/>
      <c r="R103" s="232"/>
      <c r="S103" s="232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32"/>
      <c r="R104" s="232"/>
      <c r="S104" s="232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32"/>
      <c r="R105" s="232"/>
      <c r="S105" s="232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33"/>
      <c r="R107" s="234"/>
      <c r="S107" s="235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36"/>
      <c r="R108" s="237"/>
      <c r="S108" s="238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39"/>
      <c r="R109" s="240"/>
      <c r="S109" s="241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32"/>
      <c r="R110" s="232"/>
      <c r="S110" s="232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42"/>
      <c r="R111" s="242"/>
      <c r="S111" s="242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42"/>
      <c r="R112" s="242"/>
      <c r="S112" s="242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32"/>
      <c r="R113" s="232"/>
      <c r="S113" s="232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32"/>
      <c r="R114" s="232"/>
      <c r="S114" s="232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32"/>
      <c r="R115" s="232"/>
      <c r="S115" s="232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21"/>
      <c r="R116" s="222"/>
      <c r="S116" s="223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65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2021-10-03(일) 오전 00:00</v>
      </c>
      <c r="C123" s="284"/>
      <c r="D123" s="256" t="str">
        <f>TEXT($G$1, "[$-ko-KR]yyyy-mm-dd(ddd) ") &amp; "오후 14:00"</f>
        <v>2021-10-03(일) 오후 14:00</v>
      </c>
      <c r="E123" s="257"/>
      <c r="F123" s="258"/>
      <c r="G123" s="256" t="str">
        <f>TEXT($G$1, "[$-ko-KR]yyyy-mm-dd(ddd) ") &amp; "오후 19:00"</f>
        <v>2021-10-03(일) 오후 19:00</v>
      </c>
      <c r="H123" s="257"/>
      <c r="I123" s="258"/>
      <c r="J123" s="256" t="str">
        <f>TEXT($G$1, "[$-ko-KR]yyyy-mm-dd(ddd) ") &amp; "오후 21:00"</f>
        <v>2021-10-03(일) 오후 21:00</v>
      </c>
      <c r="K123" s="257"/>
      <c r="L123" s="258"/>
      <c r="M123" s="256" t="str">
        <f>TEXT($G$1+1, "[$-ko-KR]yyyy-mm-dd(ddd) ") &amp; "오전 00:00"</f>
        <v>2021-10-04(월)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42"/>
      <c r="R125" s="242"/>
      <c r="S125" s="242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42"/>
      <c r="R126" s="242"/>
      <c r="S126" s="242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32"/>
      <c r="R127" s="232"/>
      <c r="S127" s="232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32"/>
      <c r="R128" s="232"/>
      <c r="S128" s="232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32"/>
      <c r="R129" s="232"/>
      <c r="S129" s="232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32"/>
      <c r="R130" s="232"/>
      <c r="S130" s="232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32"/>
      <c r="R131" s="232"/>
      <c r="S131" s="232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32"/>
      <c r="R132" s="232"/>
      <c r="S132" s="232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33"/>
      <c r="R134" s="234"/>
      <c r="S134" s="235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36"/>
      <c r="R135" s="237"/>
      <c r="S135" s="238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39"/>
      <c r="R136" s="240"/>
      <c r="S136" s="241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32"/>
      <c r="R137" s="232"/>
      <c r="S137" s="232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42"/>
      <c r="R138" s="242"/>
      <c r="S138" s="242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42"/>
      <c r="R139" s="242"/>
      <c r="S139" s="242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32"/>
      <c r="R140" s="232"/>
      <c r="S140" s="232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32"/>
      <c r="R141" s="232"/>
      <c r="S141" s="232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65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2021-10-03(일) 오전 00:00</v>
      </c>
      <c r="C150" s="284"/>
      <c r="D150" s="256" t="str">
        <f>TEXT($G$1, "[$-ko-KR]yyyy-mm-dd(ddd) ") &amp; "오후 14:00"</f>
        <v>2021-10-03(일) 오후 14:00</v>
      </c>
      <c r="E150" s="257"/>
      <c r="F150" s="258"/>
      <c r="G150" s="256" t="str">
        <f>TEXT($G$1, "[$-ko-KR]yyyy-mm-dd(ddd) ") &amp; "오후 19:00"</f>
        <v>2021-10-03(일) 오후 19:00</v>
      </c>
      <c r="H150" s="257"/>
      <c r="I150" s="258"/>
      <c r="J150" s="256" t="str">
        <f>TEXT($G$1, "[$-ko-KR]yyyy-mm-dd(ddd) ") &amp; "오후 21:00"</f>
        <v>2021-10-03(일) 오후 21:00</v>
      </c>
      <c r="K150" s="257"/>
      <c r="L150" s="258"/>
      <c r="M150" s="256" t="str">
        <f>TEXT($G$1+1, "[$-ko-KR]yyyy-mm-dd(ddd) ") &amp; "오전 00:00"</f>
        <v>2021-10-04(월)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42"/>
      <c r="R152" s="242"/>
      <c r="S152" s="242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42"/>
      <c r="R153" s="242"/>
      <c r="S153" s="242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32"/>
      <c r="R154" s="232"/>
      <c r="S154" s="232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32"/>
      <c r="R155" s="232"/>
      <c r="S155" s="232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32"/>
      <c r="R156" s="232"/>
      <c r="S156" s="232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32"/>
      <c r="R157" s="232"/>
      <c r="S157" s="232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32"/>
      <c r="R158" s="232"/>
      <c r="S158" s="232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32"/>
      <c r="R159" s="232"/>
      <c r="S159" s="232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33"/>
      <c r="R161" s="234"/>
      <c r="S161" s="235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36"/>
      <c r="R162" s="237"/>
      <c r="S162" s="238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39"/>
      <c r="R163" s="240"/>
      <c r="S163" s="241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32"/>
      <c r="R164" s="232"/>
      <c r="S164" s="232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42"/>
      <c r="R165" s="242"/>
      <c r="S165" s="242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42"/>
      <c r="R166" s="242"/>
      <c r="S166" s="242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32"/>
      <c r="R167" s="232"/>
      <c r="S167" s="232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32"/>
      <c r="R168" s="232"/>
      <c r="S168" s="232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32"/>
      <c r="R169" s="232"/>
      <c r="S169" s="232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21"/>
      <c r="R170" s="222"/>
      <c r="S170" s="223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65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2021-10-03(일) 오전 00:00</v>
      </c>
      <c r="C177" s="284"/>
      <c r="D177" s="256" t="str">
        <f>TEXT($G$1, "[$-ko-KR]yyyy-mm-dd(ddd) ") &amp; "오후 14:00"</f>
        <v>2021-10-03(일) 오후 14:00</v>
      </c>
      <c r="E177" s="257"/>
      <c r="F177" s="258"/>
      <c r="G177" s="256" t="str">
        <f>TEXT($G$1, "[$-ko-KR]yyyy-mm-dd(ddd) ") &amp; "오후 19:00"</f>
        <v>2021-10-03(일) 오후 19:00</v>
      </c>
      <c r="H177" s="257"/>
      <c r="I177" s="258"/>
      <c r="J177" s="256" t="str">
        <f>TEXT($G$1, "[$-ko-KR]yyyy-mm-dd(ddd) ") &amp; "오후 21:00"</f>
        <v>2021-10-03(일) 오후 21:00</v>
      </c>
      <c r="K177" s="257"/>
      <c r="L177" s="258"/>
      <c r="M177" s="256" t="str">
        <f>TEXT($G$1+1, "[$-ko-KR]yyyy-mm-dd(ddd) ") &amp; "오전 00:00"</f>
        <v>2021-10-04(월)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42"/>
      <c r="R179" s="242"/>
      <c r="S179" s="242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42"/>
      <c r="R180" s="242"/>
      <c r="S180" s="242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32"/>
      <c r="R181" s="232"/>
      <c r="S181" s="232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32"/>
      <c r="R182" s="232"/>
      <c r="S182" s="232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32"/>
      <c r="R183" s="232"/>
      <c r="S183" s="232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32"/>
      <c r="R184" s="232"/>
      <c r="S184" s="232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32"/>
      <c r="R185" s="232"/>
      <c r="S185" s="232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32"/>
      <c r="R186" s="232"/>
      <c r="S186" s="232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33"/>
      <c r="R188" s="234"/>
      <c r="S188" s="235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36"/>
      <c r="R189" s="237"/>
      <c r="S189" s="238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39"/>
      <c r="R190" s="240"/>
      <c r="S190" s="241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32"/>
      <c r="R191" s="232"/>
      <c r="S191" s="232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42"/>
      <c r="R192" s="242"/>
      <c r="S192" s="242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42"/>
      <c r="R193" s="242"/>
      <c r="S193" s="242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32"/>
      <c r="R194" s="232"/>
      <c r="S194" s="232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32"/>
      <c r="R195" s="232"/>
      <c r="S195" s="232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32"/>
      <c r="R196" s="232"/>
      <c r="S196" s="232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21"/>
      <c r="R197" s="222"/>
      <c r="S197" s="223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44473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69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2021-10-04(월) 오전 00:00</v>
      </c>
      <c r="C15" s="282"/>
      <c r="D15" s="256" t="str">
        <f>TEXT($G$1, "[$-ko-KR]yyyy-mm-dd(ddd) ") &amp; "오후 14:00"</f>
        <v>2021-10-04(월) 오후 14:00</v>
      </c>
      <c r="E15" s="257"/>
      <c r="F15" s="258"/>
      <c r="G15" s="256" t="str">
        <f>TEXT($G$1, "[$-ko-KR]yyyy-mm-dd(ddd) ") &amp; "오후 19:00"</f>
        <v>2021-10-04(월) 오후 19:00</v>
      </c>
      <c r="H15" s="257"/>
      <c r="I15" s="258"/>
      <c r="J15" s="256" t="str">
        <f>TEXT($G$1, "[$-ko-KR]yyyy-mm-dd(ddd) ") &amp; "오후 21:00"</f>
        <v>2021-10-04(월) 오후 21:00</v>
      </c>
      <c r="K15" s="257"/>
      <c r="L15" s="258"/>
      <c r="M15" s="256" t="str">
        <f>TEXT($G$1+1, "[$-ko-KR]yyyy-mm-dd(ddd) ") &amp; "오전 00:00"</f>
        <v>2021-10-05(화)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69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2021-10-04(월) 오전 00:00</v>
      </c>
      <c r="C42" s="284"/>
      <c r="D42" s="256" t="str">
        <f>TEXT($G$1, "[$-ko-KR]yyyy-mm-dd(ddd) ") &amp; "오후 14:00"</f>
        <v>2021-10-04(월) 오후 14:00</v>
      </c>
      <c r="E42" s="257"/>
      <c r="F42" s="258"/>
      <c r="G42" s="256" t="str">
        <f>TEXT($G$1, "[$-ko-KR]yyyy-mm-dd(ddd) ") &amp; "오후 19:00"</f>
        <v>2021-10-04(월) 오후 19:00</v>
      </c>
      <c r="H42" s="257"/>
      <c r="I42" s="258"/>
      <c r="J42" s="256" t="str">
        <f>TEXT($G$1, "[$-ko-KR]yyyy-mm-dd(ddd) ") &amp; "오후 21:00"</f>
        <v>2021-10-04(월) 오후 21:00</v>
      </c>
      <c r="K42" s="257"/>
      <c r="L42" s="258"/>
      <c r="M42" s="256" t="str">
        <f>TEXT($G$1+1, "[$-ko-KR]yyyy-mm-dd(ddd) ") &amp; "오전 00:00"</f>
        <v>2021-10-05(화)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42"/>
      <c r="R44" s="242"/>
      <c r="S44" s="242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42"/>
      <c r="R45" s="242"/>
      <c r="S45" s="242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32"/>
      <c r="R46" s="232"/>
      <c r="S46" s="232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32"/>
      <c r="R47" s="232"/>
      <c r="S47" s="232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32"/>
      <c r="R48" s="232"/>
      <c r="S48" s="232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32"/>
      <c r="R49" s="232"/>
      <c r="S49" s="232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32"/>
      <c r="R50" s="232"/>
      <c r="S50" s="232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32"/>
      <c r="R51" s="232"/>
      <c r="S51" s="232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33"/>
      <c r="R53" s="234"/>
      <c r="S53" s="235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36"/>
      <c r="R54" s="237"/>
      <c r="S54" s="238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39"/>
      <c r="R55" s="240"/>
      <c r="S55" s="241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32"/>
      <c r="R56" s="232"/>
      <c r="S56" s="232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42"/>
      <c r="R57" s="242"/>
      <c r="S57" s="242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42"/>
      <c r="R58" s="242"/>
      <c r="S58" s="242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32"/>
      <c r="R59" s="232"/>
      <c r="S59" s="232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32"/>
      <c r="R60" s="232"/>
      <c r="S60" s="232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69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2021-10-04(월) 오전 00:00</v>
      </c>
      <c r="C69" s="284"/>
      <c r="D69" s="256" t="str">
        <f>TEXT($G$1, "[$-ko-KR]yyyy-mm-dd(ddd) ") &amp; "오후 14:00"</f>
        <v>2021-10-04(월) 오후 14:00</v>
      </c>
      <c r="E69" s="257"/>
      <c r="F69" s="258"/>
      <c r="G69" s="256" t="str">
        <f>TEXT($G$1, "[$-ko-KR]yyyy-mm-dd(ddd) ") &amp; "오후 19:00"</f>
        <v>2021-10-04(월) 오후 19:00</v>
      </c>
      <c r="H69" s="257"/>
      <c r="I69" s="258"/>
      <c r="J69" s="256" t="str">
        <f>TEXT($G$1, "[$-ko-KR]yyyy-mm-dd(ddd) ") &amp; "오후 21:00"</f>
        <v>2021-10-04(월) 오후 21:00</v>
      </c>
      <c r="K69" s="257"/>
      <c r="L69" s="258"/>
      <c r="M69" s="256" t="str">
        <f>TEXT($G$1+1, "[$-ko-KR]yyyy-mm-dd(ddd) ") &amp; "오전 00:00"</f>
        <v>2021-10-05(화)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42"/>
      <c r="R71" s="242"/>
      <c r="S71" s="242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42"/>
      <c r="R72" s="242"/>
      <c r="S72" s="242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32"/>
      <c r="R73" s="232"/>
      <c r="S73" s="232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32"/>
      <c r="R74" s="232"/>
      <c r="S74" s="232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32"/>
      <c r="R75" s="232"/>
      <c r="S75" s="232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32"/>
      <c r="R76" s="232"/>
      <c r="S76" s="232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32"/>
      <c r="R77" s="232"/>
      <c r="S77" s="232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32"/>
      <c r="R78" s="232"/>
      <c r="S78" s="232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33"/>
      <c r="R80" s="234"/>
      <c r="S80" s="235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36"/>
      <c r="R81" s="237"/>
      <c r="S81" s="238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39"/>
      <c r="R82" s="240"/>
      <c r="S82" s="241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32"/>
      <c r="R83" s="232"/>
      <c r="S83" s="232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42"/>
      <c r="R84" s="242"/>
      <c r="S84" s="242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42"/>
      <c r="R85" s="242"/>
      <c r="S85" s="242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32"/>
      <c r="R86" s="232"/>
      <c r="S86" s="232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32"/>
      <c r="R87" s="232"/>
      <c r="S87" s="232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32"/>
      <c r="R88" s="232"/>
      <c r="S88" s="232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21"/>
      <c r="R89" s="222"/>
      <c r="S89" s="223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69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2021-10-04(월) 오전 00:00</v>
      </c>
      <c r="C96" s="284"/>
      <c r="D96" s="256" t="str">
        <f>TEXT($G$1, "[$-ko-KR]yyyy-mm-dd(ddd) ") &amp; "오후 14:00"</f>
        <v>2021-10-04(월) 오후 14:00</v>
      </c>
      <c r="E96" s="257"/>
      <c r="F96" s="258"/>
      <c r="G96" s="256" t="str">
        <f>TEXT($G$1, "[$-ko-KR]yyyy-mm-dd(ddd) ") &amp; "오후 19:00"</f>
        <v>2021-10-04(월) 오후 19:00</v>
      </c>
      <c r="H96" s="257"/>
      <c r="I96" s="258"/>
      <c r="J96" s="256" t="str">
        <f>TEXT($G$1, "[$-ko-KR]yyyy-mm-dd(ddd) ") &amp; "오후 21:00"</f>
        <v>2021-10-04(월) 오후 21:00</v>
      </c>
      <c r="K96" s="257"/>
      <c r="L96" s="258"/>
      <c r="M96" s="256" t="str">
        <f>TEXT($G$1+1, "[$-ko-KR]yyyy-mm-dd(ddd) ") &amp; "오전 00:00"</f>
        <v>2021-10-05(화)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42"/>
      <c r="R98" s="242"/>
      <c r="S98" s="242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42"/>
      <c r="R99" s="242"/>
      <c r="S99" s="242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32"/>
      <c r="R100" s="232"/>
      <c r="S100" s="232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32"/>
      <c r="R101" s="232"/>
      <c r="S101" s="232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32"/>
      <c r="R102" s="232"/>
      <c r="S102" s="232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32"/>
      <c r="R103" s="232"/>
      <c r="S103" s="232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32"/>
      <c r="R104" s="232"/>
      <c r="S104" s="232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32"/>
      <c r="R105" s="232"/>
      <c r="S105" s="232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33"/>
      <c r="R107" s="234"/>
      <c r="S107" s="235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36"/>
      <c r="R108" s="237"/>
      <c r="S108" s="238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39"/>
      <c r="R109" s="240"/>
      <c r="S109" s="241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32"/>
      <c r="R110" s="232"/>
      <c r="S110" s="232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42"/>
      <c r="R111" s="242"/>
      <c r="S111" s="242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42"/>
      <c r="R112" s="242"/>
      <c r="S112" s="242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32"/>
      <c r="R113" s="232"/>
      <c r="S113" s="232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32"/>
      <c r="R114" s="232"/>
      <c r="S114" s="232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32"/>
      <c r="R115" s="232"/>
      <c r="S115" s="232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21"/>
      <c r="R116" s="222"/>
      <c r="S116" s="223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69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2021-10-04(월) 오전 00:00</v>
      </c>
      <c r="C123" s="284"/>
      <c r="D123" s="256" t="str">
        <f>TEXT($G$1, "[$-ko-KR]yyyy-mm-dd(ddd) ") &amp; "오후 14:00"</f>
        <v>2021-10-04(월) 오후 14:00</v>
      </c>
      <c r="E123" s="257"/>
      <c r="F123" s="258"/>
      <c r="G123" s="256" t="str">
        <f>TEXT($G$1, "[$-ko-KR]yyyy-mm-dd(ddd) ") &amp; "오후 19:00"</f>
        <v>2021-10-04(월) 오후 19:00</v>
      </c>
      <c r="H123" s="257"/>
      <c r="I123" s="258"/>
      <c r="J123" s="256" t="str">
        <f>TEXT($G$1, "[$-ko-KR]yyyy-mm-dd(ddd) ") &amp; "오후 21:00"</f>
        <v>2021-10-04(월) 오후 21:00</v>
      </c>
      <c r="K123" s="257"/>
      <c r="L123" s="258"/>
      <c r="M123" s="256" t="str">
        <f>TEXT($G$1+1, "[$-ko-KR]yyyy-mm-dd(ddd) ") &amp; "오전 00:00"</f>
        <v>2021-10-05(화)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42"/>
      <c r="R125" s="242"/>
      <c r="S125" s="242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42"/>
      <c r="R126" s="242"/>
      <c r="S126" s="242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32"/>
      <c r="R127" s="232"/>
      <c r="S127" s="232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32"/>
      <c r="R128" s="232"/>
      <c r="S128" s="232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32"/>
      <c r="R129" s="232"/>
      <c r="S129" s="232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32"/>
      <c r="R130" s="232"/>
      <c r="S130" s="232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32"/>
      <c r="R131" s="232"/>
      <c r="S131" s="232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32"/>
      <c r="R132" s="232"/>
      <c r="S132" s="232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33"/>
      <c r="R134" s="234"/>
      <c r="S134" s="235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36"/>
      <c r="R135" s="237"/>
      <c r="S135" s="238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39"/>
      <c r="R136" s="240"/>
      <c r="S136" s="241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32"/>
      <c r="R137" s="232"/>
      <c r="S137" s="232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42"/>
      <c r="R138" s="242"/>
      <c r="S138" s="242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42"/>
      <c r="R139" s="242"/>
      <c r="S139" s="242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32"/>
      <c r="R140" s="232"/>
      <c r="S140" s="232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32"/>
      <c r="R141" s="232"/>
      <c r="S141" s="232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69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2021-10-04(월) 오전 00:00</v>
      </c>
      <c r="C150" s="284"/>
      <c r="D150" s="256" t="str">
        <f>TEXT($G$1, "[$-ko-KR]yyyy-mm-dd(ddd) ") &amp; "오후 14:00"</f>
        <v>2021-10-04(월) 오후 14:00</v>
      </c>
      <c r="E150" s="257"/>
      <c r="F150" s="258"/>
      <c r="G150" s="256" t="str">
        <f>TEXT($G$1, "[$-ko-KR]yyyy-mm-dd(ddd) ") &amp; "오후 19:00"</f>
        <v>2021-10-04(월) 오후 19:00</v>
      </c>
      <c r="H150" s="257"/>
      <c r="I150" s="258"/>
      <c r="J150" s="256" t="str">
        <f>TEXT($G$1, "[$-ko-KR]yyyy-mm-dd(ddd) ") &amp; "오후 21:00"</f>
        <v>2021-10-04(월) 오후 21:00</v>
      </c>
      <c r="K150" s="257"/>
      <c r="L150" s="258"/>
      <c r="M150" s="256" t="str">
        <f>TEXT($G$1+1, "[$-ko-KR]yyyy-mm-dd(ddd) ") &amp; "오전 00:00"</f>
        <v>2021-10-05(화)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42"/>
      <c r="R152" s="242"/>
      <c r="S152" s="242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42"/>
      <c r="R153" s="242"/>
      <c r="S153" s="242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32"/>
      <c r="R154" s="232"/>
      <c r="S154" s="232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32"/>
      <c r="R155" s="232"/>
      <c r="S155" s="232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32"/>
      <c r="R156" s="232"/>
      <c r="S156" s="232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32"/>
      <c r="R157" s="232"/>
      <c r="S157" s="232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32"/>
      <c r="R158" s="232"/>
      <c r="S158" s="232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32"/>
      <c r="R159" s="232"/>
      <c r="S159" s="232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33"/>
      <c r="R161" s="234"/>
      <c r="S161" s="235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36"/>
      <c r="R162" s="237"/>
      <c r="S162" s="238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39"/>
      <c r="R163" s="240"/>
      <c r="S163" s="241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32"/>
      <c r="R164" s="232"/>
      <c r="S164" s="232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42"/>
      <c r="R165" s="242"/>
      <c r="S165" s="242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42"/>
      <c r="R166" s="242"/>
      <c r="S166" s="242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32"/>
      <c r="R167" s="232"/>
      <c r="S167" s="232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32"/>
      <c r="R168" s="232"/>
      <c r="S168" s="232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32"/>
      <c r="R169" s="232"/>
      <c r="S169" s="232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21"/>
      <c r="R170" s="222"/>
      <c r="S170" s="223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69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2021-10-04(월) 오전 00:00</v>
      </c>
      <c r="C177" s="284"/>
      <c r="D177" s="256" t="str">
        <f>TEXT($G$1, "[$-ko-KR]yyyy-mm-dd(ddd) ") &amp; "오후 14:00"</f>
        <v>2021-10-04(월) 오후 14:00</v>
      </c>
      <c r="E177" s="257"/>
      <c r="F177" s="258"/>
      <c r="G177" s="256" t="str">
        <f>TEXT($G$1, "[$-ko-KR]yyyy-mm-dd(ddd) ") &amp; "오후 19:00"</f>
        <v>2021-10-04(월) 오후 19:00</v>
      </c>
      <c r="H177" s="257"/>
      <c r="I177" s="258"/>
      <c r="J177" s="256" t="str">
        <f>TEXT($G$1, "[$-ko-KR]yyyy-mm-dd(ddd) ") &amp; "오후 21:00"</f>
        <v>2021-10-04(월) 오후 21:00</v>
      </c>
      <c r="K177" s="257"/>
      <c r="L177" s="258"/>
      <c r="M177" s="256" t="str">
        <f>TEXT($G$1+1, "[$-ko-KR]yyyy-mm-dd(ddd) ") &amp; "오전 00:00"</f>
        <v>2021-10-05(화)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42"/>
      <c r="R179" s="242"/>
      <c r="S179" s="242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42"/>
      <c r="R180" s="242"/>
      <c r="S180" s="242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32"/>
      <c r="R181" s="232"/>
      <c r="S181" s="232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32"/>
      <c r="R182" s="232"/>
      <c r="S182" s="232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32"/>
      <c r="R183" s="232"/>
      <c r="S183" s="232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32"/>
      <c r="R184" s="232"/>
      <c r="S184" s="232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32"/>
      <c r="R185" s="232"/>
      <c r="S185" s="232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32"/>
      <c r="R186" s="232"/>
      <c r="S186" s="232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33"/>
      <c r="R188" s="234"/>
      <c r="S188" s="235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36"/>
      <c r="R189" s="237"/>
      <c r="S189" s="238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39"/>
      <c r="R190" s="240"/>
      <c r="S190" s="241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32"/>
      <c r="R191" s="232"/>
      <c r="S191" s="232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42"/>
      <c r="R192" s="242"/>
      <c r="S192" s="242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42"/>
      <c r="R193" s="242"/>
      <c r="S193" s="242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32"/>
      <c r="R194" s="232"/>
      <c r="S194" s="232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32"/>
      <c r="R195" s="232"/>
      <c r="S195" s="232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32"/>
      <c r="R196" s="232"/>
      <c r="S196" s="232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21"/>
      <c r="R197" s="222"/>
      <c r="S197" s="223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44474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7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2021-10-05(화) 오전 00:00</v>
      </c>
      <c r="C15" s="282"/>
      <c r="D15" s="256" t="str">
        <f>TEXT($G$1, "[$-ko-KR]yyyy-mm-dd(ddd) ") &amp; "오후 14:00"</f>
        <v>2021-10-05(화) 오후 14:00</v>
      </c>
      <c r="E15" s="257"/>
      <c r="F15" s="258"/>
      <c r="G15" s="256" t="str">
        <f>TEXT($G$1, "[$-ko-KR]yyyy-mm-dd(ddd) ") &amp; "오후 19:00"</f>
        <v>2021-10-05(화) 오후 19:00</v>
      </c>
      <c r="H15" s="257"/>
      <c r="I15" s="258"/>
      <c r="J15" s="256" t="str">
        <f>TEXT($G$1, "[$-ko-KR]yyyy-mm-dd(ddd) ") &amp; "오후 21:00"</f>
        <v>2021-10-05(화) 오후 21:00</v>
      </c>
      <c r="K15" s="257"/>
      <c r="L15" s="258"/>
      <c r="M15" s="256" t="str">
        <f>TEXT($G$1+1, "[$-ko-KR]yyyy-mm-dd(ddd) ") &amp; "오전 00:00"</f>
        <v>2021-10-06(수)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73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2021-10-05(화) 오전 00:00</v>
      </c>
      <c r="C42" s="284"/>
      <c r="D42" s="256" t="str">
        <f>TEXT($G$1, "[$-ko-KR]yyyy-mm-dd(ddd) ") &amp; "오후 14:00"</f>
        <v>2021-10-05(화) 오후 14:00</v>
      </c>
      <c r="E42" s="257"/>
      <c r="F42" s="258"/>
      <c r="G42" s="256" t="str">
        <f>TEXT($G$1, "[$-ko-KR]yyyy-mm-dd(ddd) ") &amp; "오후 19:00"</f>
        <v>2021-10-05(화) 오후 19:00</v>
      </c>
      <c r="H42" s="257"/>
      <c r="I42" s="258"/>
      <c r="J42" s="256" t="str">
        <f>TEXT($G$1, "[$-ko-KR]yyyy-mm-dd(ddd) ") &amp; "오후 21:00"</f>
        <v>2021-10-05(화) 오후 21:00</v>
      </c>
      <c r="K42" s="257"/>
      <c r="L42" s="258"/>
      <c r="M42" s="256" t="str">
        <f>TEXT($G$1+1, "[$-ko-KR]yyyy-mm-dd(ddd) ") &amp; "오전 00:00"</f>
        <v>2021-10-06(수)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42"/>
      <c r="R44" s="242"/>
      <c r="S44" s="242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42"/>
      <c r="R45" s="242"/>
      <c r="S45" s="242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32"/>
      <c r="R46" s="232"/>
      <c r="S46" s="232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32"/>
      <c r="R47" s="232"/>
      <c r="S47" s="232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32"/>
      <c r="R48" s="232"/>
      <c r="S48" s="232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32"/>
      <c r="R49" s="232"/>
      <c r="S49" s="232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32"/>
      <c r="R50" s="232"/>
      <c r="S50" s="232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32"/>
      <c r="R51" s="232"/>
      <c r="S51" s="232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33"/>
      <c r="R53" s="234"/>
      <c r="S53" s="235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36"/>
      <c r="R54" s="237"/>
      <c r="S54" s="238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39"/>
      <c r="R55" s="240"/>
      <c r="S55" s="241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32"/>
      <c r="R56" s="232"/>
      <c r="S56" s="232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42"/>
      <c r="R57" s="242"/>
      <c r="S57" s="242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42"/>
      <c r="R58" s="242"/>
      <c r="S58" s="242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32"/>
      <c r="R59" s="232"/>
      <c r="S59" s="232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32"/>
      <c r="R60" s="232"/>
      <c r="S60" s="232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32"/>
      <c r="R61" s="232"/>
      <c r="S61" s="232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73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2021-10-05(화) 오전 00:00</v>
      </c>
      <c r="C69" s="284"/>
      <c r="D69" s="256" t="str">
        <f>TEXT($G$1, "[$-ko-KR]yyyy-mm-dd(ddd) ") &amp; "오후 14:00"</f>
        <v>2021-10-05(화) 오후 14:00</v>
      </c>
      <c r="E69" s="257"/>
      <c r="F69" s="258"/>
      <c r="G69" s="256" t="str">
        <f>TEXT($G$1, "[$-ko-KR]yyyy-mm-dd(ddd) ") &amp; "오후 19:00"</f>
        <v>2021-10-05(화) 오후 19:00</v>
      </c>
      <c r="H69" s="257"/>
      <c r="I69" s="258"/>
      <c r="J69" s="256" t="str">
        <f>TEXT($G$1, "[$-ko-KR]yyyy-mm-dd(ddd) ") &amp; "오후 21:00"</f>
        <v>2021-10-05(화) 오후 21:00</v>
      </c>
      <c r="K69" s="257"/>
      <c r="L69" s="258"/>
      <c r="M69" s="256" t="str">
        <f>TEXT($G$1+1, "[$-ko-KR]yyyy-mm-dd(ddd) ") &amp; "오전 00:00"</f>
        <v>2021-10-06(수)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42"/>
      <c r="R71" s="242"/>
      <c r="S71" s="242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42"/>
      <c r="R72" s="242"/>
      <c r="S72" s="242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32"/>
      <c r="R73" s="232"/>
      <c r="S73" s="232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32"/>
      <c r="R74" s="232"/>
      <c r="S74" s="232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32"/>
      <c r="R75" s="232"/>
      <c r="S75" s="232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32"/>
      <c r="R76" s="232"/>
      <c r="S76" s="232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32"/>
      <c r="R77" s="232"/>
      <c r="S77" s="232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32"/>
      <c r="R78" s="232"/>
      <c r="S78" s="232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33"/>
      <c r="R80" s="234"/>
      <c r="S80" s="235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36"/>
      <c r="R81" s="237"/>
      <c r="S81" s="238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39"/>
      <c r="R82" s="240"/>
      <c r="S82" s="241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32"/>
      <c r="R83" s="232"/>
      <c r="S83" s="232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42"/>
      <c r="R84" s="242"/>
      <c r="S84" s="242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42"/>
      <c r="R85" s="242"/>
      <c r="S85" s="242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32"/>
      <c r="R86" s="232"/>
      <c r="S86" s="232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32"/>
      <c r="R87" s="232"/>
      <c r="S87" s="232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32"/>
      <c r="R88" s="232"/>
      <c r="S88" s="232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21"/>
      <c r="R89" s="222"/>
      <c r="S89" s="223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73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2021-10-05(화) 오전 00:00</v>
      </c>
      <c r="C96" s="284"/>
      <c r="D96" s="256" t="str">
        <f>TEXT($G$1, "[$-ko-KR]yyyy-mm-dd(ddd) ") &amp; "오후 14:00"</f>
        <v>2021-10-05(화) 오후 14:00</v>
      </c>
      <c r="E96" s="257"/>
      <c r="F96" s="258"/>
      <c r="G96" s="256" t="str">
        <f>TEXT($G$1, "[$-ko-KR]yyyy-mm-dd(ddd) ") &amp; "오후 19:00"</f>
        <v>2021-10-05(화) 오후 19:00</v>
      </c>
      <c r="H96" s="257"/>
      <c r="I96" s="258"/>
      <c r="J96" s="256" t="str">
        <f>TEXT($G$1, "[$-ko-KR]yyyy-mm-dd(ddd) ") &amp; "오후 21:00"</f>
        <v>2021-10-05(화) 오후 21:00</v>
      </c>
      <c r="K96" s="257"/>
      <c r="L96" s="258"/>
      <c r="M96" s="256" t="str">
        <f>TEXT($G$1+1, "[$-ko-KR]yyyy-mm-dd(ddd) ") &amp; "오전 00:00"</f>
        <v>2021-10-06(수)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42"/>
      <c r="R98" s="242"/>
      <c r="S98" s="242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42"/>
      <c r="R99" s="242"/>
      <c r="S99" s="242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32"/>
      <c r="R100" s="232"/>
      <c r="S100" s="232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32"/>
      <c r="R101" s="232"/>
      <c r="S101" s="232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32"/>
      <c r="R102" s="232"/>
      <c r="S102" s="232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32"/>
      <c r="R103" s="232"/>
      <c r="S103" s="232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32"/>
      <c r="R104" s="232"/>
      <c r="S104" s="232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32"/>
      <c r="R105" s="232"/>
      <c r="S105" s="232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33"/>
      <c r="R107" s="234"/>
      <c r="S107" s="235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36"/>
      <c r="R108" s="237"/>
      <c r="S108" s="238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39"/>
      <c r="R109" s="240"/>
      <c r="S109" s="241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32"/>
      <c r="R110" s="232"/>
      <c r="S110" s="232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42"/>
      <c r="R111" s="242"/>
      <c r="S111" s="242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42"/>
      <c r="R112" s="242"/>
      <c r="S112" s="242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32"/>
      <c r="R113" s="232"/>
      <c r="S113" s="232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32"/>
      <c r="R114" s="232"/>
      <c r="S114" s="232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32"/>
      <c r="R115" s="232"/>
      <c r="S115" s="232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21"/>
      <c r="R116" s="222"/>
      <c r="S116" s="223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73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2021-10-05(화) 오전 00:00</v>
      </c>
      <c r="C123" s="284"/>
      <c r="D123" s="256" t="str">
        <f>TEXT($G$1, "[$-ko-KR]yyyy-mm-dd(ddd) ") &amp; "오후 14:00"</f>
        <v>2021-10-05(화) 오후 14:00</v>
      </c>
      <c r="E123" s="257"/>
      <c r="F123" s="258"/>
      <c r="G123" s="256" t="str">
        <f>TEXT($G$1, "[$-ko-KR]yyyy-mm-dd(ddd) ") &amp; "오후 19:00"</f>
        <v>2021-10-05(화) 오후 19:00</v>
      </c>
      <c r="H123" s="257"/>
      <c r="I123" s="258"/>
      <c r="J123" s="256" t="str">
        <f>TEXT($G$1, "[$-ko-KR]yyyy-mm-dd(ddd) ") &amp; "오후 21:00"</f>
        <v>2021-10-05(화) 오후 21:00</v>
      </c>
      <c r="K123" s="257"/>
      <c r="L123" s="258"/>
      <c r="M123" s="256" t="str">
        <f>TEXT($G$1+1, "[$-ko-KR]yyyy-mm-dd(ddd) ") &amp; "오전 00:00"</f>
        <v>2021-10-06(수)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42"/>
      <c r="R125" s="242"/>
      <c r="S125" s="242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42"/>
      <c r="R126" s="242"/>
      <c r="S126" s="242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32"/>
      <c r="R127" s="232"/>
      <c r="S127" s="232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32"/>
      <c r="R128" s="232"/>
      <c r="S128" s="232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32"/>
      <c r="R129" s="232"/>
      <c r="S129" s="232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32"/>
      <c r="R130" s="232"/>
      <c r="S130" s="232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32"/>
      <c r="R131" s="232"/>
      <c r="S131" s="232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32"/>
      <c r="R132" s="232"/>
      <c r="S132" s="232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33"/>
      <c r="R134" s="234"/>
      <c r="S134" s="235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36"/>
      <c r="R135" s="237"/>
      <c r="S135" s="238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39"/>
      <c r="R136" s="240"/>
      <c r="S136" s="241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32"/>
      <c r="R137" s="232"/>
      <c r="S137" s="232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42"/>
      <c r="R138" s="242"/>
      <c r="S138" s="242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42"/>
      <c r="R139" s="242"/>
      <c r="S139" s="242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32"/>
      <c r="R140" s="232"/>
      <c r="S140" s="232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32"/>
      <c r="R141" s="232"/>
      <c r="S141" s="232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32"/>
      <c r="R142" s="232"/>
      <c r="S142" s="232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73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2021-10-05(화) 오전 00:00</v>
      </c>
      <c r="C150" s="284"/>
      <c r="D150" s="256" t="str">
        <f>TEXT($G$1, "[$-ko-KR]yyyy-mm-dd(ddd) ") &amp; "오후 14:00"</f>
        <v>2021-10-05(화) 오후 14:00</v>
      </c>
      <c r="E150" s="257"/>
      <c r="F150" s="258"/>
      <c r="G150" s="256" t="str">
        <f>TEXT($G$1, "[$-ko-KR]yyyy-mm-dd(ddd) ") &amp; "오후 19:00"</f>
        <v>2021-10-05(화) 오후 19:00</v>
      </c>
      <c r="H150" s="257"/>
      <c r="I150" s="258"/>
      <c r="J150" s="256" t="str">
        <f>TEXT($G$1, "[$-ko-KR]yyyy-mm-dd(ddd) ") &amp; "오후 21:00"</f>
        <v>2021-10-05(화) 오후 21:00</v>
      </c>
      <c r="K150" s="257"/>
      <c r="L150" s="258"/>
      <c r="M150" s="256" t="str">
        <f>TEXT($G$1+1, "[$-ko-KR]yyyy-mm-dd(ddd) ") &amp; "오전 00:00"</f>
        <v>2021-10-06(수)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42"/>
      <c r="R152" s="242"/>
      <c r="S152" s="242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42"/>
      <c r="R153" s="242"/>
      <c r="S153" s="242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32"/>
      <c r="R154" s="232"/>
      <c r="S154" s="232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32"/>
      <c r="R155" s="232"/>
      <c r="S155" s="232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32"/>
      <c r="R156" s="232"/>
      <c r="S156" s="232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32"/>
      <c r="R157" s="232"/>
      <c r="S157" s="232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32"/>
      <c r="R158" s="232"/>
      <c r="S158" s="232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32"/>
      <c r="R159" s="232"/>
      <c r="S159" s="232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33"/>
      <c r="R161" s="234"/>
      <c r="S161" s="235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36"/>
      <c r="R162" s="237"/>
      <c r="S162" s="238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39"/>
      <c r="R163" s="240"/>
      <c r="S163" s="241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32"/>
      <c r="R164" s="232"/>
      <c r="S164" s="232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42"/>
      <c r="R165" s="242"/>
      <c r="S165" s="242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42"/>
      <c r="R166" s="242"/>
      <c r="S166" s="242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32"/>
      <c r="R167" s="232"/>
      <c r="S167" s="232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32"/>
      <c r="R168" s="232"/>
      <c r="S168" s="232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32"/>
      <c r="R169" s="232"/>
      <c r="S169" s="232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21"/>
      <c r="R170" s="222"/>
      <c r="S170" s="223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73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2021-10-05(화) 오전 00:00</v>
      </c>
      <c r="C177" s="284"/>
      <c r="D177" s="256" t="str">
        <f>TEXT($G$1, "[$-ko-KR]yyyy-mm-dd(ddd) ") &amp; "오후 14:00"</f>
        <v>2021-10-05(화) 오후 14:00</v>
      </c>
      <c r="E177" s="257"/>
      <c r="F177" s="258"/>
      <c r="G177" s="256" t="str">
        <f>TEXT($G$1, "[$-ko-KR]yyyy-mm-dd(ddd) ") &amp; "오후 19:00"</f>
        <v>2021-10-05(화) 오후 19:00</v>
      </c>
      <c r="H177" s="257"/>
      <c r="I177" s="258"/>
      <c r="J177" s="256" t="str">
        <f>TEXT($G$1, "[$-ko-KR]yyyy-mm-dd(ddd) ") &amp; "오후 21:00"</f>
        <v>2021-10-05(화) 오후 21:00</v>
      </c>
      <c r="K177" s="257"/>
      <c r="L177" s="258"/>
      <c r="M177" s="256" t="str">
        <f>TEXT($G$1+1, "[$-ko-KR]yyyy-mm-dd(ddd) ") &amp; "오전 00:00"</f>
        <v>2021-10-06(수)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42"/>
      <c r="R179" s="242"/>
      <c r="S179" s="242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42"/>
      <c r="R180" s="242"/>
      <c r="S180" s="242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32"/>
      <c r="R181" s="232"/>
      <c r="S181" s="232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32"/>
      <c r="R182" s="232"/>
      <c r="S182" s="232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32"/>
      <c r="R183" s="232"/>
      <c r="S183" s="232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32"/>
      <c r="R184" s="232"/>
      <c r="S184" s="232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32"/>
      <c r="R185" s="232"/>
      <c r="S185" s="232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32"/>
      <c r="R186" s="232"/>
      <c r="S186" s="232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33"/>
      <c r="R188" s="234"/>
      <c r="S188" s="235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36"/>
      <c r="R189" s="237"/>
      <c r="S189" s="238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39"/>
      <c r="R190" s="240"/>
      <c r="S190" s="241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32"/>
      <c r="R191" s="232"/>
      <c r="S191" s="232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42"/>
      <c r="R192" s="242"/>
      <c r="S192" s="242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42"/>
      <c r="R193" s="242"/>
      <c r="S193" s="242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32"/>
      <c r="R194" s="232"/>
      <c r="S194" s="232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32"/>
      <c r="R195" s="232"/>
      <c r="S195" s="232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32"/>
      <c r="R196" s="232"/>
      <c r="S196" s="232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21"/>
      <c r="R197" s="222"/>
      <c r="S197" s="223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44475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7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2021-10-06(수) 오전 00:00</v>
      </c>
      <c r="C15" s="282"/>
      <c r="D15" s="256" t="str">
        <f>TEXT($G$1, "[$-ko-KR]yyyy-mm-dd(ddd) ") &amp; "오후 14:00"</f>
        <v>2021-10-06(수) 오후 14:00</v>
      </c>
      <c r="E15" s="257"/>
      <c r="F15" s="258"/>
      <c r="G15" s="256" t="str">
        <f>TEXT($G$1, "[$-ko-KR]yyyy-mm-dd(ddd) ") &amp; "오후 19:00"</f>
        <v>2021-10-06(수) 오후 19:00</v>
      </c>
      <c r="H15" s="257"/>
      <c r="I15" s="258"/>
      <c r="J15" s="256" t="str">
        <f>TEXT($G$1, "[$-ko-KR]yyyy-mm-dd(ddd) ") &amp; "오후 21:00"</f>
        <v>2021-10-06(수) 오후 21:00</v>
      </c>
      <c r="K15" s="257"/>
      <c r="L15" s="258"/>
      <c r="M15" s="256" t="str">
        <f>TEXT($G$1+1, "[$-ko-KR]yyyy-mm-dd(ddd) ") &amp; "오전 00:00"</f>
        <v>2021-10-07(목)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77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2021-10-06(수) 오전 00:00</v>
      </c>
      <c r="C42" s="284"/>
      <c r="D42" s="256" t="str">
        <f>TEXT($G$1, "[$-ko-KR]yyyy-mm-dd(ddd) ") &amp; "오후 14:00"</f>
        <v>2021-10-06(수) 오후 14:00</v>
      </c>
      <c r="E42" s="257"/>
      <c r="F42" s="258"/>
      <c r="G42" s="256" t="str">
        <f>TEXT($G$1, "[$-ko-KR]yyyy-mm-dd(ddd) ") &amp; "오후 19:00"</f>
        <v>2021-10-06(수) 오후 19:00</v>
      </c>
      <c r="H42" s="257"/>
      <c r="I42" s="258"/>
      <c r="J42" s="256" t="str">
        <f>TEXT($G$1, "[$-ko-KR]yyyy-mm-dd(ddd) ") &amp; "오후 21:00"</f>
        <v>2021-10-06(수) 오후 21:00</v>
      </c>
      <c r="K42" s="257"/>
      <c r="L42" s="258"/>
      <c r="M42" s="256" t="str">
        <f>TEXT($G$1+1, "[$-ko-KR]yyyy-mm-dd(ddd) ") &amp; "오전 00:00"</f>
        <v>2021-10-07(목)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42"/>
      <c r="R44" s="242"/>
      <c r="S44" s="242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42"/>
      <c r="R45" s="242"/>
      <c r="S45" s="242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32"/>
      <c r="R46" s="232"/>
      <c r="S46" s="232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32"/>
      <c r="R47" s="232"/>
      <c r="S47" s="232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32"/>
      <c r="R48" s="232"/>
      <c r="S48" s="232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32"/>
      <c r="R49" s="232"/>
      <c r="S49" s="232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32"/>
      <c r="R50" s="232"/>
      <c r="S50" s="232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32"/>
      <c r="R51" s="232"/>
      <c r="S51" s="232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33"/>
      <c r="R53" s="234"/>
      <c r="S53" s="235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36"/>
      <c r="R54" s="237"/>
      <c r="S54" s="238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39"/>
      <c r="R55" s="240"/>
      <c r="S55" s="241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32"/>
      <c r="R56" s="232"/>
      <c r="S56" s="232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42"/>
      <c r="R57" s="242"/>
      <c r="S57" s="242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42"/>
      <c r="R58" s="242"/>
      <c r="S58" s="242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32"/>
      <c r="R59" s="232"/>
      <c r="S59" s="232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77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2021-10-06(수) 오전 00:00</v>
      </c>
      <c r="C69" s="284"/>
      <c r="D69" s="256" t="str">
        <f>TEXT($G$1, "[$-ko-KR]yyyy-mm-dd(ddd) ") &amp; "오후 14:00"</f>
        <v>2021-10-06(수) 오후 14:00</v>
      </c>
      <c r="E69" s="257"/>
      <c r="F69" s="258"/>
      <c r="G69" s="256" t="str">
        <f>TEXT($G$1, "[$-ko-KR]yyyy-mm-dd(ddd) ") &amp; "오후 19:00"</f>
        <v>2021-10-06(수) 오후 19:00</v>
      </c>
      <c r="H69" s="257"/>
      <c r="I69" s="258"/>
      <c r="J69" s="256" t="str">
        <f>TEXT($G$1, "[$-ko-KR]yyyy-mm-dd(ddd) ") &amp; "오후 21:00"</f>
        <v>2021-10-06(수) 오후 21:00</v>
      </c>
      <c r="K69" s="257"/>
      <c r="L69" s="258"/>
      <c r="M69" s="256" t="str">
        <f>TEXT($G$1+1, "[$-ko-KR]yyyy-mm-dd(ddd) ") &amp; "오전 00:00"</f>
        <v>2021-10-07(목)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42"/>
      <c r="R71" s="242"/>
      <c r="S71" s="242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42"/>
      <c r="R72" s="242"/>
      <c r="S72" s="242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32"/>
      <c r="R73" s="232"/>
      <c r="S73" s="232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32"/>
      <c r="R74" s="232"/>
      <c r="S74" s="232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32"/>
      <c r="R75" s="232"/>
      <c r="S75" s="232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32"/>
      <c r="R76" s="232"/>
      <c r="S76" s="232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32"/>
      <c r="R77" s="232"/>
      <c r="S77" s="232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32"/>
      <c r="R78" s="232"/>
      <c r="S78" s="232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33"/>
      <c r="R80" s="234"/>
      <c r="S80" s="235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36"/>
      <c r="R81" s="237"/>
      <c r="S81" s="238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39"/>
      <c r="R82" s="240"/>
      <c r="S82" s="241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32"/>
      <c r="R83" s="232"/>
      <c r="S83" s="232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42"/>
      <c r="R84" s="242"/>
      <c r="S84" s="242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42"/>
      <c r="R85" s="242"/>
      <c r="S85" s="242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32"/>
      <c r="R86" s="232"/>
      <c r="S86" s="232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32"/>
      <c r="R87" s="232"/>
      <c r="S87" s="232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32"/>
      <c r="R88" s="232"/>
      <c r="S88" s="232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21"/>
      <c r="R89" s="222"/>
      <c r="S89" s="223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77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2021-10-06(수) 오전 00:00</v>
      </c>
      <c r="C96" s="284"/>
      <c r="D96" s="256" t="str">
        <f>TEXT($G$1, "[$-ko-KR]yyyy-mm-dd(ddd) ") &amp; "오후 14:00"</f>
        <v>2021-10-06(수) 오후 14:00</v>
      </c>
      <c r="E96" s="257"/>
      <c r="F96" s="258"/>
      <c r="G96" s="256" t="str">
        <f>TEXT($G$1, "[$-ko-KR]yyyy-mm-dd(ddd) ") &amp; "오후 19:00"</f>
        <v>2021-10-06(수) 오후 19:00</v>
      </c>
      <c r="H96" s="257"/>
      <c r="I96" s="258"/>
      <c r="J96" s="256" t="str">
        <f>TEXT($G$1, "[$-ko-KR]yyyy-mm-dd(ddd) ") &amp; "오후 21:00"</f>
        <v>2021-10-06(수) 오후 21:00</v>
      </c>
      <c r="K96" s="257"/>
      <c r="L96" s="258"/>
      <c r="M96" s="256" t="str">
        <f>TEXT($G$1+1, "[$-ko-KR]yyyy-mm-dd(ddd) ") &amp; "오전 00:00"</f>
        <v>2021-10-07(목)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42"/>
      <c r="R98" s="242"/>
      <c r="S98" s="242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42"/>
      <c r="R99" s="242"/>
      <c r="S99" s="242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32"/>
      <c r="R100" s="232"/>
      <c r="S100" s="232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32"/>
      <c r="R101" s="232"/>
      <c r="S101" s="232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32"/>
      <c r="R102" s="232"/>
      <c r="S102" s="232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32"/>
      <c r="R103" s="232"/>
      <c r="S103" s="232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32"/>
      <c r="R104" s="232"/>
      <c r="S104" s="232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32"/>
      <c r="R105" s="232"/>
      <c r="S105" s="232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33"/>
      <c r="R107" s="234"/>
      <c r="S107" s="235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36"/>
      <c r="R108" s="237"/>
      <c r="S108" s="238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39"/>
      <c r="R109" s="240"/>
      <c r="S109" s="241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32"/>
      <c r="R110" s="232"/>
      <c r="S110" s="232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42"/>
      <c r="R111" s="242"/>
      <c r="S111" s="242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42"/>
      <c r="R112" s="242"/>
      <c r="S112" s="242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32"/>
      <c r="R113" s="232"/>
      <c r="S113" s="232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32"/>
      <c r="R114" s="232"/>
      <c r="S114" s="232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32"/>
      <c r="R115" s="232"/>
      <c r="S115" s="232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21"/>
      <c r="R116" s="222"/>
      <c r="S116" s="223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77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2021-10-06(수) 오전 00:00</v>
      </c>
      <c r="C123" s="284"/>
      <c r="D123" s="256" t="str">
        <f>TEXT($G$1, "[$-ko-KR]yyyy-mm-dd(ddd) ") &amp; "오후 14:00"</f>
        <v>2021-10-06(수) 오후 14:00</v>
      </c>
      <c r="E123" s="257"/>
      <c r="F123" s="258"/>
      <c r="G123" s="256" t="str">
        <f>TEXT($G$1, "[$-ko-KR]yyyy-mm-dd(ddd) ") &amp; "오후 19:00"</f>
        <v>2021-10-06(수) 오후 19:00</v>
      </c>
      <c r="H123" s="257"/>
      <c r="I123" s="258"/>
      <c r="J123" s="256" t="str">
        <f>TEXT($G$1, "[$-ko-KR]yyyy-mm-dd(ddd) ") &amp; "오후 21:00"</f>
        <v>2021-10-06(수) 오후 21:00</v>
      </c>
      <c r="K123" s="257"/>
      <c r="L123" s="258"/>
      <c r="M123" s="256" t="str">
        <f>TEXT($G$1+1, "[$-ko-KR]yyyy-mm-dd(ddd) ") &amp; "오전 00:00"</f>
        <v>2021-10-07(목)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42"/>
      <c r="R125" s="242"/>
      <c r="S125" s="242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42"/>
      <c r="R126" s="242"/>
      <c r="S126" s="242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32"/>
      <c r="R127" s="232"/>
      <c r="S127" s="232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32"/>
      <c r="R128" s="232"/>
      <c r="S128" s="232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32"/>
      <c r="R129" s="232"/>
      <c r="S129" s="232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32"/>
      <c r="R130" s="232"/>
      <c r="S130" s="232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32"/>
      <c r="R131" s="232"/>
      <c r="S131" s="232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32"/>
      <c r="R132" s="232"/>
      <c r="S132" s="232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33"/>
      <c r="R134" s="234"/>
      <c r="S134" s="235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36"/>
      <c r="R135" s="237"/>
      <c r="S135" s="238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39"/>
      <c r="R136" s="240"/>
      <c r="S136" s="241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32"/>
      <c r="R137" s="232"/>
      <c r="S137" s="232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42"/>
      <c r="R138" s="242"/>
      <c r="S138" s="242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42"/>
      <c r="R139" s="242"/>
      <c r="S139" s="242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32"/>
      <c r="R140" s="232"/>
      <c r="S140" s="232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77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2021-10-06(수) 오전 00:00</v>
      </c>
      <c r="C150" s="284"/>
      <c r="D150" s="256" t="str">
        <f>TEXT($G$1, "[$-ko-KR]yyyy-mm-dd(ddd) ") &amp; "오후 14:00"</f>
        <v>2021-10-06(수) 오후 14:00</v>
      </c>
      <c r="E150" s="257"/>
      <c r="F150" s="258"/>
      <c r="G150" s="256" t="str">
        <f>TEXT($G$1, "[$-ko-KR]yyyy-mm-dd(ddd) ") &amp; "오후 19:00"</f>
        <v>2021-10-06(수) 오후 19:00</v>
      </c>
      <c r="H150" s="257"/>
      <c r="I150" s="258"/>
      <c r="J150" s="256" t="str">
        <f>TEXT($G$1, "[$-ko-KR]yyyy-mm-dd(ddd) ") &amp; "오후 21:00"</f>
        <v>2021-10-06(수) 오후 21:00</v>
      </c>
      <c r="K150" s="257"/>
      <c r="L150" s="258"/>
      <c r="M150" s="256" t="str">
        <f>TEXT($G$1+1, "[$-ko-KR]yyyy-mm-dd(ddd) ") &amp; "오전 00:00"</f>
        <v>2021-10-07(목)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42"/>
      <c r="R152" s="242"/>
      <c r="S152" s="242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42"/>
      <c r="R153" s="242"/>
      <c r="S153" s="242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32"/>
      <c r="R154" s="232"/>
      <c r="S154" s="232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32"/>
      <c r="R155" s="232"/>
      <c r="S155" s="232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32"/>
      <c r="R156" s="232"/>
      <c r="S156" s="232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32"/>
      <c r="R157" s="232"/>
      <c r="S157" s="232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32"/>
      <c r="R158" s="232"/>
      <c r="S158" s="232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32"/>
      <c r="R159" s="232"/>
      <c r="S159" s="232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33"/>
      <c r="R161" s="234"/>
      <c r="S161" s="235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36"/>
      <c r="R162" s="237"/>
      <c r="S162" s="238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39"/>
      <c r="R163" s="240"/>
      <c r="S163" s="241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32"/>
      <c r="R164" s="232"/>
      <c r="S164" s="232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42"/>
      <c r="R165" s="242"/>
      <c r="S165" s="242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42"/>
      <c r="R166" s="242"/>
      <c r="S166" s="242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32"/>
      <c r="R167" s="232"/>
      <c r="S167" s="232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32"/>
      <c r="R168" s="232"/>
      <c r="S168" s="232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32"/>
      <c r="R169" s="232"/>
      <c r="S169" s="232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21"/>
      <c r="R170" s="222"/>
      <c r="S170" s="223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77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2021-10-06(수) 오전 00:00</v>
      </c>
      <c r="C177" s="284"/>
      <c r="D177" s="256" t="str">
        <f>TEXT($G$1, "[$-ko-KR]yyyy-mm-dd(ddd) ") &amp; "오후 14:00"</f>
        <v>2021-10-06(수) 오후 14:00</v>
      </c>
      <c r="E177" s="257"/>
      <c r="F177" s="258"/>
      <c r="G177" s="256" t="str">
        <f>TEXT($G$1, "[$-ko-KR]yyyy-mm-dd(ddd) ") &amp; "오후 19:00"</f>
        <v>2021-10-06(수) 오후 19:00</v>
      </c>
      <c r="H177" s="257"/>
      <c r="I177" s="258"/>
      <c r="J177" s="256" t="str">
        <f>TEXT($G$1, "[$-ko-KR]yyyy-mm-dd(ddd) ") &amp; "오후 21:00"</f>
        <v>2021-10-06(수) 오후 21:00</v>
      </c>
      <c r="K177" s="257"/>
      <c r="L177" s="258"/>
      <c r="M177" s="256" t="str">
        <f>TEXT($G$1+1, "[$-ko-KR]yyyy-mm-dd(ddd) ") &amp; "오전 00:00"</f>
        <v>2021-10-07(목)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42"/>
      <c r="R179" s="242"/>
      <c r="S179" s="242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42"/>
      <c r="R180" s="242"/>
      <c r="S180" s="242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32"/>
      <c r="R181" s="232"/>
      <c r="S181" s="232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32"/>
      <c r="R182" s="232"/>
      <c r="S182" s="232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32"/>
      <c r="R183" s="232"/>
      <c r="S183" s="232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32"/>
      <c r="R184" s="232"/>
      <c r="S184" s="232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32"/>
      <c r="R185" s="232"/>
      <c r="S185" s="232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32"/>
      <c r="R186" s="232"/>
      <c r="S186" s="232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33"/>
      <c r="R188" s="234"/>
      <c r="S188" s="235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36"/>
      <c r="R189" s="237"/>
      <c r="S189" s="238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39"/>
      <c r="R190" s="240"/>
      <c r="S190" s="241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32"/>
      <c r="R191" s="232"/>
      <c r="S191" s="232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42"/>
      <c r="R192" s="242"/>
      <c r="S192" s="242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42"/>
      <c r="R193" s="242"/>
      <c r="S193" s="242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32"/>
      <c r="R194" s="232"/>
      <c r="S194" s="232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32"/>
      <c r="R195" s="232"/>
      <c r="S195" s="232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32"/>
      <c r="R196" s="232"/>
      <c r="S196" s="232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21"/>
      <c r="R197" s="222"/>
      <c r="S197" s="223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44476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8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2021-10-07(목) 오전 00:00</v>
      </c>
      <c r="C15" s="282"/>
      <c r="D15" s="256" t="str">
        <f>TEXT($G$1, "[$-ko-KR]yyyy-mm-dd(ddd) ") &amp; "오후 14:00"</f>
        <v>2021-10-07(목) 오후 14:00</v>
      </c>
      <c r="E15" s="257"/>
      <c r="F15" s="258"/>
      <c r="G15" s="256" t="str">
        <f>TEXT($G$1, "[$-ko-KR]yyyy-mm-dd(ddd) ") &amp; "오후 19:00"</f>
        <v>2021-10-07(목) 오후 19:00</v>
      </c>
      <c r="H15" s="257"/>
      <c r="I15" s="258"/>
      <c r="J15" s="256" t="str">
        <f>TEXT($G$1, "[$-ko-KR]yyyy-mm-dd(ddd) ") &amp; "오후 21:00"</f>
        <v>2021-10-07(목) 오후 21:00</v>
      </c>
      <c r="K15" s="257"/>
      <c r="L15" s="258"/>
      <c r="M15" s="256" t="str">
        <f>TEXT($G$1+1, "[$-ko-KR]yyyy-mm-dd(ddd) ") &amp; "오전 00:00"</f>
        <v>2021-10-08(금)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81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2021-10-07(목) 오전 00:00</v>
      </c>
      <c r="C42" s="284"/>
      <c r="D42" s="256" t="str">
        <f>TEXT($G$1, "[$-ko-KR]yyyy-mm-dd(ddd) ") &amp; "오후 14:00"</f>
        <v>2021-10-07(목) 오후 14:00</v>
      </c>
      <c r="E42" s="257"/>
      <c r="F42" s="258"/>
      <c r="G42" s="256" t="str">
        <f>TEXT($G$1, "[$-ko-KR]yyyy-mm-dd(ddd) ") &amp; "오후 19:00"</f>
        <v>2021-10-07(목) 오후 19:00</v>
      </c>
      <c r="H42" s="257"/>
      <c r="I42" s="258"/>
      <c r="J42" s="256" t="str">
        <f>TEXT($G$1, "[$-ko-KR]yyyy-mm-dd(ddd) ") &amp; "오후 21:00"</f>
        <v>2021-10-07(목) 오후 21:00</v>
      </c>
      <c r="K42" s="257"/>
      <c r="L42" s="258"/>
      <c r="M42" s="256" t="str">
        <f>TEXT($G$1+1, "[$-ko-KR]yyyy-mm-dd(ddd) ") &amp; "오전 00:00"</f>
        <v>2021-10-08(금)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42"/>
      <c r="R44" s="242"/>
      <c r="S44" s="242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42"/>
      <c r="R45" s="242"/>
      <c r="S45" s="242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32"/>
      <c r="R46" s="232"/>
      <c r="S46" s="232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32"/>
      <c r="R47" s="232"/>
      <c r="S47" s="232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32"/>
      <c r="R48" s="232"/>
      <c r="S48" s="232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32"/>
      <c r="R49" s="232"/>
      <c r="S49" s="232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32"/>
      <c r="R50" s="232"/>
      <c r="S50" s="232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32"/>
      <c r="R51" s="232"/>
      <c r="S51" s="232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33"/>
      <c r="R53" s="234"/>
      <c r="S53" s="235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36"/>
      <c r="R54" s="237"/>
      <c r="S54" s="238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39"/>
      <c r="R55" s="240"/>
      <c r="S55" s="241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32"/>
      <c r="R56" s="232"/>
      <c r="S56" s="232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42"/>
      <c r="R57" s="242"/>
      <c r="S57" s="242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42"/>
      <c r="R58" s="242"/>
      <c r="S58" s="242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32"/>
      <c r="R59" s="232"/>
      <c r="S59" s="232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81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2021-10-07(목) 오전 00:00</v>
      </c>
      <c r="C69" s="284"/>
      <c r="D69" s="256" t="str">
        <f>TEXT($G$1, "[$-ko-KR]yyyy-mm-dd(ddd) ") &amp; "오후 14:00"</f>
        <v>2021-10-07(목) 오후 14:00</v>
      </c>
      <c r="E69" s="257"/>
      <c r="F69" s="258"/>
      <c r="G69" s="256" t="str">
        <f>TEXT($G$1, "[$-ko-KR]yyyy-mm-dd(ddd) ") &amp; "오후 19:00"</f>
        <v>2021-10-07(목) 오후 19:00</v>
      </c>
      <c r="H69" s="257"/>
      <c r="I69" s="258"/>
      <c r="J69" s="256" t="str">
        <f>TEXT($G$1, "[$-ko-KR]yyyy-mm-dd(ddd) ") &amp; "오후 21:00"</f>
        <v>2021-10-07(목) 오후 21:00</v>
      </c>
      <c r="K69" s="257"/>
      <c r="L69" s="258"/>
      <c r="M69" s="256" t="str">
        <f>TEXT($G$1+1, "[$-ko-KR]yyyy-mm-dd(ddd) ") &amp; "오전 00:00"</f>
        <v>2021-10-08(금)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42"/>
      <c r="R71" s="242"/>
      <c r="S71" s="242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42"/>
      <c r="R72" s="242"/>
      <c r="S72" s="242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32"/>
      <c r="R73" s="232"/>
      <c r="S73" s="232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32"/>
      <c r="R74" s="232"/>
      <c r="S74" s="232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32"/>
      <c r="R75" s="232"/>
      <c r="S75" s="232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32"/>
      <c r="R76" s="232"/>
      <c r="S76" s="232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32"/>
      <c r="R77" s="232"/>
      <c r="S77" s="232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32"/>
      <c r="R78" s="232"/>
      <c r="S78" s="232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33"/>
      <c r="R80" s="234"/>
      <c r="S80" s="235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36"/>
      <c r="R81" s="237"/>
      <c r="S81" s="238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39"/>
      <c r="R82" s="240"/>
      <c r="S82" s="241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32"/>
      <c r="R83" s="232"/>
      <c r="S83" s="232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42"/>
      <c r="R84" s="242"/>
      <c r="S84" s="242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42"/>
      <c r="R85" s="242"/>
      <c r="S85" s="242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32"/>
      <c r="R86" s="232"/>
      <c r="S86" s="232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32"/>
      <c r="R87" s="232"/>
      <c r="S87" s="232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32"/>
      <c r="R88" s="232"/>
      <c r="S88" s="232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21"/>
      <c r="R89" s="222"/>
      <c r="S89" s="223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81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2021-10-07(목) 오전 00:00</v>
      </c>
      <c r="C96" s="284"/>
      <c r="D96" s="256" t="str">
        <f>TEXT($G$1, "[$-ko-KR]yyyy-mm-dd(ddd) ") &amp; "오후 14:00"</f>
        <v>2021-10-07(목) 오후 14:00</v>
      </c>
      <c r="E96" s="257"/>
      <c r="F96" s="258"/>
      <c r="G96" s="256" t="str">
        <f>TEXT($G$1, "[$-ko-KR]yyyy-mm-dd(ddd) ") &amp; "오후 19:00"</f>
        <v>2021-10-07(목) 오후 19:00</v>
      </c>
      <c r="H96" s="257"/>
      <c r="I96" s="258"/>
      <c r="J96" s="256" t="str">
        <f>TEXT($G$1, "[$-ko-KR]yyyy-mm-dd(ddd) ") &amp; "오후 21:00"</f>
        <v>2021-10-07(목) 오후 21:00</v>
      </c>
      <c r="K96" s="257"/>
      <c r="L96" s="258"/>
      <c r="M96" s="256" t="str">
        <f>TEXT($G$1+1, "[$-ko-KR]yyyy-mm-dd(ddd) ") &amp; "오전 00:00"</f>
        <v>2021-10-08(금)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42"/>
      <c r="R98" s="242"/>
      <c r="S98" s="242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42"/>
      <c r="R99" s="242"/>
      <c r="S99" s="242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32"/>
      <c r="R100" s="232"/>
      <c r="S100" s="232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32"/>
      <c r="R101" s="232"/>
      <c r="S101" s="232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32"/>
      <c r="R102" s="232"/>
      <c r="S102" s="232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32"/>
      <c r="R103" s="232"/>
      <c r="S103" s="232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32"/>
      <c r="R104" s="232"/>
      <c r="S104" s="232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32"/>
      <c r="R105" s="232"/>
      <c r="S105" s="232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33"/>
      <c r="R107" s="234"/>
      <c r="S107" s="235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36"/>
      <c r="R108" s="237"/>
      <c r="S108" s="238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39"/>
      <c r="R109" s="240"/>
      <c r="S109" s="241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32"/>
      <c r="R110" s="232"/>
      <c r="S110" s="232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42"/>
      <c r="R111" s="242"/>
      <c r="S111" s="242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42"/>
      <c r="R112" s="242"/>
      <c r="S112" s="242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32"/>
      <c r="R113" s="232"/>
      <c r="S113" s="232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32"/>
      <c r="R114" s="232"/>
      <c r="S114" s="232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32"/>
      <c r="R115" s="232"/>
      <c r="S115" s="232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21"/>
      <c r="R116" s="222"/>
      <c r="S116" s="223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81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2021-10-07(목) 오전 00:00</v>
      </c>
      <c r="C123" s="284"/>
      <c r="D123" s="256" t="str">
        <f>TEXT($G$1, "[$-ko-KR]yyyy-mm-dd(ddd) ") &amp; "오후 14:00"</f>
        <v>2021-10-07(목) 오후 14:00</v>
      </c>
      <c r="E123" s="257"/>
      <c r="F123" s="258"/>
      <c r="G123" s="256" t="str">
        <f>TEXT($G$1, "[$-ko-KR]yyyy-mm-dd(ddd) ") &amp; "오후 19:00"</f>
        <v>2021-10-07(목) 오후 19:00</v>
      </c>
      <c r="H123" s="257"/>
      <c r="I123" s="258"/>
      <c r="J123" s="256" t="str">
        <f>TEXT($G$1, "[$-ko-KR]yyyy-mm-dd(ddd) ") &amp; "오후 21:00"</f>
        <v>2021-10-07(목) 오후 21:00</v>
      </c>
      <c r="K123" s="257"/>
      <c r="L123" s="258"/>
      <c r="M123" s="256" t="str">
        <f>TEXT($G$1+1, "[$-ko-KR]yyyy-mm-dd(ddd) ") &amp; "오전 00:00"</f>
        <v>2021-10-08(금)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42"/>
      <c r="R125" s="242"/>
      <c r="S125" s="242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42"/>
      <c r="R126" s="242"/>
      <c r="S126" s="242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32"/>
      <c r="R127" s="232"/>
      <c r="S127" s="232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32"/>
      <c r="R128" s="232"/>
      <c r="S128" s="232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32"/>
      <c r="R129" s="232"/>
      <c r="S129" s="232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32"/>
      <c r="R130" s="232"/>
      <c r="S130" s="232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32"/>
      <c r="R131" s="232"/>
      <c r="S131" s="232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32"/>
      <c r="R132" s="232"/>
      <c r="S132" s="232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33"/>
      <c r="R134" s="234"/>
      <c r="S134" s="235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36"/>
      <c r="R135" s="237"/>
      <c r="S135" s="238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39"/>
      <c r="R136" s="240"/>
      <c r="S136" s="241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32"/>
      <c r="R137" s="232"/>
      <c r="S137" s="232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42"/>
      <c r="R138" s="242"/>
      <c r="S138" s="242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42"/>
      <c r="R139" s="242"/>
      <c r="S139" s="242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32"/>
      <c r="R140" s="232"/>
      <c r="S140" s="232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81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2021-10-07(목) 오전 00:00</v>
      </c>
      <c r="C150" s="284"/>
      <c r="D150" s="256" t="str">
        <f>TEXT($G$1, "[$-ko-KR]yyyy-mm-dd(ddd) ") &amp; "오후 14:00"</f>
        <v>2021-10-07(목) 오후 14:00</v>
      </c>
      <c r="E150" s="257"/>
      <c r="F150" s="258"/>
      <c r="G150" s="256" t="str">
        <f>TEXT($G$1, "[$-ko-KR]yyyy-mm-dd(ddd) ") &amp; "오후 19:00"</f>
        <v>2021-10-07(목) 오후 19:00</v>
      </c>
      <c r="H150" s="257"/>
      <c r="I150" s="258"/>
      <c r="J150" s="256" t="str">
        <f>TEXT($G$1, "[$-ko-KR]yyyy-mm-dd(ddd) ") &amp; "오후 21:00"</f>
        <v>2021-10-07(목) 오후 21:00</v>
      </c>
      <c r="K150" s="257"/>
      <c r="L150" s="258"/>
      <c r="M150" s="256" t="str">
        <f>TEXT($G$1+1, "[$-ko-KR]yyyy-mm-dd(ddd) ") &amp; "오전 00:00"</f>
        <v>2021-10-08(금)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42"/>
      <c r="R152" s="242"/>
      <c r="S152" s="242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42"/>
      <c r="R153" s="242"/>
      <c r="S153" s="242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32"/>
      <c r="R154" s="232"/>
      <c r="S154" s="232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32"/>
      <c r="R155" s="232"/>
      <c r="S155" s="232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32"/>
      <c r="R156" s="232"/>
      <c r="S156" s="232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32"/>
      <c r="R157" s="232"/>
      <c r="S157" s="232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32"/>
      <c r="R158" s="232"/>
      <c r="S158" s="232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32"/>
      <c r="R159" s="232"/>
      <c r="S159" s="232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33"/>
      <c r="R161" s="234"/>
      <c r="S161" s="235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36"/>
      <c r="R162" s="237"/>
      <c r="S162" s="238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39"/>
      <c r="R163" s="240"/>
      <c r="S163" s="241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32"/>
      <c r="R164" s="232"/>
      <c r="S164" s="232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42"/>
      <c r="R165" s="242"/>
      <c r="S165" s="242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42"/>
      <c r="R166" s="242"/>
      <c r="S166" s="242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32"/>
      <c r="R167" s="232"/>
      <c r="S167" s="232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32"/>
      <c r="R168" s="232"/>
      <c r="S168" s="232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32"/>
      <c r="R169" s="232"/>
      <c r="S169" s="232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21"/>
      <c r="R170" s="222"/>
      <c r="S170" s="223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81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2021-10-07(목) 오전 00:00</v>
      </c>
      <c r="C177" s="284"/>
      <c r="D177" s="256" t="str">
        <f>TEXT($G$1, "[$-ko-KR]yyyy-mm-dd(ddd) ") &amp; "오후 14:00"</f>
        <v>2021-10-07(목) 오후 14:00</v>
      </c>
      <c r="E177" s="257"/>
      <c r="F177" s="258"/>
      <c r="G177" s="256" t="str">
        <f>TEXT($G$1, "[$-ko-KR]yyyy-mm-dd(ddd) ") &amp; "오후 19:00"</f>
        <v>2021-10-07(목) 오후 19:00</v>
      </c>
      <c r="H177" s="257"/>
      <c r="I177" s="258"/>
      <c r="J177" s="256" t="str">
        <f>TEXT($G$1, "[$-ko-KR]yyyy-mm-dd(ddd) ") &amp; "오후 21:00"</f>
        <v>2021-10-07(목) 오후 21:00</v>
      </c>
      <c r="K177" s="257"/>
      <c r="L177" s="258"/>
      <c r="M177" s="256" t="str">
        <f>TEXT($G$1+1, "[$-ko-KR]yyyy-mm-dd(ddd) ") &amp; "오전 00:00"</f>
        <v>2021-10-08(금)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42"/>
      <c r="R179" s="242"/>
      <c r="S179" s="242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42"/>
      <c r="R180" s="242"/>
      <c r="S180" s="242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32"/>
      <c r="R181" s="232"/>
      <c r="S181" s="232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32"/>
      <c r="R182" s="232"/>
      <c r="S182" s="232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32"/>
      <c r="R183" s="232"/>
      <c r="S183" s="232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32"/>
      <c r="R184" s="232"/>
      <c r="S184" s="232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32"/>
      <c r="R185" s="232"/>
      <c r="S185" s="232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32"/>
      <c r="R186" s="232"/>
      <c r="S186" s="232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33"/>
      <c r="R188" s="234"/>
      <c r="S188" s="235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36"/>
      <c r="R189" s="237"/>
      <c r="S189" s="238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39"/>
      <c r="R190" s="240"/>
      <c r="S190" s="241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32"/>
      <c r="R191" s="232"/>
      <c r="S191" s="232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42"/>
      <c r="R192" s="242"/>
      <c r="S192" s="242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42"/>
      <c r="R193" s="242"/>
      <c r="S193" s="242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32"/>
      <c r="R194" s="232"/>
      <c r="S194" s="232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32"/>
      <c r="R195" s="232"/>
      <c r="S195" s="232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32"/>
      <c r="R196" s="232"/>
      <c r="S196" s="232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21"/>
      <c r="R197" s="222"/>
      <c r="S197" s="223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44477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85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2021-10-08(금) 오전 00:00</v>
      </c>
      <c r="C15" s="282"/>
      <c r="D15" s="256" t="str">
        <f>TEXT($G$1, "[$-ko-KR]yyyy-mm-dd(ddd) ") &amp; "오후 14:00"</f>
        <v>2021-10-08(금) 오후 14:00</v>
      </c>
      <c r="E15" s="257"/>
      <c r="F15" s="258"/>
      <c r="G15" s="256" t="str">
        <f>TEXT($G$1, "[$-ko-KR]yyyy-mm-dd(ddd) ") &amp; "오후 19:00"</f>
        <v>2021-10-08(금) 오후 19:00</v>
      </c>
      <c r="H15" s="257"/>
      <c r="I15" s="258"/>
      <c r="J15" s="256" t="str">
        <f>TEXT($G$1, "[$-ko-KR]yyyy-mm-dd(ddd) ") &amp; "오후 21:00"</f>
        <v>2021-10-08(금) 오후 21:00</v>
      </c>
      <c r="K15" s="257"/>
      <c r="L15" s="258"/>
      <c r="M15" s="256" t="str">
        <f>TEXT($G$1+1, "[$-ko-KR]yyyy-mm-dd(ddd) ") &amp; "오전 00:00"</f>
        <v>2021-10-09(토)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85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2021-10-08(금) 오전 00:00</v>
      </c>
      <c r="C42" s="284"/>
      <c r="D42" s="256" t="str">
        <f>TEXT($G$1, "[$-ko-KR]yyyy-mm-dd(ddd) ") &amp; "오후 14:00"</f>
        <v>2021-10-08(금) 오후 14:00</v>
      </c>
      <c r="E42" s="257"/>
      <c r="F42" s="258"/>
      <c r="G42" s="256" t="str">
        <f>TEXT($G$1, "[$-ko-KR]yyyy-mm-dd(ddd) ") &amp; "오후 19:00"</f>
        <v>2021-10-08(금) 오후 19:00</v>
      </c>
      <c r="H42" s="257"/>
      <c r="I42" s="258"/>
      <c r="J42" s="256" t="str">
        <f>TEXT($G$1, "[$-ko-KR]yyyy-mm-dd(ddd) ") &amp; "오후 21:00"</f>
        <v>2021-10-08(금) 오후 21:00</v>
      </c>
      <c r="K42" s="257"/>
      <c r="L42" s="258"/>
      <c r="M42" s="256" t="str">
        <f>TEXT($G$1+1, "[$-ko-KR]yyyy-mm-dd(ddd) ") &amp; "오전 00:00"</f>
        <v>2021-10-09(토)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42"/>
      <c r="R44" s="242"/>
      <c r="S44" s="242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42"/>
      <c r="R45" s="242"/>
      <c r="S45" s="242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32"/>
      <c r="R46" s="232"/>
      <c r="S46" s="232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32"/>
      <c r="R47" s="232"/>
      <c r="S47" s="232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32"/>
      <c r="R48" s="232"/>
      <c r="S48" s="232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32"/>
      <c r="R49" s="232"/>
      <c r="S49" s="232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32"/>
      <c r="R50" s="232"/>
      <c r="S50" s="232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32"/>
      <c r="R51" s="232"/>
      <c r="S51" s="232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33"/>
      <c r="R53" s="234"/>
      <c r="S53" s="235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36"/>
      <c r="R54" s="237"/>
      <c r="S54" s="238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39"/>
      <c r="R55" s="240"/>
      <c r="S55" s="241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32"/>
      <c r="R56" s="232"/>
      <c r="S56" s="232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42"/>
      <c r="R57" s="242"/>
      <c r="S57" s="242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42"/>
      <c r="R58" s="242"/>
      <c r="S58" s="242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32"/>
      <c r="R59" s="232"/>
      <c r="S59" s="232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85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2021-10-08(금) 오전 00:00</v>
      </c>
      <c r="C69" s="284"/>
      <c r="D69" s="256" t="str">
        <f>TEXT($G$1, "[$-ko-KR]yyyy-mm-dd(ddd) ") &amp; "오후 14:00"</f>
        <v>2021-10-08(금) 오후 14:00</v>
      </c>
      <c r="E69" s="257"/>
      <c r="F69" s="258"/>
      <c r="G69" s="256" t="str">
        <f>TEXT($G$1, "[$-ko-KR]yyyy-mm-dd(ddd) ") &amp; "오후 19:00"</f>
        <v>2021-10-08(금) 오후 19:00</v>
      </c>
      <c r="H69" s="257"/>
      <c r="I69" s="258"/>
      <c r="J69" s="256" t="str">
        <f>TEXT($G$1, "[$-ko-KR]yyyy-mm-dd(ddd) ") &amp; "오후 21:00"</f>
        <v>2021-10-08(금) 오후 21:00</v>
      </c>
      <c r="K69" s="257"/>
      <c r="L69" s="258"/>
      <c r="M69" s="256" t="str">
        <f>TEXT($G$1+1, "[$-ko-KR]yyyy-mm-dd(ddd) ") &amp; "오전 00:00"</f>
        <v>2021-10-09(토)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42"/>
      <c r="R71" s="242"/>
      <c r="S71" s="242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42"/>
      <c r="R72" s="242"/>
      <c r="S72" s="242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32"/>
      <c r="R73" s="232"/>
      <c r="S73" s="232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32"/>
      <c r="R74" s="232"/>
      <c r="S74" s="232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32"/>
      <c r="R75" s="232"/>
      <c r="S75" s="232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32"/>
      <c r="R76" s="232"/>
      <c r="S76" s="232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32"/>
      <c r="R77" s="232"/>
      <c r="S77" s="232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32"/>
      <c r="R78" s="232"/>
      <c r="S78" s="232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33"/>
      <c r="R80" s="234"/>
      <c r="S80" s="235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36"/>
      <c r="R81" s="237"/>
      <c r="S81" s="238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39"/>
      <c r="R82" s="240"/>
      <c r="S82" s="241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32"/>
      <c r="R83" s="232"/>
      <c r="S83" s="232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42"/>
      <c r="R84" s="242"/>
      <c r="S84" s="242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42"/>
      <c r="R85" s="242"/>
      <c r="S85" s="242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32"/>
      <c r="R86" s="232"/>
      <c r="S86" s="232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32"/>
      <c r="R87" s="232"/>
      <c r="S87" s="232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32"/>
      <c r="R88" s="232"/>
      <c r="S88" s="232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21"/>
      <c r="R89" s="222"/>
      <c r="S89" s="223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85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2021-10-08(금) 오전 00:00</v>
      </c>
      <c r="C96" s="284"/>
      <c r="D96" s="256" t="str">
        <f>TEXT($G$1, "[$-ko-KR]yyyy-mm-dd(ddd) ") &amp; "오후 14:00"</f>
        <v>2021-10-08(금) 오후 14:00</v>
      </c>
      <c r="E96" s="257"/>
      <c r="F96" s="258"/>
      <c r="G96" s="256" t="str">
        <f>TEXT($G$1, "[$-ko-KR]yyyy-mm-dd(ddd) ") &amp; "오후 19:00"</f>
        <v>2021-10-08(금) 오후 19:00</v>
      </c>
      <c r="H96" s="257"/>
      <c r="I96" s="258"/>
      <c r="J96" s="256" t="str">
        <f>TEXT($G$1, "[$-ko-KR]yyyy-mm-dd(ddd) ") &amp; "오후 21:00"</f>
        <v>2021-10-08(금) 오후 21:00</v>
      </c>
      <c r="K96" s="257"/>
      <c r="L96" s="258"/>
      <c r="M96" s="256" t="str">
        <f>TEXT($G$1+1, "[$-ko-KR]yyyy-mm-dd(ddd) ") &amp; "오전 00:00"</f>
        <v>2021-10-09(토)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42"/>
      <c r="R98" s="242"/>
      <c r="S98" s="242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42"/>
      <c r="R99" s="242"/>
      <c r="S99" s="242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32"/>
      <c r="R100" s="232"/>
      <c r="S100" s="232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32"/>
      <c r="R101" s="232"/>
      <c r="S101" s="232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32"/>
      <c r="R102" s="232"/>
      <c r="S102" s="232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32"/>
      <c r="R103" s="232"/>
      <c r="S103" s="232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32"/>
      <c r="R104" s="232"/>
      <c r="S104" s="232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32"/>
      <c r="R105" s="232"/>
      <c r="S105" s="232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33"/>
      <c r="R107" s="234"/>
      <c r="S107" s="235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36"/>
      <c r="R108" s="237"/>
      <c r="S108" s="238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39"/>
      <c r="R109" s="240"/>
      <c r="S109" s="241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32"/>
      <c r="R110" s="232"/>
      <c r="S110" s="232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42"/>
      <c r="R111" s="242"/>
      <c r="S111" s="242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42"/>
      <c r="R112" s="242"/>
      <c r="S112" s="242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32"/>
      <c r="R113" s="232"/>
      <c r="S113" s="232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32"/>
      <c r="R114" s="232"/>
      <c r="S114" s="232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32"/>
      <c r="R115" s="232"/>
      <c r="S115" s="232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21"/>
      <c r="R116" s="222"/>
      <c r="S116" s="223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85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2021-10-08(금) 오전 00:00</v>
      </c>
      <c r="C123" s="284"/>
      <c r="D123" s="256" t="str">
        <f>TEXT($G$1, "[$-ko-KR]yyyy-mm-dd(ddd) ") &amp; "오후 14:00"</f>
        <v>2021-10-08(금) 오후 14:00</v>
      </c>
      <c r="E123" s="257"/>
      <c r="F123" s="258"/>
      <c r="G123" s="256" t="str">
        <f>TEXT($G$1, "[$-ko-KR]yyyy-mm-dd(ddd) ") &amp; "오후 19:00"</f>
        <v>2021-10-08(금) 오후 19:00</v>
      </c>
      <c r="H123" s="257"/>
      <c r="I123" s="258"/>
      <c r="J123" s="256" t="str">
        <f>TEXT($G$1, "[$-ko-KR]yyyy-mm-dd(ddd) ") &amp; "오후 21:00"</f>
        <v>2021-10-08(금) 오후 21:00</v>
      </c>
      <c r="K123" s="257"/>
      <c r="L123" s="258"/>
      <c r="M123" s="256" t="str">
        <f>TEXT($G$1+1, "[$-ko-KR]yyyy-mm-dd(ddd) ") &amp; "오전 00:00"</f>
        <v>2021-10-09(토)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42"/>
      <c r="R125" s="242"/>
      <c r="S125" s="242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42"/>
      <c r="R126" s="242"/>
      <c r="S126" s="242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32"/>
      <c r="R127" s="232"/>
      <c r="S127" s="232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32"/>
      <c r="R128" s="232"/>
      <c r="S128" s="232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32"/>
      <c r="R129" s="232"/>
      <c r="S129" s="232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32"/>
      <c r="R130" s="232"/>
      <c r="S130" s="232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32"/>
      <c r="R131" s="232"/>
      <c r="S131" s="232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32"/>
      <c r="R132" s="232"/>
      <c r="S132" s="232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33"/>
      <c r="R134" s="234"/>
      <c r="S134" s="235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36"/>
      <c r="R135" s="237"/>
      <c r="S135" s="238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39"/>
      <c r="R136" s="240"/>
      <c r="S136" s="241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32"/>
      <c r="R137" s="232"/>
      <c r="S137" s="232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42"/>
      <c r="R138" s="242"/>
      <c r="S138" s="242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42"/>
      <c r="R139" s="242"/>
      <c r="S139" s="242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32"/>
      <c r="R140" s="232"/>
      <c r="S140" s="232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85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2021-10-08(금) 오전 00:00</v>
      </c>
      <c r="C150" s="284"/>
      <c r="D150" s="256" t="str">
        <f>TEXT($G$1, "[$-ko-KR]yyyy-mm-dd(ddd) ") &amp; "오후 14:00"</f>
        <v>2021-10-08(금) 오후 14:00</v>
      </c>
      <c r="E150" s="257"/>
      <c r="F150" s="258"/>
      <c r="G150" s="256" t="str">
        <f>TEXT($G$1, "[$-ko-KR]yyyy-mm-dd(ddd) ") &amp; "오후 19:00"</f>
        <v>2021-10-08(금) 오후 19:00</v>
      </c>
      <c r="H150" s="257"/>
      <c r="I150" s="258"/>
      <c r="J150" s="256" t="str">
        <f>TEXT($G$1, "[$-ko-KR]yyyy-mm-dd(ddd) ") &amp; "오후 21:00"</f>
        <v>2021-10-08(금) 오후 21:00</v>
      </c>
      <c r="K150" s="257"/>
      <c r="L150" s="258"/>
      <c r="M150" s="256" t="str">
        <f>TEXT($G$1+1, "[$-ko-KR]yyyy-mm-dd(ddd) ") &amp; "오전 00:00"</f>
        <v>2021-10-09(토)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42"/>
      <c r="R152" s="242"/>
      <c r="S152" s="242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42"/>
      <c r="R153" s="242"/>
      <c r="S153" s="242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32"/>
      <c r="R154" s="232"/>
      <c r="S154" s="232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32"/>
      <c r="R155" s="232"/>
      <c r="S155" s="232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32"/>
      <c r="R156" s="232"/>
      <c r="S156" s="232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32"/>
      <c r="R157" s="232"/>
      <c r="S157" s="232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32"/>
      <c r="R158" s="232"/>
      <c r="S158" s="232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32"/>
      <c r="R159" s="232"/>
      <c r="S159" s="232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33"/>
      <c r="R161" s="234"/>
      <c r="S161" s="235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36"/>
      <c r="R162" s="237"/>
      <c r="S162" s="238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39"/>
      <c r="R163" s="240"/>
      <c r="S163" s="241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32"/>
      <c r="R164" s="232"/>
      <c r="S164" s="232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42"/>
      <c r="R165" s="242"/>
      <c r="S165" s="242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42"/>
      <c r="R166" s="242"/>
      <c r="S166" s="242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32"/>
      <c r="R167" s="232"/>
      <c r="S167" s="232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32"/>
      <c r="R168" s="232"/>
      <c r="S168" s="232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32"/>
      <c r="R169" s="232"/>
      <c r="S169" s="232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21"/>
      <c r="R170" s="222"/>
      <c r="S170" s="223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85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2021-10-08(금) 오전 00:00</v>
      </c>
      <c r="C177" s="284"/>
      <c r="D177" s="256" t="str">
        <f>TEXT($G$1, "[$-ko-KR]yyyy-mm-dd(ddd) ") &amp; "오후 14:00"</f>
        <v>2021-10-08(금) 오후 14:00</v>
      </c>
      <c r="E177" s="257"/>
      <c r="F177" s="258"/>
      <c r="G177" s="256" t="str">
        <f>TEXT($G$1, "[$-ko-KR]yyyy-mm-dd(ddd) ") &amp; "오후 19:00"</f>
        <v>2021-10-08(금) 오후 19:00</v>
      </c>
      <c r="H177" s="257"/>
      <c r="I177" s="258"/>
      <c r="J177" s="256" t="str">
        <f>TEXT($G$1, "[$-ko-KR]yyyy-mm-dd(ddd) ") &amp; "오후 21:00"</f>
        <v>2021-10-08(금) 오후 21:00</v>
      </c>
      <c r="K177" s="257"/>
      <c r="L177" s="258"/>
      <c r="M177" s="256" t="str">
        <f>TEXT($G$1+1, "[$-ko-KR]yyyy-mm-dd(ddd) ") &amp; "오전 00:00"</f>
        <v>2021-10-09(토)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42"/>
      <c r="R179" s="242"/>
      <c r="S179" s="242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42"/>
      <c r="R180" s="242"/>
      <c r="S180" s="242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32"/>
      <c r="R181" s="232"/>
      <c r="S181" s="232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32"/>
      <c r="R182" s="232"/>
      <c r="S182" s="232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32"/>
      <c r="R183" s="232"/>
      <c r="S183" s="232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32"/>
      <c r="R184" s="232"/>
      <c r="S184" s="232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32"/>
      <c r="R185" s="232"/>
      <c r="S185" s="232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32"/>
      <c r="R186" s="232"/>
      <c r="S186" s="232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33"/>
      <c r="R188" s="234"/>
      <c r="S188" s="235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36"/>
      <c r="R189" s="237"/>
      <c r="S189" s="238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39"/>
      <c r="R190" s="240"/>
      <c r="S190" s="241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32"/>
      <c r="R191" s="232"/>
      <c r="S191" s="232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42"/>
      <c r="R192" s="242"/>
      <c r="S192" s="242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42"/>
      <c r="R193" s="242"/>
      <c r="S193" s="242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32"/>
      <c r="R194" s="232"/>
      <c r="S194" s="232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32"/>
      <c r="R195" s="232"/>
      <c r="S195" s="232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32"/>
      <c r="R196" s="232"/>
      <c r="S196" s="232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21"/>
      <c r="R197" s="222"/>
      <c r="S197" s="223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44478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89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2021-10-09(토) 오전 00:00</v>
      </c>
      <c r="C15" s="282"/>
      <c r="D15" s="256" t="str">
        <f>TEXT($G$1, "[$-ko-KR]yyyy-mm-dd(ddd) ") &amp; "오후 14:00"</f>
        <v>2021-10-09(토) 오후 14:00</v>
      </c>
      <c r="E15" s="257"/>
      <c r="F15" s="258"/>
      <c r="G15" s="256" t="str">
        <f>TEXT($G$1, "[$-ko-KR]yyyy-mm-dd(ddd) ") &amp; "오후 19:00"</f>
        <v>2021-10-09(토) 오후 19:00</v>
      </c>
      <c r="H15" s="257"/>
      <c r="I15" s="258"/>
      <c r="J15" s="256" t="str">
        <f>TEXT($G$1, "[$-ko-KR]yyyy-mm-dd(ddd) ") &amp; "오후 21:00"</f>
        <v>2021-10-09(토) 오후 21:00</v>
      </c>
      <c r="K15" s="257"/>
      <c r="L15" s="258"/>
      <c r="M15" s="256" t="str">
        <f>TEXT($G$1+1, "[$-ko-KR]yyyy-mm-dd(ddd) ") &amp; "오전 00:00"</f>
        <v>2021-10-10(일)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89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2021-10-09(토) 오전 00:00</v>
      </c>
      <c r="C42" s="284"/>
      <c r="D42" s="256" t="str">
        <f>TEXT($G$1, "[$-ko-KR]yyyy-mm-dd(ddd) ") &amp; "오후 14:00"</f>
        <v>2021-10-09(토) 오후 14:00</v>
      </c>
      <c r="E42" s="257"/>
      <c r="F42" s="258"/>
      <c r="G42" s="256" t="str">
        <f>TEXT($G$1, "[$-ko-KR]yyyy-mm-dd(ddd) ") &amp; "오후 19:00"</f>
        <v>2021-10-09(토) 오후 19:00</v>
      </c>
      <c r="H42" s="257"/>
      <c r="I42" s="258"/>
      <c r="J42" s="256" t="str">
        <f>TEXT($G$1, "[$-ko-KR]yyyy-mm-dd(ddd) ") &amp; "오후 21:00"</f>
        <v>2021-10-09(토) 오후 21:00</v>
      </c>
      <c r="K42" s="257"/>
      <c r="L42" s="258"/>
      <c r="M42" s="256" t="str">
        <f>TEXT($G$1+1, "[$-ko-KR]yyyy-mm-dd(ddd) ") &amp; "오전 00:00"</f>
        <v>2021-10-10(일)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42"/>
      <c r="R44" s="242"/>
      <c r="S44" s="242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42"/>
      <c r="R45" s="242"/>
      <c r="S45" s="242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32"/>
      <c r="R46" s="232"/>
      <c r="S46" s="232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32"/>
      <c r="R47" s="232"/>
      <c r="S47" s="232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32"/>
      <c r="R48" s="232"/>
      <c r="S48" s="232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32"/>
      <c r="R49" s="232"/>
      <c r="S49" s="232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32"/>
      <c r="R50" s="232"/>
      <c r="S50" s="232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32"/>
      <c r="R51" s="232"/>
      <c r="S51" s="232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33"/>
      <c r="R53" s="234"/>
      <c r="S53" s="235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36"/>
      <c r="R54" s="237"/>
      <c r="S54" s="238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39"/>
      <c r="R55" s="240"/>
      <c r="S55" s="241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32"/>
      <c r="R56" s="232"/>
      <c r="S56" s="232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42"/>
      <c r="R57" s="242"/>
      <c r="S57" s="242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42"/>
      <c r="R58" s="242"/>
      <c r="S58" s="24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89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2021-10-09(토) 오전 00:00</v>
      </c>
      <c r="C69" s="284"/>
      <c r="D69" s="256" t="str">
        <f>TEXT($G$1, "[$-ko-KR]yyyy-mm-dd(ddd) ") &amp; "오후 14:00"</f>
        <v>2021-10-09(토) 오후 14:00</v>
      </c>
      <c r="E69" s="257"/>
      <c r="F69" s="258"/>
      <c r="G69" s="256" t="str">
        <f>TEXT($G$1, "[$-ko-KR]yyyy-mm-dd(ddd) ") &amp; "오후 19:00"</f>
        <v>2021-10-09(토) 오후 19:00</v>
      </c>
      <c r="H69" s="257"/>
      <c r="I69" s="258"/>
      <c r="J69" s="256" t="str">
        <f>TEXT($G$1, "[$-ko-KR]yyyy-mm-dd(ddd) ") &amp; "오후 21:00"</f>
        <v>2021-10-09(토) 오후 21:00</v>
      </c>
      <c r="K69" s="257"/>
      <c r="L69" s="258"/>
      <c r="M69" s="256" t="str">
        <f>TEXT($G$1+1, "[$-ko-KR]yyyy-mm-dd(ddd) ") &amp; "오전 00:00"</f>
        <v>2021-10-10(일)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42"/>
      <c r="R71" s="242"/>
      <c r="S71" s="242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42"/>
      <c r="R72" s="242"/>
      <c r="S72" s="242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32"/>
      <c r="R73" s="232"/>
      <c r="S73" s="232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32"/>
      <c r="R74" s="232"/>
      <c r="S74" s="232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32"/>
      <c r="R75" s="232"/>
      <c r="S75" s="232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32"/>
      <c r="R76" s="232"/>
      <c r="S76" s="232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32"/>
      <c r="R77" s="232"/>
      <c r="S77" s="232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32"/>
      <c r="R78" s="232"/>
      <c r="S78" s="232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33"/>
      <c r="R80" s="234"/>
      <c r="S80" s="235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36"/>
      <c r="R81" s="237"/>
      <c r="S81" s="238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39"/>
      <c r="R82" s="240"/>
      <c r="S82" s="241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32"/>
      <c r="R83" s="232"/>
      <c r="S83" s="232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42"/>
      <c r="R84" s="242"/>
      <c r="S84" s="242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42"/>
      <c r="R85" s="242"/>
      <c r="S85" s="242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32"/>
      <c r="R86" s="232"/>
      <c r="S86" s="232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32"/>
      <c r="R87" s="232"/>
      <c r="S87" s="232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32"/>
      <c r="R88" s="232"/>
      <c r="S88" s="232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221"/>
      <c r="R89" s="222"/>
      <c r="S89" s="223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89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2021-10-09(토) 오전 00:00</v>
      </c>
      <c r="C96" s="284"/>
      <c r="D96" s="256" t="str">
        <f>TEXT($G$1, "[$-ko-KR]yyyy-mm-dd(ddd) ") &amp; "오후 14:00"</f>
        <v>2021-10-09(토) 오후 14:00</v>
      </c>
      <c r="E96" s="257"/>
      <c r="F96" s="258"/>
      <c r="G96" s="256" t="str">
        <f>TEXT($G$1, "[$-ko-KR]yyyy-mm-dd(ddd) ") &amp; "오후 19:00"</f>
        <v>2021-10-09(토) 오후 19:00</v>
      </c>
      <c r="H96" s="257"/>
      <c r="I96" s="258"/>
      <c r="J96" s="256" t="str">
        <f>TEXT($G$1, "[$-ko-KR]yyyy-mm-dd(ddd) ") &amp; "오후 21:00"</f>
        <v>2021-10-09(토) 오후 21:00</v>
      </c>
      <c r="K96" s="257"/>
      <c r="L96" s="258"/>
      <c r="M96" s="256" t="str">
        <f>TEXT($G$1+1, "[$-ko-KR]yyyy-mm-dd(ddd) ") &amp; "오전 00:00"</f>
        <v>2021-10-10(일)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42"/>
      <c r="R98" s="242"/>
      <c r="S98" s="242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42"/>
      <c r="R99" s="242"/>
      <c r="S99" s="242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32"/>
      <c r="R100" s="232"/>
      <c r="S100" s="232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32"/>
      <c r="R101" s="232"/>
      <c r="S101" s="232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32"/>
      <c r="R102" s="232"/>
      <c r="S102" s="232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32"/>
      <c r="R103" s="232"/>
      <c r="S103" s="232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32"/>
      <c r="R104" s="232"/>
      <c r="S104" s="232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32"/>
      <c r="R105" s="232"/>
      <c r="S105" s="232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33"/>
      <c r="R107" s="234"/>
      <c r="S107" s="235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36"/>
      <c r="R108" s="237"/>
      <c r="S108" s="238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39"/>
      <c r="R109" s="240"/>
      <c r="S109" s="241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32"/>
      <c r="R110" s="232"/>
      <c r="S110" s="232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42"/>
      <c r="R111" s="242"/>
      <c r="S111" s="242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42"/>
      <c r="R112" s="242"/>
      <c r="S112" s="242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32"/>
      <c r="R113" s="232"/>
      <c r="S113" s="232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32"/>
      <c r="R114" s="232"/>
      <c r="S114" s="232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32"/>
      <c r="R115" s="232"/>
      <c r="S115" s="232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221"/>
      <c r="R116" s="222"/>
      <c r="S116" s="223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89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2021-10-09(토) 오전 00:00</v>
      </c>
      <c r="C123" s="284"/>
      <c r="D123" s="256" t="str">
        <f>TEXT($G$1, "[$-ko-KR]yyyy-mm-dd(ddd) ") &amp; "오후 14:00"</f>
        <v>2021-10-09(토) 오후 14:00</v>
      </c>
      <c r="E123" s="257"/>
      <c r="F123" s="258"/>
      <c r="G123" s="256" t="str">
        <f>TEXT($G$1, "[$-ko-KR]yyyy-mm-dd(ddd) ") &amp; "오후 19:00"</f>
        <v>2021-10-09(토) 오후 19:00</v>
      </c>
      <c r="H123" s="257"/>
      <c r="I123" s="258"/>
      <c r="J123" s="256" t="str">
        <f>TEXT($G$1, "[$-ko-KR]yyyy-mm-dd(ddd) ") &amp; "오후 21:00"</f>
        <v>2021-10-09(토) 오후 21:00</v>
      </c>
      <c r="K123" s="257"/>
      <c r="L123" s="258"/>
      <c r="M123" s="256" t="str">
        <f>TEXT($G$1+1, "[$-ko-KR]yyyy-mm-dd(ddd) ") &amp; "오전 00:00"</f>
        <v>2021-10-10(일)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42"/>
      <c r="R125" s="242"/>
      <c r="S125" s="242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42"/>
      <c r="R126" s="242"/>
      <c r="S126" s="242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32"/>
      <c r="R127" s="232"/>
      <c r="S127" s="232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32"/>
      <c r="R128" s="232"/>
      <c r="S128" s="232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32"/>
      <c r="R129" s="232"/>
      <c r="S129" s="232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32"/>
      <c r="R130" s="232"/>
      <c r="S130" s="232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32"/>
      <c r="R131" s="232"/>
      <c r="S131" s="232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32"/>
      <c r="R132" s="232"/>
      <c r="S132" s="232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33"/>
      <c r="R134" s="234"/>
      <c r="S134" s="235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36"/>
      <c r="R135" s="237"/>
      <c r="S135" s="238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39"/>
      <c r="R136" s="240"/>
      <c r="S136" s="241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32"/>
      <c r="R137" s="232"/>
      <c r="S137" s="232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42"/>
      <c r="R138" s="242"/>
      <c r="S138" s="242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42"/>
      <c r="R139" s="242"/>
      <c r="S139" s="24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89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2021-10-09(토) 오전 00:00</v>
      </c>
      <c r="C150" s="284"/>
      <c r="D150" s="256" t="str">
        <f>TEXT($G$1, "[$-ko-KR]yyyy-mm-dd(ddd) ") &amp; "오후 14:00"</f>
        <v>2021-10-09(토) 오후 14:00</v>
      </c>
      <c r="E150" s="257"/>
      <c r="F150" s="258"/>
      <c r="G150" s="256" t="str">
        <f>TEXT($G$1, "[$-ko-KR]yyyy-mm-dd(ddd) ") &amp; "오후 19:00"</f>
        <v>2021-10-09(토) 오후 19:00</v>
      </c>
      <c r="H150" s="257"/>
      <c r="I150" s="258"/>
      <c r="J150" s="256" t="str">
        <f>TEXT($G$1, "[$-ko-KR]yyyy-mm-dd(ddd) ") &amp; "오후 21:00"</f>
        <v>2021-10-09(토) 오후 21:00</v>
      </c>
      <c r="K150" s="257"/>
      <c r="L150" s="258"/>
      <c r="M150" s="256" t="str">
        <f>TEXT($G$1+1, "[$-ko-KR]yyyy-mm-dd(ddd) ") &amp; "오전 00:00"</f>
        <v>2021-10-10(일)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42"/>
      <c r="R152" s="242"/>
      <c r="S152" s="242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42"/>
      <c r="R153" s="242"/>
      <c r="S153" s="242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32"/>
      <c r="R154" s="232"/>
      <c r="S154" s="232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32"/>
      <c r="R155" s="232"/>
      <c r="S155" s="232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32"/>
      <c r="R156" s="232"/>
      <c r="S156" s="232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32"/>
      <c r="R157" s="232"/>
      <c r="S157" s="232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32"/>
      <c r="R158" s="232"/>
      <c r="S158" s="232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32"/>
      <c r="R159" s="232"/>
      <c r="S159" s="232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33"/>
      <c r="R161" s="234"/>
      <c r="S161" s="235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36"/>
      <c r="R162" s="237"/>
      <c r="S162" s="238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39"/>
      <c r="R163" s="240"/>
      <c r="S163" s="241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32"/>
      <c r="R164" s="232"/>
      <c r="S164" s="232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42"/>
      <c r="R165" s="242"/>
      <c r="S165" s="242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42"/>
      <c r="R166" s="242"/>
      <c r="S166" s="242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32"/>
      <c r="R167" s="232"/>
      <c r="S167" s="232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32"/>
      <c r="R168" s="232"/>
      <c r="S168" s="232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32"/>
      <c r="R169" s="232"/>
      <c r="S169" s="232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221"/>
      <c r="R170" s="222"/>
      <c r="S170" s="223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89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2021-10-09(토) 오전 00:00</v>
      </c>
      <c r="C177" s="284"/>
      <c r="D177" s="256" t="str">
        <f>TEXT($G$1, "[$-ko-KR]yyyy-mm-dd(ddd) ") &amp; "오후 14:00"</f>
        <v>2021-10-09(토) 오후 14:00</v>
      </c>
      <c r="E177" s="257"/>
      <c r="F177" s="258"/>
      <c r="G177" s="256" t="str">
        <f>TEXT($G$1, "[$-ko-KR]yyyy-mm-dd(ddd) ") &amp; "오후 19:00"</f>
        <v>2021-10-09(토) 오후 19:00</v>
      </c>
      <c r="H177" s="257"/>
      <c r="I177" s="258"/>
      <c r="J177" s="256" t="str">
        <f>TEXT($G$1, "[$-ko-KR]yyyy-mm-dd(ddd) ") &amp; "오후 21:00"</f>
        <v>2021-10-09(토) 오후 21:00</v>
      </c>
      <c r="K177" s="257"/>
      <c r="L177" s="258"/>
      <c r="M177" s="256" t="str">
        <f>TEXT($G$1+1, "[$-ko-KR]yyyy-mm-dd(ddd) ") &amp; "오전 00:00"</f>
        <v>2021-10-10(일)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42"/>
      <c r="R179" s="242"/>
      <c r="S179" s="242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42"/>
      <c r="R180" s="242"/>
      <c r="S180" s="242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32"/>
      <c r="R181" s="232"/>
      <c r="S181" s="232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32"/>
      <c r="R182" s="232"/>
      <c r="S182" s="232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32"/>
      <c r="R183" s="232"/>
      <c r="S183" s="232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32"/>
      <c r="R184" s="232"/>
      <c r="S184" s="232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32"/>
      <c r="R185" s="232"/>
      <c r="S185" s="232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32"/>
      <c r="R186" s="232"/>
      <c r="S186" s="232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33"/>
      <c r="R188" s="234"/>
      <c r="S188" s="235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36"/>
      <c r="R189" s="237"/>
      <c r="S189" s="238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39"/>
      <c r="R190" s="240"/>
      <c r="S190" s="241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32"/>
      <c r="R191" s="232"/>
      <c r="S191" s="232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42"/>
      <c r="R192" s="242"/>
      <c r="S192" s="242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42"/>
      <c r="R193" s="242"/>
      <c r="S193" s="242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32"/>
      <c r="R194" s="232"/>
      <c r="S194" s="232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32"/>
      <c r="R195" s="232"/>
      <c r="S195" s="232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32"/>
      <c r="R196" s="232"/>
      <c r="S196" s="232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221"/>
      <c r="R197" s="222"/>
      <c r="S197" s="223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44479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9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2021-10-10(일) 오전 00:00</v>
      </c>
      <c r="C15" s="282"/>
      <c r="D15" s="256" t="str">
        <f>TEXT($G$1, "[$-ko-KR]yyyy-mm-dd(ddd) ") &amp; "오후 14:00"</f>
        <v>2021-10-10(일) 오후 14:00</v>
      </c>
      <c r="E15" s="257"/>
      <c r="F15" s="258"/>
      <c r="G15" s="256" t="str">
        <f>TEXT($G$1, "[$-ko-KR]yyyy-mm-dd(ddd) ") &amp; "오후 19:00"</f>
        <v>2021-10-10(일) 오후 19:00</v>
      </c>
      <c r="H15" s="257"/>
      <c r="I15" s="258"/>
      <c r="J15" s="256" t="str">
        <f>TEXT($G$1, "[$-ko-KR]yyyy-mm-dd(ddd) ") &amp; "오후 21:00"</f>
        <v>2021-10-10(일) 오후 21:00</v>
      </c>
      <c r="K15" s="257"/>
      <c r="L15" s="258"/>
      <c r="M15" s="256" t="str">
        <f>TEXT($G$1+1, "[$-ko-KR]yyyy-mm-dd(ddd) ") &amp; "오전 00:00"</f>
        <v>2021-10-11(월)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93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2021-10-10(일) 오전 00:00</v>
      </c>
      <c r="C42" s="284"/>
      <c r="D42" s="256" t="str">
        <f>TEXT($G$1, "[$-ko-KR]yyyy-mm-dd(ddd) ") &amp; "오후 14:00"</f>
        <v>2021-10-10(일) 오후 14:00</v>
      </c>
      <c r="E42" s="257"/>
      <c r="F42" s="258"/>
      <c r="G42" s="256" t="str">
        <f>TEXT($G$1, "[$-ko-KR]yyyy-mm-dd(ddd) ") &amp; "오후 19:00"</f>
        <v>2021-10-10(일) 오후 19:00</v>
      </c>
      <c r="H42" s="257"/>
      <c r="I42" s="258"/>
      <c r="J42" s="256" t="str">
        <f>TEXT($G$1, "[$-ko-KR]yyyy-mm-dd(ddd) ") &amp; "오후 21:00"</f>
        <v>2021-10-10(일) 오후 21:00</v>
      </c>
      <c r="K42" s="257"/>
      <c r="L42" s="258"/>
      <c r="M42" s="256" t="str">
        <f>TEXT($G$1+1, "[$-ko-KR]yyyy-mm-dd(ddd) ") &amp; "오전 00:00"</f>
        <v>2021-10-11(월)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42"/>
      <c r="R44" s="242"/>
      <c r="S44" s="242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42"/>
      <c r="R45" s="242"/>
      <c r="S45" s="242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32"/>
      <c r="R46" s="232"/>
      <c r="S46" s="232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32"/>
      <c r="R47" s="232"/>
      <c r="S47" s="232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32"/>
      <c r="R48" s="232"/>
      <c r="S48" s="232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32"/>
      <c r="R49" s="232"/>
      <c r="S49" s="232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32"/>
      <c r="R50" s="232"/>
      <c r="S50" s="232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32"/>
      <c r="R51" s="232"/>
      <c r="S51" s="232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33"/>
      <c r="R53" s="234"/>
      <c r="S53" s="235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36"/>
      <c r="R54" s="237"/>
      <c r="S54" s="238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39"/>
      <c r="R55" s="240"/>
      <c r="S55" s="241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32"/>
      <c r="R56" s="232"/>
      <c r="S56" s="232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42"/>
      <c r="R57" s="242"/>
      <c r="S57" s="242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42"/>
      <c r="R58" s="242"/>
      <c r="S58" s="242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93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2021-10-10(일) 오전 00:00</v>
      </c>
      <c r="C69" s="284"/>
      <c r="D69" s="256" t="str">
        <f>TEXT($G$1, "[$-ko-KR]yyyy-mm-dd(ddd) ") &amp; "오후 14:00"</f>
        <v>2021-10-10(일) 오후 14:00</v>
      </c>
      <c r="E69" s="257"/>
      <c r="F69" s="258"/>
      <c r="G69" s="256" t="str">
        <f>TEXT($G$1, "[$-ko-KR]yyyy-mm-dd(ddd) ") &amp; "오후 19:00"</f>
        <v>2021-10-10(일) 오후 19:00</v>
      </c>
      <c r="H69" s="257"/>
      <c r="I69" s="258"/>
      <c r="J69" s="256" t="str">
        <f>TEXT($G$1, "[$-ko-KR]yyyy-mm-dd(ddd) ") &amp; "오후 21:00"</f>
        <v>2021-10-10(일) 오후 21:00</v>
      </c>
      <c r="K69" s="257"/>
      <c r="L69" s="258"/>
      <c r="M69" s="256" t="str">
        <f>TEXT($G$1+1, "[$-ko-KR]yyyy-mm-dd(ddd) ") &amp; "오전 00:00"</f>
        <v>2021-10-11(월)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42"/>
      <c r="R71" s="242"/>
      <c r="S71" s="242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42"/>
      <c r="R72" s="242"/>
      <c r="S72" s="242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32"/>
      <c r="R73" s="232"/>
      <c r="S73" s="232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32"/>
      <c r="R74" s="232"/>
      <c r="S74" s="232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32"/>
      <c r="R75" s="232"/>
      <c r="S75" s="232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32"/>
      <c r="R76" s="232"/>
      <c r="S76" s="232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32"/>
      <c r="R77" s="232"/>
      <c r="S77" s="232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32"/>
      <c r="R78" s="232"/>
      <c r="S78" s="232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33"/>
      <c r="R80" s="234"/>
      <c r="S80" s="235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36"/>
      <c r="R81" s="237"/>
      <c r="S81" s="238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39"/>
      <c r="R82" s="240"/>
      <c r="S82" s="241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32"/>
      <c r="R83" s="232"/>
      <c r="S83" s="232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42"/>
      <c r="R84" s="242"/>
      <c r="S84" s="242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42"/>
      <c r="R85" s="242"/>
      <c r="S85" s="242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32"/>
      <c r="R86" s="232"/>
      <c r="S86" s="232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32"/>
      <c r="R87" s="232"/>
      <c r="S87" s="232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32"/>
      <c r="R88" s="232"/>
      <c r="S88" s="232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221"/>
      <c r="R89" s="222"/>
      <c r="S89" s="223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93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2021-10-10(일) 오전 00:00</v>
      </c>
      <c r="C96" s="284"/>
      <c r="D96" s="256" t="str">
        <f>TEXT($G$1, "[$-ko-KR]yyyy-mm-dd(ddd) ") &amp; "오후 14:00"</f>
        <v>2021-10-10(일) 오후 14:00</v>
      </c>
      <c r="E96" s="257"/>
      <c r="F96" s="258"/>
      <c r="G96" s="256" t="str">
        <f>TEXT($G$1, "[$-ko-KR]yyyy-mm-dd(ddd) ") &amp; "오후 19:00"</f>
        <v>2021-10-10(일) 오후 19:00</v>
      </c>
      <c r="H96" s="257"/>
      <c r="I96" s="258"/>
      <c r="J96" s="256" t="str">
        <f>TEXT($G$1, "[$-ko-KR]yyyy-mm-dd(ddd) ") &amp; "오후 21:00"</f>
        <v>2021-10-10(일) 오후 21:00</v>
      </c>
      <c r="K96" s="257"/>
      <c r="L96" s="258"/>
      <c r="M96" s="256" t="str">
        <f>TEXT($G$1+1, "[$-ko-KR]yyyy-mm-dd(ddd) ") &amp; "오전 00:00"</f>
        <v>2021-10-11(월)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42"/>
      <c r="R98" s="242"/>
      <c r="S98" s="242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42"/>
      <c r="R99" s="242"/>
      <c r="S99" s="242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32"/>
      <c r="R100" s="232"/>
      <c r="S100" s="232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32"/>
      <c r="R101" s="232"/>
      <c r="S101" s="232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32"/>
      <c r="R102" s="232"/>
      <c r="S102" s="232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32"/>
      <c r="R103" s="232"/>
      <c r="S103" s="232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32"/>
      <c r="R104" s="232"/>
      <c r="S104" s="232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32"/>
      <c r="R105" s="232"/>
      <c r="S105" s="232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33"/>
      <c r="R107" s="234"/>
      <c r="S107" s="235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36"/>
      <c r="R108" s="237"/>
      <c r="S108" s="238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39"/>
      <c r="R109" s="240"/>
      <c r="S109" s="241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32"/>
      <c r="R110" s="232"/>
      <c r="S110" s="232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42"/>
      <c r="R111" s="242"/>
      <c r="S111" s="242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42"/>
      <c r="R112" s="242"/>
      <c r="S112" s="242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32"/>
      <c r="R113" s="232"/>
      <c r="S113" s="232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32"/>
      <c r="R114" s="232"/>
      <c r="S114" s="232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32"/>
      <c r="R115" s="232"/>
      <c r="S115" s="232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221"/>
      <c r="R116" s="222"/>
      <c r="S116" s="223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93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2021-10-10(일) 오전 00:00</v>
      </c>
      <c r="C123" s="284"/>
      <c r="D123" s="256" t="str">
        <f>TEXT($G$1, "[$-ko-KR]yyyy-mm-dd(ddd) ") &amp; "오후 14:00"</f>
        <v>2021-10-10(일) 오후 14:00</v>
      </c>
      <c r="E123" s="257"/>
      <c r="F123" s="258"/>
      <c r="G123" s="256" t="str">
        <f>TEXT($G$1, "[$-ko-KR]yyyy-mm-dd(ddd) ") &amp; "오후 19:00"</f>
        <v>2021-10-10(일) 오후 19:00</v>
      </c>
      <c r="H123" s="257"/>
      <c r="I123" s="258"/>
      <c r="J123" s="256" t="str">
        <f>TEXT($G$1, "[$-ko-KR]yyyy-mm-dd(ddd) ") &amp; "오후 21:00"</f>
        <v>2021-10-10(일) 오후 21:00</v>
      </c>
      <c r="K123" s="257"/>
      <c r="L123" s="258"/>
      <c r="M123" s="256" t="str">
        <f>TEXT($G$1+1, "[$-ko-KR]yyyy-mm-dd(ddd) ") &amp; "오전 00:00"</f>
        <v>2021-10-11(월)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42"/>
      <c r="R125" s="242"/>
      <c r="S125" s="242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42"/>
      <c r="R126" s="242"/>
      <c r="S126" s="242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32"/>
      <c r="R127" s="232"/>
      <c r="S127" s="232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32"/>
      <c r="R128" s="232"/>
      <c r="S128" s="232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32"/>
      <c r="R129" s="232"/>
      <c r="S129" s="232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32"/>
      <c r="R130" s="232"/>
      <c r="S130" s="232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32"/>
      <c r="R131" s="232"/>
      <c r="S131" s="232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32"/>
      <c r="R132" s="232"/>
      <c r="S132" s="232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33"/>
      <c r="R134" s="234"/>
      <c r="S134" s="235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36"/>
      <c r="R135" s="237"/>
      <c r="S135" s="238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39"/>
      <c r="R136" s="240"/>
      <c r="S136" s="241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32"/>
      <c r="R137" s="232"/>
      <c r="S137" s="232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42"/>
      <c r="R138" s="242"/>
      <c r="S138" s="242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42"/>
      <c r="R139" s="242"/>
      <c r="S139" s="242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93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2021-10-10(일) 오전 00:00</v>
      </c>
      <c r="C150" s="284"/>
      <c r="D150" s="256" t="str">
        <f>TEXT($G$1, "[$-ko-KR]yyyy-mm-dd(ddd) ") &amp; "오후 14:00"</f>
        <v>2021-10-10(일) 오후 14:00</v>
      </c>
      <c r="E150" s="257"/>
      <c r="F150" s="258"/>
      <c r="G150" s="256" t="str">
        <f>TEXT($G$1, "[$-ko-KR]yyyy-mm-dd(ddd) ") &amp; "오후 19:00"</f>
        <v>2021-10-10(일) 오후 19:00</v>
      </c>
      <c r="H150" s="257"/>
      <c r="I150" s="258"/>
      <c r="J150" s="256" t="str">
        <f>TEXT($G$1, "[$-ko-KR]yyyy-mm-dd(ddd) ") &amp; "오후 21:00"</f>
        <v>2021-10-10(일) 오후 21:00</v>
      </c>
      <c r="K150" s="257"/>
      <c r="L150" s="258"/>
      <c r="M150" s="256" t="str">
        <f>TEXT($G$1+1, "[$-ko-KR]yyyy-mm-dd(ddd) ") &amp; "오전 00:00"</f>
        <v>2021-10-11(월)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42"/>
      <c r="R152" s="242"/>
      <c r="S152" s="242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42"/>
      <c r="R153" s="242"/>
      <c r="S153" s="242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32"/>
      <c r="R154" s="232"/>
      <c r="S154" s="232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32"/>
      <c r="R155" s="232"/>
      <c r="S155" s="232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32"/>
      <c r="R156" s="232"/>
      <c r="S156" s="232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32"/>
      <c r="R157" s="232"/>
      <c r="S157" s="232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32"/>
      <c r="R158" s="232"/>
      <c r="S158" s="232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32"/>
      <c r="R159" s="232"/>
      <c r="S159" s="232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33"/>
      <c r="R161" s="234"/>
      <c r="S161" s="235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36"/>
      <c r="R162" s="237"/>
      <c r="S162" s="238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39"/>
      <c r="R163" s="240"/>
      <c r="S163" s="241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32"/>
      <c r="R164" s="232"/>
      <c r="S164" s="232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42"/>
      <c r="R165" s="242"/>
      <c r="S165" s="242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42"/>
      <c r="R166" s="242"/>
      <c r="S166" s="242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32"/>
      <c r="R167" s="232"/>
      <c r="S167" s="232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32"/>
      <c r="R168" s="232"/>
      <c r="S168" s="232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32"/>
      <c r="R169" s="232"/>
      <c r="S169" s="232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221"/>
      <c r="R170" s="222"/>
      <c r="S170" s="223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93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2021-10-10(일) 오전 00:00</v>
      </c>
      <c r="C177" s="284"/>
      <c r="D177" s="256" t="str">
        <f>TEXT($G$1, "[$-ko-KR]yyyy-mm-dd(ddd) ") &amp; "오후 14:00"</f>
        <v>2021-10-10(일) 오후 14:00</v>
      </c>
      <c r="E177" s="257"/>
      <c r="F177" s="258"/>
      <c r="G177" s="256" t="str">
        <f>TEXT($G$1, "[$-ko-KR]yyyy-mm-dd(ddd) ") &amp; "오후 19:00"</f>
        <v>2021-10-10(일) 오후 19:00</v>
      </c>
      <c r="H177" s="257"/>
      <c r="I177" s="258"/>
      <c r="J177" s="256" t="str">
        <f>TEXT($G$1, "[$-ko-KR]yyyy-mm-dd(ddd) ") &amp; "오후 21:00"</f>
        <v>2021-10-10(일) 오후 21:00</v>
      </c>
      <c r="K177" s="257"/>
      <c r="L177" s="258"/>
      <c r="M177" s="256" t="str">
        <f>TEXT($G$1+1, "[$-ko-KR]yyyy-mm-dd(ddd) ") &amp; "오전 00:00"</f>
        <v>2021-10-11(월)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42"/>
      <c r="R179" s="242"/>
      <c r="S179" s="242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42"/>
      <c r="R180" s="242"/>
      <c r="S180" s="242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32"/>
      <c r="R181" s="232"/>
      <c r="S181" s="232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32"/>
      <c r="R182" s="232"/>
      <c r="S182" s="232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32"/>
      <c r="R183" s="232"/>
      <c r="S183" s="232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32"/>
      <c r="R184" s="232"/>
      <c r="S184" s="232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32"/>
      <c r="R185" s="232"/>
      <c r="S185" s="232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32"/>
      <c r="R186" s="232"/>
      <c r="S186" s="232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33"/>
      <c r="R188" s="234"/>
      <c r="S188" s="235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36"/>
      <c r="R189" s="237"/>
      <c r="S189" s="238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39"/>
      <c r="R190" s="240"/>
      <c r="S190" s="241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32"/>
      <c r="R191" s="232"/>
      <c r="S191" s="232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42"/>
      <c r="R192" s="242"/>
      <c r="S192" s="242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42"/>
      <c r="R193" s="242"/>
      <c r="S193" s="242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32"/>
      <c r="R194" s="232"/>
      <c r="S194" s="232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32"/>
      <c r="R195" s="232"/>
      <c r="S195" s="232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32"/>
      <c r="R196" s="232"/>
      <c r="S196" s="232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221"/>
      <c r="R197" s="222"/>
      <c r="S197" s="223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44480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9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2021-10-11(월) 오전 00:00</v>
      </c>
      <c r="C15" s="282"/>
      <c r="D15" s="256" t="str">
        <f>TEXT($G$1, "[$-ko-KR]yyyy-mm-dd(ddd) ") &amp; "오후 14:00"</f>
        <v>2021-10-11(월) 오후 14:00</v>
      </c>
      <c r="E15" s="257"/>
      <c r="F15" s="258"/>
      <c r="G15" s="256" t="str">
        <f>TEXT($G$1, "[$-ko-KR]yyyy-mm-dd(ddd) ") &amp; "오후 19:00"</f>
        <v>2021-10-11(월) 오후 19:00</v>
      </c>
      <c r="H15" s="257"/>
      <c r="I15" s="258"/>
      <c r="J15" s="256" t="str">
        <f>TEXT($G$1, "[$-ko-KR]yyyy-mm-dd(ddd) ") &amp; "오후 21:00"</f>
        <v>2021-10-11(월) 오후 21:00</v>
      </c>
      <c r="K15" s="257"/>
      <c r="L15" s="258"/>
      <c r="M15" s="256" t="str">
        <f>TEXT($G$1+1, "[$-ko-KR]yyyy-mm-dd(ddd) ") &amp; "오전 00:00"</f>
        <v>2021-10-12(화)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97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2021-10-11(월) 오전 00:00</v>
      </c>
      <c r="C42" s="284"/>
      <c r="D42" s="256" t="str">
        <f>TEXT($G$1, "[$-ko-KR]yyyy-mm-dd(ddd) ") &amp; "오후 14:00"</f>
        <v>2021-10-11(월) 오후 14:00</v>
      </c>
      <c r="E42" s="257"/>
      <c r="F42" s="258"/>
      <c r="G42" s="256" t="str">
        <f>TEXT($G$1, "[$-ko-KR]yyyy-mm-dd(ddd) ") &amp; "오후 19:00"</f>
        <v>2021-10-11(월) 오후 19:00</v>
      </c>
      <c r="H42" s="257"/>
      <c r="I42" s="258"/>
      <c r="J42" s="256" t="str">
        <f>TEXT($G$1, "[$-ko-KR]yyyy-mm-dd(ddd) ") &amp; "오후 21:00"</f>
        <v>2021-10-11(월) 오후 21:00</v>
      </c>
      <c r="K42" s="257"/>
      <c r="L42" s="258"/>
      <c r="M42" s="256" t="str">
        <f>TEXT($G$1+1, "[$-ko-KR]yyyy-mm-dd(ddd) ") &amp; "오전 00:00"</f>
        <v>2021-10-12(화)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42"/>
      <c r="R44" s="242"/>
      <c r="S44" s="242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42"/>
      <c r="R45" s="242"/>
      <c r="S45" s="242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32"/>
      <c r="R46" s="232"/>
      <c r="S46" s="232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32"/>
      <c r="R47" s="232"/>
      <c r="S47" s="232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32"/>
      <c r="R48" s="232"/>
      <c r="S48" s="232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32"/>
      <c r="R49" s="232"/>
      <c r="S49" s="232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32"/>
      <c r="R50" s="232"/>
      <c r="S50" s="232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32"/>
      <c r="R51" s="232"/>
      <c r="S51" s="232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33"/>
      <c r="R53" s="234"/>
      <c r="S53" s="235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36"/>
      <c r="R54" s="237"/>
      <c r="S54" s="238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239"/>
      <c r="R55" s="240"/>
      <c r="S55" s="241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32"/>
      <c r="R56" s="232"/>
      <c r="S56" s="232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42"/>
      <c r="R57" s="242"/>
      <c r="S57" s="242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42"/>
      <c r="R58" s="242"/>
      <c r="S58" s="242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97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2021-10-11(월) 오전 00:00</v>
      </c>
      <c r="C69" s="284"/>
      <c r="D69" s="256" t="str">
        <f>TEXT($G$1, "[$-ko-KR]yyyy-mm-dd(ddd) ") &amp; "오후 14:00"</f>
        <v>2021-10-11(월) 오후 14:00</v>
      </c>
      <c r="E69" s="257"/>
      <c r="F69" s="258"/>
      <c r="G69" s="256" t="str">
        <f>TEXT($G$1, "[$-ko-KR]yyyy-mm-dd(ddd) ") &amp; "오후 19:00"</f>
        <v>2021-10-11(월) 오후 19:00</v>
      </c>
      <c r="H69" s="257"/>
      <c r="I69" s="258"/>
      <c r="J69" s="256" t="str">
        <f>TEXT($G$1, "[$-ko-KR]yyyy-mm-dd(ddd) ") &amp; "오후 21:00"</f>
        <v>2021-10-11(월) 오후 21:00</v>
      </c>
      <c r="K69" s="257"/>
      <c r="L69" s="258"/>
      <c r="M69" s="256" t="str">
        <f>TEXT($G$1+1, "[$-ko-KR]yyyy-mm-dd(ddd) ") &amp; "오전 00:00"</f>
        <v>2021-10-12(화)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42"/>
      <c r="R71" s="242"/>
      <c r="S71" s="242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42"/>
      <c r="R72" s="242"/>
      <c r="S72" s="242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32"/>
      <c r="R73" s="232"/>
      <c r="S73" s="232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32"/>
      <c r="R74" s="232"/>
      <c r="S74" s="232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32"/>
      <c r="R75" s="232"/>
      <c r="S75" s="232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32"/>
      <c r="R76" s="232"/>
      <c r="S76" s="232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32"/>
      <c r="R77" s="232"/>
      <c r="S77" s="232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32"/>
      <c r="R78" s="232"/>
      <c r="S78" s="232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33"/>
      <c r="R80" s="234"/>
      <c r="S80" s="235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36"/>
      <c r="R81" s="237"/>
      <c r="S81" s="238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239"/>
      <c r="R82" s="240"/>
      <c r="S82" s="241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32"/>
      <c r="R83" s="232"/>
      <c r="S83" s="232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42"/>
      <c r="R84" s="242"/>
      <c r="S84" s="242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42"/>
      <c r="R85" s="242"/>
      <c r="S85" s="242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32"/>
      <c r="R86" s="232"/>
      <c r="S86" s="232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32"/>
      <c r="R87" s="232"/>
      <c r="S87" s="232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32"/>
      <c r="R88" s="232"/>
      <c r="S88" s="232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221"/>
      <c r="R89" s="222"/>
      <c r="S89" s="223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97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2021-10-11(월) 오전 00:00</v>
      </c>
      <c r="C96" s="284"/>
      <c r="D96" s="256" t="str">
        <f>TEXT($G$1, "[$-ko-KR]yyyy-mm-dd(ddd) ") &amp; "오후 14:00"</f>
        <v>2021-10-11(월) 오후 14:00</v>
      </c>
      <c r="E96" s="257"/>
      <c r="F96" s="258"/>
      <c r="G96" s="256" t="str">
        <f>TEXT($G$1, "[$-ko-KR]yyyy-mm-dd(ddd) ") &amp; "오후 19:00"</f>
        <v>2021-10-11(월) 오후 19:00</v>
      </c>
      <c r="H96" s="257"/>
      <c r="I96" s="258"/>
      <c r="J96" s="256" t="str">
        <f>TEXT($G$1, "[$-ko-KR]yyyy-mm-dd(ddd) ") &amp; "오후 21:00"</f>
        <v>2021-10-11(월) 오후 21:00</v>
      </c>
      <c r="K96" s="257"/>
      <c r="L96" s="258"/>
      <c r="M96" s="256" t="str">
        <f>TEXT($G$1+1, "[$-ko-KR]yyyy-mm-dd(ddd) ") &amp; "오전 00:00"</f>
        <v>2021-10-12(화)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42"/>
      <c r="R98" s="242"/>
      <c r="S98" s="242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42"/>
      <c r="R99" s="242"/>
      <c r="S99" s="242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32"/>
      <c r="R100" s="232"/>
      <c r="S100" s="232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32"/>
      <c r="R101" s="232"/>
      <c r="S101" s="232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32"/>
      <c r="R102" s="232"/>
      <c r="S102" s="232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32"/>
      <c r="R103" s="232"/>
      <c r="S103" s="232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32"/>
      <c r="R104" s="232"/>
      <c r="S104" s="232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32"/>
      <c r="R105" s="232"/>
      <c r="S105" s="232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33"/>
      <c r="R107" s="234"/>
      <c r="S107" s="235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36"/>
      <c r="R108" s="237"/>
      <c r="S108" s="238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239"/>
      <c r="R109" s="240"/>
      <c r="S109" s="241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32"/>
      <c r="R110" s="232"/>
      <c r="S110" s="232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42"/>
      <c r="R111" s="242"/>
      <c r="S111" s="242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42"/>
      <c r="R112" s="242"/>
      <c r="S112" s="242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32"/>
      <c r="R113" s="232"/>
      <c r="S113" s="232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32"/>
      <c r="R114" s="232"/>
      <c r="S114" s="232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32"/>
      <c r="R115" s="232"/>
      <c r="S115" s="232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221"/>
      <c r="R116" s="222"/>
      <c r="S116" s="223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97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2021-10-11(월) 오전 00:00</v>
      </c>
      <c r="C123" s="284"/>
      <c r="D123" s="256" t="str">
        <f>TEXT($G$1, "[$-ko-KR]yyyy-mm-dd(ddd) ") &amp; "오후 14:00"</f>
        <v>2021-10-11(월) 오후 14:00</v>
      </c>
      <c r="E123" s="257"/>
      <c r="F123" s="258"/>
      <c r="G123" s="256" t="str">
        <f>TEXT($G$1, "[$-ko-KR]yyyy-mm-dd(ddd) ") &amp; "오후 19:00"</f>
        <v>2021-10-11(월) 오후 19:00</v>
      </c>
      <c r="H123" s="257"/>
      <c r="I123" s="258"/>
      <c r="J123" s="256" t="str">
        <f>TEXT($G$1, "[$-ko-KR]yyyy-mm-dd(ddd) ") &amp; "오후 21:00"</f>
        <v>2021-10-11(월) 오후 21:00</v>
      </c>
      <c r="K123" s="257"/>
      <c r="L123" s="258"/>
      <c r="M123" s="256" t="str">
        <f>TEXT($G$1+1, "[$-ko-KR]yyyy-mm-dd(ddd) ") &amp; "오전 00:00"</f>
        <v>2021-10-12(화)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42"/>
      <c r="R125" s="242"/>
      <c r="S125" s="242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42"/>
      <c r="R126" s="242"/>
      <c r="S126" s="242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32"/>
      <c r="R127" s="232"/>
      <c r="S127" s="232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32"/>
      <c r="R128" s="232"/>
      <c r="S128" s="232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32"/>
      <c r="R129" s="232"/>
      <c r="S129" s="232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32"/>
      <c r="R130" s="232"/>
      <c r="S130" s="232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32"/>
      <c r="R131" s="232"/>
      <c r="S131" s="232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32"/>
      <c r="R132" s="232"/>
      <c r="S132" s="232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33"/>
      <c r="R134" s="234"/>
      <c r="S134" s="235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36"/>
      <c r="R135" s="237"/>
      <c r="S135" s="238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239"/>
      <c r="R136" s="240"/>
      <c r="S136" s="241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32"/>
      <c r="R137" s="232"/>
      <c r="S137" s="232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42"/>
      <c r="R138" s="242"/>
      <c r="S138" s="242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42"/>
      <c r="R139" s="242"/>
      <c r="S139" s="242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97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2021-10-11(월) 오전 00:00</v>
      </c>
      <c r="C150" s="284"/>
      <c r="D150" s="256" t="str">
        <f>TEXT($G$1, "[$-ko-KR]yyyy-mm-dd(ddd) ") &amp; "오후 14:00"</f>
        <v>2021-10-11(월) 오후 14:00</v>
      </c>
      <c r="E150" s="257"/>
      <c r="F150" s="258"/>
      <c r="G150" s="256" t="str">
        <f>TEXT($G$1, "[$-ko-KR]yyyy-mm-dd(ddd) ") &amp; "오후 19:00"</f>
        <v>2021-10-11(월) 오후 19:00</v>
      </c>
      <c r="H150" s="257"/>
      <c r="I150" s="258"/>
      <c r="J150" s="256" t="str">
        <f>TEXT($G$1, "[$-ko-KR]yyyy-mm-dd(ddd) ") &amp; "오후 21:00"</f>
        <v>2021-10-11(월) 오후 21:00</v>
      </c>
      <c r="K150" s="257"/>
      <c r="L150" s="258"/>
      <c r="M150" s="256" t="str">
        <f>TEXT($G$1+1, "[$-ko-KR]yyyy-mm-dd(ddd) ") &amp; "오전 00:00"</f>
        <v>2021-10-12(화)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42"/>
      <c r="R152" s="242"/>
      <c r="S152" s="242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42"/>
      <c r="R153" s="242"/>
      <c r="S153" s="242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32"/>
      <c r="R154" s="232"/>
      <c r="S154" s="232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32"/>
      <c r="R155" s="232"/>
      <c r="S155" s="232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32"/>
      <c r="R156" s="232"/>
      <c r="S156" s="232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32"/>
      <c r="R157" s="232"/>
      <c r="S157" s="232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32"/>
      <c r="R158" s="232"/>
      <c r="S158" s="232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32"/>
      <c r="R159" s="232"/>
      <c r="S159" s="232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33"/>
      <c r="R161" s="234"/>
      <c r="S161" s="235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36"/>
      <c r="R162" s="237"/>
      <c r="S162" s="238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239"/>
      <c r="R163" s="240"/>
      <c r="S163" s="241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32"/>
      <c r="R164" s="232"/>
      <c r="S164" s="232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42"/>
      <c r="R165" s="242"/>
      <c r="S165" s="242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42"/>
      <c r="R166" s="242"/>
      <c r="S166" s="242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32"/>
      <c r="R167" s="232"/>
      <c r="S167" s="232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32"/>
      <c r="R168" s="232"/>
      <c r="S168" s="232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32"/>
      <c r="R169" s="232"/>
      <c r="S169" s="232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221"/>
      <c r="R170" s="222"/>
      <c r="S170" s="223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97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2021-10-11(월) 오전 00:00</v>
      </c>
      <c r="C177" s="284"/>
      <c r="D177" s="256" t="str">
        <f>TEXT($G$1, "[$-ko-KR]yyyy-mm-dd(ddd) ") &amp; "오후 14:00"</f>
        <v>2021-10-11(월) 오후 14:00</v>
      </c>
      <c r="E177" s="257"/>
      <c r="F177" s="258"/>
      <c r="G177" s="256" t="str">
        <f>TEXT($G$1, "[$-ko-KR]yyyy-mm-dd(ddd) ") &amp; "오후 19:00"</f>
        <v>2021-10-11(월) 오후 19:00</v>
      </c>
      <c r="H177" s="257"/>
      <c r="I177" s="258"/>
      <c r="J177" s="256" t="str">
        <f>TEXT($G$1, "[$-ko-KR]yyyy-mm-dd(ddd) ") &amp; "오후 21:00"</f>
        <v>2021-10-11(월) 오후 21:00</v>
      </c>
      <c r="K177" s="257"/>
      <c r="L177" s="258"/>
      <c r="M177" s="256" t="str">
        <f>TEXT($G$1+1, "[$-ko-KR]yyyy-mm-dd(ddd) ") &amp; "오전 00:00"</f>
        <v>2021-10-12(화)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42"/>
      <c r="R179" s="242"/>
      <c r="S179" s="242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42"/>
      <c r="R180" s="242"/>
      <c r="S180" s="242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32"/>
      <c r="R181" s="232"/>
      <c r="S181" s="232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32"/>
      <c r="R182" s="232"/>
      <c r="S182" s="232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32"/>
      <c r="R183" s="232"/>
      <c r="S183" s="232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32"/>
      <c r="R184" s="232"/>
      <c r="S184" s="232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32"/>
      <c r="R185" s="232"/>
      <c r="S185" s="232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32"/>
      <c r="R186" s="232"/>
      <c r="S186" s="232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33"/>
      <c r="R188" s="234"/>
      <c r="S188" s="235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36"/>
      <c r="R189" s="237"/>
      <c r="S189" s="238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239"/>
      <c r="R190" s="240"/>
      <c r="S190" s="241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32"/>
      <c r="R191" s="232"/>
      <c r="S191" s="232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42"/>
      <c r="R192" s="242"/>
      <c r="S192" s="242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42"/>
      <c r="R193" s="242"/>
      <c r="S193" s="242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32"/>
      <c r="R194" s="232"/>
      <c r="S194" s="232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32"/>
      <c r="R195" s="232"/>
      <c r="S195" s="232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32"/>
      <c r="R196" s="232"/>
      <c r="S196" s="232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21"/>
      <c r="R197" s="222"/>
      <c r="S197" s="223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44481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-69,854 KRW (-2.33%)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-59,981 KRW (-2.50%)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-63,726 KRW (-2.12%)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-138,428 KRW (-4.61%)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0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2021-10-12(화) 오전 00:00</v>
      </c>
      <c r="C15" s="282"/>
      <c r="D15" s="256" t="str">
        <f>TEXT($G$1, "[$-ko-KR]yyyy-mm-dd(ddd) ") &amp; "오후 14:00"</f>
        <v>2021-10-12(화) 오후 14:00</v>
      </c>
      <c r="E15" s="257"/>
      <c r="F15" s="258"/>
      <c r="G15" s="256" t="str">
        <f>TEXT($G$1, "[$-ko-KR]yyyy-mm-dd(ddd) ") &amp; "오후 19:00"</f>
        <v>2021-10-12(화) 오후 19:00</v>
      </c>
      <c r="H15" s="257"/>
      <c r="I15" s="258"/>
      <c r="J15" s="256" t="str">
        <f>TEXT($G$1, "[$-ko-KR]yyyy-mm-dd(ddd) ") &amp; "오후 21:00"</f>
        <v>2021-10-12(화) 오후 21:00</v>
      </c>
      <c r="K15" s="257"/>
      <c r="L15" s="258"/>
      <c r="M15" s="256" t="str">
        <f>TEXT($G$1+1, "[$-ko-KR]yyyy-mm-dd(ddd) ") &amp; "오전 00:00"</f>
        <v>2021-10-13(수)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01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2021-10-12(화) 오전 00:00</v>
      </c>
      <c r="C42" s="284"/>
      <c r="D42" s="256" t="str">
        <f>TEXT($G$1, "[$-ko-KR]yyyy-mm-dd(ddd) ") &amp; "오후 14:00"</f>
        <v>2021-10-12(화) 오후 14:00</v>
      </c>
      <c r="E42" s="257"/>
      <c r="F42" s="258"/>
      <c r="G42" s="256" t="str">
        <f>TEXT($G$1, "[$-ko-KR]yyyy-mm-dd(ddd) ") &amp; "오후 19:00"</f>
        <v>2021-10-12(화) 오후 19:00</v>
      </c>
      <c r="H42" s="257"/>
      <c r="I42" s="258"/>
      <c r="J42" s="256" t="str">
        <f>TEXT($G$1, "[$-ko-KR]yyyy-mm-dd(ddd) ") &amp; "오후 21:00"</f>
        <v>2021-10-12(화) 오후 21:00</v>
      </c>
      <c r="K42" s="257"/>
      <c r="L42" s="258"/>
      <c r="M42" s="256" t="str">
        <f>TEXT($G$1+1, "[$-ko-KR]yyyy-mm-dd(ddd) ") &amp; "오전 00:00"</f>
        <v>2021-10-13(수)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>
        <v>23.2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242"/>
      <c r="R44" s="242"/>
      <c r="S44" s="242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>
        <v>0.27300000000000002</v>
      </c>
      <c r="N45" s="32">
        <f t="shared" ref="N45:N48" si="17">IF(ISNUMBER(M45), (M45 - $B45) / $B45, "")</f>
        <v>1.8656716417910463E-2</v>
      </c>
      <c r="O45" s="18">
        <f>IF(ISNUMBER(M45), $B64 * N45, "")</f>
        <v>2798.5074626865694</v>
      </c>
      <c r="Q45" s="242"/>
      <c r="R45" s="242"/>
      <c r="S45" s="242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>
        <v>4.59</v>
      </c>
      <c r="N46" s="32">
        <f t="shared" si="17"/>
        <v>-3.974895397489548E-2</v>
      </c>
      <c r="O46" s="18">
        <f>IF(ISNUMBER(M46), $B64 * N46, "")</f>
        <v>-5962.3430962343218</v>
      </c>
      <c r="Q46" s="232"/>
      <c r="R46" s="232"/>
      <c r="S46" s="232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>
        <v>20</v>
      </c>
      <c r="N47" s="32">
        <f t="shared" si="17"/>
        <v>-9.9009900990098664E-3</v>
      </c>
      <c r="O47" s="18">
        <f>IF(ISNUMBER(M47), $B64 * N47, "")</f>
        <v>-1485.1485148514801</v>
      </c>
      <c r="Q47" s="232"/>
      <c r="R47" s="232"/>
      <c r="S47" s="232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>
        <v>66.400000000000006</v>
      </c>
      <c r="N48" s="21">
        <f t="shared" si="17"/>
        <v>-3.0030030030028325E-3</v>
      </c>
      <c r="O48" s="22">
        <f>IF(ISNUMBER(M48), $B64 * N48, "")</f>
        <v>-450.45045045042485</v>
      </c>
      <c r="Q48" s="232"/>
      <c r="R48" s="232"/>
      <c r="S48" s="232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>
        <v>22.9</v>
      </c>
      <c r="N49" s="107">
        <f>IF(ISNUMBER(M49), (M49 - $B49) / $B49, "")</f>
        <v>-4.1841004184100423E-2</v>
      </c>
      <c r="O49" s="108">
        <f>IF(ISNUMBER(M49), $B64 * N49, "")</f>
        <v>-6276.150627615064</v>
      </c>
      <c r="Q49" s="232"/>
      <c r="R49" s="232"/>
      <c r="S49" s="232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>
        <v>88.2</v>
      </c>
      <c r="N50" s="32">
        <f t="shared" ref="N50:N53" si="21">IF(ISNUMBER(M50), (M50 - $B50) / $B50, "")</f>
        <v>-1.6722408026755852E-2</v>
      </c>
      <c r="O50" s="18">
        <f>IF(ISNUMBER(M50), $B64 * N50, "")</f>
        <v>-2508.361204013378</v>
      </c>
      <c r="Q50" s="232"/>
      <c r="R50" s="232"/>
      <c r="S50" s="232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>
        <v>37.6</v>
      </c>
      <c r="N51" s="32">
        <f t="shared" si="21"/>
        <v>-1.570680628272255E-2</v>
      </c>
      <c r="O51" s="18">
        <f>IF(ISNUMBER(M51), $B64 * N51, "")</f>
        <v>-2356.0209424083828</v>
      </c>
      <c r="Q51" s="232"/>
      <c r="R51" s="232"/>
      <c r="S51" s="232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>
        <v>89.7</v>
      </c>
      <c r="N52" s="32">
        <f t="shared" si="21"/>
        <v>-2.2875816993463992E-2</v>
      </c>
      <c r="O52" s="18">
        <f>IF(ISNUMBER(M52), $B64 * N52, "")</f>
        <v>-3431.3725490195989</v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>
        <v>39.299999999999997</v>
      </c>
      <c r="N53" s="25">
        <f t="shared" si="21"/>
        <v>-3.6764705882352942E-2</v>
      </c>
      <c r="O53" s="104">
        <f>IF(ISNUMBER(M53), $B64 * N53, "")</f>
        <v>-5514.7058823529414</v>
      </c>
      <c r="Q53" s="233"/>
      <c r="R53" s="234"/>
      <c r="S53" s="235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>
        <v>20.2</v>
      </c>
      <c r="N54" s="14">
        <f>IF(ISNUMBER(M54), (M54 - $B54) / $B54, "")</f>
        <v>-4.9261083743843059E-3</v>
      </c>
      <c r="O54" s="16">
        <f>IF(ISNUMBER(M54), $B64 * N54, "")</f>
        <v>-738.91625615764588</v>
      </c>
      <c r="Q54" s="236"/>
      <c r="R54" s="237"/>
      <c r="S54" s="238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>
        <v>12.9</v>
      </c>
      <c r="N55" s="32">
        <f t="shared" ref="N55:N58" si="25">IF(ISNUMBER(M55), (M55 - $B55) / $B55, "")</f>
        <v>-4.4444444444444418E-2</v>
      </c>
      <c r="O55" s="18">
        <f>IF(ISNUMBER(M55), $B64 * N55, "")</f>
        <v>-6666.6666666666624</v>
      </c>
      <c r="Q55" s="239"/>
      <c r="R55" s="240"/>
      <c r="S55" s="241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>
        <v>19.3</v>
      </c>
      <c r="N56" s="32">
        <f t="shared" si="25"/>
        <v>-5.8536585365853627E-2</v>
      </c>
      <c r="O56" s="18">
        <f>IF(ISNUMBER(M56), $B64 * N56, "")</f>
        <v>-8780.4878048780447</v>
      </c>
      <c r="Q56" s="232"/>
      <c r="R56" s="232"/>
      <c r="S56" s="232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>
        <v>14.2</v>
      </c>
      <c r="N57" s="32">
        <f t="shared" si="25"/>
        <v>-5.9602649006622543E-2</v>
      </c>
      <c r="O57" s="18">
        <f>IF(ISNUMBER(M57), $B64 * N57, "")</f>
        <v>-8940.3973509933821</v>
      </c>
      <c r="Q57" s="242"/>
      <c r="R57" s="242"/>
      <c r="S57" s="242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>
        <v>16.600000000000001</v>
      </c>
      <c r="N58" s="21">
        <f t="shared" si="25"/>
        <v>1.2195121951219686E-2</v>
      </c>
      <c r="O58" s="22">
        <f>IF(ISNUMBER(M58), $B64 * N58, "")</f>
        <v>1829.268292682953</v>
      </c>
      <c r="Q58" s="242"/>
      <c r="R58" s="242"/>
      <c r="S58" s="242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>
        <v>17</v>
      </c>
      <c r="N59" s="107">
        <f>IF(ISNUMBER(M59), (M59 - $B59) / $B59, "")</f>
        <v>-5.5555555555555552E-2</v>
      </c>
      <c r="O59" s="108">
        <f>IF(ISNUMBER(M59), $B64 * N59, "")</f>
        <v>-8333.3333333333321</v>
      </c>
      <c r="Q59" s="232"/>
      <c r="R59" s="232"/>
      <c r="S59" s="23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-2.4992139952346025E-2</v>
      </c>
      <c r="O64" s="28">
        <f>SUM(O44:O63)</f>
        <v>-59981.135885630458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01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2021-10-12(화) 오전 00:00</v>
      </c>
      <c r="C69" s="284"/>
      <c r="D69" s="256" t="str">
        <f>TEXT($G$1, "[$-ko-KR]yyyy-mm-dd(ddd) ") &amp; "오후 14:00"</f>
        <v>2021-10-12(화) 오후 14:00</v>
      </c>
      <c r="E69" s="257"/>
      <c r="F69" s="258"/>
      <c r="G69" s="256" t="str">
        <f>TEXT($G$1, "[$-ko-KR]yyyy-mm-dd(ddd) ") &amp; "오후 19:00"</f>
        <v>2021-10-12(화) 오후 19:00</v>
      </c>
      <c r="H69" s="257"/>
      <c r="I69" s="258"/>
      <c r="J69" s="256" t="str">
        <f>TEXT($G$1, "[$-ko-KR]yyyy-mm-dd(ddd) ") &amp; "오후 21:00"</f>
        <v>2021-10-12(화) 오후 21:00</v>
      </c>
      <c r="K69" s="257"/>
      <c r="L69" s="258"/>
      <c r="M69" s="256" t="str">
        <f>TEXT($G$1+1, "[$-ko-KR]yyyy-mm-dd(ddd) ") &amp; "오전 00:00"</f>
        <v>2021-10-13(수)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>
        <v>182</v>
      </c>
      <c r="N71" s="14">
        <f>IF(ISNUMBER(M71), (M71 - $B71) / $B71, "")</f>
        <v>3.4090909090909088E-2</v>
      </c>
      <c r="O71" s="16">
        <f>IF(ISNUMBER(M71), $B91 * N71, "")</f>
        <v>5113.6363636363631</v>
      </c>
      <c r="Q71" s="242"/>
      <c r="R71" s="242"/>
      <c r="S71" s="242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>
        <v>423</v>
      </c>
      <c r="N72" s="32">
        <f t="shared" ref="N72:N75" si="33">IF(ISNUMBER(M72), (M72 - $B72) / $B72, "")</f>
        <v>-2.7586206896551724E-2</v>
      </c>
      <c r="O72" s="18">
        <f>IF(ISNUMBER(M72), $B91 * N72, "")</f>
        <v>-4137.9310344827582</v>
      </c>
      <c r="Q72" s="242"/>
      <c r="R72" s="242"/>
      <c r="S72" s="242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>
        <v>214</v>
      </c>
      <c r="N73" s="32">
        <f t="shared" si="33"/>
        <v>-4.8888888888888891E-2</v>
      </c>
      <c r="O73" s="18">
        <f>IF(ISNUMBER(M73), $B91 * N73, "")</f>
        <v>-7333.3333333333339</v>
      </c>
      <c r="Q73" s="232"/>
      <c r="R73" s="232"/>
      <c r="S73" s="232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>
        <v>282</v>
      </c>
      <c r="N74" s="32">
        <f t="shared" si="33"/>
        <v>-2.7586206896551724E-2</v>
      </c>
      <c r="O74" s="18">
        <f>IF(ISNUMBER(M74), $B91 * N74, "")</f>
        <v>-4137.9310344827582</v>
      </c>
      <c r="Q74" s="232"/>
      <c r="R74" s="232"/>
      <c r="S74" s="232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>
        <v>813</v>
      </c>
      <c r="N75" s="21">
        <f t="shared" si="33"/>
        <v>-2.6347305389221556E-2</v>
      </c>
      <c r="O75" s="22">
        <f>IF(ISNUMBER(M75), $B91 * N75, "")</f>
        <v>-3952.0958083832334</v>
      </c>
      <c r="Q75" s="232"/>
      <c r="R75" s="232"/>
      <c r="S75" s="232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32"/>
      <c r="R76" s="232"/>
      <c r="S76" s="232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>
        <v>668</v>
      </c>
      <c r="N77" s="32">
        <f t="shared" ref="N77:N80" si="37">IF(ISNUMBER(M77), (M77 - $B77) / $B77, "")</f>
        <v>-2.3391812865497075E-2</v>
      </c>
      <c r="O77" s="18">
        <f>IF(ISNUMBER(M77), $B91 * N77, "")</f>
        <v>-3508.7719298245611</v>
      </c>
      <c r="Q77" s="232"/>
      <c r="R77" s="232"/>
      <c r="S77" s="232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>
        <v>228</v>
      </c>
      <c r="N78" s="32">
        <f t="shared" si="37"/>
        <v>-3.7974683544303799E-2</v>
      </c>
      <c r="O78" s="18">
        <f>IF(ISNUMBER(M78), $B91 * N78, "")</f>
        <v>-5696.2025316455702</v>
      </c>
      <c r="Q78" s="232"/>
      <c r="R78" s="232"/>
      <c r="S78" s="232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>
        <v>118</v>
      </c>
      <c r="N79" s="32">
        <f t="shared" si="37"/>
        <v>-3.2786885245901641E-2</v>
      </c>
      <c r="O79" s="18">
        <f>IF(ISNUMBER(M79), $B91 * N79, "")</f>
        <v>-4918.0327868852464</v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>
        <v>134</v>
      </c>
      <c r="N80" s="25">
        <f t="shared" si="37"/>
        <v>-2.8985507246376812E-2</v>
      </c>
      <c r="O80" s="104">
        <f>IF(ISNUMBER(M80), $B91 * N80, "")</f>
        <v>-4347.826086956522</v>
      </c>
      <c r="Q80" s="233"/>
      <c r="R80" s="234"/>
      <c r="S80" s="235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>
        <v>356</v>
      </c>
      <c r="N81" s="14">
        <f>IF(ISNUMBER(M81), (M81 - $B81) / $B81, "")</f>
        <v>-4.0431266846361183E-2</v>
      </c>
      <c r="O81" s="16">
        <f>IF(ISNUMBER(M81), $B91 * N81, "")</f>
        <v>-6064.6900269541775</v>
      </c>
      <c r="Q81" s="236"/>
      <c r="R81" s="237"/>
      <c r="S81" s="238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>
        <v>109</v>
      </c>
      <c r="N82" s="32">
        <f t="shared" ref="N82:N85" si="41">IF(ISNUMBER(M82), (M82 - $B82) / $B82, "")</f>
        <v>-5.2173913043478258E-2</v>
      </c>
      <c r="O82" s="18">
        <f>IF(ISNUMBER(M82), $B91 * N82, "")</f>
        <v>-7826.086956521739</v>
      </c>
      <c r="Q82" s="239"/>
      <c r="R82" s="240"/>
      <c r="S82" s="241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>
        <v>935</v>
      </c>
      <c r="N83" s="32">
        <f t="shared" si="41"/>
        <v>-1.888772298006296E-2</v>
      </c>
      <c r="O83" s="18">
        <f>IF(ISNUMBER(M83), $B91 * N83, "")</f>
        <v>-2833.158447009444</v>
      </c>
      <c r="Q83" s="232"/>
      <c r="R83" s="232"/>
      <c r="S83" s="232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>
        <v>607</v>
      </c>
      <c r="N84" s="32">
        <f t="shared" si="41"/>
        <v>-1.9386106623586429E-2</v>
      </c>
      <c r="O84" s="18">
        <f>IF(ISNUMBER(M84), $B91 * N84, "")</f>
        <v>-2907.9159935379644</v>
      </c>
      <c r="Q84" s="242"/>
      <c r="R84" s="242"/>
      <c r="S84" s="242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>
        <v>736</v>
      </c>
      <c r="N85" s="21">
        <f t="shared" si="41"/>
        <v>-2.3872679045092837E-2</v>
      </c>
      <c r="O85" s="22">
        <f>IF(ISNUMBER(M85), $B91 * N85, "")</f>
        <v>-3580.9018567639255</v>
      </c>
      <c r="Q85" s="242"/>
      <c r="R85" s="242"/>
      <c r="S85" s="242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>
        <v>902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32"/>
      <c r="R86" s="232"/>
      <c r="S86" s="232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>
        <v>350</v>
      </c>
      <c r="N87" s="32">
        <f t="shared" ref="N87:N90" si="45">IF(ISNUMBER(M87), (M87 - $B87) / $B87, "")</f>
        <v>3.5502958579881658E-2</v>
      </c>
      <c r="O87" s="18">
        <f>IF(ISNUMBER(M87), $B91 * N87, "")</f>
        <v>5325.4437869822486</v>
      </c>
      <c r="Q87" s="232"/>
      <c r="R87" s="232"/>
      <c r="S87" s="232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>
        <v>434</v>
      </c>
      <c r="N88" s="32">
        <f t="shared" si="45"/>
        <v>2.3094688221709007E-3</v>
      </c>
      <c r="O88" s="18">
        <f>IF(ISNUMBER(M88), $B91 * N88, "")</f>
        <v>346.42032332563508</v>
      </c>
      <c r="Q88" s="232"/>
      <c r="R88" s="232"/>
      <c r="S88" s="232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>
        <v>115</v>
      </c>
      <c r="N89" s="32">
        <f t="shared" si="45"/>
        <v>-2.5423728813559324E-2</v>
      </c>
      <c r="O89" s="18">
        <f>IF(ISNUMBER(M89), $B91 * N89, "")</f>
        <v>-3813.5593220338988</v>
      </c>
      <c r="Q89" s="221"/>
      <c r="R89" s="222"/>
      <c r="S89" s="223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>
        <v>447</v>
      </c>
      <c r="N90" s="25">
        <f t="shared" si="45"/>
        <v>-3.6637931034482756E-2</v>
      </c>
      <c r="O90" s="104">
        <f>IF(ISNUMBER(M90), $B91 * N90, "")</f>
        <v>-5495.689655172413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-2.1241886338194134E-2</v>
      </c>
      <c r="O91" s="28">
        <f>SUM(O71:O90)</f>
        <v>-63725.659014582416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01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2021-10-12(화) 오전 00:00</v>
      </c>
      <c r="C96" s="284"/>
      <c r="D96" s="256" t="str">
        <f>TEXT($G$1, "[$-ko-KR]yyyy-mm-dd(ddd) ") &amp; "오후 14:00"</f>
        <v>2021-10-12(화) 오후 14:00</v>
      </c>
      <c r="E96" s="257"/>
      <c r="F96" s="258"/>
      <c r="G96" s="256" t="str">
        <f>TEXT($G$1, "[$-ko-KR]yyyy-mm-dd(ddd) ") &amp; "오후 19:00"</f>
        <v>2021-10-12(화) 오후 19:00</v>
      </c>
      <c r="H96" s="257"/>
      <c r="I96" s="258"/>
      <c r="J96" s="256" t="str">
        <f>TEXT($G$1, "[$-ko-KR]yyyy-mm-dd(ddd) ") &amp; "오후 21:00"</f>
        <v>2021-10-12(화) 오후 21:00</v>
      </c>
      <c r="K96" s="257"/>
      <c r="L96" s="258"/>
      <c r="M96" s="256" t="str">
        <f>TEXT($G$1+1, "[$-ko-KR]yyyy-mm-dd(ddd) ") &amp; "오전 00:00"</f>
        <v>2021-10-13(수)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>
        <v>84930</v>
      </c>
      <c r="N98" s="14">
        <f>IF(ISNUMBER(M98), (M98 - $B98) / $B98, "")</f>
        <v>-4.5408564684725192E-2</v>
      </c>
      <c r="O98" s="16">
        <f>IF(ISNUMBER(M98), $B118 * N98, "")</f>
        <v>-6811.2847027087792</v>
      </c>
      <c r="Q98" s="242"/>
      <c r="R98" s="242"/>
      <c r="S98" s="242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>
        <v>19600</v>
      </c>
      <c r="N99" s="32">
        <f t="shared" ref="N99:N102" si="49">IF(ISNUMBER(M99), (M99 - $B99) / $B99, "")</f>
        <v>0.12838226827864133</v>
      </c>
      <c r="O99" s="18">
        <f>IF(ISNUMBER(M99), $B118 * N99, "")</f>
        <v>19257.340241796199</v>
      </c>
      <c r="Q99" s="242"/>
      <c r="R99" s="242"/>
      <c r="S99" s="242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>
        <v>23.2</v>
      </c>
      <c r="N100" s="32">
        <f t="shared" si="49"/>
        <v>-2.1097046413502109E-2</v>
      </c>
      <c r="O100" s="18">
        <f>IF(ISNUMBER(M100), $B118 * N100, "")</f>
        <v>-3164.5569620253164</v>
      </c>
      <c r="Q100" s="232"/>
      <c r="R100" s="232"/>
      <c r="S100" s="232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182</v>
      </c>
      <c r="N101" s="32">
        <f t="shared" si="49"/>
        <v>3.4090909090909088E-2</v>
      </c>
      <c r="O101" s="18">
        <f>IF(ISNUMBER(M101), $B118 * N101, "")</f>
        <v>5113.6363636363631</v>
      </c>
      <c r="Q101" s="232"/>
      <c r="R101" s="232"/>
      <c r="S101" s="232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>
        <v>423</v>
      </c>
      <c r="N102" s="21">
        <f t="shared" si="49"/>
        <v>-2.7586206896551724E-2</v>
      </c>
      <c r="O102" s="22">
        <f>IF(ISNUMBER(M102), $B118 * N102, "")</f>
        <v>-4137.9310344827582</v>
      </c>
      <c r="Q102" s="232"/>
      <c r="R102" s="232"/>
      <c r="S102" s="232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>
        <v>214</v>
      </c>
      <c r="N103" s="107">
        <f>IF(ISNUMBER(M103), (M103 - $B103) / $B103, "")</f>
        <v>-4.8888888888888891E-2</v>
      </c>
      <c r="O103" s="108">
        <f>IF(ISNUMBER(M103), $B118 * N103, "")</f>
        <v>-7333.3333333333339</v>
      </c>
      <c r="Q103" s="232"/>
      <c r="R103" s="232"/>
      <c r="S103" s="232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>
        <v>1675</v>
      </c>
      <c r="N104" s="32">
        <f t="shared" ref="N104:N107" si="53">IF(ISNUMBER(M104), (M104 - $B104) / $B104, "")</f>
        <v>-8.4699453551912565E-2</v>
      </c>
      <c r="O104" s="18">
        <f>IF(ISNUMBER(M104), $B118 * N104, "")</f>
        <v>-12704.918032786885</v>
      </c>
      <c r="Q104" s="232"/>
      <c r="R104" s="232"/>
      <c r="S104" s="232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>
        <v>4336000</v>
      </c>
      <c r="N105" s="32">
        <f t="shared" si="53"/>
        <v>-1.7671046669687357E-2</v>
      </c>
      <c r="O105" s="18">
        <f>IF(ISNUMBER(M105), $B118 * N105, "")</f>
        <v>-2650.6570004531036</v>
      </c>
      <c r="Q105" s="232"/>
      <c r="R105" s="232"/>
      <c r="S105" s="232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>
        <v>69485000</v>
      </c>
      <c r="N106" s="32">
        <f t="shared" si="53"/>
        <v>-1.5095676824946846E-2</v>
      </c>
      <c r="O106" s="18">
        <f>IF(ISNUMBER(M106), $B118 * N106, "")</f>
        <v>-2264.351523742027</v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>
        <v>730000</v>
      </c>
      <c r="N107" s="25">
        <f t="shared" si="53"/>
        <v>-3.2856385797562268E-2</v>
      </c>
      <c r="O107" s="104">
        <f>IF(ISNUMBER(M107), $B118 * N107, "")</f>
        <v>-4928.4578696343406</v>
      </c>
      <c r="Q107" s="233"/>
      <c r="R107" s="234"/>
      <c r="S107" s="235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>
        <v>2560</v>
      </c>
      <c r="N108" s="14">
        <f>IF(ISNUMBER(M108), (M108 - $B108) / $B108, "")</f>
        <v>-5.0092764378478663E-2</v>
      </c>
      <c r="O108" s="16">
        <f>IF(ISNUMBER(M108), $B118 * N108, "")</f>
        <v>-7513.9146567717999</v>
      </c>
      <c r="Q108" s="236"/>
      <c r="R108" s="237"/>
      <c r="S108" s="238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>
        <v>214300</v>
      </c>
      <c r="N109" s="32">
        <f t="shared" ref="N109:N112" si="57">IF(ISNUMBER(M109), (M109 - $B109) / $B109, "")</f>
        <v>-4.5434298440979959E-2</v>
      </c>
      <c r="O109" s="18">
        <f>IF(ISNUMBER(M109), $B118 * N109, "")</f>
        <v>-6815.1447661469938</v>
      </c>
      <c r="Q109" s="239"/>
      <c r="R109" s="240"/>
      <c r="S109" s="241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>
        <v>65430</v>
      </c>
      <c r="N110" s="32">
        <f t="shared" si="57"/>
        <v>-3.4243542435424351E-2</v>
      </c>
      <c r="O110" s="18">
        <f>IF(ISNUMBER(M110), $B118 * N110, "")</f>
        <v>-5136.5313653136527</v>
      </c>
      <c r="Q110" s="232"/>
      <c r="R110" s="232"/>
      <c r="S110" s="232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>
        <v>211900</v>
      </c>
      <c r="N111" s="32">
        <f t="shared" si="57"/>
        <v>-4.1176470588235294E-2</v>
      </c>
      <c r="O111" s="18">
        <f>IF(ISNUMBER(M111), $B118 * N111, "")</f>
        <v>-6176.4705882352937</v>
      </c>
      <c r="Q111" s="242"/>
      <c r="R111" s="242"/>
      <c r="S111" s="242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>
        <v>282</v>
      </c>
      <c r="N112" s="21">
        <f t="shared" si="57"/>
        <v>-2.7586206896551724E-2</v>
      </c>
      <c r="O112" s="22">
        <f>IF(ISNUMBER(M112), $B118 * N112, "")</f>
        <v>-4137.9310344827582</v>
      </c>
      <c r="Q112" s="242"/>
      <c r="R112" s="242"/>
      <c r="S112" s="242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>
        <v>813</v>
      </c>
      <c r="N113" s="107">
        <f>IF(ISNUMBER(M113), (M113 - $B113) / $B113, "")</f>
        <v>-2.6347305389221556E-2</v>
      </c>
      <c r="O113" s="108">
        <f>IF(ISNUMBER(M113), $B118 * N113, "")</f>
        <v>-3952.0958083832334</v>
      </c>
      <c r="Q113" s="232"/>
      <c r="R113" s="232"/>
      <c r="S113" s="232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>
        <v>0.27300000000000002</v>
      </c>
      <c r="N114" s="32">
        <f t="shared" ref="N114:N117" si="61">IF(ISNUMBER(M114), (M114 - $B114) / $B114, "")</f>
        <v>1.8656716417910463E-2</v>
      </c>
      <c r="O114" s="18">
        <f>IF(ISNUMBER(M114), $B118 * N114, "")</f>
        <v>2798.5074626865694</v>
      </c>
      <c r="Q114" s="232"/>
      <c r="R114" s="232"/>
      <c r="S114" s="232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>
        <v>1150</v>
      </c>
      <c r="N115" s="32">
        <f t="shared" si="61"/>
        <v>-5.737704918032787E-2</v>
      </c>
      <c r="O115" s="18">
        <f>IF(ISNUMBER(M115), $B118 * N115, "")</f>
        <v>-8606.557377049181</v>
      </c>
      <c r="Q115" s="232"/>
      <c r="R115" s="232"/>
      <c r="S115" s="232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>
        <v>1385</v>
      </c>
      <c r="N116" s="32">
        <f t="shared" si="61"/>
        <v>-2.8070175438596492E-2</v>
      </c>
      <c r="O116" s="18">
        <f>IF(ISNUMBER(M116), $B118 * N116, "")</f>
        <v>-4210.5263157894742</v>
      </c>
      <c r="Q116" s="221"/>
      <c r="R116" s="222"/>
      <c r="S116" s="223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>
        <v>30790</v>
      </c>
      <c r="N117" s="25">
        <f t="shared" si="61"/>
        <v>-4.319453076444997E-2</v>
      </c>
      <c r="O117" s="104">
        <f>IF(ISNUMBER(M117), $B118 * N117, "")</f>
        <v>-6479.1796146674951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-2.3284785972629098E-2</v>
      </c>
      <c r="O118" s="28">
        <f>SUM(O98:O117)</f>
        <v>-69854.35791788729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01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2021-10-12(화) 오전 00:00</v>
      </c>
      <c r="C123" s="284"/>
      <c r="D123" s="256" t="str">
        <f>TEXT($G$1, "[$-ko-KR]yyyy-mm-dd(ddd) ") &amp; "오후 14:00"</f>
        <v>2021-10-12(화) 오후 14:00</v>
      </c>
      <c r="E123" s="257"/>
      <c r="F123" s="258"/>
      <c r="G123" s="256" t="str">
        <f>TEXT($G$1, "[$-ko-KR]yyyy-mm-dd(ddd) ") &amp; "오후 19:00"</f>
        <v>2021-10-12(화) 오후 19:00</v>
      </c>
      <c r="H123" s="257"/>
      <c r="I123" s="258"/>
      <c r="J123" s="256" t="str">
        <f>TEXT($G$1, "[$-ko-KR]yyyy-mm-dd(ddd) ") &amp; "오후 21:00"</f>
        <v>2021-10-12(화) 오후 21:00</v>
      </c>
      <c r="K123" s="257"/>
      <c r="L123" s="258"/>
      <c r="M123" s="256" t="str">
        <f>TEXT($G$1+1, "[$-ko-KR]yyyy-mm-dd(ddd) ") &amp; "오전 00:00"</f>
        <v>2021-10-13(수)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>
        <v>23.2</v>
      </c>
      <c r="N125" s="14">
        <f>IF(ISNUMBER(M125), (M125 - $B125) / $B125, "")</f>
        <v>-2.1097046413502109E-2</v>
      </c>
      <c r="O125" s="16">
        <f>IF(ISNUMBER(M125), $B145 * N125, "")</f>
        <v>-3164.5569620253164</v>
      </c>
      <c r="Q125" s="242"/>
      <c r="R125" s="242"/>
      <c r="S125" s="242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>
        <v>0.27300000000000002</v>
      </c>
      <c r="N126" s="32">
        <f t="shared" ref="N126:N129" si="65">IF(ISNUMBER(M126), (M126 - $B126) / $B126, "")</f>
        <v>1.8656716417910463E-2</v>
      </c>
      <c r="O126" s="18">
        <f>IF(ISNUMBER(M126), $B145 * N126, "")</f>
        <v>2798.5074626865694</v>
      </c>
      <c r="Q126" s="242"/>
      <c r="R126" s="242"/>
      <c r="S126" s="242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>
        <v>4.59</v>
      </c>
      <c r="N127" s="32">
        <f t="shared" si="65"/>
        <v>-3.974895397489548E-2</v>
      </c>
      <c r="O127" s="18">
        <f>IF(ISNUMBER(M127), $B145 * N127, "")</f>
        <v>-5962.3430962343218</v>
      </c>
      <c r="Q127" s="232"/>
      <c r="R127" s="232"/>
      <c r="S127" s="232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>
        <v>20</v>
      </c>
      <c r="N128" s="32">
        <f t="shared" si="65"/>
        <v>-9.9009900990098664E-3</v>
      </c>
      <c r="O128" s="18">
        <f>IF(ISNUMBER(M128), $B145 * N128, "")</f>
        <v>-1485.1485148514801</v>
      </c>
      <c r="Q128" s="232"/>
      <c r="R128" s="232"/>
      <c r="S128" s="232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>
        <v>66.400000000000006</v>
      </c>
      <c r="N129" s="21">
        <f t="shared" si="65"/>
        <v>-3.0030030030028325E-3</v>
      </c>
      <c r="O129" s="22">
        <f>IF(ISNUMBER(M129), $B145 * N129, "")</f>
        <v>-450.45045045042485</v>
      </c>
      <c r="Q129" s="232"/>
      <c r="R129" s="232"/>
      <c r="S129" s="232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>
        <v>22.9</v>
      </c>
      <c r="N130" s="107">
        <f>IF(ISNUMBER(M130), (M130 - $B130) / $B130, "")</f>
        <v>-4.1841004184100423E-2</v>
      </c>
      <c r="O130" s="108">
        <f>IF(ISNUMBER(M130), $B145 * N130, "")</f>
        <v>-6276.150627615064</v>
      </c>
      <c r="Q130" s="232"/>
      <c r="R130" s="232"/>
      <c r="S130" s="232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>
        <v>88.2</v>
      </c>
      <c r="N131" s="32">
        <f t="shared" ref="N131:N134" si="69">IF(ISNUMBER(M131), (M131 - $B131) / $B131, "")</f>
        <v>-1.6722408026755852E-2</v>
      </c>
      <c r="O131" s="18">
        <f>IF(ISNUMBER(M131), $B145 * N131, "")</f>
        <v>-2508.361204013378</v>
      </c>
      <c r="Q131" s="232"/>
      <c r="R131" s="232"/>
      <c r="S131" s="232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>
        <v>37.6</v>
      </c>
      <c r="N132" s="32">
        <f t="shared" si="69"/>
        <v>-1.570680628272255E-2</v>
      </c>
      <c r="O132" s="18">
        <f>IF(ISNUMBER(M132), $B145 * N132, "")</f>
        <v>-2356.0209424083828</v>
      </c>
      <c r="Q132" s="232"/>
      <c r="R132" s="232"/>
      <c r="S132" s="232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>
        <v>89.7</v>
      </c>
      <c r="N133" s="32">
        <f t="shared" si="69"/>
        <v>-2.2875816993463992E-2</v>
      </c>
      <c r="O133" s="18">
        <f>IF(ISNUMBER(M133), $B145 * N133, "")</f>
        <v>-3431.3725490195989</v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>
        <v>39.299999999999997</v>
      </c>
      <c r="N134" s="25">
        <f t="shared" si="69"/>
        <v>-3.6764705882352942E-2</v>
      </c>
      <c r="O134" s="104">
        <f>IF(ISNUMBER(M134), $B145 * N134, "")</f>
        <v>-5514.7058823529414</v>
      </c>
      <c r="Q134" s="233"/>
      <c r="R134" s="234"/>
      <c r="S134" s="235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>
        <v>20.2</v>
      </c>
      <c r="N135" s="14">
        <f>IF(ISNUMBER(M135), (M135 - $B135) / $B135, "")</f>
        <v>-4.9261083743843059E-3</v>
      </c>
      <c r="O135" s="16">
        <f>IF(ISNUMBER(M135), $B145 * N135, "")</f>
        <v>-738.91625615764588</v>
      </c>
      <c r="Q135" s="236"/>
      <c r="R135" s="237"/>
      <c r="S135" s="238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>
        <v>12.9</v>
      </c>
      <c r="N136" s="32">
        <f t="shared" ref="N136:N139" si="73">IF(ISNUMBER(M136), (M136 - $B136) / $B136, "")</f>
        <v>-4.4444444444444418E-2</v>
      </c>
      <c r="O136" s="18">
        <f>IF(ISNUMBER(M136), $B145 * N136, "")</f>
        <v>-6666.6666666666624</v>
      </c>
      <c r="Q136" s="239"/>
      <c r="R136" s="240"/>
      <c r="S136" s="241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>
        <v>19.3</v>
      </c>
      <c r="N137" s="32">
        <f t="shared" si="73"/>
        <v>-5.8536585365853627E-2</v>
      </c>
      <c r="O137" s="18">
        <f>IF(ISNUMBER(M137), $B145 * N137, "")</f>
        <v>-8780.4878048780447</v>
      </c>
      <c r="Q137" s="232"/>
      <c r="R137" s="232"/>
      <c r="S137" s="232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>
        <v>14.2</v>
      </c>
      <c r="N138" s="32">
        <f t="shared" si="73"/>
        <v>-5.9602649006622543E-2</v>
      </c>
      <c r="O138" s="18">
        <f>IF(ISNUMBER(M138), $B145 * N138, "")</f>
        <v>-8940.3973509933821</v>
      </c>
      <c r="Q138" s="242"/>
      <c r="R138" s="242"/>
      <c r="S138" s="242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>
        <v>16.600000000000001</v>
      </c>
      <c r="N139" s="21">
        <f t="shared" si="73"/>
        <v>1.2195121951219686E-2</v>
      </c>
      <c r="O139" s="22">
        <f>IF(ISNUMBER(M139), $B145 * N139, "")</f>
        <v>1829.268292682953</v>
      </c>
      <c r="Q139" s="242"/>
      <c r="R139" s="242"/>
      <c r="S139" s="242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>
        <v>17</v>
      </c>
      <c r="N140" s="107">
        <f>IF(ISNUMBER(M140), (M140 - $B140) / $B140, "")</f>
        <v>-5.5555555555555552E-2</v>
      </c>
      <c r="O140" s="108">
        <f>IF(ISNUMBER(M140), $B145 * N140, "")</f>
        <v>-8333.3333333333321</v>
      </c>
      <c r="Q140" s="232"/>
      <c r="R140" s="232"/>
      <c r="S140" s="23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-2.4992139952346025E-2</v>
      </c>
      <c r="O145" s="28">
        <f>SUM(O125:O144)</f>
        <v>-59981.135885630458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01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2021-10-12(화) 오전 00:00</v>
      </c>
      <c r="C150" s="284"/>
      <c r="D150" s="256" t="str">
        <f>TEXT($G$1, "[$-ko-KR]yyyy-mm-dd(ddd) ") &amp; "오후 14:00"</f>
        <v>2021-10-12(화) 오후 14:00</v>
      </c>
      <c r="E150" s="257"/>
      <c r="F150" s="258"/>
      <c r="G150" s="256" t="str">
        <f>TEXT($G$1, "[$-ko-KR]yyyy-mm-dd(ddd) ") &amp; "오후 19:00"</f>
        <v>2021-10-12(화) 오후 19:00</v>
      </c>
      <c r="H150" s="257"/>
      <c r="I150" s="258"/>
      <c r="J150" s="256" t="str">
        <f>TEXT($G$1, "[$-ko-KR]yyyy-mm-dd(ddd) ") &amp; "오후 21:00"</f>
        <v>2021-10-12(화) 오후 21:00</v>
      </c>
      <c r="K150" s="257"/>
      <c r="L150" s="258"/>
      <c r="M150" s="256" t="str">
        <f>TEXT($G$1+1, "[$-ko-KR]yyyy-mm-dd(ddd) ") &amp; "오전 00:00"</f>
        <v>2021-10-13(수)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>
        <v>350</v>
      </c>
      <c r="N152" s="14">
        <f>IF(ISNUMBER(M152), (M152 - $B152) / $B152, "")</f>
        <v>3.5502958579881658E-2</v>
      </c>
      <c r="O152" s="16">
        <f>IF(ISNUMBER(M152), $B172 * N152, "")</f>
        <v>5325.4437869822486</v>
      </c>
      <c r="Q152" s="242"/>
      <c r="R152" s="242"/>
      <c r="S152" s="242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>
        <v>434</v>
      </c>
      <c r="N153" s="32">
        <f t="shared" ref="N153:N156" si="81">IF(ISNUMBER(M153), (M153 - $B153) / $B153, "")</f>
        <v>2.3094688221709007E-3</v>
      </c>
      <c r="O153" s="18">
        <f>IF(ISNUMBER(M153), $B172 * N153, "")</f>
        <v>346.42032332563508</v>
      </c>
      <c r="Q153" s="242"/>
      <c r="R153" s="242"/>
      <c r="S153" s="242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>
        <v>115</v>
      </c>
      <c r="N154" s="32">
        <f t="shared" si="81"/>
        <v>-2.5423728813559324E-2</v>
      </c>
      <c r="O154" s="18">
        <f>IF(ISNUMBER(M154), $B172 * N154, "")</f>
        <v>-3813.5593220338988</v>
      </c>
      <c r="Q154" s="232"/>
      <c r="R154" s="232"/>
      <c r="S154" s="232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>
        <v>447</v>
      </c>
      <c r="N155" s="32">
        <f t="shared" si="81"/>
        <v>-3.6637931034482756E-2</v>
      </c>
      <c r="O155" s="18">
        <f>IF(ISNUMBER(M155), $B172 * N155, "")</f>
        <v>-5495.689655172413</v>
      </c>
      <c r="Q155" s="232"/>
      <c r="R155" s="232"/>
      <c r="S155" s="232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>
        <v>866</v>
      </c>
      <c r="N156" s="21">
        <f t="shared" si="81"/>
        <v>-1.8140589569160998E-2</v>
      </c>
      <c r="O156" s="22">
        <f>IF(ISNUMBER(M156), $B172 * N156, "")</f>
        <v>-2721.0884353741499</v>
      </c>
      <c r="Q156" s="232"/>
      <c r="R156" s="232"/>
      <c r="S156" s="232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>
        <v>900</v>
      </c>
      <c r="N157" s="107">
        <f>IF(ISNUMBER(M157), (M157 - $B157) / $B157, "")</f>
        <v>-6.4449064449064453E-2</v>
      </c>
      <c r="O157" s="108">
        <f>IF(ISNUMBER(M157), $B172 * N157, "")</f>
        <v>-9667.3596673596676</v>
      </c>
      <c r="Q157" s="232"/>
      <c r="R157" s="232"/>
      <c r="S157" s="232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>
        <v>106</v>
      </c>
      <c r="N158" s="32">
        <f t="shared" ref="N158:N161" si="85">IF(ISNUMBER(M158), (M158 - $B158) / $B158, "")</f>
        <v>-4.5045045045045043E-2</v>
      </c>
      <c r="O158" s="18">
        <f>IF(ISNUMBER(M158), $B172 * N158, "")</f>
        <v>-6756.7567567567567</v>
      </c>
      <c r="Q158" s="232"/>
      <c r="R158" s="232"/>
      <c r="S158" s="232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>
        <v>884</v>
      </c>
      <c r="N159" s="32">
        <f t="shared" si="85"/>
        <v>-6.1571125265392782E-2</v>
      </c>
      <c r="O159" s="18">
        <f>IF(ISNUMBER(M159), $B172 * N159, "")</f>
        <v>-9235.6687898089167</v>
      </c>
      <c r="Q159" s="232"/>
      <c r="R159" s="232"/>
      <c r="S159" s="232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>
        <v>95.9</v>
      </c>
      <c r="N160" s="32">
        <f t="shared" si="85"/>
        <v>-4.0999999999999946E-2</v>
      </c>
      <c r="O160" s="18">
        <f>IF(ISNUMBER(M160), $B172 * N160, "")</f>
        <v>-6149.9999999999918</v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>
        <v>157</v>
      </c>
      <c r="N161" s="25">
        <f t="shared" si="85"/>
        <v>-6.5476190476190479E-2</v>
      </c>
      <c r="O161" s="104">
        <f>IF(ISNUMBER(M161), $B172 * N161, "")</f>
        <v>-9821.4285714285725</v>
      </c>
      <c r="Q161" s="233"/>
      <c r="R161" s="234"/>
      <c r="S161" s="235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>
        <v>183</v>
      </c>
      <c r="N162" s="14">
        <f>IF(ISNUMBER(M162), (M162 - $B162) / $B162, "")</f>
        <v>-5.181347150259067E-2</v>
      </c>
      <c r="O162" s="16">
        <f>IF(ISNUMBER(M162), $B172 * N162, "")</f>
        <v>-7772.0207253886001</v>
      </c>
      <c r="Q162" s="236"/>
      <c r="R162" s="237"/>
      <c r="S162" s="238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39"/>
      <c r="R163" s="240"/>
      <c r="S163" s="241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>
        <v>134</v>
      </c>
      <c r="N164" s="32">
        <f t="shared" si="89"/>
        <v>-4.2857142857142858E-2</v>
      </c>
      <c r="O164" s="18">
        <f>IF(ISNUMBER(M164), $B172 * N164, "")</f>
        <v>-6428.5714285714284</v>
      </c>
      <c r="Q164" s="232"/>
      <c r="R164" s="232"/>
      <c r="S164" s="232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>
        <v>226</v>
      </c>
      <c r="N165" s="32">
        <f t="shared" si="89"/>
        <v>-3.4188034188034191E-2</v>
      </c>
      <c r="O165" s="18">
        <f>IF(ISNUMBER(M165), $B172 * N165, "")</f>
        <v>-5128.2051282051289</v>
      </c>
      <c r="Q165" s="242"/>
      <c r="R165" s="242"/>
      <c r="S165" s="242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>
        <v>394</v>
      </c>
      <c r="N166" s="21">
        <f t="shared" si="89"/>
        <v>-7.2941176470588232E-2</v>
      </c>
      <c r="O166" s="22">
        <f>IF(ISNUMBER(M166), $B172 * N166, "")</f>
        <v>-10941.176470588234</v>
      </c>
      <c r="Q166" s="242"/>
      <c r="R166" s="242"/>
      <c r="S166" s="242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>
        <v>199</v>
      </c>
      <c r="N167" s="107">
        <f>IF(ISNUMBER(M167), (M167 - $B167) / $B167, "")</f>
        <v>-1.4851485148514851E-2</v>
      </c>
      <c r="O167" s="108">
        <f>IF(ISNUMBER(M167), $B172 * N167, "")</f>
        <v>-2227.7227722772277</v>
      </c>
      <c r="Q167" s="232"/>
      <c r="R167" s="232"/>
      <c r="S167" s="232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>
        <v>250</v>
      </c>
      <c r="N168" s="32">
        <f t="shared" ref="N168:N171" si="93">IF(ISNUMBER(M168), (M168 - $B168) / $B168, "")</f>
        <v>-6.3670411985018729E-2</v>
      </c>
      <c r="O168" s="18">
        <f>IF(ISNUMBER(M168), $B172 * N168, "")</f>
        <v>-9550.5617977528091</v>
      </c>
      <c r="Q168" s="232"/>
      <c r="R168" s="232"/>
      <c r="S168" s="232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>
        <v>418</v>
      </c>
      <c r="N169" s="32">
        <f t="shared" si="93"/>
        <v>-5.8558558558558557E-2</v>
      </c>
      <c r="O169" s="18">
        <f>IF(ISNUMBER(M169), $B172 * N169, "")</f>
        <v>-8783.7837837837833</v>
      </c>
      <c r="Q169" s="232"/>
      <c r="R169" s="232"/>
      <c r="S169" s="232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>
        <v>132</v>
      </c>
      <c r="N170" s="32">
        <f t="shared" si="93"/>
        <v>-7.0422535211267609E-2</v>
      </c>
      <c r="O170" s="18">
        <f>IF(ISNUMBER(M170), $B172 * N170, "")</f>
        <v>-10563.380281690141</v>
      </c>
      <c r="Q170" s="221"/>
      <c r="R170" s="222"/>
      <c r="S170" s="223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>
        <v>238</v>
      </c>
      <c r="N171" s="25">
        <f t="shared" si="93"/>
        <v>-9.8484848484848481E-2</v>
      </c>
      <c r="O171" s="104">
        <f>IF(ISNUMBER(M171), $B172 * N171, "")</f>
        <v>-14772.727272727272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-4.1719278916203709E-2</v>
      </c>
      <c r="O172" s="28">
        <f>SUM(O152:O171)</f>
        <v>-125157.83674861112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01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2021-10-12(화) 오전 00:00</v>
      </c>
      <c r="C177" s="284"/>
      <c r="D177" s="256" t="str">
        <f>TEXT($G$1, "[$-ko-KR]yyyy-mm-dd(ddd) ") &amp; "오후 14:00"</f>
        <v>2021-10-12(화) 오후 14:00</v>
      </c>
      <c r="E177" s="257"/>
      <c r="F177" s="258"/>
      <c r="G177" s="256" t="str">
        <f>TEXT($G$1, "[$-ko-KR]yyyy-mm-dd(ddd) ") &amp; "오후 19:00"</f>
        <v>2021-10-12(화) 오후 19:00</v>
      </c>
      <c r="H177" s="257"/>
      <c r="I177" s="258"/>
      <c r="J177" s="256" t="str">
        <f>TEXT($G$1, "[$-ko-KR]yyyy-mm-dd(ddd) ") &amp; "오후 21:00"</f>
        <v>2021-10-12(화) 오후 21:00</v>
      </c>
      <c r="K177" s="257"/>
      <c r="L177" s="258"/>
      <c r="M177" s="256" t="str">
        <f>TEXT($G$1+1, "[$-ko-KR]yyyy-mm-dd(ddd) ") &amp; "오전 00:00"</f>
        <v>2021-10-13(수)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>
        <v>149</v>
      </c>
      <c r="N179" s="14">
        <f>IF(ISNUMBER(M179), (M179 - $B179) / $B179, "")</f>
        <v>-6.6666666666666671E-3</v>
      </c>
      <c r="O179" s="16">
        <f>IF(ISNUMBER(M179), $B199 * N179, "")</f>
        <v>-1000.0000000000001</v>
      </c>
      <c r="Q179" s="242"/>
      <c r="R179" s="242"/>
      <c r="S179" s="242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>
        <v>134</v>
      </c>
      <c r="N180" s="32">
        <f t="shared" ref="N180:N183" si="97">IF(ISNUMBER(M180), (M180 - $B180) / $B180, "")</f>
        <v>-4.2857142857142858E-2</v>
      </c>
      <c r="O180" s="18">
        <f>IF(ISNUMBER(M180), $B199 * N180, "")</f>
        <v>-6428.5714285714284</v>
      </c>
      <c r="Q180" s="242"/>
      <c r="R180" s="242"/>
      <c r="S180" s="242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>
        <v>226</v>
      </c>
      <c r="N181" s="32">
        <f t="shared" si="97"/>
        <v>-3.4188034188034191E-2</v>
      </c>
      <c r="O181" s="18">
        <f>IF(ISNUMBER(M181), $B199 * N181, "")</f>
        <v>-5128.2051282051289</v>
      </c>
      <c r="Q181" s="232"/>
      <c r="R181" s="232"/>
      <c r="S181" s="232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>
        <v>1215</v>
      </c>
      <c r="N182" s="32">
        <f t="shared" si="97"/>
        <v>-4.3307086614173228E-2</v>
      </c>
      <c r="O182" s="18">
        <f>IF(ISNUMBER(M182), $B199 * N182, "")</f>
        <v>-6496.0629921259842</v>
      </c>
      <c r="Q182" s="232"/>
      <c r="R182" s="232"/>
      <c r="S182" s="232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>
        <v>394</v>
      </c>
      <c r="N183" s="21">
        <f t="shared" si="97"/>
        <v>-7.2941176470588232E-2</v>
      </c>
      <c r="O183" s="22">
        <f>IF(ISNUMBER(M183), $B199 * N183, "")</f>
        <v>-10941.176470588234</v>
      </c>
      <c r="Q183" s="232"/>
      <c r="R183" s="232"/>
      <c r="S183" s="232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>
        <v>4730</v>
      </c>
      <c r="N184" s="107">
        <f>IF(ISNUMBER(M184), (M184 - $B184) / $B184, "")</f>
        <v>-2.5746652935118436E-2</v>
      </c>
      <c r="O184" s="108">
        <f>IF(ISNUMBER(M184), $B199 * N184, "")</f>
        <v>-3861.9979402677654</v>
      </c>
      <c r="Q184" s="232"/>
      <c r="R184" s="232"/>
      <c r="S184" s="232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>
        <v>20.2</v>
      </c>
      <c r="N185" s="32">
        <f t="shared" ref="N185:N188" si="101">IF(ISNUMBER(M185), (M185 - $B185) / $B185, "")</f>
        <v>-4.9261083743843059E-3</v>
      </c>
      <c r="O185" s="18">
        <f>IF(ISNUMBER(M185), $B199 * N185, "")</f>
        <v>-738.91625615764588</v>
      </c>
      <c r="Q185" s="232"/>
      <c r="R185" s="232"/>
      <c r="S185" s="232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>
        <v>12.9</v>
      </c>
      <c r="N186" s="32">
        <f t="shared" si="101"/>
        <v>-4.4444444444444418E-2</v>
      </c>
      <c r="O186" s="18">
        <f>IF(ISNUMBER(M186), $B199 * N186, "")</f>
        <v>-6666.6666666666624</v>
      </c>
      <c r="Q186" s="232"/>
      <c r="R186" s="232"/>
      <c r="S186" s="232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>
        <v>19.3</v>
      </c>
      <c r="N187" s="32">
        <f t="shared" si="101"/>
        <v>-5.8536585365853627E-2</v>
      </c>
      <c r="O187" s="18">
        <f>IF(ISNUMBER(M187), $B199 * N187, "")</f>
        <v>-8780.4878048780447</v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>
        <v>199</v>
      </c>
      <c r="N188" s="25">
        <f t="shared" si="101"/>
        <v>-1.4851485148514851E-2</v>
      </c>
      <c r="O188" s="104">
        <f>IF(ISNUMBER(M188), $B199 * N188, "")</f>
        <v>-2227.7227722772277</v>
      </c>
      <c r="Q188" s="233"/>
      <c r="R188" s="234"/>
      <c r="S188" s="235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>
        <v>250</v>
      </c>
      <c r="N189" s="14">
        <f>IF(ISNUMBER(M189), (M189 - $B189) / $B189, "")</f>
        <v>-6.3670411985018729E-2</v>
      </c>
      <c r="O189" s="16">
        <f>IF(ISNUMBER(M189), $B199 * N189, "")</f>
        <v>-9550.5617977528091</v>
      </c>
      <c r="Q189" s="236"/>
      <c r="R189" s="237"/>
      <c r="S189" s="238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>
        <v>418</v>
      </c>
      <c r="N190" s="32">
        <f t="shared" ref="N190:N193" si="105">IF(ISNUMBER(M190), (M190 - $B190) / $B190, "")</f>
        <v>-5.8558558558558557E-2</v>
      </c>
      <c r="O190" s="18">
        <f>IF(ISNUMBER(M190), $B199 * N190, "")</f>
        <v>-8783.7837837837833</v>
      </c>
      <c r="Q190" s="239"/>
      <c r="R190" s="240"/>
      <c r="S190" s="241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>
        <v>14.2</v>
      </c>
      <c r="N191" s="32">
        <f t="shared" si="105"/>
        <v>-5.9602649006622543E-2</v>
      </c>
      <c r="O191" s="18">
        <f>IF(ISNUMBER(M191), $B199 * N191, "")</f>
        <v>-8940.3973509933821</v>
      </c>
      <c r="Q191" s="232"/>
      <c r="R191" s="232"/>
      <c r="S191" s="232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>
        <v>16.600000000000001</v>
      </c>
      <c r="N192" s="32">
        <f t="shared" si="105"/>
        <v>1.2195121951219686E-2</v>
      </c>
      <c r="O192" s="18">
        <f>IF(ISNUMBER(M192), $B199 * N192, "")</f>
        <v>1829.268292682953</v>
      </c>
      <c r="Q192" s="242"/>
      <c r="R192" s="242"/>
      <c r="S192" s="242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>
        <v>11250</v>
      </c>
      <c r="N193" s="21">
        <f t="shared" si="105"/>
        <v>-5.6999161777032688E-2</v>
      </c>
      <c r="O193" s="22">
        <f>IF(ISNUMBER(M193), $B199 * N193, "")</f>
        <v>-8549.8742665549034</v>
      </c>
      <c r="Q193" s="242"/>
      <c r="R193" s="242"/>
      <c r="S193" s="242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>
        <v>1615</v>
      </c>
      <c r="N194" s="107">
        <f>IF(ISNUMBER(M194), (M194 - $B194) / $B194, "")</f>
        <v>-8.2386363636363633E-2</v>
      </c>
      <c r="O194" s="108">
        <f>IF(ISNUMBER(M194), $B199 * N194, "")</f>
        <v>-12357.954545454544</v>
      </c>
      <c r="Q194" s="232"/>
      <c r="R194" s="232"/>
      <c r="S194" s="232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>
        <v>17</v>
      </c>
      <c r="N195" s="32">
        <f t="shared" ref="N195:N198" si="109">IF(ISNUMBER(M195), (M195 - $B195) / $B195, "")</f>
        <v>-5.5555555555555552E-2</v>
      </c>
      <c r="O195" s="18">
        <f>IF(ISNUMBER(M195), $B199 * N195, "")</f>
        <v>-8333.3333333333321</v>
      </c>
      <c r="Q195" s="232"/>
      <c r="R195" s="232"/>
      <c r="S195" s="232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>
        <v>132</v>
      </c>
      <c r="N196" s="32">
        <f t="shared" si="109"/>
        <v>-7.0422535211267609E-2</v>
      </c>
      <c r="O196" s="18">
        <f>IF(ISNUMBER(M196), $B199 * N196, "")</f>
        <v>-10563.380281690141</v>
      </c>
      <c r="Q196" s="232"/>
      <c r="R196" s="232"/>
      <c r="S196" s="232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>
        <v>2345</v>
      </c>
      <c r="N197" s="32">
        <f t="shared" si="109"/>
        <v>-4.0899795501022497E-2</v>
      </c>
      <c r="O197" s="18">
        <f>IF(ISNUMBER(M197), $B199 * N197, "")</f>
        <v>-6134.9693251533745</v>
      </c>
      <c r="Q197" s="221"/>
      <c r="R197" s="222"/>
      <c r="S197" s="223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>
        <v>238</v>
      </c>
      <c r="N198" s="25">
        <f t="shared" si="109"/>
        <v>-9.8484848484848481E-2</v>
      </c>
      <c r="O198" s="104">
        <f>IF(ISNUMBER(M198), $B199 * N198, "")</f>
        <v>-14772.727272727272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-4.6142507041499574E-2</v>
      </c>
      <c r="O199" s="28">
        <f>SUM(O179:O198)</f>
        <v>-138427.52112449871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CBD-9D71-44A0-9638-CDBAC95E64C5}">
  <sheetPr codeName="Sheet1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44482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70,285 KRW (2.34%)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36,408 KRW (1.43%)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122,888 KRW (4.10%)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21,621 KRW (0.72%)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05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2021-10-13(수) 오전 00:00</v>
      </c>
      <c r="C15" s="282"/>
      <c r="D15" s="256" t="str">
        <f>TEXT($G$1, "[$-ko-KR]yyyy-mm-dd(ddd) ") &amp; "오후 14:00"</f>
        <v>2021-10-13(수) 오후 14:00</v>
      </c>
      <c r="E15" s="257"/>
      <c r="F15" s="258"/>
      <c r="G15" s="256" t="str">
        <f>TEXT($G$1, "[$-ko-KR]yyyy-mm-dd(ddd) ") &amp; "오후 19:00"</f>
        <v>2021-10-13(수) 오후 19:00</v>
      </c>
      <c r="H15" s="257"/>
      <c r="I15" s="258"/>
      <c r="J15" s="256" t="str">
        <f>TEXT($G$1, "[$-ko-KR]yyyy-mm-dd(ddd) ") &amp; "오후 21:00"</f>
        <v>2021-10-13(수) 오후 21:00</v>
      </c>
      <c r="K15" s="257"/>
      <c r="L15" s="258"/>
      <c r="M15" s="256" t="str">
        <f>TEXT($G$1+1, "[$-ko-KR]yyyy-mm-dd(ddd) ") &amp; "오전 00:00"</f>
        <v>2021-10-14(목)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05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2021-10-13(수) 오전 00:00</v>
      </c>
      <c r="C42" s="284"/>
      <c r="D42" s="256" t="str">
        <f>TEXT($G$1, "[$-ko-KR]yyyy-mm-dd(ddd) ") &amp; "오후 14:00"</f>
        <v>2021-10-13(수) 오후 14:00</v>
      </c>
      <c r="E42" s="257"/>
      <c r="F42" s="258"/>
      <c r="G42" s="256" t="str">
        <f>TEXT($G$1, "[$-ko-KR]yyyy-mm-dd(ddd) ") &amp; "오후 19:00"</f>
        <v>2021-10-13(수) 오후 19:00</v>
      </c>
      <c r="H42" s="257"/>
      <c r="I42" s="258"/>
      <c r="J42" s="256" t="str">
        <f>TEXT($G$1, "[$-ko-KR]yyyy-mm-dd(ddd) ") &amp; "오후 21:00"</f>
        <v>2021-10-13(수) 오후 21:00</v>
      </c>
      <c r="K42" s="257"/>
      <c r="L42" s="258"/>
      <c r="M42" s="256" t="str">
        <f>TEXT($G$1+1, "[$-ko-KR]yyyy-mm-dd(ddd) ") &amp; "오전 00:00"</f>
        <v>2021-10-14(목)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6" t="s">
        <v>58</v>
      </c>
      <c r="H43" s="207" t="s">
        <v>266</v>
      </c>
      <c r="I43" s="20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232</v>
      </c>
      <c r="B44" s="124">
        <v>89.7</v>
      </c>
      <c r="C44" s="76">
        <v>6.2796208500000006E-2</v>
      </c>
      <c r="D44" s="13">
        <v>86.8</v>
      </c>
      <c r="E44" s="14">
        <f>IF(ISNUMBER(D44), (D44 - $B44) / $B44, "")</f>
        <v>-3.2329988851728046E-2</v>
      </c>
      <c r="F44" s="16">
        <f>IF(ISNUMBER(D44), $B64 * E44, "")</f>
        <v>-4849.4983277592073</v>
      </c>
      <c r="G44" s="29">
        <v>86.6</v>
      </c>
      <c r="H44" s="14">
        <f>IF(ISNUMBER(G44), (G44 - $B44) / $B44, "")</f>
        <v>-3.4559643255295522E-2</v>
      </c>
      <c r="I44" s="100">
        <f>IF(ISNUMBER(G44), $B64 * H44, "")</f>
        <v>-5183.9464882943284</v>
      </c>
      <c r="J44" s="13">
        <v>86.8</v>
      </c>
      <c r="K44" s="14">
        <f>IF(ISNUMBER(J44), (J44 - $B44) / $B44, "")</f>
        <v>-3.2329988851728046E-2</v>
      </c>
      <c r="L44" s="16">
        <f>IF(ISNUMBER(J44), $B64 * K44, "")</f>
        <v>-4849.4983277592073</v>
      </c>
      <c r="M44" s="29">
        <v>87.6</v>
      </c>
      <c r="N44" s="14">
        <f>IF(ISNUMBER(M44), (M44 - $B44) / $B44, "")</f>
        <v>-2.3411371237458289E-2</v>
      </c>
      <c r="O44" s="16">
        <f>IF(ISNUMBER(M44), $B64 * N44, "")</f>
        <v>-3511.7056856187432</v>
      </c>
      <c r="Q44" s="242"/>
      <c r="R44" s="242"/>
      <c r="S44" s="242"/>
    </row>
    <row r="45" spans="1:19" ht="17.25" customHeight="1" thickBot="1">
      <c r="A45" s="125" t="s">
        <v>200</v>
      </c>
      <c r="B45" s="126">
        <v>88.2</v>
      </c>
      <c r="C45" s="77">
        <v>5.5023923400000001E-2</v>
      </c>
      <c r="D45" s="15">
        <v>86.8</v>
      </c>
      <c r="E45" s="32">
        <f t="shared" ref="E45:E48" si="14">IF(ISNUMBER(D45), (D45 - $B45) / $B45, "")</f>
        <v>-1.5873015873015938E-2</v>
      </c>
      <c r="F45" s="18">
        <f>IF(ISNUMBER(D45), $B64 * E45, "")</f>
        <v>-2380.9523809523907</v>
      </c>
      <c r="G45" s="31">
        <v>89</v>
      </c>
      <c r="H45" s="32">
        <f t="shared" ref="H45:H48" si="15">IF(ISNUMBER(G45), (G45 - $B45) / $B45, "")</f>
        <v>9.0702947845804661E-3</v>
      </c>
      <c r="I45" s="101">
        <f>IF(ISNUMBER(G45), $B64 * H45, "")</f>
        <v>1360.5442176870699</v>
      </c>
      <c r="J45" s="15">
        <v>87.7</v>
      </c>
      <c r="K45" s="32">
        <f t="shared" ref="K45:K48" si="16">IF(ISNUMBER(J45), (J45 - $B45) / $B45, "")</f>
        <v>-5.6689342403628117E-3</v>
      </c>
      <c r="L45" s="18">
        <f>IF(ISNUMBER(J45), $B64 * K45, "")</f>
        <v>-850.34013605442181</v>
      </c>
      <c r="M45" s="31">
        <v>88</v>
      </c>
      <c r="N45" s="32">
        <f t="shared" ref="N45:N48" si="17">IF(ISNUMBER(M45), (M45 - $B45) / $B45, "")</f>
        <v>-2.2675736961451569E-3</v>
      </c>
      <c r="O45" s="18">
        <f>IF(ISNUMBER(M45), $B64 * N45, "")</f>
        <v>-340.13605442177351</v>
      </c>
      <c r="Q45" s="242"/>
      <c r="R45" s="242"/>
      <c r="S45" s="242"/>
    </row>
    <row r="46" spans="1:19" ht="17.25" customHeight="1" thickBot="1">
      <c r="A46" s="125" t="s">
        <v>206</v>
      </c>
      <c r="B46" s="126">
        <v>16.600000000000001</v>
      </c>
      <c r="C46" s="77">
        <v>4.4025157199999998E-2</v>
      </c>
      <c r="D46" s="15">
        <v>16.5</v>
      </c>
      <c r="E46" s="32">
        <f t="shared" si="14"/>
        <v>-6.024096385542254E-3</v>
      </c>
      <c r="F46" s="18">
        <f>IF(ISNUMBER(D46), $B64 * E46, "")</f>
        <v>-903.61445783133809</v>
      </c>
      <c r="G46" s="31">
        <v>16.3</v>
      </c>
      <c r="H46" s="32">
        <f t="shared" si="15"/>
        <v>-1.8072289156626547E-2</v>
      </c>
      <c r="I46" s="101">
        <f>IF(ISNUMBER(G46), $B64 * H46, "")</f>
        <v>-2710.8433734939822</v>
      </c>
      <c r="J46" s="15">
        <v>16.5</v>
      </c>
      <c r="K46" s="32">
        <f t="shared" si="16"/>
        <v>-6.024096385542254E-3</v>
      </c>
      <c r="L46" s="18">
        <f>IF(ISNUMBER(J46), $B64 * K46, "")</f>
        <v>-903.61445783133809</v>
      </c>
      <c r="M46" s="31">
        <v>16.600000000000001</v>
      </c>
      <c r="N46" s="32">
        <f t="shared" si="17"/>
        <v>0</v>
      </c>
      <c r="O46" s="18">
        <f>IF(ISNUMBER(M46), $B64 * N46, "")</f>
        <v>0</v>
      </c>
      <c r="Q46" s="232"/>
      <c r="R46" s="232"/>
      <c r="S46" s="232"/>
    </row>
    <row r="47" spans="1:19" ht="17.25" customHeight="1" thickBot="1">
      <c r="A47" s="125" t="s">
        <v>208</v>
      </c>
      <c r="B47" s="126">
        <v>20.2</v>
      </c>
      <c r="C47" s="77">
        <v>4.1237113399999997E-2</v>
      </c>
      <c r="D47" s="15">
        <v>20.3</v>
      </c>
      <c r="E47" s="32">
        <f t="shared" si="14"/>
        <v>4.9504950495050208E-3</v>
      </c>
      <c r="F47" s="18">
        <f>IF(ISNUMBER(D47), $B64 * E47, "")</f>
        <v>742.5742574257531</v>
      </c>
      <c r="G47" s="31">
        <v>21.3</v>
      </c>
      <c r="H47" s="32">
        <f t="shared" si="15"/>
        <v>5.4455445544554525E-2</v>
      </c>
      <c r="I47" s="101">
        <f>IF(ISNUMBER(G47), $B64 * H47, "")</f>
        <v>8168.3168316831789</v>
      </c>
      <c r="J47" s="15">
        <v>21.3</v>
      </c>
      <c r="K47" s="32">
        <f t="shared" si="16"/>
        <v>5.4455445544554525E-2</v>
      </c>
      <c r="L47" s="18">
        <f>IF(ISNUMBER(J47), $B64 * K47, "")</f>
        <v>8168.3168316831789</v>
      </c>
      <c r="M47" s="31">
        <v>21</v>
      </c>
      <c r="N47" s="32">
        <f t="shared" si="17"/>
        <v>3.9603960396039639E-2</v>
      </c>
      <c r="O47" s="18">
        <f>IF(ISNUMBER(M47), $B64 * N47, "")</f>
        <v>5940.5940594059457</v>
      </c>
      <c r="Q47" s="232"/>
      <c r="R47" s="232"/>
      <c r="S47" s="232"/>
    </row>
    <row r="48" spans="1:19" ht="17.25" customHeight="1" thickBot="1">
      <c r="A48" s="127" t="s">
        <v>146</v>
      </c>
      <c r="B48" s="128">
        <v>22.9</v>
      </c>
      <c r="C48" s="78">
        <v>3.1531531500000001E-2</v>
      </c>
      <c r="D48" s="20">
        <v>22.7</v>
      </c>
      <c r="E48" s="21">
        <f t="shared" si="14"/>
        <v>-8.7336244541484417E-3</v>
      </c>
      <c r="F48" s="22">
        <f>IF(ISNUMBER(D48), $B64 * E48, "")</f>
        <v>-1310.0436681222664</v>
      </c>
      <c r="G48" s="30">
        <v>22.1</v>
      </c>
      <c r="H48" s="21">
        <f t="shared" si="15"/>
        <v>-3.4934497816593767E-2</v>
      </c>
      <c r="I48" s="105">
        <f>IF(ISNUMBER(G48), $B64 * H48, "")</f>
        <v>-5240.1746724890654</v>
      </c>
      <c r="J48" s="20">
        <v>22.3</v>
      </c>
      <c r="K48" s="21">
        <f t="shared" si="16"/>
        <v>-2.6200873362445323E-2</v>
      </c>
      <c r="L48" s="22">
        <f>IF(ISNUMBER(J48), $B64 * K48, "")</f>
        <v>-3930.1310043667986</v>
      </c>
      <c r="M48" s="30">
        <v>22.4</v>
      </c>
      <c r="N48" s="21">
        <f t="shared" si="17"/>
        <v>-2.1834061135371181E-2</v>
      </c>
      <c r="O48" s="22">
        <f>IF(ISNUMBER(M48), $B64 * N48, "")</f>
        <v>-3275.1091703056773</v>
      </c>
      <c r="Q48" s="232"/>
      <c r="R48" s="232"/>
      <c r="S48" s="232"/>
    </row>
    <row r="49" spans="1:19" ht="17.25" customHeight="1" thickBot="1">
      <c r="A49" s="125" t="s">
        <v>248</v>
      </c>
      <c r="B49" s="129">
        <v>95.9</v>
      </c>
      <c r="C49" s="80">
        <v>1.58898305E-2</v>
      </c>
      <c r="D49" s="106">
        <v>95.4</v>
      </c>
      <c r="E49" s="107">
        <f>IF(ISNUMBER(D49), (D49 - $B49) / $B49, "")</f>
        <v>-5.2137643378519288E-3</v>
      </c>
      <c r="F49" s="108">
        <f>IF(ISNUMBER(D49), $B64 * E49, "")</f>
        <v>-782.06465067778936</v>
      </c>
      <c r="G49" s="109">
        <v>93.9</v>
      </c>
      <c r="H49" s="107">
        <f>IF(ISNUMBER(G49), (G49 - $B49) / $B49, "")</f>
        <v>-2.0855057351407715E-2</v>
      </c>
      <c r="I49" s="110">
        <f>IF(ISNUMBER(G49), $B64 * H49, "")</f>
        <v>-3128.2586027111574</v>
      </c>
      <c r="J49" s="106">
        <v>94.9</v>
      </c>
      <c r="K49" s="107">
        <f>IF(ISNUMBER(J49), (J49 - $B49) / $B49, "")</f>
        <v>-1.0427528675703858E-2</v>
      </c>
      <c r="L49" s="108">
        <f>IF(ISNUMBER(J49), $B64 * K49, "")</f>
        <v>-1564.1293013555787</v>
      </c>
      <c r="M49" s="109">
        <v>95</v>
      </c>
      <c r="N49" s="107">
        <f>IF(ISNUMBER(M49), (M49 - $B49) / $B49, "")</f>
        <v>-9.3847758081335303E-3</v>
      </c>
      <c r="O49" s="108">
        <f>IF(ISNUMBER(M49), $B64 * N49, "")</f>
        <v>-1407.7163712200295</v>
      </c>
      <c r="Q49" s="232"/>
      <c r="R49" s="232"/>
      <c r="S49" s="232"/>
    </row>
    <row r="50" spans="1:19" ht="17.25" customHeight="1" thickBot="1">
      <c r="A50" s="125" t="s">
        <v>148</v>
      </c>
      <c r="B50" s="126">
        <v>14.2</v>
      </c>
      <c r="C50" s="77">
        <v>1.42857143E-2</v>
      </c>
      <c r="D50" s="15">
        <v>14.1</v>
      </c>
      <c r="E50" s="32">
        <f t="shared" ref="E50:E53" si="18">IF(ISNUMBER(D50), (D50 - $B50) / $B50, "")</f>
        <v>-7.0422535211267356E-3</v>
      </c>
      <c r="F50" s="18">
        <f>IF(ISNUMBER(D50), $B64 * E50, "")</f>
        <v>-1056.3380281690104</v>
      </c>
      <c r="G50" s="31">
        <v>14.4</v>
      </c>
      <c r="H50" s="32">
        <f t="shared" ref="H50:H53" si="19">IF(ISNUMBER(G50), (G50 - $B50) / $B50, "")</f>
        <v>1.4084507042253596E-2</v>
      </c>
      <c r="I50" s="101">
        <f>IF(ISNUMBER(G50), $B64 * H50, "")</f>
        <v>2112.6760563380394</v>
      </c>
      <c r="J50" s="15">
        <v>14.5</v>
      </c>
      <c r="K50" s="32">
        <f t="shared" ref="K50:K53" si="20">IF(ISNUMBER(J50), (J50 - $B50) / $B50, "")</f>
        <v>2.1126760563380333E-2</v>
      </c>
      <c r="L50" s="18">
        <f>IF(ISNUMBER(J50), $B64 * K50, "")</f>
        <v>3169.01408450705</v>
      </c>
      <c r="M50" s="31">
        <v>14.5</v>
      </c>
      <c r="N50" s="32">
        <f t="shared" ref="N50:N53" si="21">IF(ISNUMBER(M50), (M50 - $B50) / $B50, "")</f>
        <v>2.1126760563380333E-2</v>
      </c>
      <c r="O50" s="18">
        <f>IF(ISNUMBER(M50), $B64 * N50, "")</f>
        <v>3169.01408450705</v>
      </c>
      <c r="Q50" s="232"/>
      <c r="R50" s="232"/>
      <c r="S50" s="232"/>
    </row>
    <row r="51" spans="1:19" ht="17.25" customHeight="1" thickBot="1">
      <c r="A51" s="125" t="s">
        <v>98</v>
      </c>
      <c r="B51" s="126">
        <v>4.59</v>
      </c>
      <c r="C51" s="77">
        <v>8.7912088000000003E-3</v>
      </c>
      <c r="D51" s="15">
        <v>4.57</v>
      </c>
      <c r="E51" s="32">
        <f t="shared" si="18"/>
        <v>-4.3572984749454414E-3</v>
      </c>
      <c r="F51" s="18">
        <f>IF(ISNUMBER(D51), $B64 * E51, "")</f>
        <v>-653.59477124181626</v>
      </c>
      <c r="G51" s="31">
        <v>4.46</v>
      </c>
      <c r="H51" s="32">
        <f t="shared" si="19"/>
        <v>-2.8322440087145948E-2</v>
      </c>
      <c r="I51" s="101">
        <f>IF(ISNUMBER(G51), $B64 * H51, "")</f>
        <v>-4248.3660130718918</v>
      </c>
      <c r="J51" s="15">
        <v>4.49</v>
      </c>
      <c r="K51" s="32">
        <f t="shared" si="20"/>
        <v>-2.1786492374727594E-2</v>
      </c>
      <c r="L51" s="18">
        <f>IF(ISNUMBER(J51), $B64 * K51, "")</f>
        <v>-3267.9738562091393</v>
      </c>
      <c r="M51" s="31">
        <v>4.53</v>
      </c>
      <c r="N51" s="32">
        <f t="shared" si="21"/>
        <v>-1.3071895424836517E-2</v>
      </c>
      <c r="O51" s="18">
        <f>IF(ISNUMBER(M51), $B64 * N51, "")</f>
        <v>-1960.7843137254774</v>
      </c>
      <c r="Q51" s="232"/>
      <c r="R51" s="232"/>
      <c r="S51" s="232"/>
    </row>
    <row r="52" spans="1:19" ht="17.25" customHeight="1" thickBot="1">
      <c r="A52" s="125" t="s">
        <v>214</v>
      </c>
      <c r="B52" s="126">
        <v>12.9</v>
      </c>
      <c r="C52" s="77">
        <v>7.8125E-3</v>
      </c>
      <c r="D52" s="15">
        <v>12.9</v>
      </c>
      <c r="E52" s="32">
        <f t="shared" si="18"/>
        <v>0</v>
      </c>
      <c r="F52" s="18">
        <f>IF(ISNUMBER(D52), $B64 * E52, "")</f>
        <v>0</v>
      </c>
      <c r="G52" s="31">
        <v>13.3</v>
      </c>
      <c r="H52" s="32">
        <f t="shared" si="19"/>
        <v>3.1007751937984523E-2</v>
      </c>
      <c r="I52" s="101">
        <f>IF(ISNUMBER(G52), $B64 * H52, "")</f>
        <v>4651.1627906976782</v>
      </c>
      <c r="J52" s="15">
        <v>13.2</v>
      </c>
      <c r="K52" s="32">
        <f t="shared" si="20"/>
        <v>2.3255813953488289E-2</v>
      </c>
      <c r="L52" s="18">
        <f>IF(ISNUMBER(J52), $B64 * K52, "")</f>
        <v>3488.3720930232435</v>
      </c>
      <c r="M52" s="31">
        <v>13.2</v>
      </c>
      <c r="N52" s="32">
        <f t="shared" si="21"/>
        <v>2.3255813953488289E-2</v>
      </c>
      <c r="O52" s="18">
        <f>IF(ISNUMBER(M52), $B64 * N52, "")</f>
        <v>3488.3720930232435</v>
      </c>
      <c r="Q52" s="33"/>
      <c r="R52" s="33"/>
    </row>
    <row r="53" spans="1:19" ht="17.25" customHeight="1" thickBot="1">
      <c r="A53" s="130" t="s">
        <v>72</v>
      </c>
      <c r="B53" s="131">
        <v>37.6</v>
      </c>
      <c r="C53" s="79">
        <v>5.3475935999999996E-3</v>
      </c>
      <c r="D53" s="24">
        <v>40.5</v>
      </c>
      <c r="E53" s="25">
        <f t="shared" si="18"/>
        <v>7.7127659574468044E-2</v>
      </c>
      <c r="F53" s="104">
        <f>IF(ISNUMBER(D53), $B64 * E53, "")</f>
        <v>11569.148936170206</v>
      </c>
      <c r="G53" s="102">
        <v>40.1</v>
      </c>
      <c r="H53" s="25">
        <f t="shared" si="19"/>
        <v>6.6489361702127658E-2</v>
      </c>
      <c r="I53" s="103">
        <f>IF(ISNUMBER(G53), $B64 * H53, "")</f>
        <v>9973.4042553191484</v>
      </c>
      <c r="J53" s="24">
        <v>42.4</v>
      </c>
      <c r="K53" s="25">
        <f t="shared" si="20"/>
        <v>0.12765957446808501</v>
      </c>
      <c r="L53" s="104">
        <f>IF(ISNUMBER(J53), $B64 * K53, "")</f>
        <v>19148.936170212753</v>
      </c>
      <c r="M53" s="102">
        <v>40.6</v>
      </c>
      <c r="N53" s="25">
        <f t="shared" si="21"/>
        <v>7.9787234042553182E-2</v>
      </c>
      <c r="O53" s="104">
        <f>IF(ISNUMBER(M53), $B64 * N53, "")</f>
        <v>11968.085106382978</v>
      </c>
      <c r="Q53" s="233"/>
      <c r="R53" s="234"/>
      <c r="S53" s="235"/>
    </row>
    <row r="54" spans="1:19" ht="17.25" customHeight="1">
      <c r="A54" s="123" t="s">
        <v>188</v>
      </c>
      <c r="B54" s="124">
        <v>19.3</v>
      </c>
      <c r="C54" s="76">
        <v>5.2083333000000004E-3</v>
      </c>
      <c r="D54" s="13">
        <v>19.3</v>
      </c>
      <c r="E54" s="14">
        <f>IF(ISNUMBER(D54), (D54 - $B54) / $B54, "")</f>
        <v>0</v>
      </c>
      <c r="F54" s="16">
        <f>IF(ISNUMBER(D54), $B64 * E54, "")</f>
        <v>0</v>
      </c>
      <c r="G54" s="29">
        <v>19.600000000000001</v>
      </c>
      <c r="H54" s="14">
        <f>IF(ISNUMBER(G54), (G54 - $B54) / $B54, "")</f>
        <v>1.5544041450777238E-2</v>
      </c>
      <c r="I54" s="100">
        <f>IF(ISNUMBER(G54), $B64 * H54, "")</f>
        <v>2331.6062176165856</v>
      </c>
      <c r="J54" s="13">
        <v>19.7</v>
      </c>
      <c r="K54" s="14">
        <f>IF(ISNUMBER(J54), (J54 - $B54) / $B54, "")</f>
        <v>2.0725388601036194E-2</v>
      </c>
      <c r="L54" s="16">
        <f>IF(ISNUMBER(J54), $B64 * K54, "")</f>
        <v>3108.8082901554289</v>
      </c>
      <c r="M54" s="29">
        <v>19.8</v>
      </c>
      <c r="N54" s="14">
        <f>IF(ISNUMBER(M54), (M54 - $B54) / $B54, "")</f>
        <v>2.5906735751295335E-2</v>
      </c>
      <c r="O54" s="16">
        <f>IF(ISNUMBER(M54), $B64 * N54, "")</f>
        <v>3886.0103626943001</v>
      </c>
      <c r="Q54" s="236"/>
      <c r="R54" s="237"/>
      <c r="S54" s="238"/>
    </row>
    <row r="55" spans="1:19" ht="17.25" customHeight="1" thickBot="1">
      <c r="A55" s="125" t="s">
        <v>202</v>
      </c>
      <c r="B55" s="126">
        <v>20</v>
      </c>
      <c r="C55" s="77">
        <v>5.0251256000000003E-3</v>
      </c>
      <c r="D55" s="15">
        <v>20.6</v>
      </c>
      <c r="E55" s="32">
        <f t="shared" ref="E55:E58" si="22">IF(ISNUMBER(D55), (D55 - $B55) / $B55, "")</f>
        <v>3.0000000000000072E-2</v>
      </c>
      <c r="F55" s="18">
        <f>IF(ISNUMBER(D55), $B64 * E55, "")</f>
        <v>4500.0000000000109</v>
      </c>
      <c r="G55" s="31">
        <v>20.6</v>
      </c>
      <c r="H55" s="32">
        <f t="shared" ref="H55:H58" si="23">IF(ISNUMBER(G55), (G55 - $B55) / $B55, "")</f>
        <v>3.0000000000000072E-2</v>
      </c>
      <c r="I55" s="101">
        <f>IF(ISNUMBER(G55), $B64 * H55, "")</f>
        <v>4500.0000000000109</v>
      </c>
      <c r="J55" s="15">
        <v>21.1</v>
      </c>
      <c r="K55" s="32">
        <f t="shared" ref="K55:K58" si="24">IF(ISNUMBER(J55), (J55 - $B55) / $B55, "")</f>
        <v>5.500000000000007E-2</v>
      </c>
      <c r="L55" s="18">
        <f>IF(ISNUMBER(J55), $B64 * K55, "")</f>
        <v>8250.0000000000109</v>
      </c>
      <c r="M55" s="31">
        <v>21.7</v>
      </c>
      <c r="N55" s="32">
        <f t="shared" ref="N55:N58" si="25">IF(ISNUMBER(M55), (M55 - $B55) / $B55, "")</f>
        <v>8.4999999999999964E-2</v>
      </c>
      <c r="O55" s="18">
        <f>IF(ISNUMBER(M55), $B64 * N55, "")</f>
        <v>12749.999999999995</v>
      </c>
      <c r="Q55" s="239"/>
      <c r="R55" s="240"/>
      <c r="S55" s="241"/>
    </row>
    <row r="56" spans="1:19" ht="17.25" customHeight="1" thickBot="1">
      <c r="A56" s="125" t="s">
        <v>120</v>
      </c>
      <c r="B56" s="126">
        <v>39.299999999999997</v>
      </c>
      <c r="C56" s="77">
        <v>2.5510203999999999E-3</v>
      </c>
      <c r="D56" s="15">
        <v>39.299999999999997</v>
      </c>
      <c r="E56" s="32">
        <f t="shared" si="22"/>
        <v>0</v>
      </c>
      <c r="F56" s="18">
        <f>IF(ISNUMBER(D56), $B64 * E56, "")</f>
        <v>0</v>
      </c>
      <c r="G56" s="31">
        <v>39</v>
      </c>
      <c r="H56" s="32">
        <f t="shared" si="23"/>
        <v>-7.6335877862594706E-3</v>
      </c>
      <c r="I56" s="101">
        <f>IF(ISNUMBER(G56), $B64 * H56, "")</f>
        <v>-1145.0381679389207</v>
      </c>
      <c r="J56" s="15">
        <v>39.200000000000003</v>
      </c>
      <c r="K56" s="32">
        <f t="shared" si="24"/>
        <v>-2.5445292620863693E-3</v>
      </c>
      <c r="L56" s="18">
        <f>IF(ISNUMBER(J56), $B64 * K56, "")</f>
        <v>-381.67938931295538</v>
      </c>
      <c r="M56" s="31">
        <v>39.200000000000003</v>
      </c>
      <c r="N56" s="32">
        <f t="shared" si="25"/>
        <v>-2.5445292620863693E-3</v>
      </c>
      <c r="O56" s="18">
        <f>IF(ISNUMBER(M56), $B64 * N56, "")</f>
        <v>-381.67938931295538</v>
      </c>
      <c r="Q56" s="232"/>
      <c r="R56" s="232"/>
      <c r="S56" s="232"/>
    </row>
    <row r="57" spans="1:19" ht="17.25" customHeight="1" thickBot="1">
      <c r="A57" s="125" t="s">
        <v>186</v>
      </c>
      <c r="B57" s="126">
        <v>17</v>
      </c>
      <c r="C57" s="77">
        <v>-5.8479532000000004E-3</v>
      </c>
      <c r="D57" s="15">
        <v>17.3</v>
      </c>
      <c r="E57" s="32">
        <f t="shared" si="22"/>
        <v>1.7647058823529453E-2</v>
      </c>
      <c r="F57" s="18">
        <f>IF(ISNUMBER(D57), $B64 * E57, "")</f>
        <v>2647.0588235294181</v>
      </c>
      <c r="G57" s="31">
        <v>17.399999999999999</v>
      </c>
      <c r="H57" s="32">
        <f t="shared" si="23"/>
        <v>2.3529411764705799E-2</v>
      </c>
      <c r="I57" s="101">
        <f>IF(ISNUMBER(G57), $B64 * H57, "")</f>
        <v>3529.4117647058697</v>
      </c>
      <c r="J57" s="15">
        <v>17.5</v>
      </c>
      <c r="K57" s="32">
        <f t="shared" si="24"/>
        <v>2.9411764705882353E-2</v>
      </c>
      <c r="L57" s="18">
        <f>IF(ISNUMBER(J57), $B64 * K57, "")</f>
        <v>4411.7647058823532</v>
      </c>
      <c r="M57" s="31">
        <v>17.399999999999999</v>
      </c>
      <c r="N57" s="32">
        <f t="shared" si="25"/>
        <v>2.3529411764705799E-2</v>
      </c>
      <c r="O57" s="18">
        <f>IF(ISNUMBER(M57), $B64 * N57, "")</f>
        <v>3529.4117647058697</v>
      </c>
      <c r="Q57" s="242"/>
      <c r="R57" s="242"/>
      <c r="S57" s="242"/>
    </row>
    <row r="58" spans="1:19" ht="17.25" customHeight="1" thickBot="1">
      <c r="A58" s="127" t="s">
        <v>65</v>
      </c>
      <c r="B58" s="128">
        <v>66.400000000000006</v>
      </c>
      <c r="C58" s="78">
        <v>-8.9552238999999999E-3</v>
      </c>
      <c r="D58" s="20">
        <v>66.099999999999994</v>
      </c>
      <c r="E58" s="21">
        <f t="shared" si="22"/>
        <v>-4.5180722891567972E-3</v>
      </c>
      <c r="F58" s="22">
        <f>IF(ISNUMBER(D58), $B64 * E58, "")</f>
        <v>-677.71084337351954</v>
      </c>
      <c r="G58" s="30">
        <v>65.099999999999994</v>
      </c>
      <c r="H58" s="21">
        <f t="shared" si="23"/>
        <v>-1.9578313253012219E-2</v>
      </c>
      <c r="I58" s="105">
        <f>IF(ISNUMBER(G58), $B64 * H58, "")</f>
        <v>-2936.746987951833</v>
      </c>
      <c r="J58" s="20">
        <v>65.599999999999994</v>
      </c>
      <c r="K58" s="21">
        <f t="shared" si="24"/>
        <v>-1.2048192771084508E-2</v>
      </c>
      <c r="L58" s="22">
        <f>IF(ISNUMBER(J58), $B64 * K58, "")</f>
        <v>-1807.2289156626762</v>
      </c>
      <c r="M58" s="30">
        <v>66.5</v>
      </c>
      <c r="N58" s="21">
        <f t="shared" si="25"/>
        <v>1.5060240963854564E-3</v>
      </c>
      <c r="O58" s="22">
        <f>IF(ISNUMBER(M58), $B64 * N58, "")</f>
        <v>225.90361445781846</v>
      </c>
      <c r="Q58" s="242"/>
      <c r="R58" s="242"/>
      <c r="S58" s="242"/>
    </row>
    <row r="59" spans="1:19" ht="17.25" customHeight="1" thickBot="1">
      <c r="A59" s="125" t="s">
        <v>328</v>
      </c>
      <c r="B59" s="129">
        <v>0.27300000000000002</v>
      </c>
      <c r="C59" s="80">
        <v>-1.08695652E-2</v>
      </c>
      <c r="D59" s="106">
        <v>0.27300000000000002</v>
      </c>
      <c r="E59" s="107">
        <f>IF(ISNUMBER(D59), (D59 - $B59) / $B59, "")</f>
        <v>0</v>
      </c>
      <c r="F59" s="108">
        <f>IF(ISNUMBER(D59), $B64 * E59, "")</f>
        <v>0</v>
      </c>
      <c r="G59" s="109">
        <v>0.26700000000000002</v>
      </c>
      <c r="H59" s="107">
        <f>IF(ISNUMBER(G59), (G59 - $B59) / $B59, "")</f>
        <v>-2.1978021978021997E-2</v>
      </c>
      <c r="I59" s="110">
        <f>IF(ISNUMBER(G59), $B64 * H59, "")</f>
        <v>-3296.7032967032997</v>
      </c>
      <c r="J59" s="106">
        <v>0.26700000000000002</v>
      </c>
      <c r="K59" s="107">
        <f>IF(ISNUMBER(J59), (J59 - $B59) / $B59, "")</f>
        <v>-2.1978021978021997E-2</v>
      </c>
      <c r="L59" s="108">
        <f>IF(ISNUMBER(J59), $B64 * K59, "")</f>
        <v>-3296.7032967032997</v>
      </c>
      <c r="M59" s="109">
        <v>0.26900000000000002</v>
      </c>
      <c r="N59" s="107">
        <f>IF(ISNUMBER(M59), (M59 - $B59) / $B59, "")</f>
        <v>-1.4652014652014664E-2</v>
      </c>
      <c r="O59" s="108">
        <f>IF(ISNUMBER(M59), $B64 * N59, "")</f>
        <v>-2197.8021978021998</v>
      </c>
      <c r="Q59" s="232"/>
      <c r="R59" s="232"/>
      <c r="S59" s="232"/>
    </row>
    <row r="60" spans="1:19" ht="17.25" customHeight="1" thickBot="1">
      <c r="A60" s="125" t="s">
        <v>176</v>
      </c>
      <c r="B60" s="126">
        <v>23.2</v>
      </c>
      <c r="C60" s="77">
        <v>-1.6949152499999998E-2</v>
      </c>
      <c r="D60" s="15">
        <v>23.3</v>
      </c>
      <c r="E60" s="32">
        <f t="shared" ref="E60:E63" si="26">IF(ISNUMBER(D60), (D60 - $B60) / $B60, "")</f>
        <v>4.3103448275862684E-3</v>
      </c>
      <c r="F60" s="18">
        <f>IF(ISNUMBER(D60), $B64 * E60, "")</f>
        <v>646.55172413794025</v>
      </c>
      <c r="G60" s="31">
        <v>23.1</v>
      </c>
      <c r="H60" s="32">
        <f t="shared" ref="H60:H63" si="27">IF(ISNUMBER(G60), (G60 - $B60) / $B60, "")</f>
        <v>-4.3103448275861149E-3</v>
      </c>
      <c r="I60" s="101">
        <f>IF(ISNUMBER(G60), $B64 * H60, "")</f>
        <v>-646.55172413791729</v>
      </c>
      <c r="J60" s="15">
        <v>23.7</v>
      </c>
      <c r="K60" s="32">
        <f t="shared" ref="K60:K63" si="28">IF(ISNUMBER(J60), (J60 - $B60) / $B60, "")</f>
        <v>2.1551724137931036E-2</v>
      </c>
      <c r="L60" s="18">
        <f>IF(ISNUMBER(J60), $B64 * K60, "")</f>
        <v>3232.7586206896553</v>
      </c>
      <c r="M60" s="31">
        <v>23.9</v>
      </c>
      <c r="N60" s="32">
        <f t="shared" ref="N60:N63" si="29">IF(ISNUMBER(M60), (M60 - $B60) / $B60, "")</f>
        <v>3.0172413793103418E-2</v>
      </c>
      <c r="O60" s="18">
        <f>IF(ISNUMBER(M60), $B64 * N60, "")</f>
        <v>4525.8620689655127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2.9378496522101923E-3</v>
      </c>
      <c r="F64" s="28">
        <f>SUM(F44:F63)</f>
        <v>7491.5166131359911</v>
      </c>
      <c r="G64" s="26" t="s">
        <v>269</v>
      </c>
      <c r="H64" s="27">
        <f>IF(COUNT(H44:H63), SUM(H44:H63) / COUNT(H44:H63), 0)</f>
        <v>3.172742277354975E-3</v>
      </c>
      <c r="I64" s="28">
        <f>SUM(I44:I63)</f>
        <v>8090.4928072551857</v>
      </c>
      <c r="J64" s="26" t="s">
        <v>269</v>
      </c>
      <c r="K64" s="27">
        <f>IF(COUNT(K44:K63), SUM(K44:K63) / COUNT(K44:K63), 0)</f>
        <v>1.2598694945450298E-2</v>
      </c>
      <c r="L64" s="28">
        <f>SUM(L44:L63)</f>
        <v>32126.67211089826</v>
      </c>
      <c r="M64" s="26" t="s">
        <v>269</v>
      </c>
      <c r="N64" s="27">
        <f>IF(COUNT(N44:N63), SUM(N44:N63) / COUNT(N44:N63), 0)</f>
        <v>1.4277772537935629E-2</v>
      </c>
      <c r="O64" s="28">
        <f>SUM(O44:O63)</f>
        <v>36408.319971735858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05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2021-10-13(수) 오전 00:00</v>
      </c>
      <c r="C69" s="284"/>
      <c r="D69" s="256" t="str">
        <f>TEXT($G$1, "[$-ko-KR]yyyy-mm-dd(ddd) ") &amp; "오후 14:00"</f>
        <v>2021-10-13(수) 오후 14:00</v>
      </c>
      <c r="E69" s="257"/>
      <c r="F69" s="258"/>
      <c r="G69" s="256" t="str">
        <f>TEXT($G$1, "[$-ko-KR]yyyy-mm-dd(ddd) ") &amp; "오후 19:00"</f>
        <v>2021-10-13(수) 오후 19:00</v>
      </c>
      <c r="H69" s="257"/>
      <c r="I69" s="258"/>
      <c r="J69" s="256" t="str">
        <f>TEXT($G$1, "[$-ko-KR]yyyy-mm-dd(ddd) ") &amp; "오후 21:00"</f>
        <v>2021-10-13(수) 오후 21:00</v>
      </c>
      <c r="K69" s="257"/>
      <c r="L69" s="258"/>
      <c r="M69" s="256" t="str">
        <f>TEXT($G$1+1, "[$-ko-KR]yyyy-mm-dd(ddd) ") &amp; "오전 00:00"</f>
        <v>2021-10-14(목)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6" t="s">
        <v>58</v>
      </c>
      <c r="H70" s="207" t="s">
        <v>266</v>
      </c>
      <c r="I70" s="20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192</v>
      </c>
      <c r="B71" s="124">
        <v>134</v>
      </c>
      <c r="C71" s="76">
        <v>4.6875E-2</v>
      </c>
      <c r="D71" s="13">
        <v>132</v>
      </c>
      <c r="E71" s="14">
        <f>IF(ISNUMBER(D71), (D71 - $B71) / $B71, "")</f>
        <v>-1.4925373134328358E-2</v>
      </c>
      <c r="F71" s="16">
        <f>IF(ISNUMBER(D71), $B91 * E71, "")</f>
        <v>-2238.8059701492539</v>
      </c>
      <c r="G71" s="29">
        <v>138</v>
      </c>
      <c r="H71" s="14">
        <f>IF(ISNUMBER(G71), (G71 - $B71) / $B71, "")</f>
        <v>2.9850746268656716E-2</v>
      </c>
      <c r="I71" s="100">
        <f>IF(ISNUMBER(G71), $B91 * H71, "")</f>
        <v>4477.6119402985078</v>
      </c>
      <c r="J71" s="13">
        <v>135</v>
      </c>
      <c r="K71" s="14">
        <f>IF(ISNUMBER(J71), (J71 - $B71) / $B71, "")</f>
        <v>7.462686567164179E-3</v>
      </c>
      <c r="L71" s="16">
        <f>IF(ISNUMBER(J71), $B91 * K71, "")</f>
        <v>1119.4029850746269</v>
      </c>
      <c r="M71" s="29">
        <v>134</v>
      </c>
      <c r="N71" s="14">
        <f>IF(ISNUMBER(M71), (M71 - $B71) / $B71, "")</f>
        <v>0</v>
      </c>
      <c r="O71" s="16">
        <f>IF(ISNUMBER(M71), $B91 * N71, "")</f>
        <v>0</v>
      </c>
      <c r="Q71" s="242"/>
      <c r="R71" s="242"/>
      <c r="S71" s="242"/>
    </row>
    <row r="72" spans="1:19" ht="17.25" thickBot="1">
      <c r="A72" s="125" t="s">
        <v>51</v>
      </c>
      <c r="B72" s="126">
        <v>423</v>
      </c>
      <c r="C72" s="77">
        <v>3.17073171E-2</v>
      </c>
      <c r="D72" s="15">
        <v>427</v>
      </c>
      <c r="E72" s="32">
        <f t="shared" ref="E72:E75" si="30">IF(ISNUMBER(D72), (D72 - $B72) / $B72, "")</f>
        <v>9.4562647754137114E-3</v>
      </c>
      <c r="F72" s="18">
        <f>IF(ISNUMBER(D72), $B91 * E72, "")</f>
        <v>1418.4397163120568</v>
      </c>
      <c r="G72" s="31">
        <v>436</v>
      </c>
      <c r="H72" s="32">
        <f t="shared" ref="H72:H75" si="31">IF(ISNUMBER(G72), (G72 - $B72) / $B72, "")</f>
        <v>3.0732860520094562E-2</v>
      </c>
      <c r="I72" s="101">
        <f>IF(ISNUMBER(G72), $B91 * H72, "")</f>
        <v>4609.9290780141846</v>
      </c>
      <c r="J72" s="15">
        <v>446</v>
      </c>
      <c r="K72" s="32">
        <f t="shared" ref="K72:K75" si="32">IF(ISNUMBER(J72), (J72 - $B72) / $B72, "")</f>
        <v>5.4373522458628844E-2</v>
      </c>
      <c r="L72" s="18">
        <f>IF(ISNUMBER(J72), $B91 * K72, "")</f>
        <v>8156.0283687943265</v>
      </c>
      <c r="M72" s="31">
        <v>452</v>
      </c>
      <c r="N72" s="32">
        <f t="shared" ref="N72:N75" si="33">IF(ISNUMBER(M72), (M72 - $B72) / $B72, "")</f>
        <v>6.8557919621749411E-2</v>
      </c>
      <c r="O72" s="18">
        <f>IF(ISNUMBER(M72), $B91 * N72, "")</f>
        <v>10283.687943262412</v>
      </c>
      <c r="Q72" s="242"/>
      <c r="R72" s="242"/>
      <c r="S72" s="242"/>
    </row>
    <row r="73" spans="1:19" ht="17.25" thickBot="1">
      <c r="A73" s="125" t="s">
        <v>238</v>
      </c>
      <c r="B73" s="126">
        <v>182</v>
      </c>
      <c r="C73" s="77">
        <v>2.82485876E-2</v>
      </c>
      <c r="D73" s="15">
        <v>217</v>
      </c>
      <c r="E73" s="32">
        <f t="shared" si="30"/>
        <v>0.19230769230769232</v>
      </c>
      <c r="F73" s="18">
        <f>IF(ISNUMBER(D73), $B91 * E73, "")</f>
        <v>28846.153846153848</v>
      </c>
      <c r="G73" s="31">
        <v>217</v>
      </c>
      <c r="H73" s="32">
        <f t="shared" si="31"/>
        <v>0.19230769230769232</v>
      </c>
      <c r="I73" s="101">
        <f>IF(ISNUMBER(G73), $B91 * H73, "")</f>
        <v>28846.153846153848</v>
      </c>
      <c r="J73" s="15">
        <v>215</v>
      </c>
      <c r="K73" s="32">
        <f t="shared" si="32"/>
        <v>0.18131868131868131</v>
      </c>
      <c r="L73" s="18">
        <f>IF(ISNUMBER(J73), $B91 * K73, "")</f>
        <v>27197.802197802197</v>
      </c>
      <c r="M73" s="31">
        <v>224</v>
      </c>
      <c r="N73" s="32">
        <f t="shared" si="33"/>
        <v>0.23076923076923078</v>
      </c>
      <c r="O73" s="18">
        <f>IF(ISNUMBER(M73), $B91 * N73, "")</f>
        <v>34615.384615384617</v>
      </c>
      <c r="Q73" s="232"/>
      <c r="R73" s="232"/>
      <c r="S73" s="232"/>
    </row>
    <row r="74" spans="1:19" ht="17.25" thickBot="1">
      <c r="A74" s="125" t="s">
        <v>128</v>
      </c>
      <c r="B74" s="126">
        <v>149</v>
      </c>
      <c r="C74" s="77">
        <v>2.75862069E-2</v>
      </c>
      <c r="D74" s="15">
        <v>148</v>
      </c>
      <c r="E74" s="32">
        <f t="shared" si="30"/>
        <v>-6.7114093959731542E-3</v>
      </c>
      <c r="F74" s="18">
        <f>IF(ISNUMBER(D74), $B91 * E74, "")</f>
        <v>-1006.7114093959731</v>
      </c>
      <c r="G74" s="31">
        <v>149</v>
      </c>
      <c r="H74" s="32">
        <f t="shared" si="31"/>
        <v>0</v>
      </c>
      <c r="I74" s="101">
        <f>IF(ISNUMBER(G74), $B91 * H74, "")</f>
        <v>0</v>
      </c>
      <c r="J74" s="15">
        <v>151</v>
      </c>
      <c r="K74" s="32">
        <f t="shared" si="32"/>
        <v>1.3422818791946308E-2</v>
      </c>
      <c r="L74" s="18">
        <f>IF(ISNUMBER(J74), $B91 * K74, "")</f>
        <v>2013.4228187919462</v>
      </c>
      <c r="M74" s="31">
        <v>149</v>
      </c>
      <c r="N74" s="32">
        <f t="shared" si="33"/>
        <v>0</v>
      </c>
      <c r="O74" s="18">
        <f>IF(ISNUMBER(M74), $B91 * N74, "")</f>
        <v>0</v>
      </c>
      <c r="Q74" s="232"/>
      <c r="R74" s="232"/>
      <c r="S74" s="232"/>
    </row>
    <row r="75" spans="1:19" ht="17.25" thickBot="1">
      <c r="A75" s="127" t="s">
        <v>216</v>
      </c>
      <c r="B75" s="128">
        <v>157</v>
      </c>
      <c r="C75" s="78">
        <v>1.9480519500000001E-2</v>
      </c>
      <c r="D75" s="20">
        <v>161</v>
      </c>
      <c r="E75" s="21">
        <f t="shared" si="30"/>
        <v>2.5477707006369428E-2</v>
      </c>
      <c r="F75" s="22">
        <f>IF(ISNUMBER(D75), $B91 * E75, "")</f>
        <v>3821.6560509554142</v>
      </c>
      <c r="G75" s="30">
        <v>238</v>
      </c>
      <c r="H75" s="21">
        <f t="shared" si="31"/>
        <v>0.51592356687898089</v>
      </c>
      <c r="I75" s="105">
        <f>IF(ISNUMBER(G75), $B91 * H75, "")</f>
        <v>77388.535031847132</v>
      </c>
      <c r="J75" s="20">
        <v>216</v>
      </c>
      <c r="K75" s="21">
        <f t="shared" si="32"/>
        <v>0.37579617834394907</v>
      </c>
      <c r="L75" s="22">
        <f>IF(ISNUMBER(J75), $B91 * K75, "")</f>
        <v>56369.426751592364</v>
      </c>
      <c r="M75" s="30">
        <v>217</v>
      </c>
      <c r="N75" s="21">
        <f t="shared" si="33"/>
        <v>0.38216560509554143</v>
      </c>
      <c r="O75" s="22">
        <f>IF(ISNUMBER(M75), $B91 * N75, "")</f>
        <v>57324.840764331217</v>
      </c>
      <c r="Q75" s="232"/>
      <c r="R75" s="232"/>
      <c r="S75" s="232"/>
    </row>
    <row r="76" spans="1:19" ht="17.25" thickBot="1">
      <c r="A76" s="125" t="s">
        <v>130</v>
      </c>
      <c r="B76" s="129">
        <v>115</v>
      </c>
      <c r="C76" s="80">
        <v>1.7699115000000001E-2</v>
      </c>
      <c r="D76" s="106">
        <v>114</v>
      </c>
      <c r="E76" s="107">
        <f>IF(ISNUMBER(D76), (D76 - $B76) / $B76, "")</f>
        <v>-8.6956521739130436E-3</v>
      </c>
      <c r="F76" s="108">
        <f>IF(ISNUMBER(D76), $B91 * E76, "")</f>
        <v>-1304.3478260869565</v>
      </c>
      <c r="G76" s="109">
        <v>112</v>
      </c>
      <c r="H76" s="107">
        <f>IF(ISNUMBER(G76), (G76 - $B76) / $B76, "")</f>
        <v>-2.6086956521739129E-2</v>
      </c>
      <c r="I76" s="110">
        <f>IF(ISNUMBER(G76), $B91 * H76, "")</f>
        <v>-3913.0434782608695</v>
      </c>
      <c r="J76" s="106">
        <v>114</v>
      </c>
      <c r="K76" s="107">
        <f>IF(ISNUMBER(J76), (J76 - $B76) / $B76, "")</f>
        <v>-8.6956521739130436E-3</v>
      </c>
      <c r="L76" s="108">
        <f>IF(ISNUMBER(J76), $B91 * K76, "")</f>
        <v>-1304.3478260869565</v>
      </c>
      <c r="M76" s="109">
        <v>113</v>
      </c>
      <c r="N76" s="107">
        <f>IF(ISNUMBER(M76), (M76 - $B76) / $B76, "")</f>
        <v>-1.7391304347826087E-2</v>
      </c>
      <c r="O76" s="108">
        <f>IF(ISNUMBER(M76), $B91 * N76, "")</f>
        <v>-2608.695652173913</v>
      </c>
      <c r="Q76" s="232"/>
      <c r="R76" s="232"/>
      <c r="S76" s="232"/>
    </row>
    <row r="77" spans="1:19" ht="17.25" thickBot="1">
      <c r="A77" s="125" t="s">
        <v>126</v>
      </c>
      <c r="B77" s="126">
        <v>134</v>
      </c>
      <c r="C77" s="77">
        <v>1.51515152E-2</v>
      </c>
      <c r="D77" s="15">
        <v>133</v>
      </c>
      <c r="E77" s="32">
        <f t="shared" ref="E77:E80" si="34">IF(ISNUMBER(D77), (D77 - $B77) / $B77, "")</f>
        <v>-7.462686567164179E-3</v>
      </c>
      <c r="F77" s="18">
        <f>IF(ISNUMBER(D77), $B91 * E77, "")</f>
        <v>-1119.4029850746269</v>
      </c>
      <c r="G77" s="31">
        <v>130</v>
      </c>
      <c r="H77" s="32">
        <f t="shared" ref="H77:H80" si="35">IF(ISNUMBER(G77), (G77 - $B77) / $B77, "")</f>
        <v>-2.9850746268656716E-2</v>
      </c>
      <c r="I77" s="101">
        <f>IF(ISNUMBER(G77), $B91 * H77, "")</f>
        <v>-4477.6119402985078</v>
      </c>
      <c r="J77" s="15">
        <v>131</v>
      </c>
      <c r="K77" s="32">
        <f t="shared" ref="K77:K80" si="36">IF(ISNUMBER(J77), (J77 - $B77) / $B77, "")</f>
        <v>-2.2388059701492536E-2</v>
      </c>
      <c r="L77" s="18">
        <f>IF(ISNUMBER(J77), $B91 * K77, "")</f>
        <v>-3358.2089552238804</v>
      </c>
      <c r="M77" s="31">
        <v>138</v>
      </c>
      <c r="N77" s="32">
        <f t="shared" ref="N77:N80" si="37">IF(ISNUMBER(M77), (M77 - $B77) / $B77, "")</f>
        <v>2.9850746268656716E-2</v>
      </c>
      <c r="O77" s="18">
        <f>IF(ISNUMBER(M77), $B91 * N77, "")</f>
        <v>4477.6119402985078</v>
      </c>
      <c r="Q77" s="232"/>
      <c r="R77" s="232"/>
      <c r="S77" s="232"/>
    </row>
    <row r="78" spans="1:19" ht="17.25" thickBot="1">
      <c r="A78" s="125" t="s">
        <v>234</v>
      </c>
      <c r="B78" s="126">
        <v>736</v>
      </c>
      <c r="C78" s="77">
        <v>1.23796424E-2</v>
      </c>
      <c r="D78" s="15">
        <v>733</v>
      </c>
      <c r="E78" s="32">
        <f t="shared" si="34"/>
        <v>-4.076086956521739E-3</v>
      </c>
      <c r="F78" s="18">
        <f>IF(ISNUMBER(D78), $B91 * E78, "")</f>
        <v>-611.41304347826087</v>
      </c>
      <c r="G78" s="31">
        <v>740</v>
      </c>
      <c r="H78" s="32">
        <f t="shared" si="35"/>
        <v>5.434782608695652E-3</v>
      </c>
      <c r="I78" s="101">
        <f>IF(ISNUMBER(G78), $B91 * H78, "")</f>
        <v>815.21739130434776</v>
      </c>
      <c r="J78" s="15">
        <v>742</v>
      </c>
      <c r="K78" s="32">
        <f t="shared" si="36"/>
        <v>8.152173913043478E-3</v>
      </c>
      <c r="L78" s="18">
        <f>IF(ISNUMBER(J78), $B91 * K78, "")</f>
        <v>1222.8260869565217</v>
      </c>
      <c r="M78" s="31">
        <v>752</v>
      </c>
      <c r="N78" s="32">
        <f t="shared" si="37"/>
        <v>2.1739130434782608E-2</v>
      </c>
      <c r="O78" s="18">
        <f>IF(ISNUMBER(M78), $B91 * N78, "")</f>
        <v>3260.869565217391</v>
      </c>
      <c r="Q78" s="232"/>
      <c r="R78" s="232"/>
      <c r="S78" s="232"/>
    </row>
    <row r="79" spans="1:19" ht="17.25" thickBot="1">
      <c r="A79" s="125" t="s">
        <v>112</v>
      </c>
      <c r="B79" s="126">
        <v>902</v>
      </c>
      <c r="C79" s="77">
        <v>1.2345679E-2</v>
      </c>
      <c r="D79" s="15">
        <v>910</v>
      </c>
      <c r="E79" s="32">
        <f t="shared" si="34"/>
        <v>8.869179600886918E-3</v>
      </c>
      <c r="F79" s="18">
        <f>IF(ISNUMBER(D79), $B91 * E79, "")</f>
        <v>1330.3769401330378</v>
      </c>
      <c r="G79" s="31">
        <v>875</v>
      </c>
      <c r="H79" s="32">
        <f t="shared" si="35"/>
        <v>-2.9933481152993349E-2</v>
      </c>
      <c r="I79" s="101">
        <f>IF(ISNUMBER(G79), $B91 * H79, "")</f>
        <v>-4490.0221729490022</v>
      </c>
      <c r="J79" s="15">
        <v>880</v>
      </c>
      <c r="K79" s="32">
        <f t="shared" si="36"/>
        <v>-2.4390243902439025E-2</v>
      </c>
      <c r="L79" s="18">
        <f>IF(ISNUMBER(J79), $B91 * K79, "")</f>
        <v>-3658.5365853658536</v>
      </c>
      <c r="M79" s="31">
        <v>894</v>
      </c>
      <c r="N79" s="32">
        <f t="shared" si="37"/>
        <v>-8.869179600886918E-3</v>
      </c>
      <c r="O79" s="18">
        <f>IF(ISNUMBER(M79), $B91 * N79, "")</f>
        <v>-1330.3769401330378</v>
      </c>
      <c r="Q79" s="33"/>
      <c r="R79" s="33"/>
    </row>
    <row r="80" spans="1:19" ht="17.25" thickBot="1">
      <c r="A80" s="130" t="s">
        <v>218</v>
      </c>
      <c r="B80" s="131">
        <v>250</v>
      </c>
      <c r="C80" s="79">
        <v>1.2145749000000001E-2</v>
      </c>
      <c r="D80" s="24">
        <v>252</v>
      </c>
      <c r="E80" s="25">
        <f t="shared" si="34"/>
        <v>8.0000000000000002E-3</v>
      </c>
      <c r="F80" s="104">
        <f>IF(ISNUMBER(D80), $B91 * E80, "")</f>
        <v>1200</v>
      </c>
      <c r="G80" s="102">
        <v>257</v>
      </c>
      <c r="H80" s="25">
        <f t="shared" si="35"/>
        <v>2.8000000000000001E-2</v>
      </c>
      <c r="I80" s="103">
        <f>IF(ISNUMBER(G80), $B91 * H80, "")</f>
        <v>4200</v>
      </c>
      <c r="J80" s="24">
        <v>256</v>
      </c>
      <c r="K80" s="25">
        <f t="shared" si="36"/>
        <v>2.4E-2</v>
      </c>
      <c r="L80" s="104">
        <f>IF(ISNUMBER(J80), $B91 * K80, "")</f>
        <v>3600</v>
      </c>
      <c r="M80" s="102">
        <v>257</v>
      </c>
      <c r="N80" s="25">
        <f t="shared" si="37"/>
        <v>2.8000000000000001E-2</v>
      </c>
      <c r="O80" s="104">
        <f>IF(ISNUMBER(M80), $B91 * N80, "")</f>
        <v>4200</v>
      </c>
      <c r="Q80" s="233"/>
      <c r="R80" s="234"/>
      <c r="S80" s="235"/>
    </row>
    <row r="81" spans="1:19">
      <c r="A81" s="123" t="s">
        <v>172</v>
      </c>
      <c r="B81" s="124">
        <v>447</v>
      </c>
      <c r="C81" s="76">
        <v>1.13122172E-2</v>
      </c>
      <c r="D81" s="13">
        <v>451</v>
      </c>
      <c r="E81" s="14">
        <f>IF(ISNUMBER(D81), (D81 - $B81) / $B81, "")</f>
        <v>8.948545861297539E-3</v>
      </c>
      <c r="F81" s="16">
        <f>IF(ISNUMBER(D81), $B91 * E81, "")</f>
        <v>1342.2818791946308</v>
      </c>
      <c r="G81" s="29">
        <v>449</v>
      </c>
      <c r="H81" s="14">
        <f>IF(ISNUMBER(G81), (G81 - $B81) / $B81, "")</f>
        <v>4.4742729306487695E-3</v>
      </c>
      <c r="I81" s="100">
        <f>IF(ISNUMBER(G81), $B91 * H81, "")</f>
        <v>671.14093959731542</v>
      </c>
      <c r="J81" s="13">
        <v>451</v>
      </c>
      <c r="K81" s="14">
        <f>IF(ISNUMBER(J81), (J81 - $B81) / $B81, "")</f>
        <v>8.948545861297539E-3</v>
      </c>
      <c r="L81" s="16">
        <f>IF(ISNUMBER(J81), $B91 * K81, "")</f>
        <v>1342.2818791946308</v>
      </c>
      <c r="M81" s="29">
        <v>455</v>
      </c>
      <c r="N81" s="14">
        <f>IF(ISNUMBER(M81), (M81 - $B81) / $B81, "")</f>
        <v>1.7897091722595078E-2</v>
      </c>
      <c r="O81" s="16">
        <f>IF(ISNUMBER(M81), $B91 * N81, "")</f>
        <v>2684.5637583892617</v>
      </c>
      <c r="Q81" s="236"/>
      <c r="R81" s="237"/>
      <c r="S81" s="238"/>
    </row>
    <row r="82" spans="1:19" ht="17.25" thickBot="1">
      <c r="A82" s="125" t="s">
        <v>264</v>
      </c>
      <c r="B82" s="126">
        <v>282</v>
      </c>
      <c r="C82" s="77">
        <v>1.0752688200000001E-2</v>
      </c>
      <c r="D82" s="15">
        <v>281</v>
      </c>
      <c r="E82" s="32">
        <f t="shared" ref="E82:E85" si="38">IF(ISNUMBER(D82), (D82 - $B82) / $B82, "")</f>
        <v>-3.5460992907801418E-3</v>
      </c>
      <c r="F82" s="18">
        <f>IF(ISNUMBER(D82), $B91 * E82, "")</f>
        <v>-531.91489361702122</v>
      </c>
      <c r="G82" s="31">
        <v>275</v>
      </c>
      <c r="H82" s="32">
        <f t="shared" ref="H82:H85" si="39">IF(ISNUMBER(G82), (G82 - $B82) / $B82, "")</f>
        <v>-2.4822695035460994E-2</v>
      </c>
      <c r="I82" s="101">
        <f>IF(ISNUMBER(G82), $B91 * H82, "")</f>
        <v>-3723.4042553191489</v>
      </c>
      <c r="J82" s="15">
        <v>276</v>
      </c>
      <c r="K82" s="32">
        <f t="shared" ref="K82:K85" si="40">IF(ISNUMBER(J82), (J82 - $B82) / $B82, "")</f>
        <v>-2.1276595744680851E-2</v>
      </c>
      <c r="L82" s="18">
        <f>IF(ISNUMBER(J82), $B91 * K82, "")</f>
        <v>-3191.4893617021276</v>
      </c>
      <c r="M82" s="31">
        <v>279</v>
      </c>
      <c r="N82" s="32">
        <f t="shared" ref="N82:N85" si="41">IF(ISNUMBER(M82), (M82 - $B82) / $B82, "")</f>
        <v>-1.0638297872340425E-2</v>
      </c>
      <c r="O82" s="18">
        <f>IF(ISNUMBER(M82), $B91 * N82, "")</f>
        <v>-1595.7446808510638</v>
      </c>
      <c r="Q82" s="239"/>
      <c r="R82" s="240"/>
      <c r="S82" s="241"/>
    </row>
    <row r="83" spans="1:19" ht="17.25" thickBot="1">
      <c r="A83" s="125" t="s">
        <v>252</v>
      </c>
      <c r="B83" s="126">
        <v>418</v>
      </c>
      <c r="C83" s="77">
        <v>9.6618356999999995E-3</v>
      </c>
      <c r="D83" s="15">
        <v>420</v>
      </c>
      <c r="E83" s="32">
        <f t="shared" si="38"/>
        <v>4.7846889952153108E-3</v>
      </c>
      <c r="F83" s="18">
        <f>IF(ISNUMBER(D83), $B91 * E83, "")</f>
        <v>717.70334928229659</v>
      </c>
      <c r="G83" s="31">
        <v>414</v>
      </c>
      <c r="H83" s="32">
        <f t="shared" si="39"/>
        <v>-9.5693779904306216E-3</v>
      </c>
      <c r="I83" s="101">
        <f>IF(ISNUMBER(G83), $B91 * H83, "")</f>
        <v>-1435.4066985645932</v>
      </c>
      <c r="J83" s="15">
        <v>416</v>
      </c>
      <c r="K83" s="32">
        <f t="shared" si="40"/>
        <v>-4.7846889952153108E-3</v>
      </c>
      <c r="L83" s="18">
        <f>IF(ISNUMBER(J83), $B91 * K83, "")</f>
        <v>-717.70334928229659</v>
      </c>
      <c r="M83" s="31">
        <v>415</v>
      </c>
      <c r="N83" s="32">
        <f t="shared" si="41"/>
        <v>-7.1770334928229667E-3</v>
      </c>
      <c r="O83" s="18">
        <f>IF(ISNUMBER(M83), $B91 * N83, "")</f>
        <v>-1076.5550239234451</v>
      </c>
      <c r="Q83" s="232"/>
      <c r="R83" s="232"/>
      <c r="S83" s="232"/>
    </row>
    <row r="84" spans="1:19" ht="17.25" thickBot="1">
      <c r="A84" s="125" t="s">
        <v>57</v>
      </c>
      <c r="B84" s="126">
        <v>214</v>
      </c>
      <c r="C84" s="77">
        <v>9.4339622999999994E-3</v>
      </c>
      <c r="D84" s="15">
        <v>213</v>
      </c>
      <c r="E84" s="32">
        <f t="shared" si="38"/>
        <v>-4.6728971962616819E-3</v>
      </c>
      <c r="F84" s="18">
        <f>IF(ISNUMBER(D84), $B91 * E84, "")</f>
        <v>-700.93457943925227</v>
      </c>
      <c r="G84" s="31">
        <v>209</v>
      </c>
      <c r="H84" s="32">
        <f t="shared" si="39"/>
        <v>-2.336448598130841E-2</v>
      </c>
      <c r="I84" s="101">
        <f>IF(ISNUMBER(G84), $B91 * H84, "")</f>
        <v>-3504.6728971962616</v>
      </c>
      <c r="J84" s="15">
        <v>210</v>
      </c>
      <c r="K84" s="32">
        <f t="shared" si="40"/>
        <v>-1.8691588785046728E-2</v>
      </c>
      <c r="L84" s="18">
        <f>IF(ISNUMBER(J84), $B91 * K84, "")</f>
        <v>-2803.7383177570091</v>
      </c>
      <c r="M84" s="31">
        <v>211</v>
      </c>
      <c r="N84" s="32">
        <f t="shared" si="41"/>
        <v>-1.4018691588785047E-2</v>
      </c>
      <c r="O84" s="18">
        <f>IF(ISNUMBER(M84), $B91 * N84, "")</f>
        <v>-2102.8037383177571</v>
      </c>
      <c r="Q84" s="242"/>
      <c r="R84" s="242"/>
      <c r="S84" s="242"/>
    </row>
    <row r="85" spans="1:19" ht="17.25" thickBot="1">
      <c r="A85" s="127" t="s">
        <v>160</v>
      </c>
      <c r="B85" s="128">
        <v>109</v>
      </c>
      <c r="C85" s="78">
        <v>9.2592592999999994E-3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107</v>
      </c>
      <c r="H85" s="21">
        <f t="shared" si="39"/>
        <v>-1.834862385321101E-2</v>
      </c>
      <c r="I85" s="105">
        <f>IF(ISNUMBER(G85), $B91 * H85, "")</f>
        <v>-2752.2935779816517</v>
      </c>
      <c r="J85" s="20">
        <v>109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9.1743119266055051E-3</v>
      </c>
      <c r="O85" s="22">
        <f>IF(ISNUMBER(M85), $B91 * N85, "")</f>
        <v>1376.1467889908258</v>
      </c>
      <c r="Q85" s="242"/>
      <c r="R85" s="242"/>
      <c r="S85" s="242"/>
    </row>
    <row r="86" spans="1:19" ht="17.25" thickBot="1">
      <c r="A86" s="125" t="s">
        <v>122</v>
      </c>
      <c r="B86" s="129">
        <v>607</v>
      </c>
      <c r="C86" s="80">
        <v>8.3056477999999996E-3</v>
      </c>
      <c r="D86" s="106">
        <v>605</v>
      </c>
      <c r="E86" s="107">
        <f>IF(ISNUMBER(D86), (D86 - $B86) / $B86, "")</f>
        <v>-3.2948929159802307E-3</v>
      </c>
      <c r="F86" s="108">
        <f>IF(ISNUMBER(D86), $B91 * E86, "")</f>
        <v>-494.23393739703459</v>
      </c>
      <c r="G86" s="109">
        <v>598</v>
      </c>
      <c r="H86" s="107">
        <f>IF(ISNUMBER(G86), (G86 - $B86) / $B86, "")</f>
        <v>-1.4827018121911038E-2</v>
      </c>
      <c r="I86" s="110">
        <f>IF(ISNUMBER(G86), $B91 * H86, "")</f>
        <v>-2224.0527182866558</v>
      </c>
      <c r="J86" s="106">
        <v>603</v>
      </c>
      <c r="K86" s="107">
        <f>IF(ISNUMBER(J86), (J86 - $B86) / $B86, "")</f>
        <v>-6.5897858319604614E-3</v>
      </c>
      <c r="L86" s="108">
        <f>IF(ISNUMBER(J86), $B91 * K86, "")</f>
        <v>-988.46787479406919</v>
      </c>
      <c r="M86" s="109">
        <v>607</v>
      </c>
      <c r="N86" s="107">
        <f>IF(ISNUMBER(M86), (M86 - $B86) / $B86, "")</f>
        <v>0</v>
      </c>
      <c r="O86" s="108">
        <f>IF(ISNUMBER(M86), $B91 * N86, "")</f>
        <v>0</v>
      </c>
      <c r="Q86" s="232"/>
      <c r="R86" s="232"/>
      <c r="S86" s="232"/>
    </row>
    <row r="87" spans="1:19" ht="17.25" thickBot="1">
      <c r="A87" s="125" t="s">
        <v>236</v>
      </c>
      <c r="B87" s="126">
        <v>132</v>
      </c>
      <c r="C87" s="77">
        <v>7.6335878000000001E-3</v>
      </c>
      <c r="D87" s="15">
        <v>133</v>
      </c>
      <c r="E87" s="32">
        <f t="shared" ref="E87:E90" si="42">IF(ISNUMBER(D87), (D87 - $B87) / $B87, "")</f>
        <v>7.575757575757576E-3</v>
      </c>
      <c r="F87" s="18">
        <f>IF(ISNUMBER(D87), $B91 * E87, "")</f>
        <v>1136.3636363636365</v>
      </c>
      <c r="G87" s="31">
        <v>135</v>
      </c>
      <c r="H87" s="32">
        <f t="shared" ref="H87:H90" si="43">IF(ISNUMBER(G87), (G87 - $B87) / $B87, "")</f>
        <v>2.2727272727272728E-2</v>
      </c>
      <c r="I87" s="101">
        <f>IF(ISNUMBER(G87), $B91 * H87, "")</f>
        <v>3409.090909090909</v>
      </c>
      <c r="J87" s="15">
        <v>136</v>
      </c>
      <c r="K87" s="32">
        <f t="shared" ref="K87:K90" si="44">IF(ISNUMBER(J87), (J87 - $B87) / $B87, "")</f>
        <v>3.0303030303030304E-2</v>
      </c>
      <c r="L87" s="18">
        <f>IF(ISNUMBER(J87), $B91 * K87, "")</f>
        <v>4545.454545454546</v>
      </c>
      <c r="M87" s="31">
        <v>135</v>
      </c>
      <c r="N87" s="32">
        <f t="shared" ref="N87:N90" si="45">IF(ISNUMBER(M87), (M87 - $B87) / $B87, "")</f>
        <v>2.2727272727272728E-2</v>
      </c>
      <c r="O87" s="18">
        <f>IF(ISNUMBER(M87), $B91 * N87, "")</f>
        <v>3409.090909090909</v>
      </c>
      <c r="Q87" s="232"/>
      <c r="R87" s="232"/>
      <c r="S87" s="232"/>
    </row>
    <row r="88" spans="1:19" ht="17.25" thickBot="1">
      <c r="A88" s="125" t="s">
        <v>230</v>
      </c>
      <c r="B88" s="126">
        <v>985</v>
      </c>
      <c r="C88" s="77">
        <v>7.1574641999999997E-3</v>
      </c>
      <c r="D88" s="15">
        <v>1005</v>
      </c>
      <c r="E88" s="32">
        <f t="shared" si="42"/>
        <v>2.030456852791878E-2</v>
      </c>
      <c r="F88" s="18">
        <f>IF(ISNUMBER(D88), $B91 * E88, "")</f>
        <v>3045.6852791878168</v>
      </c>
      <c r="G88" s="31">
        <v>1020</v>
      </c>
      <c r="H88" s="32">
        <f t="shared" si="43"/>
        <v>3.553299492385787E-2</v>
      </c>
      <c r="I88" s="101">
        <f>IF(ISNUMBER(G88), $B91 * H88, "")</f>
        <v>5329.9492385786807</v>
      </c>
      <c r="J88" s="15">
        <v>1045</v>
      </c>
      <c r="K88" s="32">
        <f t="shared" si="44"/>
        <v>6.0913705583756347E-2</v>
      </c>
      <c r="L88" s="18">
        <f>IF(ISNUMBER(J88), $B91 * K88, "")</f>
        <v>9137.0558375634519</v>
      </c>
      <c r="M88" s="31">
        <v>1050</v>
      </c>
      <c r="N88" s="32">
        <f t="shared" si="45"/>
        <v>6.5989847715736044E-2</v>
      </c>
      <c r="O88" s="18">
        <f>IF(ISNUMBER(M88), $B91 * N88, "")</f>
        <v>9898.4771573604066</v>
      </c>
      <c r="Q88" s="232"/>
      <c r="R88" s="232"/>
      <c r="S88" s="232"/>
    </row>
    <row r="89" spans="1:19">
      <c r="A89" s="125" t="s">
        <v>204</v>
      </c>
      <c r="B89" s="126">
        <v>900</v>
      </c>
      <c r="C89" s="77">
        <v>6.7114093999999999E-3</v>
      </c>
      <c r="D89" s="15">
        <v>907</v>
      </c>
      <c r="E89" s="32">
        <f t="shared" si="42"/>
        <v>7.7777777777777776E-3</v>
      </c>
      <c r="F89" s="18">
        <f>IF(ISNUMBER(D89), $B91 * E89, "")</f>
        <v>1166.6666666666667</v>
      </c>
      <c r="G89" s="31">
        <v>885</v>
      </c>
      <c r="H89" s="32">
        <f t="shared" si="43"/>
        <v>-1.6666666666666666E-2</v>
      </c>
      <c r="I89" s="101">
        <f>IF(ISNUMBER(G89), $B91 * H89, "")</f>
        <v>-2500</v>
      </c>
      <c r="J89" s="15">
        <v>892</v>
      </c>
      <c r="K89" s="32">
        <f t="shared" si="44"/>
        <v>-8.8888888888888889E-3</v>
      </c>
      <c r="L89" s="18">
        <f>IF(ISNUMBER(J89), $B91 * K89, "")</f>
        <v>-1333.3333333333333</v>
      </c>
      <c r="M89" s="31">
        <v>903</v>
      </c>
      <c r="N89" s="32">
        <f t="shared" si="45"/>
        <v>3.3333333333333335E-3</v>
      </c>
      <c r="O89" s="18">
        <f>IF(ISNUMBER(M89), $B91 * N89, "")</f>
        <v>500.00000000000006</v>
      </c>
      <c r="Q89" s="221"/>
      <c r="R89" s="222"/>
      <c r="S89" s="223"/>
    </row>
    <row r="90" spans="1:19" ht="17.25" thickBot="1">
      <c r="A90" s="130" t="s">
        <v>228</v>
      </c>
      <c r="B90" s="131">
        <v>350</v>
      </c>
      <c r="C90" s="79">
        <v>5.7471264000000001E-3</v>
      </c>
      <c r="D90" s="24">
        <v>351</v>
      </c>
      <c r="E90" s="25">
        <f t="shared" si="42"/>
        <v>2.8571428571428571E-3</v>
      </c>
      <c r="F90" s="104">
        <f>IF(ISNUMBER(D90), $B91 * E90, "")</f>
        <v>428.57142857142856</v>
      </c>
      <c r="G90" s="102">
        <v>344</v>
      </c>
      <c r="H90" s="25">
        <f t="shared" si="43"/>
        <v>-1.7142857142857144E-2</v>
      </c>
      <c r="I90" s="103">
        <f>IF(ISNUMBER(G90), $B91 * H90, "")</f>
        <v>-2571.4285714285716</v>
      </c>
      <c r="J90" s="24">
        <v>348</v>
      </c>
      <c r="K90" s="25">
        <f t="shared" si="44"/>
        <v>-5.7142857142857143E-3</v>
      </c>
      <c r="L90" s="104">
        <f>IF(ISNUMBER(J90), $B91 * K90, "")</f>
        <v>-857.14285714285711</v>
      </c>
      <c r="M90" s="102">
        <v>349</v>
      </c>
      <c r="N90" s="25">
        <f t="shared" si="45"/>
        <v>-2.8571428571428571E-3</v>
      </c>
      <c r="O90" s="104">
        <f>IF(ISNUMBER(M90), $B91 * N90, "")</f>
        <v>-428.57142857142856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1.2148711382727485E-2</v>
      </c>
      <c r="F91" s="28">
        <f>SUM(F71:F90)</f>
        <v>36446.134148182449</v>
      </c>
      <c r="G91" s="26" t="s">
        <v>269</v>
      </c>
      <c r="H91" s="27">
        <f>IF(COUNT(H71:H90), SUM(H71:H90) / COUNT(H71:H90), 0)</f>
        <v>3.2718564021533225E-2</v>
      </c>
      <c r="I91" s="28">
        <f>SUM(I71:I90)</f>
        <v>98155.692064599702</v>
      </c>
      <c r="J91" s="26" t="s">
        <v>269</v>
      </c>
      <c r="K91" s="27">
        <f>IF(COUNT(K71:K90), SUM(K71:K90) / COUNT(K71:K90), 0)</f>
        <v>3.2163577670178745E-2</v>
      </c>
      <c r="L91" s="28">
        <f>SUM(L71:L90)</f>
        <v>96490.733010536234</v>
      </c>
      <c r="M91" s="26" t="s">
        <v>269</v>
      </c>
      <c r="N91" s="27">
        <f>IF(COUNT(N71:N90), SUM(N71:N90) / COUNT(N71:N90), 0)</f>
        <v>4.0962641992784966E-2</v>
      </c>
      <c r="O91" s="28">
        <f>SUM(O71:O90)</f>
        <v>122887.92597835491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05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2021-10-13(수) 오전 00:00</v>
      </c>
      <c r="C96" s="284"/>
      <c r="D96" s="256" t="str">
        <f>TEXT($G$1, "[$-ko-KR]yyyy-mm-dd(ddd) ") &amp; "오후 14:00"</f>
        <v>2021-10-13(수) 오후 14:00</v>
      </c>
      <c r="E96" s="257"/>
      <c r="F96" s="258"/>
      <c r="G96" s="256" t="str">
        <f>TEXT($G$1, "[$-ko-KR]yyyy-mm-dd(ddd) ") &amp; "오후 19:00"</f>
        <v>2021-10-13(수) 오후 19:00</v>
      </c>
      <c r="H96" s="257"/>
      <c r="I96" s="258"/>
      <c r="J96" s="256" t="str">
        <f>TEXT($G$1, "[$-ko-KR]yyyy-mm-dd(ddd) ") &amp; "오후 21:00"</f>
        <v>2021-10-13(수) 오후 21:00</v>
      </c>
      <c r="K96" s="257"/>
      <c r="L96" s="258"/>
      <c r="M96" s="256" t="str">
        <f>TEXT($G$1+1, "[$-ko-KR]yyyy-mm-dd(ddd) ") &amp; "오전 00:00"</f>
        <v>2021-10-14(목)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6" t="s">
        <v>58</v>
      </c>
      <c r="H97" s="207" t="s">
        <v>266</v>
      </c>
      <c r="I97" s="20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166</v>
      </c>
      <c r="B98" s="124">
        <v>2780</v>
      </c>
      <c r="C98" s="76">
        <v>0.100990099</v>
      </c>
      <c r="D98" s="13">
        <v>2895</v>
      </c>
      <c r="E98" s="14">
        <f>IF(ISNUMBER(D98), (D98 - $B98) / $B98, "")</f>
        <v>4.1366906474820143E-2</v>
      </c>
      <c r="F98" s="16">
        <f>IF(ISNUMBER(D98), $B118 * E98, "")</f>
        <v>6205.0359712230211</v>
      </c>
      <c r="G98" s="29">
        <v>2655</v>
      </c>
      <c r="H98" s="14">
        <f>IF(ISNUMBER(G98), (G98 - $B98) / $B98, "")</f>
        <v>-4.4964028776978415E-2</v>
      </c>
      <c r="I98" s="100">
        <f>IF(ISNUMBER(G98), $B118 * H98, "")</f>
        <v>-6744.6043165467627</v>
      </c>
      <c r="J98" s="13">
        <v>2715</v>
      </c>
      <c r="K98" s="14">
        <f>IF(ISNUMBER(J98), (J98 - $B98) / $B98, "")</f>
        <v>-2.3381294964028777E-2</v>
      </c>
      <c r="L98" s="16">
        <f>IF(ISNUMBER(J98), $B118 * K98, "")</f>
        <v>-3507.1942446043167</v>
      </c>
      <c r="M98" s="29">
        <v>2670</v>
      </c>
      <c r="N98" s="14">
        <f>IF(ISNUMBER(M98), (M98 - $B98) / $B98, "")</f>
        <v>-3.9568345323741004E-2</v>
      </c>
      <c r="O98" s="16">
        <f>IF(ISNUMBER(M98), $B118 * N98, "")</f>
        <v>-5935.2517985611503</v>
      </c>
      <c r="Q98" s="242"/>
      <c r="R98" s="242"/>
      <c r="S98" s="242"/>
    </row>
    <row r="99" spans="1:19" ht="17.25" thickBot="1">
      <c r="A99" s="125" t="s">
        <v>138</v>
      </c>
      <c r="B99" s="126">
        <v>19600</v>
      </c>
      <c r="C99" s="77">
        <v>8.0485115800000007E-2</v>
      </c>
      <c r="D99" s="15">
        <v>18980</v>
      </c>
      <c r="E99" s="32">
        <f t="shared" ref="E99:E102" si="46">IF(ISNUMBER(D99), (D99 - $B99) / $B99, "")</f>
        <v>-3.1632653061224487E-2</v>
      </c>
      <c r="F99" s="18">
        <f>IF(ISNUMBER(D99), $B118 * E99, "")</f>
        <v>-4744.8979591836733</v>
      </c>
      <c r="G99" s="31">
        <v>18210</v>
      </c>
      <c r="H99" s="32">
        <f t="shared" ref="H99:H102" si="47">IF(ISNUMBER(G99), (G99 - $B99) / $B99, "")</f>
        <v>-7.0918367346938779E-2</v>
      </c>
      <c r="I99" s="101">
        <f>IF(ISNUMBER(G99), $B118 * H99, "")</f>
        <v>-10637.755102040817</v>
      </c>
      <c r="J99" s="15">
        <v>18240</v>
      </c>
      <c r="K99" s="32">
        <f t="shared" ref="K99:K102" si="48">IF(ISNUMBER(J99), (J99 - $B99) / $B99, "")</f>
        <v>-6.9387755102040816E-2</v>
      </c>
      <c r="L99" s="18">
        <f>IF(ISNUMBER(J99), $B118 * K99, "")</f>
        <v>-10408.163265306122</v>
      </c>
      <c r="M99" s="31">
        <v>18340</v>
      </c>
      <c r="N99" s="32">
        <f t="shared" ref="N99:N102" si="49">IF(ISNUMBER(M99), (M99 - $B99) / $B99, "")</f>
        <v>-6.4285714285714279E-2</v>
      </c>
      <c r="O99" s="18">
        <f>IF(ISNUMBER(M99), $B118 * N99, "")</f>
        <v>-9642.8571428571413</v>
      </c>
      <c r="Q99" s="242"/>
      <c r="R99" s="242"/>
      <c r="S99" s="242"/>
    </row>
    <row r="100" spans="1:19" ht="17.25" thickBot="1">
      <c r="A100" s="125" t="s">
        <v>232</v>
      </c>
      <c r="B100" s="126">
        <v>89.7</v>
      </c>
      <c r="C100" s="77">
        <v>6.2796208500000006E-2</v>
      </c>
      <c r="D100" s="15">
        <v>86.8</v>
      </c>
      <c r="E100" s="32">
        <f t="shared" si="46"/>
        <v>-3.2329988851728046E-2</v>
      </c>
      <c r="F100" s="18">
        <f>IF(ISNUMBER(D100), $B118 * E100, "")</f>
        <v>-4849.4983277592073</v>
      </c>
      <c r="G100" s="31">
        <v>86.6</v>
      </c>
      <c r="H100" s="32">
        <f t="shared" si="47"/>
        <v>-3.4559643255295522E-2</v>
      </c>
      <c r="I100" s="101">
        <f>IF(ISNUMBER(G100), $B118 * H100, "")</f>
        <v>-5183.9464882943284</v>
      </c>
      <c r="J100" s="15">
        <v>86.8</v>
      </c>
      <c r="K100" s="32">
        <f t="shared" si="48"/>
        <v>-3.2329988851728046E-2</v>
      </c>
      <c r="L100" s="18">
        <f>IF(ISNUMBER(J100), $B118 * K100, "")</f>
        <v>-4849.4983277592073</v>
      </c>
      <c r="M100" s="31">
        <v>87.6</v>
      </c>
      <c r="N100" s="32">
        <f t="shared" si="49"/>
        <v>-2.3411371237458289E-2</v>
      </c>
      <c r="O100" s="18">
        <f>IF(ISNUMBER(M100), $B118 * N100, "")</f>
        <v>-3511.7056856187432</v>
      </c>
      <c r="Q100" s="232"/>
      <c r="R100" s="232"/>
      <c r="S100" s="232"/>
    </row>
    <row r="101" spans="1:19" ht="17.25" thickBot="1">
      <c r="A101" s="125" t="s">
        <v>200</v>
      </c>
      <c r="B101" s="126">
        <v>88.2</v>
      </c>
      <c r="C101" s="77">
        <v>5.5023923400000001E-2</v>
      </c>
      <c r="D101" s="15">
        <v>86.8</v>
      </c>
      <c r="E101" s="32">
        <f t="shared" si="46"/>
        <v>-1.5873015873015938E-2</v>
      </c>
      <c r="F101" s="18">
        <f>IF(ISNUMBER(D101), $B118 * E101, "")</f>
        <v>-2380.9523809523907</v>
      </c>
      <c r="G101" s="31">
        <v>89</v>
      </c>
      <c r="H101" s="32">
        <f t="shared" si="47"/>
        <v>9.0702947845804661E-3</v>
      </c>
      <c r="I101" s="101">
        <f>IF(ISNUMBER(G101), $B118 * H101, "")</f>
        <v>1360.5442176870699</v>
      </c>
      <c r="J101" s="15">
        <v>87.7</v>
      </c>
      <c r="K101" s="32">
        <f t="shared" si="48"/>
        <v>-5.6689342403628117E-3</v>
      </c>
      <c r="L101" s="18">
        <f>IF(ISNUMBER(J101), $B118 * K101, "")</f>
        <v>-850.34013605442181</v>
      </c>
      <c r="M101" s="31">
        <v>88</v>
      </c>
      <c r="N101" s="32">
        <f t="shared" si="49"/>
        <v>-2.2675736961451569E-3</v>
      </c>
      <c r="O101" s="18">
        <f>IF(ISNUMBER(M101), $B118 * N101, "")</f>
        <v>-340.13605442177351</v>
      </c>
      <c r="Q101" s="232"/>
      <c r="R101" s="232"/>
      <c r="S101" s="232"/>
    </row>
    <row r="102" spans="1:19" ht="17.25" thickBot="1">
      <c r="A102" s="127" t="s">
        <v>184</v>
      </c>
      <c r="B102" s="128">
        <v>11320</v>
      </c>
      <c r="C102" s="78">
        <v>5.1067780899999998E-2</v>
      </c>
      <c r="D102" s="20">
        <v>11470</v>
      </c>
      <c r="E102" s="21">
        <f t="shared" si="46"/>
        <v>1.3250883392226149E-2</v>
      </c>
      <c r="F102" s="22">
        <f>IF(ISNUMBER(D102), $B118 * E102, "")</f>
        <v>1987.6325088339224</v>
      </c>
      <c r="G102" s="30">
        <v>11240</v>
      </c>
      <c r="H102" s="21">
        <f t="shared" si="47"/>
        <v>-7.0671378091872791E-3</v>
      </c>
      <c r="I102" s="105">
        <f>IF(ISNUMBER(G102), $B118 * H102, "")</f>
        <v>-1060.0706713780919</v>
      </c>
      <c r="J102" s="20">
        <v>11420</v>
      </c>
      <c r="K102" s="21">
        <f t="shared" si="48"/>
        <v>8.8339222614840993E-3</v>
      </c>
      <c r="L102" s="22">
        <f>IF(ISNUMBER(J102), $B118 * K102, "")</f>
        <v>1325.0883392226149</v>
      </c>
      <c r="M102" s="30">
        <v>11260</v>
      </c>
      <c r="N102" s="21">
        <f t="shared" si="49"/>
        <v>-5.3003533568904597E-3</v>
      </c>
      <c r="O102" s="22">
        <f>IF(ISNUMBER(M102), $B118 * N102, "")</f>
        <v>-795.05300353356893</v>
      </c>
      <c r="Q102" s="232"/>
      <c r="R102" s="232"/>
      <c r="S102" s="232"/>
    </row>
    <row r="103" spans="1:19" ht="17.25" thickBot="1">
      <c r="A103" s="125" t="s">
        <v>192</v>
      </c>
      <c r="B103" s="129">
        <v>134</v>
      </c>
      <c r="C103" s="80">
        <v>4.6875E-2</v>
      </c>
      <c r="D103" s="106">
        <v>132</v>
      </c>
      <c r="E103" s="107">
        <f>IF(ISNUMBER(D103), (D103 - $B103) / $B103, "")</f>
        <v>-1.4925373134328358E-2</v>
      </c>
      <c r="F103" s="108">
        <f>IF(ISNUMBER(D103), $B118 * E103, "")</f>
        <v>-2238.8059701492539</v>
      </c>
      <c r="G103" s="109">
        <v>138</v>
      </c>
      <c r="H103" s="107">
        <f>IF(ISNUMBER(G103), (G103 - $B103) / $B103, "")</f>
        <v>2.9850746268656716E-2</v>
      </c>
      <c r="I103" s="110">
        <f>IF(ISNUMBER(G103), $B118 * H103, "")</f>
        <v>4477.6119402985078</v>
      </c>
      <c r="J103" s="106">
        <v>135</v>
      </c>
      <c r="K103" s="107">
        <f>IF(ISNUMBER(J103), (J103 - $B103) / $B103, "")</f>
        <v>7.462686567164179E-3</v>
      </c>
      <c r="L103" s="108">
        <f>IF(ISNUMBER(J103), $B118 * K103, "")</f>
        <v>1119.4029850746269</v>
      </c>
      <c r="M103" s="109">
        <v>134</v>
      </c>
      <c r="N103" s="107">
        <f>IF(ISNUMBER(M103), (M103 - $B103) / $B103, "")</f>
        <v>0</v>
      </c>
      <c r="O103" s="108">
        <f>IF(ISNUMBER(M103), $B118 * N103, "")</f>
        <v>0</v>
      </c>
      <c r="Q103" s="232"/>
      <c r="R103" s="232"/>
      <c r="S103" s="232"/>
    </row>
    <row r="104" spans="1:19" ht="17.25" thickBot="1">
      <c r="A104" s="125" t="s">
        <v>206</v>
      </c>
      <c r="B104" s="126">
        <v>16.600000000000001</v>
      </c>
      <c r="C104" s="77">
        <v>4.4025157199999998E-2</v>
      </c>
      <c r="D104" s="15">
        <v>16.5</v>
      </c>
      <c r="E104" s="32">
        <f t="shared" ref="E104:E107" si="50">IF(ISNUMBER(D104), (D104 - $B104) / $B104, "")</f>
        <v>-6.024096385542254E-3</v>
      </c>
      <c r="F104" s="18">
        <f>IF(ISNUMBER(D104), $B118 * E104, "")</f>
        <v>-903.61445783133809</v>
      </c>
      <c r="G104" s="31">
        <v>16.3</v>
      </c>
      <c r="H104" s="32">
        <f t="shared" ref="H104:H107" si="51">IF(ISNUMBER(G104), (G104 - $B104) / $B104, "")</f>
        <v>-1.8072289156626547E-2</v>
      </c>
      <c r="I104" s="101">
        <f>IF(ISNUMBER(G104), $B118 * H104, "")</f>
        <v>-2710.8433734939822</v>
      </c>
      <c r="J104" s="15">
        <v>16.5</v>
      </c>
      <c r="K104" s="32">
        <f t="shared" ref="K104:K107" si="52">IF(ISNUMBER(J104), (J104 - $B104) / $B104, "")</f>
        <v>-6.024096385542254E-3</v>
      </c>
      <c r="L104" s="18">
        <f>IF(ISNUMBER(J104), $B118 * K104, "")</f>
        <v>-903.61445783133809</v>
      </c>
      <c r="M104" s="31">
        <v>16.600000000000001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32"/>
      <c r="R104" s="232"/>
      <c r="S104" s="232"/>
    </row>
    <row r="105" spans="1:19" ht="17.25" thickBot="1">
      <c r="A105" s="125" t="s">
        <v>208</v>
      </c>
      <c r="B105" s="126">
        <v>20.2</v>
      </c>
      <c r="C105" s="77">
        <v>4.1237113399999997E-2</v>
      </c>
      <c r="D105" s="15">
        <v>20.3</v>
      </c>
      <c r="E105" s="32">
        <f t="shared" si="50"/>
        <v>4.9504950495050208E-3</v>
      </c>
      <c r="F105" s="18">
        <f>IF(ISNUMBER(D105), $B118 * E105, "")</f>
        <v>742.5742574257531</v>
      </c>
      <c r="G105" s="31">
        <v>21.3</v>
      </c>
      <c r="H105" s="32">
        <f t="shared" si="51"/>
        <v>5.4455445544554525E-2</v>
      </c>
      <c r="I105" s="101">
        <f>IF(ISNUMBER(G105), $B118 * H105, "")</f>
        <v>8168.3168316831789</v>
      </c>
      <c r="J105" s="15">
        <v>21.3</v>
      </c>
      <c r="K105" s="32">
        <f t="shared" si="52"/>
        <v>5.4455445544554525E-2</v>
      </c>
      <c r="L105" s="18">
        <f>IF(ISNUMBER(J105), $B118 * K105, "")</f>
        <v>8168.3168316831789</v>
      </c>
      <c r="M105" s="31">
        <v>21</v>
      </c>
      <c r="N105" s="32">
        <f t="shared" si="53"/>
        <v>3.9603960396039639E-2</v>
      </c>
      <c r="O105" s="18">
        <f>IF(ISNUMBER(M105), $B118 * N105, "")</f>
        <v>5940.5940594059457</v>
      </c>
      <c r="Q105" s="232"/>
      <c r="R105" s="232"/>
      <c r="S105" s="232"/>
    </row>
    <row r="106" spans="1:19" ht="17.25" thickBot="1">
      <c r="A106" s="125" t="s">
        <v>196</v>
      </c>
      <c r="B106" s="126">
        <v>23090</v>
      </c>
      <c r="C106" s="77">
        <v>3.7752808999999998E-2</v>
      </c>
      <c r="D106" s="15">
        <v>23450</v>
      </c>
      <c r="E106" s="32">
        <f t="shared" si="50"/>
        <v>1.5591165006496318E-2</v>
      </c>
      <c r="F106" s="18">
        <f>IF(ISNUMBER(D106), $B118 * E106, "")</f>
        <v>2338.6747509744478</v>
      </c>
      <c r="G106" s="31">
        <v>22800</v>
      </c>
      <c r="H106" s="32">
        <f t="shared" si="51"/>
        <v>-1.2559549588566478E-2</v>
      </c>
      <c r="I106" s="101">
        <f>IF(ISNUMBER(G106), $B118 * H106, "")</f>
        <v>-1883.9324382849718</v>
      </c>
      <c r="J106" s="15">
        <v>23090</v>
      </c>
      <c r="K106" s="32">
        <f t="shared" si="52"/>
        <v>0</v>
      </c>
      <c r="L106" s="18">
        <f>IF(ISNUMBER(J106), $B118 * K106, "")</f>
        <v>0</v>
      </c>
      <c r="M106" s="31">
        <v>23050</v>
      </c>
      <c r="N106" s="32">
        <f t="shared" si="53"/>
        <v>-1.7323516673884798E-3</v>
      </c>
      <c r="O106" s="18">
        <f>IF(ISNUMBER(M106), $B118 * N106, "")</f>
        <v>-259.85275010827195</v>
      </c>
      <c r="Q106" s="33"/>
      <c r="R106" s="33"/>
    </row>
    <row r="107" spans="1:19" ht="17.25" thickBot="1">
      <c r="A107" s="130" t="s">
        <v>194</v>
      </c>
      <c r="B107" s="131">
        <v>4190</v>
      </c>
      <c r="C107" s="79">
        <v>3.3292231800000002E-2</v>
      </c>
      <c r="D107" s="24">
        <v>4325</v>
      </c>
      <c r="E107" s="25">
        <f t="shared" si="50"/>
        <v>3.2219570405727926E-2</v>
      </c>
      <c r="F107" s="104">
        <f>IF(ISNUMBER(D107), $B118 * E107, "")</f>
        <v>4832.9355608591886</v>
      </c>
      <c r="G107" s="102">
        <v>4130</v>
      </c>
      <c r="H107" s="25">
        <f t="shared" si="51"/>
        <v>-1.4319809069212411E-2</v>
      </c>
      <c r="I107" s="103">
        <f>IF(ISNUMBER(G107), $B118 * H107, "")</f>
        <v>-2147.9713603818618</v>
      </c>
      <c r="J107" s="24">
        <v>4160</v>
      </c>
      <c r="K107" s="25">
        <f t="shared" si="52"/>
        <v>-7.1599045346062056E-3</v>
      </c>
      <c r="L107" s="104">
        <f>IF(ISNUMBER(J107), $B118 * K107, "")</f>
        <v>-1073.9856801909309</v>
      </c>
      <c r="M107" s="102">
        <v>4195</v>
      </c>
      <c r="N107" s="25">
        <f t="shared" si="53"/>
        <v>1.1933174224343676E-3</v>
      </c>
      <c r="O107" s="104">
        <f>IF(ISNUMBER(M107), $B118 * N107, "")</f>
        <v>178.99761336515513</v>
      </c>
      <c r="Q107" s="233"/>
      <c r="R107" s="234"/>
      <c r="S107" s="235"/>
    </row>
    <row r="108" spans="1:19">
      <c r="A108" s="123" t="s">
        <v>51</v>
      </c>
      <c r="B108" s="124">
        <v>423</v>
      </c>
      <c r="C108" s="76">
        <v>3.17073171E-2</v>
      </c>
      <c r="D108" s="13">
        <v>427</v>
      </c>
      <c r="E108" s="14">
        <f>IF(ISNUMBER(D108), (D108 - $B108) / $B108, "")</f>
        <v>9.4562647754137114E-3</v>
      </c>
      <c r="F108" s="16">
        <f>IF(ISNUMBER(D108), $B118 * E108, "")</f>
        <v>1418.4397163120568</v>
      </c>
      <c r="G108" s="29">
        <v>436</v>
      </c>
      <c r="H108" s="14">
        <f>IF(ISNUMBER(G108), (G108 - $B108) / $B108, "")</f>
        <v>3.0732860520094562E-2</v>
      </c>
      <c r="I108" s="100">
        <f>IF(ISNUMBER(G108), $B118 * H108, "")</f>
        <v>4609.9290780141846</v>
      </c>
      <c r="J108" s="13">
        <v>446</v>
      </c>
      <c r="K108" s="14">
        <f>IF(ISNUMBER(J108), (J108 - $B108) / $B108, "")</f>
        <v>5.4373522458628844E-2</v>
      </c>
      <c r="L108" s="16">
        <f>IF(ISNUMBER(J108), $B118 * K108, "")</f>
        <v>8156.0283687943265</v>
      </c>
      <c r="M108" s="29">
        <v>452</v>
      </c>
      <c r="N108" s="14">
        <f>IF(ISNUMBER(M108), (M108 - $B108) / $B108, "")</f>
        <v>6.8557919621749411E-2</v>
      </c>
      <c r="O108" s="16">
        <f>IF(ISNUMBER(M108), $B118 * N108, "")</f>
        <v>10283.687943262412</v>
      </c>
      <c r="Q108" s="236"/>
      <c r="R108" s="237"/>
      <c r="S108" s="238"/>
    </row>
    <row r="109" spans="1:19" ht="17.25" thickBot="1">
      <c r="A109" s="125" t="s">
        <v>146</v>
      </c>
      <c r="B109" s="126">
        <v>22.9</v>
      </c>
      <c r="C109" s="77">
        <v>3.1531531500000001E-2</v>
      </c>
      <c r="D109" s="15">
        <v>22.7</v>
      </c>
      <c r="E109" s="32">
        <f t="shared" ref="E109:E112" si="54">IF(ISNUMBER(D109), (D109 - $B109) / $B109, "")</f>
        <v>-8.7336244541484417E-3</v>
      </c>
      <c r="F109" s="18">
        <f>IF(ISNUMBER(D109), $B118 * E109, "")</f>
        <v>-1310.0436681222664</v>
      </c>
      <c r="G109" s="31">
        <v>22.1</v>
      </c>
      <c r="H109" s="32">
        <f t="shared" ref="H109:H112" si="55">IF(ISNUMBER(G109), (G109 - $B109) / $B109, "")</f>
        <v>-3.4934497816593767E-2</v>
      </c>
      <c r="I109" s="101">
        <f>IF(ISNUMBER(G109), $B118 * H109, "")</f>
        <v>-5240.1746724890654</v>
      </c>
      <c r="J109" s="15">
        <v>22.3</v>
      </c>
      <c r="K109" s="32">
        <f t="shared" ref="K109:K112" si="56">IF(ISNUMBER(J109), (J109 - $B109) / $B109, "")</f>
        <v>-2.6200873362445323E-2</v>
      </c>
      <c r="L109" s="18">
        <f>IF(ISNUMBER(J109), $B118 * K109, "")</f>
        <v>-3930.1310043667986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-3275.1091703056773</v>
      </c>
      <c r="Q109" s="239"/>
      <c r="R109" s="240"/>
      <c r="S109" s="241"/>
    </row>
    <row r="110" spans="1:19" ht="17.25" thickBot="1">
      <c r="A110" s="125" t="s">
        <v>238</v>
      </c>
      <c r="B110" s="126">
        <v>182</v>
      </c>
      <c r="C110" s="77">
        <v>2.82485876E-2</v>
      </c>
      <c r="D110" s="15">
        <v>217</v>
      </c>
      <c r="E110" s="32">
        <f t="shared" si="54"/>
        <v>0.19230769230769232</v>
      </c>
      <c r="F110" s="18">
        <f>IF(ISNUMBER(D110), $B118 * E110, "")</f>
        <v>28846.153846153848</v>
      </c>
      <c r="G110" s="31">
        <v>217</v>
      </c>
      <c r="H110" s="32">
        <f t="shared" si="55"/>
        <v>0.19230769230769232</v>
      </c>
      <c r="I110" s="101">
        <f>IF(ISNUMBER(G110), $B118 * H110, "")</f>
        <v>28846.153846153848</v>
      </c>
      <c r="J110" s="15">
        <v>215</v>
      </c>
      <c r="K110" s="32">
        <f t="shared" si="56"/>
        <v>0.18131868131868131</v>
      </c>
      <c r="L110" s="18">
        <f>IF(ISNUMBER(J110), $B118 * K110, "")</f>
        <v>27197.802197802197</v>
      </c>
      <c r="M110" s="31">
        <v>224</v>
      </c>
      <c r="N110" s="32">
        <f t="shared" si="57"/>
        <v>0.23076923076923078</v>
      </c>
      <c r="O110" s="18">
        <f>IF(ISNUMBER(M110), $B118 * N110, "")</f>
        <v>34615.384615384617</v>
      </c>
      <c r="Q110" s="232"/>
      <c r="R110" s="232"/>
      <c r="S110" s="232"/>
    </row>
    <row r="111" spans="1:19" ht="17.25" thickBot="1">
      <c r="A111" s="125" t="s">
        <v>128</v>
      </c>
      <c r="B111" s="126">
        <v>149</v>
      </c>
      <c r="C111" s="77">
        <v>2.75862069E-2</v>
      </c>
      <c r="D111" s="15">
        <v>148</v>
      </c>
      <c r="E111" s="32">
        <f t="shared" si="54"/>
        <v>-6.7114093959731542E-3</v>
      </c>
      <c r="F111" s="18">
        <f>IF(ISNUMBER(D111), $B118 * E111, "")</f>
        <v>-1006.7114093959731</v>
      </c>
      <c r="G111" s="31">
        <v>149</v>
      </c>
      <c r="H111" s="32">
        <f t="shared" si="55"/>
        <v>0</v>
      </c>
      <c r="I111" s="101">
        <f>IF(ISNUMBER(G111), $B118 * H111, "")</f>
        <v>0</v>
      </c>
      <c r="J111" s="15">
        <v>151</v>
      </c>
      <c r="K111" s="32">
        <f t="shared" si="56"/>
        <v>1.3422818791946308E-2</v>
      </c>
      <c r="L111" s="18">
        <f>IF(ISNUMBER(J111), $B118 * K111, "")</f>
        <v>2013.4228187919462</v>
      </c>
      <c r="M111" s="31">
        <v>149</v>
      </c>
      <c r="N111" s="32">
        <f t="shared" si="57"/>
        <v>0</v>
      </c>
      <c r="O111" s="18">
        <f>IF(ISNUMBER(M111), $B118 * N111, "")</f>
        <v>0</v>
      </c>
      <c r="Q111" s="242"/>
      <c r="R111" s="242"/>
      <c r="S111" s="242"/>
    </row>
    <row r="112" spans="1:19" ht="17.25" thickBot="1">
      <c r="A112" s="127" t="s">
        <v>210</v>
      </c>
      <c r="B112" s="128">
        <v>1325</v>
      </c>
      <c r="C112" s="78">
        <v>2.7131782900000002E-2</v>
      </c>
      <c r="D112" s="20">
        <v>1320</v>
      </c>
      <c r="E112" s="21">
        <f t="shared" si="54"/>
        <v>-3.7735849056603774E-3</v>
      </c>
      <c r="F112" s="22">
        <f>IF(ISNUMBER(D112), $B118 * E112, "")</f>
        <v>-566.03773584905662</v>
      </c>
      <c r="G112" s="30">
        <v>1330</v>
      </c>
      <c r="H112" s="21">
        <f t="shared" si="55"/>
        <v>3.7735849056603774E-3</v>
      </c>
      <c r="I112" s="105">
        <f>IF(ISNUMBER(G112), $B118 * H112, "")</f>
        <v>566.03773584905662</v>
      </c>
      <c r="J112" s="20">
        <v>1315</v>
      </c>
      <c r="K112" s="21">
        <f t="shared" si="56"/>
        <v>-7.5471698113207548E-3</v>
      </c>
      <c r="L112" s="22">
        <f>IF(ISNUMBER(J112), $B118 * K112, "")</f>
        <v>-1132.0754716981132</v>
      </c>
      <c r="M112" s="30">
        <v>1320</v>
      </c>
      <c r="N112" s="21">
        <f t="shared" si="57"/>
        <v>-3.7735849056603774E-3</v>
      </c>
      <c r="O112" s="22">
        <f>IF(ISNUMBER(M112), $B118 * N112, "")</f>
        <v>-566.03773584905662</v>
      </c>
      <c r="Q112" s="242"/>
      <c r="R112" s="242"/>
      <c r="S112" s="242"/>
    </row>
    <row r="113" spans="1:19" ht="17.25" thickBot="1">
      <c r="A113" s="125" t="s">
        <v>96</v>
      </c>
      <c r="B113" s="129">
        <v>8980</v>
      </c>
      <c r="C113" s="80">
        <v>2.21969266E-2</v>
      </c>
      <c r="D113" s="106">
        <v>8850</v>
      </c>
      <c r="E113" s="107">
        <f>IF(ISNUMBER(D113), (D113 - $B113) / $B113, "")</f>
        <v>-1.4476614699331848E-2</v>
      </c>
      <c r="F113" s="108">
        <f>IF(ISNUMBER(D113), $B118 * E113, "")</f>
        <v>-2171.4922048997773</v>
      </c>
      <c r="G113" s="109">
        <v>8655</v>
      </c>
      <c r="H113" s="107">
        <f>IF(ISNUMBER(G113), (G113 - $B113) / $B113, "")</f>
        <v>-3.6191536748329624E-2</v>
      </c>
      <c r="I113" s="110">
        <f>IF(ISNUMBER(G113), $B118 * H113, "")</f>
        <v>-5428.7305122494436</v>
      </c>
      <c r="J113" s="106">
        <v>8710</v>
      </c>
      <c r="K113" s="107">
        <f>IF(ISNUMBER(J113), (J113 - $B113) / $B113, "")</f>
        <v>-3.0066815144766147E-2</v>
      </c>
      <c r="L113" s="108">
        <f>IF(ISNUMBER(J113), $B118 * K113, "")</f>
        <v>-4510.0222717149218</v>
      </c>
      <c r="M113" s="109">
        <v>8695</v>
      </c>
      <c r="N113" s="107">
        <f>IF(ISNUMBER(M113), (M113 - $B113) / $B113, "")</f>
        <v>-3.173719376391982E-2</v>
      </c>
      <c r="O113" s="108">
        <f>IF(ISNUMBER(M113), $B118 * N113, "")</f>
        <v>-4760.5790645879733</v>
      </c>
      <c r="Q113" s="232"/>
      <c r="R113" s="232"/>
      <c r="S113" s="232"/>
    </row>
    <row r="114" spans="1:19" ht="17.25" thickBot="1">
      <c r="A114" s="125" t="s">
        <v>90</v>
      </c>
      <c r="B114" s="126">
        <v>1385</v>
      </c>
      <c r="C114" s="77">
        <v>2.21402214E-2</v>
      </c>
      <c r="D114" s="15">
        <v>1365</v>
      </c>
      <c r="E114" s="32">
        <f t="shared" ref="E114:E117" si="58">IF(ISNUMBER(D114), (D114 - $B114) / $B114, "")</f>
        <v>-1.444043321299639E-2</v>
      </c>
      <c r="F114" s="18">
        <f>IF(ISNUMBER(D114), $B118 * E114, "")</f>
        <v>-2166.0649819494583</v>
      </c>
      <c r="G114" s="31">
        <v>1340</v>
      </c>
      <c r="H114" s="32">
        <f t="shared" ref="H114:H117" si="59">IF(ISNUMBER(G114), (G114 - $B114) / $B114, "")</f>
        <v>-3.2490974729241874E-2</v>
      </c>
      <c r="I114" s="101">
        <f>IF(ISNUMBER(G114), $B118 * H114, "")</f>
        <v>-4873.646209386281</v>
      </c>
      <c r="J114" s="15">
        <v>1345</v>
      </c>
      <c r="K114" s="32">
        <f t="shared" ref="K114:K117" si="60">IF(ISNUMBER(J114), (J114 - $B114) / $B114, "")</f>
        <v>-2.8880866425992781E-2</v>
      </c>
      <c r="L114" s="18">
        <f>IF(ISNUMBER(J114), $B118 * K114, "")</f>
        <v>-4332.1299638989167</v>
      </c>
      <c r="M114" s="31">
        <v>1350</v>
      </c>
      <c r="N114" s="32">
        <f t="shared" ref="N114:N117" si="61">IF(ISNUMBER(M114), (M114 - $B114) / $B114, "")</f>
        <v>-2.5270758122743681E-2</v>
      </c>
      <c r="O114" s="18">
        <f>IF(ISNUMBER(M114), $B118 * N114, "")</f>
        <v>-3790.6137184115519</v>
      </c>
      <c r="Q114" s="232"/>
      <c r="R114" s="232"/>
      <c r="S114" s="232"/>
    </row>
    <row r="115" spans="1:19" ht="17.25" thickBot="1">
      <c r="A115" s="125" t="s">
        <v>216</v>
      </c>
      <c r="B115" s="126">
        <v>157</v>
      </c>
      <c r="C115" s="77">
        <v>1.9480519500000001E-2</v>
      </c>
      <c r="D115" s="15">
        <v>161</v>
      </c>
      <c r="E115" s="32">
        <f t="shared" si="58"/>
        <v>2.5477707006369428E-2</v>
      </c>
      <c r="F115" s="18">
        <f>IF(ISNUMBER(D115), $B118 * E115, "")</f>
        <v>3821.6560509554142</v>
      </c>
      <c r="G115" s="31">
        <v>238</v>
      </c>
      <c r="H115" s="32">
        <f t="shared" si="59"/>
        <v>0.51592356687898089</v>
      </c>
      <c r="I115" s="101">
        <f>IF(ISNUMBER(G115), $B118 * H115, "")</f>
        <v>77388.535031847132</v>
      </c>
      <c r="J115" s="15">
        <v>216</v>
      </c>
      <c r="K115" s="32">
        <f t="shared" si="60"/>
        <v>0.37579617834394907</v>
      </c>
      <c r="L115" s="18">
        <f>IF(ISNUMBER(J115), $B118 * K115, "")</f>
        <v>56369.426751592364</v>
      </c>
      <c r="M115" s="31">
        <v>217</v>
      </c>
      <c r="N115" s="32">
        <f t="shared" si="61"/>
        <v>0.38216560509554143</v>
      </c>
      <c r="O115" s="18">
        <f>IF(ISNUMBER(M115), $B118 * N115, "")</f>
        <v>57324.840764331217</v>
      </c>
      <c r="Q115" s="232"/>
      <c r="R115" s="232"/>
      <c r="S115" s="232"/>
    </row>
    <row r="116" spans="1:19">
      <c r="A116" s="125" t="s">
        <v>130</v>
      </c>
      <c r="B116" s="126">
        <v>115</v>
      </c>
      <c r="C116" s="77">
        <v>1.7699115000000001E-2</v>
      </c>
      <c r="D116" s="15">
        <v>114</v>
      </c>
      <c r="E116" s="32">
        <f t="shared" si="58"/>
        <v>-8.6956521739130436E-3</v>
      </c>
      <c r="F116" s="18">
        <f>IF(ISNUMBER(D116), $B118 * E116, "")</f>
        <v>-1304.3478260869565</v>
      </c>
      <c r="G116" s="31">
        <v>112</v>
      </c>
      <c r="H116" s="32">
        <f t="shared" si="59"/>
        <v>-2.6086956521739129E-2</v>
      </c>
      <c r="I116" s="101">
        <f>IF(ISNUMBER(G116), $B118 * H116, "")</f>
        <v>-3913.0434782608695</v>
      </c>
      <c r="J116" s="15">
        <v>114</v>
      </c>
      <c r="K116" s="32">
        <f t="shared" si="60"/>
        <v>-8.6956521739130436E-3</v>
      </c>
      <c r="L116" s="18">
        <f>IF(ISNUMBER(J116), $B118 * K116, "")</f>
        <v>-1304.3478260869565</v>
      </c>
      <c r="M116" s="31">
        <v>113</v>
      </c>
      <c r="N116" s="32">
        <f t="shared" si="61"/>
        <v>-1.7391304347826087E-2</v>
      </c>
      <c r="O116" s="18">
        <f>IF(ISNUMBER(M116), $B118 * N116, "")</f>
        <v>-2608.695652173913</v>
      </c>
      <c r="Q116" s="221"/>
      <c r="R116" s="222"/>
      <c r="S116" s="223"/>
    </row>
    <row r="117" spans="1:19" ht="17.25" thickBot="1">
      <c r="A117" s="130" t="s">
        <v>180</v>
      </c>
      <c r="B117" s="131">
        <v>68790</v>
      </c>
      <c r="C117" s="79">
        <v>1.7001774099999999E-2</v>
      </c>
      <c r="D117" s="24">
        <v>67400</v>
      </c>
      <c r="E117" s="25">
        <f t="shared" si="58"/>
        <v>-2.0206425352522168E-2</v>
      </c>
      <c r="F117" s="104">
        <f>IF(ISNUMBER(D117), $B118 * E117, "")</f>
        <v>-3030.9638028783252</v>
      </c>
      <c r="G117" s="102">
        <v>66350</v>
      </c>
      <c r="H117" s="25">
        <f t="shared" si="59"/>
        <v>-3.5470271841837479E-2</v>
      </c>
      <c r="I117" s="103">
        <f>IF(ISNUMBER(G117), $B118 * H117, "")</f>
        <v>-5320.5407762756222</v>
      </c>
      <c r="J117" s="24">
        <v>67070</v>
      </c>
      <c r="K117" s="25">
        <f t="shared" si="60"/>
        <v>-2.5003634249164124E-2</v>
      </c>
      <c r="L117" s="104">
        <f>IF(ISNUMBER(J117), $B118 * K117, "")</f>
        <v>-3750.5451373746187</v>
      </c>
      <c r="M117" s="102">
        <v>67610</v>
      </c>
      <c r="N117" s="25">
        <f t="shared" si="61"/>
        <v>-1.7153656054659107E-2</v>
      </c>
      <c r="O117" s="104">
        <f>IF(ISNUMBER(M117), $B118 * N117, "")</f>
        <v>-2573.0484081988661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7.8398906458933253E-3</v>
      </c>
      <c r="F118" s="28">
        <f>SUM(F98:F117)</f>
        <v>23519.671937679981</v>
      </c>
      <c r="G118" s="26" t="s">
        <v>269</v>
      </c>
      <c r="H118" s="27">
        <f>IF(COUNT(H98:H117), SUM(H98:H117) / COUNT(H98:H117), 0)</f>
        <v>2.3423956427483628E-2</v>
      </c>
      <c r="I118" s="28">
        <f>SUM(I98:I117)</f>
        <v>70271.869282450876</v>
      </c>
      <c r="J118" s="26" t="s">
        <v>269</v>
      </c>
      <c r="K118" s="27">
        <f>IF(COUNT(K98:K117), SUM(K98:K117) / COUNT(K98:K117), 0)</f>
        <v>2.1265813502024864E-2</v>
      </c>
      <c r="L118" s="28">
        <f>SUM(L98:L117)</f>
        <v>63797.440506074592</v>
      </c>
      <c r="M118" s="26" t="s">
        <v>269</v>
      </c>
      <c r="N118" s="27">
        <f>IF(COUNT(N98:N117), SUM(N98:N117) / COUNT(N98:N117), 0)</f>
        <v>2.3428188270373886E-2</v>
      </c>
      <c r="O118" s="28">
        <f>SUM(O98:O117)</f>
        <v>70284.564811121643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05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2021-10-13(수) 오전 00:00</v>
      </c>
      <c r="C123" s="284"/>
      <c r="D123" s="256" t="str">
        <f>TEXT($G$1, "[$-ko-KR]yyyy-mm-dd(ddd) ") &amp; "오후 14:00"</f>
        <v>2021-10-13(수) 오후 14:00</v>
      </c>
      <c r="E123" s="257"/>
      <c r="F123" s="258"/>
      <c r="G123" s="256" t="str">
        <f>TEXT($G$1, "[$-ko-KR]yyyy-mm-dd(ddd) ") &amp; "오후 19:00"</f>
        <v>2021-10-13(수) 오후 19:00</v>
      </c>
      <c r="H123" s="257"/>
      <c r="I123" s="258"/>
      <c r="J123" s="256" t="str">
        <f>TEXT($G$1, "[$-ko-KR]yyyy-mm-dd(ddd) ") &amp; "오후 21:00"</f>
        <v>2021-10-13(수) 오후 21:00</v>
      </c>
      <c r="K123" s="257"/>
      <c r="L123" s="258"/>
      <c r="M123" s="256" t="str">
        <f>TEXT($G$1+1, "[$-ko-KR]yyyy-mm-dd(ddd) ") &amp; "오전 00:00"</f>
        <v>2021-10-14(목)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6" t="s">
        <v>58</v>
      </c>
      <c r="H124" s="207" t="s">
        <v>266</v>
      </c>
      <c r="I124" s="20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232</v>
      </c>
      <c r="B125" s="124">
        <v>89.7</v>
      </c>
      <c r="C125" s="76">
        <v>6.2796208500000006E-2</v>
      </c>
      <c r="D125" s="13">
        <v>86.8</v>
      </c>
      <c r="E125" s="14">
        <f>IF(ISNUMBER(D125), (D125 - $B125) / $B125, "")</f>
        <v>-3.2329988851728046E-2</v>
      </c>
      <c r="F125" s="16">
        <f>IF(ISNUMBER(D125), $B145 * E125, "")</f>
        <v>-4849.4983277592073</v>
      </c>
      <c r="G125" s="29">
        <v>86.6</v>
      </c>
      <c r="H125" s="14">
        <f>IF(ISNUMBER(G125), (G125 - $B125) / $B125, "")</f>
        <v>-3.4559643255295522E-2</v>
      </c>
      <c r="I125" s="100">
        <f>IF(ISNUMBER(G125), $B145 * H125, "")</f>
        <v>-5183.9464882943284</v>
      </c>
      <c r="J125" s="13">
        <v>86.8</v>
      </c>
      <c r="K125" s="14">
        <f>IF(ISNUMBER(J125), (J125 - $B125) / $B125, "")</f>
        <v>-3.2329988851728046E-2</v>
      </c>
      <c r="L125" s="16">
        <f>IF(ISNUMBER(J125), $B145 * K125, "")</f>
        <v>-4849.4983277592073</v>
      </c>
      <c r="M125" s="29">
        <v>87.6</v>
      </c>
      <c r="N125" s="14">
        <f>IF(ISNUMBER(M125), (M125 - $B125) / $B125, "")</f>
        <v>-2.3411371237458289E-2</v>
      </c>
      <c r="O125" s="16">
        <f>IF(ISNUMBER(M125), $B145 * N125, "")</f>
        <v>-3511.7056856187432</v>
      </c>
      <c r="Q125" s="242"/>
      <c r="R125" s="242"/>
      <c r="S125" s="242"/>
    </row>
    <row r="126" spans="1:19" ht="17.25" thickBot="1">
      <c r="A126" s="125" t="s">
        <v>200</v>
      </c>
      <c r="B126" s="126">
        <v>88.2</v>
      </c>
      <c r="C126" s="77">
        <v>5.5023923400000001E-2</v>
      </c>
      <c r="D126" s="15">
        <v>86.8</v>
      </c>
      <c r="E126" s="32">
        <f t="shared" ref="E126:E129" si="62">IF(ISNUMBER(D126), (D126 - $B126) / $B126, "")</f>
        <v>-1.5873015873015938E-2</v>
      </c>
      <c r="F126" s="18">
        <f>IF(ISNUMBER(D126), $B145 * E126, "")</f>
        <v>-2380.9523809523907</v>
      </c>
      <c r="G126" s="31">
        <v>89</v>
      </c>
      <c r="H126" s="32">
        <f t="shared" ref="H126:H129" si="63">IF(ISNUMBER(G126), (G126 - $B126) / $B126, "")</f>
        <v>9.0702947845804661E-3</v>
      </c>
      <c r="I126" s="101">
        <f>IF(ISNUMBER(G126), $B145 * H126, "")</f>
        <v>1360.5442176870699</v>
      </c>
      <c r="J126" s="15">
        <v>87.7</v>
      </c>
      <c r="K126" s="32">
        <f t="shared" ref="K126:K129" si="64">IF(ISNUMBER(J126), (J126 - $B126) / $B126, "")</f>
        <v>-5.6689342403628117E-3</v>
      </c>
      <c r="L126" s="18">
        <f>IF(ISNUMBER(J126), $B145 * K126, "")</f>
        <v>-850.34013605442181</v>
      </c>
      <c r="M126" s="31">
        <v>88</v>
      </c>
      <c r="N126" s="32">
        <f t="shared" ref="N126:N129" si="65">IF(ISNUMBER(M126), (M126 - $B126) / $B126, "")</f>
        <v>-2.2675736961451569E-3</v>
      </c>
      <c r="O126" s="18">
        <f>IF(ISNUMBER(M126), $B145 * N126, "")</f>
        <v>-340.13605442177351</v>
      </c>
      <c r="Q126" s="242"/>
      <c r="R126" s="242"/>
      <c r="S126" s="242"/>
    </row>
    <row r="127" spans="1:19" ht="17.25" thickBot="1">
      <c r="A127" s="125" t="s">
        <v>206</v>
      </c>
      <c r="B127" s="126">
        <v>16.600000000000001</v>
      </c>
      <c r="C127" s="77">
        <v>4.4025157199999998E-2</v>
      </c>
      <c r="D127" s="15">
        <v>16.5</v>
      </c>
      <c r="E127" s="32">
        <f t="shared" si="62"/>
        <v>-6.024096385542254E-3</v>
      </c>
      <c r="F127" s="18">
        <f>IF(ISNUMBER(D127), $B145 * E127, "")</f>
        <v>-903.61445783133809</v>
      </c>
      <c r="G127" s="31">
        <v>16.3</v>
      </c>
      <c r="H127" s="32">
        <f t="shared" si="63"/>
        <v>-1.8072289156626547E-2</v>
      </c>
      <c r="I127" s="101">
        <f>IF(ISNUMBER(G127), $B145 * H127, "")</f>
        <v>-2710.8433734939822</v>
      </c>
      <c r="J127" s="15">
        <v>16.5</v>
      </c>
      <c r="K127" s="32">
        <f t="shared" si="64"/>
        <v>-6.024096385542254E-3</v>
      </c>
      <c r="L127" s="18">
        <f>IF(ISNUMBER(J127), $B145 * K127, "")</f>
        <v>-903.61445783133809</v>
      </c>
      <c r="M127" s="31">
        <v>16.600000000000001</v>
      </c>
      <c r="N127" s="32">
        <f t="shared" si="65"/>
        <v>0</v>
      </c>
      <c r="O127" s="18">
        <f>IF(ISNUMBER(M127), $B145 * N127, "")</f>
        <v>0</v>
      </c>
      <c r="Q127" s="232"/>
      <c r="R127" s="232"/>
      <c r="S127" s="232"/>
    </row>
    <row r="128" spans="1:19" ht="17.25" thickBot="1">
      <c r="A128" s="125" t="s">
        <v>208</v>
      </c>
      <c r="B128" s="126">
        <v>20.2</v>
      </c>
      <c r="C128" s="77">
        <v>4.1237113399999997E-2</v>
      </c>
      <c r="D128" s="15">
        <v>20.3</v>
      </c>
      <c r="E128" s="32">
        <f t="shared" si="62"/>
        <v>4.9504950495050208E-3</v>
      </c>
      <c r="F128" s="18">
        <f>IF(ISNUMBER(D128), $B145 * E128, "")</f>
        <v>742.5742574257531</v>
      </c>
      <c r="G128" s="31">
        <v>21.3</v>
      </c>
      <c r="H128" s="32">
        <f t="shared" si="63"/>
        <v>5.4455445544554525E-2</v>
      </c>
      <c r="I128" s="101">
        <f>IF(ISNUMBER(G128), $B145 * H128, "")</f>
        <v>8168.3168316831789</v>
      </c>
      <c r="J128" s="15">
        <v>21.3</v>
      </c>
      <c r="K128" s="32">
        <f t="shared" si="64"/>
        <v>5.4455445544554525E-2</v>
      </c>
      <c r="L128" s="18">
        <f>IF(ISNUMBER(J128), $B145 * K128, "")</f>
        <v>8168.3168316831789</v>
      </c>
      <c r="M128" s="31">
        <v>21</v>
      </c>
      <c r="N128" s="32">
        <f t="shared" si="65"/>
        <v>3.9603960396039639E-2</v>
      </c>
      <c r="O128" s="18">
        <f>IF(ISNUMBER(M128), $B145 * N128, "")</f>
        <v>5940.5940594059457</v>
      </c>
      <c r="Q128" s="232"/>
      <c r="R128" s="232"/>
      <c r="S128" s="232"/>
    </row>
    <row r="129" spans="1:19" ht="17.25" thickBot="1">
      <c r="A129" s="127" t="s">
        <v>146</v>
      </c>
      <c r="B129" s="128">
        <v>22.9</v>
      </c>
      <c r="C129" s="78">
        <v>3.1531531500000001E-2</v>
      </c>
      <c r="D129" s="20">
        <v>22.7</v>
      </c>
      <c r="E129" s="21">
        <f t="shared" si="62"/>
        <v>-8.7336244541484417E-3</v>
      </c>
      <c r="F129" s="22">
        <f>IF(ISNUMBER(D129), $B145 * E129, "")</f>
        <v>-1310.0436681222664</v>
      </c>
      <c r="G129" s="30">
        <v>22.1</v>
      </c>
      <c r="H129" s="21">
        <f t="shared" si="63"/>
        <v>-3.4934497816593767E-2</v>
      </c>
      <c r="I129" s="105">
        <f>IF(ISNUMBER(G129), $B145 * H129, "")</f>
        <v>-5240.1746724890654</v>
      </c>
      <c r="J129" s="20">
        <v>22.3</v>
      </c>
      <c r="K129" s="21">
        <f t="shared" si="64"/>
        <v>-2.6200873362445323E-2</v>
      </c>
      <c r="L129" s="22">
        <f>IF(ISNUMBER(J129), $B145 * K129, "")</f>
        <v>-3930.1310043667986</v>
      </c>
      <c r="M129" s="30">
        <v>22.4</v>
      </c>
      <c r="N129" s="21">
        <f t="shared" si="65"/>
        <v>-2.1834061135371181E-2</v>
      </c>
      <c r="O129" s="22">
        <f>IF(ISNUMBER(M129), $B145 * N129, "")</f>
        <v>-3275.1091703056773</v>
      </c>
      <c r="Q129" s="232"/>
      <c r="R129" s="232"/>
      <c r="S129" s="232"/>
    </row>
    <row r="130" spans="1:19" ht="17.25" thickBot="1">
      <c r="A130" s="125" t="s">
        <v>248</v>
      </c>
      <c r="B130" s="129">
        <v>95.9</v>
      </c>
      <c r="C130" s="80">
        <v>1.58898305E-2</v>
      </c>
      <c r="D130" s="106">
        <v>95.4</v>
      </c>
      <c r="E130" s="107">
        <f>IF(ISNUMBER(D130), (D130 - $B130) / $B130, "")</f>
        <v>-5.2137643378519288E-3</v>
      </c>
      <c r="F130" s="108">
        <f>IF(ISNUMBER(D130), $B145 * E130, "")</f>
        <v>-782.06465067778936</v>
      </c>
      <c r="G130" s="109">
        <v>93.9</v>
      </c>
      <c r="H130" s="107">
        <f>IF(ISNUMBER(G130), (G130 - $B130) / $B130, "")</f>
        <v>-2.0855057351407715E-2</v>
      </c>
      <c r="I130" s="110">
        <f>IF(ISNUMBER(G130), $B145 * H130, "")</f>
        <v>-3128.2586027111574</v>
      </c>
      <c r="J130" s="106">
        <v>94.9</v>
      </c>
      <c r="K130" s="107">
        <f>IF(ISNUMBER(J130), (J130 - $B130) / $B130, "")</f>
        <v>-1.0427528675703858E-2</v>
      </c>
      <c r="L130" s="108">
        <f>IF(ISNUMBER(J130), $B145 * K130, "")</f>
        <v>-1564.1293013555787</v>
      </c>
      <c r="M130" s="109">
        <v>95</v>
      </c>
      <c r="N130" s="107">
        <f>IF(ISNUMBER(M130), (M130 - $B130) / $B130, "")</f>
        <v>-9.3847758081335303E-3</v>
      </c>
      <c r="O130" s="108">
        <f>IF(ISNUMBER(M130), $B145 * N130, "")</f>
        <v>-1407.7163712200295</v>
      </c>
      <c r="Q130" s="232"/>
      <c r="R130" s="232"/>
      <c r="S130" s="232"/>
    </row>
    <row r="131" spans="1:19" ht="17.25" thickBot="1">
      <c r="A131" s="125" t="s">
        <v>148</v>
      </c>
      <c r="B131" s="126">
        <v>14.2</v>
      </c>
      <c r="C131" s="77">
        <v>1.42857143E-2</v>
      </c>
      <c r="D131" s="15">
        <v>14.1</v>
      </c>
      <c r="E131" s="32">
        <f t="shared" ref="E131:E134" si="66">IF(ISNUMBER(D131), (D131 - $B131) / $B131, "")</f>
        <v>-7.0422535211267356E-3</v>
      </c>
      <c r="F131" s="18">
        <f>IF(ISNUMBER(D131), $B145 * E131, "")</f>
        <v>-1056.3380281690104</v>
      </c>
      <c r="G131" s="31">
        <v>14.4</v>
      </c>
      <c r="H131" s="32">
        <f t="shared" ref="H131:H134" si="67">IF(ISNUMBER(G131), (G131 - $B131) / $B131, "")</f>
        <v>1.4084507042253596E-2</v>
      </c>
      <c r="I131" s="101">
        <f>IF(ISNUMBER(G131), $B145 * H131, "")</f>
        <v>2112.6760563380394</v>
      </c>
      <c r="J131" s="15">
        <v>14.5</v>
      </c>
      <c r="K131" s="32">
        <f t="shared" ref="K131:K134" si="68">IF(ISNUMBER(J131), (J131 - $B131) / $B131, "")</f>
        <v>2.1126760563380333E-2</v>
      </c>
      <c r="L131" s="18">
        <f>IF(ISNUMBER(J131), $B145 * K131, "")</f>
        <v>3169.01408450705</v>
      </c>
      <c r="M131" s="31">
        <v>14.5</v>
      </c>
      <c r="N131" s="32">
        <f t="shared" ref="N131:N134" si="69">IF(ISNUMBER(M131), (M131 - $B131) / $B131, "")</f>
        <v>2.1126760563380333E-2</v>
      </c>
      <c r="O131" s="18">
        <f>IF(ISNUMBER(M131), $B145 * N131, "")</f>
        <v>3169.01408450705</v>
      </c>
      <c r="Q131" s="232"/>
      <c r="R131" s="232"/>
      <c r="S131" s="232"/>
    </row>
    <row r="132" spans="1:19" ht="17.25" thickBot="1">
      <c r="A132" s="125" t="s">
        <v>98</v>
      </c>
      <c r="B132" s="126">
        <v>4.59</v>
      </c>
      <c r="C132" s="77">
        <v>8.7912088000000003E-3</v>
      </c>
      <c r="D132" s="15">
        <v>4.57</v>
      </c>
      <c r="E132" s="32">
        <f t="shared" si="66"/>
        <v>-4.3572984749454414E-3</v>
      </c>
      <c r="F132" s="18">
        <f>IF(ISNUMBER(D132), $B145 * E132, "")</f>
        <v>-653.59477124181626</v>
      </c>
      <c r="G132" s="31">
        <v>4.46</v>
      </c>
      <c r="H132" s="32">
        <f t="shared" si="67"/>
        <v>-2.8322440087145948E-2</v>
      </c>
      <c r="I132" s="101">
        <f>IF(ISNUMBER(G132), $B145 * H132, "")</f>
        <v>-4248.3660130718918</v>
      </c>
      <c r="J132" s="15">
        <v>4.49</v>
      </c>
      <c r="K132" s="32">
        <f t="shared" si="68"/>
        <v>-2.1786492374727594E-2</v>
      </c>
      <c r="L132" s="18">
        <f>IF(ISNUMBER(J132), $B145 * K132, "")</f>
        <v>-3267.9738562091393</v>
      </c>
      <c r="M132" s="31">
        <v>4.53</v>
      </c>
      <c r="N132" s="32">
        <f t="shared" si="69"/>
        <v>-1.3071895424836517E-2</v>
      </c>
      <c r="O132" s="18">
        <f>IF(ISNUMBER(M132), $B145 * N132, "")</f>
        <v>-1960.7843137254774</v>
      </c>
      <c r="Q132" s="232"/>
      <c r="R132" s="232"/>
      <c r="S132" s="232"/>
    </row>
    <row r="133" spans="1:19" ht="17.25" thickBot="1">
      <c r="A133" s="125" t="s">
        <v>214</v>
      </c>
      <c r="B133" s="126">
        <v>12.9</v>
      </c>
      <c r="C133" s="77">
        <v>7.8125E-3</v>
      </c>
      <c r="D133" s="15">
        <v>12.9</v>
      </c>
      <c r="E133" s="32">
        <f t="shared" si="66"/>
        <v>0</v>
      </c>
      <c r="F133" s="18">
        <f>IF(ISNUMBER(D133), $B145 * E133, "")</f>
        <v>0</v>
      </c>
      <c r="G133" s="31">
        <v>13.3</v>
      </c>
      <c r="H133" s="32">
        <f t="shared" si="67"/>
        <v>3.1007751937984523E-2</v>
      </c>
      <c r="I133" s="101">
        <f>IF(ISNUMBER(G133), $B145 * H133, "")</f>
        <v>4651.1627906976782</v>
      </c>
      <c r="J133" s="15">
        <v>13.2</v>
      </c>
      <c r="K133" s="32">
        <f t="shared" si="68"/>
        <v>2.3255813953488289E-2</v>
      </c>
      <c r="L133" s="18">
        <f>IF(ISNUMBER(J133), $B145 * K133, "")</f>
        <v>3488.3720930232435</v>
      </c>
      <c r="M133" s="31">
        <v>13.2</v>
      </c>
      <c r="N133" s="32">
        <f t="shared" si="69"/>
        <v>2.3255813953488289E-2</v>
      </c>
      <c r="O133" s="18">
        <f>IF(ISNUMBER(M133), $B145 * N133, "")</f>
        <v>3488.3720930232435</v>
      </c>
      <c r="Q133" s="33"/>
      <c r="R133" s="33"/>
    </row>
    <row r="134" spans="1:19" ht="17.25" thickBot="1">
      <c r="A134" s="130" t="s">
        <v>72</v>
      </c>
      <c r="B134" s="131">
        <v>37.6</v>
      </c>
      <c r="C134" s="79">
        <v>5.3475935999999996E-3</v>
      </c>
      <c r="D134" s="24">
        <v>40.5</v>
      </c>
      <c r="E134" s="25">
        <f t="shared" si="66"/>
        <v>7.7127659574468044E-2</v>
      </c>
      <c r="F134" s="104">
        <f>IF(ISNUMBER(D134), $B145 * E134, "")</f>
        <v>11569.148936170206</v>
      </c>
      <c r="G134" s="102">
        <v>40.1</v>
      </c>
      <c r="H134" s="25">
        <f t="shared" si="67"/>
        <v>6.6489361702127658E-2</v>
      </c>
      <c r="I134" s="103">
        <f>IF(ISNUMBER(G134), $B145 * H134, "")</f>
        <v>9973.4042553191484</v>
      </c>
      <c r="J134" s="24">
        <v>42.4</v>
      </c>
      <c r="K134" s="25">
        <f t="shared" si="68"/>
        <v>0.12765957446808501</v>
      </c>
      <c r="L134" s="104">
        <f>IF(ISNUMBER(J134), $B145 * K134, "")</f>
        <v>19148.936170212753</v>
      </c>
      <c r="M134" s="102">
        <v>40.6</v>
      </c>
      <c r="N134" s="25">
        <f t="shared" si="69"/>
        <v>7.9787234042553182E-2</v>
      </c>
      <c r="O134" s="104">
        <f>IF(ISNUMBER(M134), $B145 * N134, "")</f>
        <v>11968.085106382978</v>
      </c>
      <c r="Q134" s="233"/>
      <c r="R134" s="234"/>
      <c r="S134" s="235"/>
    </row>
    <row r="135" spans="1:19">
      <c r="A135" s="123" t="s">
        <v>188</v>
      </c>
      <c r="B135" s="124">
        <v>19.3</v>
      </c>
      <c r="C135" s="76">
        <v>5.2083333000000004E-3</v>
      </c>
      <c r="D135" s="13">
        <v>19.3</v>
      </c>
      <c r="E135" s="14">
        <f>IF(ISNUMBER(D135), (D135 - $B135) / $B135, "")</f>
        <v>0</v>
      </c>
      <c r="F135" s="16">
        <f>IF(ISNUMBER(D135), $B145 * E135, "")</f>
        <v>0</v>
      </c>
      <c r="G135" s="29">
        <v>19.600000000000001</v>
      </c>
      <c r="H135" s="14">
        <f>IF(ISNUMBER(G135), (G135 - $B135) / $B135, "")</f>
        <v>1.5544041450777238E-2</v>
      </c>
      <c r="I135" s="100">
        <f>IF(ISNUMBER(G135), $B145 * H135, "")</f>
        <v>2331.6062176165856</v>
      </c>
      <c r="J135" s="13">
        <v>19.7</v>
      </c>
      <c r="K135" s="14">
        <f>IF(ISNUMBER(J135), (J135 - $B135) / $B135, "")</f>
        <v>2.0725388601036194E-2</v>
      </c>
      <c r="L135" s="16">
        <f>IF(ISNUMBER(J135), $B145 * K135, "")</f>
        <v>3108.8082901554289</v>
      </c>
      <c r="M135" s="29">
        <v>19.8</v>
      </c>
      <c r="N135" s="14">
        <f>IF(ISNUMBER(M135), (M135 - $B135) / $B135, "")</f>
        <v>2.5906735751295335E-2</v>
      </c>
      <c r="O135" s="16">
        <f>IF(ISNUMBER(M135), $B145 * N135, "")</f>
        <v>3886.0103626943001</v>
      </c>
      <c r="Q135" s="236"/>
      <c r="R135" s="237"/>
      <c r="S135" s="238"/>
    </row>
    <row r="136" spans="1:19" ht="17.25" thickBot="1">
      <c r="A136" s="125" t="s">
        <v>202</v>
      </c>
      <c r="B136" s="126">
        <v>20</v>
      </c>
      <c r="C136" s="77">
        <v>5.0251256000000003E-3</v>
      </c>
      <c r="D136" s="15">
        <v>20.6</v>
      </c>
      <c r="E136" s="32">
        <f t="shared" ref="E136:E139" si="70">IF(ISNUMBER(D136), (D136 - $B136) / $B136, "")</f>
        <v>3.0000000000000072E-2</v>
      </c>
      <c r="F136" s="18">
        <f>IF(ISNUMBER(D136), $B145 * E136, "")</f>
        <v>4500.0000000000109</v>
      </c>
      <c r="G136" s="31">
        <v>20.6</v>
      </c>
      <c r="H136" s="32">
        <f t="shared" ref="H136:H139" si="71">IF(ISNUMBER(G136), (G136 - $B136) / $B136, "")</f>
        <v>3.0000000000000072E-2</v>
      </c>
      <c r="I136" s="101">
        <f>IF(ISNUMBER(G136), $B145 * H136, "")</f>
        <v>4500.0000000000109</v>
      </c>
      <c r="J136" s="15">
        <v>21.1</v>
      </c>
      <c r="K136" s="32">
        <f t="shared" ref="K136:K139" si="72">IF(ISNUMBER(J136), (J136 - $B136) / $B136, "")</f>
        <v>5.500000000000007E-2</v>
      </c>
      <c r="L136" s="18">
        <f>IF(ISNUMBER(J136), $B145 * K136, "")</f>
        <v>8250.0000000000109</v>
      </c>
      <c r="M136" s="31">
        <v>21.7</v>
      </c>
      <c r="N136" s="32">
        <f t="shared" ref="N136:N139" si="73">IF(ISNUMBER(M136), (M136 - $B136) / $B136, "")</f>
        <v>8.4999999999999964E-2</v>
      </c>
      <c r="O136" s="18">
        <f>IF(ISNUMBER(M136), $B145 * N136, "")</f>
        <v>12749.999999999995</v>
      </c>
      <c r="Q136" s="239"/>
      <c r="R136" s="240"/>
      <c r="S136" s="241"/>
    </row>
    <row r="137" spans="1:19" ht="17.25" thickBot="1">
      <c r="A137" s="125" t="s">
        <v>120</v>
      </c>
      <c r="B137" s="126">
        <v>39.299999999999997</v>
      </c>
      <c r="C137" s="77">
        <v>2.5510203999999999E-3</v>
      </c>
      <c r="D137" s="15">
        <v>39.299999999999997</v>
      </c>
      <c r="E137" s="32">
        <f t="shared" si="70"/>
        <v>0</v>
      </c>
      <c r="F137" s="18">
        <f>IF(ISNUMBER(D137), $B145 * E137, "")</f>
        <v>0</v>
      </c>
      <c r="G137" s="31">
        <v>39</v>
      </c>
      <c r="H137" s="32">
        <f t="shared" si="71"/>
        <v>-7.6335877862594706E-3</v>
      </c>
      <c r="I137" s="101">
        <f>IF(ISNUMBER(G137), $B145 * H137, "")</f>
        <v>-1145.0381679389207</v>
      </c>
      <c r="J137" s="15">
        <v>39.200000000000003</v>
      </c>
      <c r="K137" s="32">
        <f t="shared" si="72"/>
        <v>-2.5445292620863693E-3</v>
      </c>
      <c r="L137" s="18">
        <f>IF(ISNUMBER(J137), $B145 * K137, "")</f>
        <v>-381.67938931295538</v>
      </c>
      <c r="M137" s="31">
        <v>39.200000000000003</v>
      </c>
      <c r="N137" s="32">
        <f t="shared" si="73"/>
        <v>-2.5445292620863693E-3</v>
      </c>
      <c r="O137" s="18">
        <f>IF(ISNUMBER(M137), $B145 * N137, "")</f>
        <v>-381.67938931295538</v>
      </c>
      <c r="Q137" s="232"/>
      <c r="R137" s="232"/>
      <c r="S137" s="232"/>
    </row>
    <row r="138" spans="1:19" ht="17.25" thickBot="1">
      <c r="A138" s="125" t="s">
        <v>186</v>
      </c>
      <c r="B138" s="126">
        <v>17</v>
      </c>
      <c r="C138" s="77">
        <v>-5.8479532000000004E-3</v>
      </c>
      <c r="D138" s="15">
        <v>17.3</v>
      </c>
      <c r="E138" s="32">
        <f t="shared" si="70"/>
        <v>1.7647058823529453E-2</v>
      </c>
      <c r="F138" s="18">
        <f>IF(ISNUMBER(D138), $B145 * E138, "")</f>
        <v>2647.0588235294181</v>
      </c>
      <c r="G138" s="31">
        <v>17.399999999999999</v>
      </c>
      <c r="H138" s="32">
        <f t="shared" si="71"/>
        <v>2.3529411764705799E-2</v>
      </c>
      <c r="I138" s="101">
        <f>IF(ISNUMBER(G138), $B145 * H138, "")</f>
        <v>3529.4117647058697</v>
      </c>
      <c r="J138" s="15">
        <v>17.5</v>
      </c>
      <c r="K138" s="32">
        <f t="shared" si="72"/>
        <v>2.9411764705882353E-2</v>
      </c>
      <c r="L138" s="18">
        <f>IF(ISNUMBER(J138), $B145 * K138, "")</f>
        <v>4411.7647058823532</v>
      </c>
      <c r="M138" s="31">
        <v>17.399999999999999</v>
      </c>
      <c r="N138" s="32">
        <f t="shared" si="73"/>
        <v>2.3529411764705799E-2</v>
      </c>
      <c r="O138" s="18">
        <f>IF(ISNUMBER(M138), $B145 * N138, "")</f>
        <v>3529.4117647058697</v>
      </c>
      <c r="Q138" s="242"/>
      <c r="R138" s="242"/>
      <c r="S138" s="242"/>
    </row>
    <row r="139" spans="1:19" ht="17.25" thickBot="1">
      <c r="A139" s="127" t="s">
        <v>65</v>
      </c>
      <c r="B139" s="128">
        <v>66.400000000000006</v>
      </c>
      <c r="C139" s="78">
        <v>-8.9552238999999999E-3</v>
      </c>
      <c r="D139" s="20">
        <v>66.099999999999994</v>
      </c>
      <c r="E139" s="21">
        <f t="shared" si="70"/>
        <v>-4.5180722891567972E-3</v>
      </c>
      <c r="F139" s="22">
        <f>IF(ISNUMBER(D139), $B145 * E139, "")</f>
        <v>-677.71084337351954</v>
      </c>
      <c r="G139" s="30">
        <v>65.099999999999994</v>
      </c>
      <c r="H139" s="21">
        <f t="shared" si="71"/>
        <v>-1.9578313253012219E-2</v>
      </c>
      <c r="I139" s="105">
        <f>IF(ISNUMBER(G139), $B145 * H139, "")</f>
        <v>-2936.746987951833</v>
      </c>
      <c r="J139" s="20">
        <v>65.599999999999994</v>
      </c>
      <c r="K139" s="21">
        <f t="shared" si="72"/>
        <v>-1.2048192771084508E-2</v>
      </c>
      <c r="L139" s="22">
        <f>IF(ISNUMBER(J139), $B145 * K139, "")</f>
        <v>-1807.2289156626762</v>
      </c>
      <c r="M139" s="30">
        <v>66.5</v>
      </c>
      <c r="N139" s="21">
        <f t="shared" si="73"/>
        <v>1.5060240963854564E-3</v>
      </c>
      <c r="O139" s="22">
        <f>IF(ISNUMBER(M139), $B145 * N139, "")</f>
        <v>225.90361445781846</v>
      </c>
      <c r="Q139" s="242"/>
      <c r="R139" s="242"/>
      <c r="S139" s="242"/>
    </row>
    <row r="140" spans="1:19" ht="17.25" thickBot="1">
      <c r="A140" s="125" t="s">
        <v>328</v>
      </c>
      <c r="B140" s="129">
        <v>0.27300000000000002</v>
      </c>
      <c r="C140" s="80">
        <v>-1.08695652E-2</v>
      </c>
      <c r="D140" s="106">
        <v>0.27300000000000002</v>
      </c>
      <c r="E140" s="107">
        <f>IF(ISNUMBER(D140), (D140 - $B140) / $B140, "")</f>
        <v>0</v>
      </c>
      <c r="F140" s="108">
        <f>IF(ISNUMBER(D140), $B145 * E140, "")</f>
        <v>0</v>
      </c>
      <c r="G140" s="109">
        <v>0.26700000000000002</v>
      </c>
      <c r="H140" s="107">
        <f>IF(ISNUMBER(G140), (G140 - $B140) / $B140, "")</f>
        <v>-2.1978021978021997E-2</v>
      </c>
      <c r="I140" s="110">
        <f>IF(ISNUMBER(G140), $B145 * H140, "")</f>
        <v>-3296.7032967032997</v>
      </c>
      <c r="J140" s="106">
        <v>0.26700000000000002</v>
      </c>
      <c r="K140" s="107">
        <f>IF(ISNUMBER(J140), (J140 - $B140) / $B140, "")</f>
        <v>-2.1978021978021997E-2</v>
      </c>
      <c r="L140" s="108">
        <f>IF(ISNUMBER(J140), $B145 * K140, "")</f>
        <v>-3296.7032967032997</v>
      </c>
      <c r="M140" s="109">
        <v>0.26900000000000002</v>
      </c>
      <c r="N140" s="107">
        <f>IF(ISNUMBER(M140), (M140 - $B140) / $B140, "")</f>
        <v>-1.4652014652014664E-2</v>
      </c>
      <c r="O140" s="108">
        <f>IF(ISNUMBER(M140), $B145 * N140, "")</f>
        <v>-2197.8021978021998</v>
      </c>
      <c r="Q140" s="232"/>
      <c r="R140" s="232"/>
      <c r="S140" s="232"/>
    </row>
    <row r="141" spans="1:19" ht="17.25" thickBot="1">
      <c r="A141" s="125" t="s">
        <v>176</v>
      </c>
      <c r="B141" s="126">
        <v>23.2</v>
      </c>
      <c r="C141" s="77">
        <v>-1.6949152499999998E-2</v>
      </c>
      <c r="D141" s="15">
        <v>23.3</v>
      </c>
      <c r="E141" s="32">
        <f t="shared" ref="E141:E144" si="74">IF(ISNUMBER(D141), (D141 - $B141) / $B141, "")</f>
        <v>4.3103448275862684E-3</v>
      </c>
      <c r="F141" s="18">
        <f>IF(ISNUMBER(D141), $B145 * E141, "")</f>
        <v>646.55172413794025</v>
      </c>
      <c r="G141" s="31">
        <v>23.1</v>
      </c>
      <c r="H141" s="32">
        <f t="shared" ref="H141:H144" si="75">IF(ISNUMBER(G141), (G141 - $B141) / $B141, "")</f>
        <v>-4.3103448275861149E-3</v>
      </c>
      <c r="I141" s="101">
        <f>IF(ISNUMBER(G141), $B145 * H141, "")</f>
        <v>-646.55172413791729</v>
      </c>
      <c r="J141" s="15">
        <v>23.7</v>
      </c>
      <c r="K141" s="32">
        <f t="shared" ref="K141:K144" si="76">IF(ISNUMBER(J141), (J141 - $B141) / $B141, "")</f>
        <v>2.1551724137931036E-2</v>
      </c>
      <c r="L141" s="18">
        <f>IF(ISNUMBER(J141), $B145 * K141, "")</f>
        <v>3232.7586206896553</v>
      </c>
      <c r="M141" s="31">
        <v>23.9</v>
      </c>
      <c r="N141" s="32">
        <f t="shared" ref="N141:N144" si="77">IF(ISNUMBER(M141), (M141 - $B141) / $B141, "")</f>
        <v>3.0172413793103418E-2</v>
      </c>
      <c r="O141" s="18">
        <f>IF(ISNUMBER(M141), $B145 * N141, "")</f>
        <v>4525.8620689655127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2.9378496522101923E-3</v>
      </c>
      <c r="F145" s="28">
        <f>SUM(F125:F144)</f>
        <v>7491.5166131359911</v>
      </c>
      <c r="G145" s="26" t="s">
        <v>269</v>
      </c>
      <c r="H145" s="27">
        <f>IF(COUNT(H125:H144), SUM(H125:H144) / COUNT(H125:H144), 0)</f>
        <v>3.172742277354975E-3</v>
      </c>
      <c r="I145" s="28">
        <f>SUM(I125:I144)</f>
        <v>8090.4928072551857</v>
      </c>
      <c r="J145" s="26" t="s">
        <v>269</v>
      </c>
      <c r="K145" s="27">
        <f>IF(COUNT(K125:K144), SUM(K125:K144) / COUNT(K125:K144), 0)</f>
        <v>1.2598694945450298E-2</v>
      </c>
      <c r="L145" s="28">
        <f>SUM(L125:L144)</f>
        <v>32126.67211089826</v>
      </c>
      <c r="M145" s="26" t="s">
        <v>269</v>
      </c>
      <c r="N145" s="27">
        <f>IF(COUNT(N125:N144), SUM(N125:N144) / COUNT(N125:N144), 0)</f>
        <v>1.4277772537935629E-2</v>
      </c>
      <c r="O145" s="28">
        <f>SUM(O125:O144)</f>
        <v>36408.319971735858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05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2021-10-13(수) 오전 00:00</v>
      </c>
      <c r="C150" s="284"/>
      <c r="D150" s="256" t="str">
        <f>TEXT($G$1, "[$-ko-KR]yyyy-mm-dd(ddd) ") &amp; "오후 14:00"</f>
        <v>2021-10-13(수) 오후 14:00</v>
      </c>
      <c r="E150" s="257"/>
      <c r="F150" s="258"/>
      <c r="G150" s="256" t="str">
        <f>TEXT($G$1, "[$-ko-KR]yyyy-mm-dd(ddd) ") &amp; "오후 19:00"</f>
        <v>2021-10-13(수) 오후 19:00</v>
      </c>
      <c r="H150" s="257"/>
      <c r="I150" s="258"/>
      <c r="J150" s="256" t="str">
        <f>TEXT($G$1, "[$-ko-KR]yyyy-mm-dd(ddd) ") &amp; "오후 21:00"</f>
        <v>2021-10-13(수) 오후 21:00</v>
      </c>
      <c r="K150" s="257"/>
      <c r="L150" s="258"/>
      <c r="M150" s="256" t="str">
        <f>TEXT($G$1+1, "[$-ko-KR]yyyy-mm-dd(ddd) ") &amp; "오전 00:00"</f>
        <v>2021-10-14(목)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6" t="s">
        <v>58</v>
      </c>
      <c r="H151" s="207" t="s">
        <v>266</v>
      </c>
      <c r="I151" s="20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236</v>
      </c>
      <c r="B152" s="124">
        <v>132</v>
      </c>
      <c r="C152" s="76">
        <v>7.6335878000000001E-3</v>
      </c>
      <c r="D152" s="13">
        <v>133</v>
      </c>
      <c r="E152" s="14">
        <f>IF(ISNUMBER(D152), (D152 - $B152) / $B152, "")</f>
        <v>7.575757575757576E-3</v>
      </c>
      <c r="F152" s="16">
        <f>IF(ISNUMBER(D152), $B172 * E152, "")</f>
        <v>1136.3636363636365</v>
      </c>
      <c r="G152" s="29">
        <v>135</v>
      </c>
      <c r="H152" s="14">
        <f>IF(ISNUMBER(G152), (G152 - $B152) / $B152, "")</f>
        <v>2.2727272727272728E-2</v>
      </c>
      <c r="I152" s="100">
        <f>IF(ISNUMBER(G152), $B172 * H152, "")</f>
        <v>3409.090909090909</v>
      </c>
      <c r="J152" s="13">
        <v>136</v>
      </c>
      <c r="K152" s="14">
        <f>IF(ISNUMBER(J152), (J152 - $B152) / $B152, "")</f>
        <v>3.0303030303030304E-2</v>
      </c>
      <c r="L152" s="16">
        <f>IF(ISNUMBER(J152), $B172 * K152, "")</f>
        <v>4545.454545454546</v>
      </c>
      <c r="M152" s="29">
        <v>135</v>
      </c>
      <c r="N152" s="14">
        <f>IF(ISNUMBER(M152), (M152 - $B152) / $B152, "")</f>
        <v>2.2727272727272728E-2</v>
      </c>
      <c r="O152" s="16">
        <f>IF(ISNUMBER(M152), $B172 * N152, "")</f>
        <v>3409.090909090909</v>
      </c>
      <c r="Q152" s="242"/>
      <c r="R152" s="242"/>
      <c r="S152" s="242"/>
    </row>
    <row r="153" spans="1:19" ht="17.25" thickBot="1">
      <c r="A153" s="125" t="s">
        <v>230</v>
      </c>
      <c r="B153" s="126">
        <v>985</v>
      </c>
      <c r="C153" s="77">
        <v>7.1574641999999997E-3</v>
      </c>
      <c r="D153" s="15">
        <v>1005</v>
      </c>
      <c r="E153" s="32">
        <f t="shared" ref="E153:E156" si="78">IF(ISNUMBER(D153), (D153 - $B153) / $B153, "")</f>
        <v>2.030456852791878E-2</v>
      </c>
      <c r="F153" s="18">
        <f>IF(ISNUMBER(D153), $B172 * E153, "")</f>
        <v>3045.6852791878168</v>
      </c>
      <c r="G153" s="31">
        <v>1020</v>
      </c>
      <c r="H153" s="32">
        <f t="shared" ref="H153:H156" si="79">IF(ISNUMBER(G153), (G153 - $B153) / $B153, "")</f>
        <v>3.553299492385787E-2</v>
      </c>
      <c r="I153" s="101">
        <f>IF(ISNUMBER(G153), $B172 * H153, "")</f>
        <v>5329.9492385786807</v>
      </c>
      <c r="J153" s="15">
        <v>1045</v>
      </c>
      <c r="K153" s="32">
        <f t="shared" ref="K153:K156" si="80">IF(ISNUMBER(J153), (J153 - $B153) / $B153, "")</f>
        <v>6.0913705583756347E-2</v>
      </c>
      <c r="L153" s="18">
        <f>IF(ISNUMBER(J153), $B172 * K153, "")</f>
        <v>9137.0558375634519</v>
      </c>
      <c r="M153" s="31">
        <v>1050</v>
      </c>
      <c r="N153" s="32">
        <f t="shared" ref="N153:N156" si="81">IF(ISNUMBER(M153), (M153 - $B153) / $B153, "")</f>
        <v>6.5989847715736044E-2</v>
      </c>
      <c r="O153" s="18">
        <f>IF(ISNUMBER(M153), $B172 * N153, "")</f>
        <v>9898.4771573604066</v>
      </c>
      <c r="Q153" s="242"/>
      <c r="R153" s="242"/>
      <c r="S153" s="242"/>
    </row>
    <row r="154" spans="1:19" ht="17.25" thickBot="1">
      <c r="A154" s="125" t="s">
        <v>204</v>
      </c>
      <c r="B154" s="126">
        <v>900</v>
      </c>
      <c r="C154" s="77">
        <v>6.7114093999999999E-3</v>
      </c>
      <c r="D154" s="15">
        <v>907</v>
      </c>
      <c r="E154" s="32">
        <f t="shared" si="78"/>
        <v>7.7777777777777776E-3</v>
      </c>
      <c r="F154" s="18">
        <f>IF(ISNUMBER(D154), $B172 * E154, "")</f>
        <v>1166.6666666666667</v>
      </c>
      <c r="G154" s="31">
        <v>885</v>
      </c>
      <c r="H154" s="32">
        <f t="shared" si="79"/>
        <v>-1.6666666666666666E-2</v>
      </c>
      <c r="I154" s="101">
        <f>IF(ISNUMBER(G154), $B172 * H154, "")</f>
        <v>-2500</v>
      </c>
      <c r="J154" s="15">
        <v>892</v>
      </c>
      <c r="K154" s="32">
        <f t="shared" si="80"/>
        <v>-8.8888888888888889E-3</v>
      </c>
      <c r="L154" s="18">
        <f>IF(ISNUMBER(J154), $B172 * K154, "")</f>
        <v>-1333.3333333333333</v>
      </c>
      <c r="M154" s="31">
        <v>903</v>
      </c>
      <c r="N154" s="32">
        <f t="shared" si="81"/>
        <v>3.3333333333333335E-3</v>
      </c>
      <c r="O154" s="18">
        <f>IF(ISNUMBER(M154), $B172 * N154, "")</f>
        <v>500.00000000000006</v>
      </c>
      <c r="Q154" s="232"/>
      <c r="R154" s="232"/>
      <c r="S154" s="232"/>
    </row>
    <row r="155" spans="1:19" ht="17.25" thickBot="1">
      <c r="A155" s="125" t="s">
        <v>228</v>
      </c>
      <c r="B155" s="126">
        <v>350</v>
      </c>
      <c r="C155" s="77">
        <v>5.7471264000000001E-3</v>
      </c>
      <c r="D155" s="15">
        <v>351</v>
      </c>
      <c r="E155" s="32">
        <f t="shared" si="78"/>
        <v>2.8571428571428571E-3</v>
      </c>
      <c r="F155" s="18">
        <f>IF(ISNUMBER(D155), $B172 * E155, "")</f>
        <v>428.57142857142856</v>
      </c>
      <c r="G155" s="31">
        <v>344</v>
      </c>
      <c r="H155" s="32">
        <f t="shared" si="79"/>
        <v>-1.7142857142857144E-2</v>
      </c>
      <c r="I155" s="101">
        <f>IF(ISNUMBER(G155), $B172 * H155, "")</f>
        <v>-2571.4285714285716</v>
      </c>
      <c r="J155" s="15">
        <v>348</v>
      </c>
      <c r="K155" s="32">
        <f t="shared" si="80"/>
        <v>-5.7142857142857143E-3</v>
      </c>
      <c r="L155" s="18">
        <f>IF(ISNUMBER(J155), $B172 * K155, "")</f>
        <v>-857.14285714285711</v>
      </c>
      <c r="M155" s="31">
        <v>349</v>
      </c>
      <c r="N155" s="32">
        <f t="shared" si="81"/>
        <v>-2.8571428571428571E-3</v>
      </c>
      <c r="O155" s="18">
        <f>IF(ISNUMBER(M155), $B172 * N155, "")</f>
        <v>-428.57142857142856</v>
      </c>
      <c r="Q155" s="232"/>
      <c r="R155" s="232"/>
      <c r="S155" s="232"/>
    </row>
    <row r="156" spans="1:19" ht="17.25" thickBot="1">
      <c r="A156" s="127" t="s">
        <v>136</v>
      </c>
      <c r="B156" s="128">
        <v>356</v>
      </c>
      <c r="C156" s="78">
        <v>5.6497175E-3</v>
      </c>
      <c r="D156" s="20">
        <v>357</v>
      </c>
      <c r="E156" s="21">
        <f t="shared" si="78"/>
        <v>2.8089887640449437E-3</v>
      </c>
      <c r="F156" s="22">
        <f>IF(ISNUMBER(D156), $B172 * E156, "")</f>
        <v>421.34831460674155</v>
      </c>
      <c r="G156" s="30">
        <v>349</v>
      </c>
      <c r="H156" s="21">
        <f t="shared" si="79"/>
        <v>-1.9662921348314606E-2</v>
      </c>
      <c r="I156" s="105">
        <f>IF(ISNUMBER(G156), $B172 * H156, "")</f>
        <v>-2949.4382022471909</v>
      </c>
      <c r="J156" s="20">
        <v>350</v>
      </c>
      <c r="K156" s="21">
        <f t="shared" si="80"/>
        <v>-1.6853932584269662E-2</v>
      </c>
      <c r="L156" s="22">
        <f>IF(ISNUMBER(J156), $B172 * K156, "")</f>
        <v>-2528.0898876404494</v>
      </c>
      <c r="M156" s="30">
        <v>352</v>
      </c>
      <c r="N156" s="21">
        <f t="shared" si="81"/>
        <v>-1.1235955056179775E-2</v>
      </c>
      <c r="O156" s="22">
        <f>IF(ISNUMBER(M156), $B172 * N156, "")</f>
        <v>-1685.3932584269662</v>
      </c>
      <c r="Q156" s="232"/>
      <c r="R156" s="232"/>
      <c r="S156" s="232"/>
    </row>
    <row r="157" spans="1:19" ht="17.25" thickBot="1">
      <c r="A157" s="125" t="s">
        <v>190</v>
      </c>
      <c r="B157" s="129">
        <v>394</v>
      </c>
      <c r="C157" s="80">
        <v>5.1020407999999998E-3</v>
      </c>
      <c r="D157" s="106">
        <v>393</v>
      </c>
      <c r="E157" s="107">
        <f>IF(ISNUMBER(D157), (D157 - $B157) / $B157, "")</f>
        <v>-2.5380710659898475E-3</v>
      </c>
      <c r="F157" s="108">
        <f>IF(ISNUMBER(D157), $B172 * E157, "")</f>
        <v>-380.7106598984771</v>
      </c>
      <c r="G157" s="109">
        <v>402</v>
      </c>
      <c r="H157" s="107">
        <f>IF(ISNUMBER(G157), (G157 - $B157) / $B157, "")</f>
        <v>2.030456852791878E-2</v>
      </c>
      <c r="I157" s="110">
        <f>IF(ISNUMBER(G157), $B172 * H157, "")</f>
        <v>3045.6852791878168</v>
      </c>
      <c r="J157" s="106">
        <v>402</v>
      </c>
      <c r="K157" s="107">
        <f>IF(ISNUMBER(J157), (J157 - $B157) / $B157, "")</f>
        <v>2.030456852791878E-2</v>
      </c>
      <c r="L157" s="108">
        <f>IF(ISNUMBER(J157), $B172 * K157, "")</f>
        <v>3045.6852791878168</v>
      </c>
      <c r="M157" s="109">
        <v>401</v>
      </c>
      <c r="N157" s="107">
        <f>IF(ISNUMBER(M157), (M157 - $B157) / $B157, "")</f>
        <v>1.7766497461928935E-2</v>
      </c>
      <c r="O157" s="108">
        <f>IF(ISNUMBER(M157), $B172 * N157, "")</f>
        <v>2664.9746192893404</v>
      </c>
      <c r="Q157" s="232"/>
      <c r="R157" s="232"/>
      <c r="S157" s="232"/>
    </row>
    <row r="158" spans="1:19" ht="17.25" thickBot="1">
      <c r="A158" s="125" t="s">
        <v>80</v>
      </c>
      <c r="B158" s="126">
        <v>866</v>
      </c>
      <c r="C158" s="77">
        <v>4.6403712E-3</v>
      </c>
      <c r="D158" s="15">
        <v>863</v>
      </c>
      <c r="E158" s="32">
        <f t="shared" ref="E158:E161" si="82">IF(ISNUMBER(D158), (D158 - $B158) / $B158, "")</f>
        <v>-3.4642032332563512E-3</v>
      </c>
      <c r="F158" s="18">
        <f>IF(ISNUMBER(D158), $B172 * E158, "")</f>
        <v>-519.63048498845274</v>
      </c>
      <c r="G158" s="31">
        <v>851</v>
      </c>
      <c r="H158" s="32">
        <f t="shared" ref="H158:H161" si="83">IF(ISNUMBER(G158), (G158 - $B158) / $B158, "")</f>
        <v>-1.7321016166281754E-2</v>
      </c>
      <c r="I158" s="101">
        <f>IF(ISNUMBER(G158), $B172 * H158, "")</f>
        <v>-2598.1524249422632</v>
      </c>
      <c r="J158" s="15">
        <v>859</v>
      </c>
      <c r="K158" s="32">
        <f t="shared" ref="K158:K161" si="84">IF(ISNUMBER(J158), (J158 - $B158) / $B158, "")</f>
        <v>-8.0831408775981529E-3</v>
      </c>
      <c r="L158" s="18">
        <f>IF(ISNUMBER(J158), $B172 * K158, "")</f>
        <v>-1212.4711316397229</v>
      </c>
      <c r="M158" s="31">
        <v>862</v>
      </c>
      <c r="N158" s="32">
        <f t="shared" ref="N158:N161" si="85">IF(ISNUMBER(M158), (M158 - $B158) / $B158, "")</f>
        <v>-4.6189376443418013E-3</v>
      </c>
      <c r="O158" s="18">
        <f>IF(ISNUMBER(M158), $B172 * N158, "")</f>
        <v>-692.84064665127016</v>
      </c>
      <c r="Q158" s="232"/>
      <c r="R158" s="232"/>
      <c r="S158" s="232"/>
    </row>
    <row r="159" spans="1:19" ht="17.25" thickBot="1">
      <c r="A159" s="125" t="s">
        <v>164</v>
      </c>
      <c r="B159" s="126">
        <v>226</v>
      </c>
      <c r="C159" s="77">
        <v>4.4444443999999998E-3</v>
      </c>
      <c r="D159" s="15">
        <v>223</v>
      </c>
      <c r="E159" s="32">
        <f t="shared" si="82"/>
        <v>-1.3274336283185841E-2</v>
      </c>
      <c r="F159" s="18">
        <f>IF(ISNUMBER(D159), $B172 * E159, "")</f>
        <v>-1991.1504424778761</v>
      </c>
      <c r="G159" s="31">
        <v>229</v>
      </c>
      <c r="H159" s="32">
        <f t="shared" si="83"/>
        <v>1.3274336283185841E-2</v>
      </c>
      <c r="I159" s="101">
        <f>IF(ISNUMBER(G159), $B172 * H159, "")</f>
        <v>1991.1504424778761</v>
      </c>
      <c r="J159" s="15">
        <v>223</v>
      </c>
      <c r="K159" s="32">
        <f t="shared" si="84"/>
        <v>-1.3274336283185841E-2</v>
      </c>
      <c r="L159" s="18">
        <f>IF(ISNUMBER(J159), $B172 * K159, "")</f>
        <v>-1991.1504424778761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32"/>
      <c r="R159" s="232"/>
      <c r="S159" s="232"/>
    </row>
    <row r="160" spans="1:19" ht="17.25" thickBot="1">
      <c r="A160" s="125" t="s">
        <v>198</v>
      </c>
      <c r="B160" s="126">
        <v>238</v>
      </c>
      <c r="C160" s="77">
        <v>4.2194093E-3</v>
      </c>
      <c r="D160" s="15">
        <v>237</v>
      </c>
      <c r="E160" s="32">
        <f t="shared" si="82"/>
        <v>-4.2016806722689074E-3</v>
      </c>
      <c r="F160" s="18">
        <f>IF(ISNUMBER(D160), $B172 * E160, "")</f>
        <v>-630.25210084033608</v>
      </c>
      <c r="G160" s="31">
        <v>242</v>
      </c>
      <c r="H160" s="32">
        <f t="shared" si="83"/>
        <v>1.680672268907563E-2</v>
      </c>
      <c r="I160" s="101">
        <f>IF(ISNUMBER(G160), $B172 * H160, "")</f>
        <v>2521.0084033613443</v>
      </c>
      <c r="J160" s="15">
        <v>239</v>
      </c>
      <c r="K160" s="32">
        <f t="shared" si="84"/>
        <v>4.2016806722689074E-3</v>
      </c>
      <c r="L160" s="18">
        <f>IF(ISNUMBER(J160), $B172 * K160, "")</f>
        <v>630.25210084033608</v>
      </c>
      <c r="M160" s="31">
        <v>240</v>
      </c>
      <c r="N160" s="32">
        <f t="shared" si="85"/>
        <v>8.4033613445378148E-3</v>
      </c>
      <c r="O160" s="18">
        <f>IF(ISNUMBER(M160), $B172 * N160, "")</f>
        <v>1260.5042016806722</v>
      </c>
      <c r="Q160" s="33"/>
      <c r="R160" s="33"/>
    </row>
    <row r="161" spans="1:19" ht="17.25" thickBot="1">
      <c r="A161" s="130" t="s">
        <v>226</v>
      </c>
      <c r="B161" s="131">
        <v>884</v>
      </c>
      <c r="C161" s="79">
        <v>3.4052213E-3</v>
      </c>
      <c r="D161" s="24">
        <v>910</v>
      </c>
      <c r="E161" s="25">
        <f t="shared" si="82"/>
        <v>2.9411764705882353E-2</v>
      </c>
      <c r="F161" s="104">
        <f>IF(ISNUMBER(D161), $B172 * E161, "")</f>
        <v>4411.7647058823532</v>
      </c>
      <c r="G161" s="102">
        <v>926</v>
      </c>
      <c r="H161" s="25">
        <f t="shared" si="83"/>
        <v>4.7511312217194568E-2</v>
      </c>
      <c r="I161" s="103">
        <f>IF(ISNUMBER(G161), $B172 * H161, "")</f>
        <v>7126.696832579185</v>
      </c>
      <c r="J161" s="24">
        <v>925</v>
      </c>
      <c r="K161" s="25">
        <f t="shared" si="84"/>
        <v>4.6380090497737558E-2</v>
      </c>
      <c r="L161" s="104">
        <f>IF(ISNUMBER(J161), $B172 * K161, "")</f>
        <v>6957.0135746606338</v>
      </c>
      <c r="M161" s="102">
        <v>920</v>
      </c>
      <c r="N161" s="25">
        <f t="shared" si="85"/>
        <v>4.072398190045249E-2</v>
      </c>
      <c r="O161" s="104">
        <f>IF(ISNUMBER(M161), $B172 * N161, "")</f>
        <v>6108.5972850678736</v>
      </c>
      <c r="Q161" s="233"/>
      <c r="R161" s="234"/>
      <c r="S161" s="235"/>
    </row>
    <row r="162" spans="1:19">
      <c r="A162" s="123" t="s">
        <v>61</v>
      </c>
      <c r="B162" s="124">
        <v>935</v>
      </c>
      <c r="C162" s="76">
        <v>3.2188841E-3</v>
      </c>
      <c r="D162" s="13">
        <v>925</v>
      </c>
      <c r="E162" s="14">
        <f>IF(ISNUMBER(D162), (D162 - $B162) / $B162, "")</f>
        <v>-1.06951871657754E-2</v>
      </c>
      <c r="F162" s="16">
        <f>IF(ISNUMBER(D162), $B172 * E162, "")</f>
        <v>-1604.2780748663101</v>
      </c>
      <c r="G162" s="29">
        <v>914</v>
      </c>
      <c r="H162" s="14">
        <f>IF(ISNUMBER(G162), (G162 - $B162) / $B162, "")</f>
        <v>-2.2459893048128343E-2</v>
      </c>
      <c r="I162" s="100">
        <f>IF(ISNUMBER(G162), $B172 * H162, "")</f>
        <v>-3368.9839572192514</v>
      </c>
      <c r="J162" s="13">
        <v>919</v>
      </c>
      <c r="K162" s="14">
        <f>IF(ISNUMBER(J162), (J162 - $B162) / $B162, "")</f>
        <v>-1.7112299465240642E-2</v>
      </c>
      <c r="L162" s="16">
        <f>IF(ISNUMBER(J162), $B172 * K162, "")</f>
        <v>-2566.8449197860964</v>
      </c>
      <c r="M162" s="29">
        <v>922</v>
      </c>
      <c r="N162" s="14">
        <f>IF(ISNUMBER(M162), (M162 - $B162) / $B162, "")</f>
        <v>-1.3903743315508022E-2</v>
      </c>
      <c r="O162" s="16">
        <f>IF(ISNUMBER(M162), $B172 * N162, "")</f>
        <v>-2085.5614973262032</v>
      </c>
      <c r="Q162" s="236"/>
      <c r="R162" s="237"/>
      <c r="S162" s="238"/>
    </row>
    <row r="163" spans="1:19" ht="17.25" thickBot="1">
      <c r="A163" s="125" t="s">
        <v>240</v>
      </c>
      <c r="B163" s="126">
        <v>668</v>
      </c>
      <c r="C163" s="77">
        <v>3.0030030000000002E-3</v>
      </c>
      <c r="D163" s="15">
        <v>661</v>
      </c>
      <c r="E163" s="32">
        <f t="shared" ref="E163:E166" si="86">IF(ISNUMBER(D163), (D163 - $B163) / $B163, "")</f>
        <v>-1.0479041916167664E-2</v>
      </c>
      <c r="F163" s="18">
        <f>IF(ISNUMBER(D163), $B172 * E163, "")</f>
        <v>-1571.8562874251495</v>
      </c>
      <c r="G163" s="31">
        <v>651</v>
      </c>
      <c r="H163" s="32">
        <f t="shared" ref="H163:H166" si="87">IF(ISNUMBER(G163), (G163 - $B163) / $B163, "")</f>
        <v>-2.5449101796407185E-2</v>
      </c>
      <c r="I163" s="101">
        <f>IF(ISNUMBER(G163), $B172 * H163, "")</f>
        <v>-3817.3652694610778</v>
      </c>
      <c r="J163" s="15">
        <v>660</v>
      </c>
      <c r="K163" s="32">
        <f t="shared" ref="K163:K166" si="88">IF(ISNUMBER(J163), (J163 - $B163) / $B163, "")</f>
        <v>-1.1976047904191617E-2</v>
      </c>
      <c r="L163" s="18">
        <f>IF(ISNUMBER(J163), $B172 * K163, "")</f>
        <v>-1796.4071856287426</v>
      </c>
      <c r="M163" s="31">
        <v>667</v>
      </c>
      <c r="N163" s="32">
        <f t="shared" ref="N163:N166" si="89">IF(ISNUMBER(M163), (M163 - $B163) / $B163, "")</f>
        <v>-1.4970059880239522E-3</v>
      </c>
      <c r="O163" s="18">
        <f>IF(ISNUMBER(M163), $B172 * N163, "")</f>
        <v>-224.55089820359282</v>
      </c>
      <c r="Q163" s="239"/>
      <c r="R163" s="240"/>
      <c r="S163" s="241"/>
    </row>
    <row r="164" spans="1:19" ht="17.25" thickBot="1">
      <c r="A164" s="125" t="s">
        <v>54</v>
      </c>
      <c r="B164" s="126">
        <v>434</v>
      </c>
      <c r="C164" s="77">
        <v>2.3094688000000001E-3</v>
      </c>
      <c r="D164" s="15">
        <v>431</v>
      </c>
      <c r="E164" s="32">
        <f t="shared" si="86"/>
        <v>-6.9124423963133645E-3</v>
      </c>
      <c r="F164" s="18">
        <f>IF(ISNUMBER(D164), $B172 * E164, "")</f>
        <v>-1036.8663594470047</v>
      </c>
      <c r="G164" s="31">
        <v>423</v>
      </c>
      <c r="H164" s="32">
        <f t="shared" si="87"/>
        <v>-2.5345622119815669E-2</v>
      </c>
      <c r="I164" s="101">
        <f>IF(ISNUMBER(G164), $B172 * H164, "")</f>
        <v>-3801.8433179723506</v>
      </c>
      <c r="J164" s="15">
        <v>425</v>
      </c>
      <c r="K164" s="32">
        <f t="shared" si="88"/>
        <v>-2.0737327188940093E-2</v>
      </c>
      <c r="L164" s="18">
        <f>IF(ISNUMBER(J164), $B172 * K164, "")</f>
        <v>-3110.5990783410139</v>
      </c>
      <c r="M164" s="31">
        <v>437</v>
      </c>
      <c r="N164" s="32">
        <f t="shared" si="89"/>
        <v>6.9124423963133645E-3</v>
      </c>
      <c r="O164" s="18">
        <f>IF(ISNUMBER(M164), $B172 * N164, "")</f>
        <v>1036.8663594470047</v>
      </c>
      <c r="Q164" s="232"/>
      <c r="R164" s="232"/>
      <c r="S164" s="232"/>
    </row>
    <row r="165" spans="1:19" ht="17.25" thickBot="1">
      <c r="A165" s="125" t="s">
        <v>150</v>
      </c>
      <c r="B165" s="126">
        <v>118</v>
      </c>
      <c r="C165" s="77">
        <v>0</v>
      </c>
      <c r="D165" s="15">
        <v>119</v>
      </c>
      <c r="E165" s="32">
        <f t="shared" si="86"/>
        <v>8.4745762711864406E-3</v>
      </c>
      <c r="F165" s="18">
        <f>IF(ISNUMBER(D165), $B172 * E165, "")</f>
        <v>1271.1864406779662</v>
      </c>
      <c r="G165" s="31">
        <v>116</v>
      </c>
      <c r="H165" s="32">
        <f t="shared" si="87"/>
        <v>-1.6949152542372881E-2</v>
      </c>
      <c r="I165" s="101">
        <f>IF(ISNUMBER(G165), $B172 * H165, "")</f>
        <v>-2542.3728813559323</v>
      </c>
      <c r="J165" s="15">
        <v>117</v>
      </c>
      <c r="K165" s="32">
        <f t="shared" si="88"/>
        <v>-8.4745762711864406E-3</v>
      </c>
      <c r="L165" s="18">
        <f>IF(ISNUMBER(J165), $B172 * K165, "")</f>
        <v>-1271.1864406779662</v>
      </c>
      <c r="M165" s="31">
        <v>118</v>
      </c>
      <c r="N165" s="32">
        <f t="shared" si="89"/>
        <v>0</v>
      </c>
      <c r="O165" s="18">
        <f>IF(ISNUMBER(M165), $B172 * N165, "")</f>
        <v>0</v>
      </c>
      <c r="Q165" s="242"/>
      <c r="R165" s="242"/>
      <c r="S165" s="242"/>
    </row>
    <row r="166" spans="1:19" ht="17.25" thickBot="1">
      <c r="A166" s="127" t="s">
        <v>142</v>
      </c>
      <c r="B166" s="128">
        <v>106</v>
      </c>
      <c r="C166" s="78">
        <v>0</v>
      </c>
      <c r="D166" s="20">
        <v>105</v>
      </c>
      <c r="E166" s="21">
        <f t="shared" si="86"/>
        <v>-9.433962264150943E-3</v>
      </c>
      <c r="F166" s="22">
        <f>IF(ISNUMBER(D166), $B172 * E166, "")</f>
        <v>-1415.0943396226414</v>
      </c>
      <c r="G166" s="30">
        <v>106</v>
      </c>
      <c r="H166" s="21">
        <f t="shared" si="87"/>
        <v>0</v>
      </c>
      <c r="I166" s="105">
        <f>IF(ISNUMBER(G166), $B172 * H166, "")</f>
        <v>0</v>
      </c>
      <c r="J166" s="20">
        <v>107</v>
      </c>
      <c r="K166" s="21">
        <f t="shared" si="88"/>
        <v>9.433962264150943E-3</v>
      </c>
      <c r="L166" s="22">
        <f>IF(ISNUMBER(J166), $B172 * K166, "")</f>
        <v>1415.0943396226414</v>
      </c>
      <c r="M166" s="30">
        <v>106</v>
      </c>
      <c r="N166" s="21">
        <f t="shared" si="89"/>
        <v>0</v>
      </c>
      <c r="O166" s="22">
        <f>IF(ISNUMBER(M166), $B172 * N166, "")</f>
        <v>0</v>
      </c>
      <c r="Q166" s="242"/>
      <c r="R166" s="242"/>
      <c r="S166" s="242"/>
    </row>
    <row r="167" spans="1:19" ht="17.25" thickBot="1">
      <c r="A167" s="125" t="s">
        <v>162</v>
      </c>
      <c r="B167" s="129">
        <v>813</v>
      </c>
      <c r="C167" s="80">
        <v>-3.6764706E-3</v>
      </c>
      <c r="D167" s="106">
        <v>810</v>
      </c>
      <c r="E167" s="107">
        <f>IF(ISNUMBER(D167), (D167 - $B167) / $B167, "")</f>
        <v>-3.6900369003690036E-3</v>
      </c>
      <c r="F167" s="108">
        <f>IF(ISNUMBER(D167), $B172 * E167, "")</f>
        <v>-553.50553505535049</v>
      </c>
      <c r="G167" s="109">
        <v>802</v>
      </c>
      <c r="H167" s="107">
        <f>IF(ISNUMBER(G167), (G167 - $B167) / $B167, "")</f>
        <v>-1.3530135301353014E-2</v>
      </c>
      <c r="I167" s="110">
        <f>IF(ISNUMBER(G167), $B172 * H167, "")</f>
        <v>-2029.5202952029522</v>
      </c>
      <c r="J167" s="106">
        <v>802</v>
      </c>
      <c r="K167" s="107">
        <f>IF(ISNUMBER(J167), (J167 - $B167) / $B167, "")</f>
        <v>-1.3530135301353014E-2</v>
      </c>
      <c r="L167" s="108">
        <f>IF(ISNUMBER(J167), $B172 * K167, "")</f>
        <v>-2029.5202952029522</v>
      </c>
      <c r="M167" s="109">
        <v>806</v>
      </c>
      <c r="N167" s="107">
        <f>IF(ISNUMBER(M167), (M167 - $B167) / $B167, "")</f>
        <v>-8.6100861008610082E-3</v>
      </c>
      <c r="O167" s="108">
        <f>IF(ISNUMBER(M167), $B172 * N167, "")</f>
        <v>-1291.5129151291512</v>
      </c>
      <c r="Q167" s="232"/>
      <c r="R167" s="232"/>
      <c r="S167" s="232"/>
    </row>
    <row r="168" spans="1:19" ht="17.25" thickBot="1">
      <c r="A168" s="125" t="s">
        <v>116</v>
      </c>
      <c r="B168" s="126">
        <v>228</v>
      </c>
      <c r="C168" s="77">
        <v>-4.3668122000000004E-3</v>
      </c>
      <c r="D168" s="15">
        <v>227</v>
      </c>
      <c r="E168" s="32">
        <f t="shared" ref="E168:E171" si="90">IF(ISNUMBER(D168), (D168 - $B168) / $B168, "")</f>
        <v>-4.3859649122807015E-3</v>
      </c>
      <c r="F168" s="18">
        <f>IF(ISNUMBER(D168), $B172 * E168, "")</f>
        <v>-657.8947368421052</v>
      </c>
      <c r="G168" s="31">
        <v>221</v>
      </c>
      <c r="H168" s="32">
        <f t="shared" ref="H168:H171" si="91">IF(ISNUMBER(G168), (G168 - $B168) / $B168, "")</f>
        <v>-3.0701754385964911E-2</v>
      </c>
      <c r="I168" s="101">
        <f>IF(ISNUMBER(G168), $B172 * H168, "")</f>
        <v>-4605.2631578947367</v>
      </c>
      <c r="J168" s="15">
        <v>222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226</v>
      </c>
      <c r="N168" s="32">
        <f t="shared" ref="N168:N171" si="93">IF(ISNUMBER(M168), (M168 - $B168) / $B168, "")</f>
        <v>-8.771929824561403E-3</v>
      </c>
      <c r="O168" s="18">
        <f>IF(ISNUMBER(M168), $B172 * N168, "")</f>
        <v>-1315.7894736842104</v>
      </c>
      <c r="Q168" s="232"/>
      <c r="R168" s="232"/>
      <c r="S168" s="232"/>
    </row>
    <row r="169" spans="1:19" ht="17.25" thickBot="1">
      <c r="A169" s="125" t="s">
        <v>220</v>
      </c>
      <c r="B169" s="126">
        <v>199</v>
      </c>
      <c r="C169" s="77">
        <v>-5.0000000000000001E-3</v>
      </c>
      <c r="D169" s="15">
        <v>199</v>
      </c>
      <c r="E169" s="32">
        <f t="shared" si="90"/>
        <v>0</v>
      </c>
      <c r="F169" s="18">
        <f>IF(ISNUMBER(D169), $B172 * E169, "")</f>
        <v>0</v>
      </c>
      <c r="G169" s="31">
        <v>202</v>
      </c>
      <c r="H169" s="32">
        <f t="shared" si="91"/>
        <v>1.507537688442211E-2</v>
      </c>
      <c r="I169" s="101">
        <f>IF(ISNUMBER(G169), $B172 * H169, "")</f>
        <v>2261.3065326633164</v>
      </c>
      <c r="J169" s="15">
        <v>202</v>
      </c>
      <c r="K169" s="32">
        <f t="shared" si="92"/>
        <v>1.507537688442211E-2</v>
      </c>
      <c r="L169" s="18">
        <f>IF(ISNUMBER(J169), $B172 * K169, "")</f>
        <v>2261.3065326633164</v>
      </c>
      <c r="M169" s="31">
        <v>203</v>
      </c>
      <c r="N169" s="32">
        <f t="shared" si="93"/>
        <v>2.0100502512562814E-2</v>
      </c>
      <c r="O169" s="18">
        <f>IF(ISNUMBER(M169), $B172 * N169, "")</f>
        <v>3015.075376884422</v>
      </c>
      <c r="Q169" s="232"/>
      <c r="R169" s="232"/>
      <c r="S169" s="232"/>
    </row>
    <row r="170" spans="1:19">
      <c r="A170" s="125" t="s">
        <v>86</v>
      </c>
      <c r="B170" s="126">
        <v>388</v>
      </c>
      <c r="C170" s="77">
        <v>-5.1282050999999999E-3</v>
      </c>
      <c r="D170" s="15">
        <v>391</v>
      </c>
      <c r="E170" s="32">
        <f t="shared" si="90"/>
        <v>7.7319587628865982E-3</v>
      </c>
      <c r="F170" s="18">
        <f>IF(ISNUMBER(D170), $B172 * E170, "")</f>
        <v>1159.7938144329896</v>
      </c>
      <c r="G170" s="31">
        <v>391</v>
      </c>
      <c r="H170" s="32">
        <f t="shared" si="91"/>
        <v>7.7319587628865982E-3</v>
      </c>
      <c r="I170" s="101">
        <f>IF(ISNUMBER(G170), $B172 * H170, "")</f>
        <v>1159.7938144329896</v>
      </c>
      <c r="J170" s="15">
        <v>393</v>
      </c>
      <c r="K170" s="32">
        <f t="shared" si="92"/>
        <v>1.2886597938144329E-2</v>
      </c>
      <c r="L170" s="18">
        <f>IF(ISNUMBER(J170), $B172 * K170, "")</f>
        <v>1932.9896907216494</v>
      </c>
      <c r="M170" s="31">
        <v>394</v>
      </c>
      <c r="N170" s="32">
        <f t="shared" si="93"/>
        <v>1.5463917525773196E-2</v>
      </c>
      <c r="O170" s="18">
        <f>IF(ISNUMBER(M170), $B172 * N170, "")</f>
        <v>2319.5876288659792</v>
      </c>
      <c r="Q170" s="221"/>
      <c r="R170" s="222"/>
      <c r="S170" s="223"/>
    </row>
    <row r="171" spans="1:19" ht="17.25" thickBot="1">
      <c r="A171" s="130" t="s">
        <v>108</v>
      </c>
      <c r="B171" s="131">
        <v>183</v>
      </c>
      <c r="C171" s="79">
        <v>-5.4347826000000002E-3</v>
      </c>
      <c r="D171" s="24">
        <v>181</v>
      </c>
      <c r="E171" s="25">
        <f t="shared" si="90"/>
        <v>-1.092896174863388E-2</v>
      </c>
      <c r="F171" s="104">
        <f>IF(ISNUMBER(D171), $B172 * E171, "")</f>
        <v>-1639.344262295082</v>
      </c>
      <c r="G171" s="102">
        <v>181</v>
      </c>
      <c r="H171" s="25">
        <f t="shared" si="91"/>
        <v>-1.092896174863388E-2</v>
      </c>
      <c r="I171" s="103">
        <f>IF(ISNUMBER(G171), $B172 * H171, "")</f>
        <v>-1639.344262295082</v>
      </c>
      <c r="J171" s="24">
        <v>180</v>
      </c>
      <c r="K171" s="25">
        <f t="shared" si="92"/>
        <v>-1.6393442622950821E-2</v>
      </c>
      <c r="L171" s="104">
        <f>IF(ISNUMBER(J171), $B172 * K171, "")</f>
        <v>-2459.0163934426232</v>
      </c>
      <c r="M171" s="102">
        <v>181</v>
      </c>
      <c r="N171" s="25">
        <f t="shared" si="93"/>
        <v>-1.092896174863388E-2</v>
      </c>
      <c r="O171" s="104">
        <f>IF(ISNUMBER(M171), $B172 * N171, "")</f>
        <v>-1639.344262295082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3.4693233421027132E-4</v>
      </c>
      <c r="F172" s="28">
        <f>SUM(F152:F171)</f>
        <v>1040.7970026308153</v>
      </c>
      <c r="G172" s="26" t="s">
        <v>269</v>
      </c>
      <c r="H172" s="27">
        <f>IF(COUNT(H152:H171), SUM(H152:H171) / COUNT(H152:H171), 0)</f>
        <v>-1.8596769625490964E-3</v>
      </c>
      <c r="I172" s="28">
        <f>SUM(I152:I171)</f>
        <v>-5579.0308876472891</v>
      </c>
      <c r="J172" s="26" t="s">
        <v>269</v>
      </c>
      <c r="K172" s="27">
        <f>IF(COUNT(K152:K171), SUM(K152:K171) / COUNT(K152:K171), 0)</f>
        <v>1.6072405047827094E-3</v>
      </c>
      <c r="L172" s="28">
        <f>SUM(L152:L171)</f>
        <v>4821.7215143481244</v>
      </c>
      <c r="M172" s="26" t="s">
        <v>269</v>
      </c>
      <c r="N172" s="27">
        <f>IF(COUNT(N152:N171), SUM(N152:N171) / COUNT(N152:N171), 0)</f>
        <v>7.1711086571859955E-3</v>
      </c>
      <c r="O172" s="28">
        <f>SUM(O152:O171)</f>
        <v>21513.325971557999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05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2021-10-13(수) 오전 00:00</v>
      </c>
      <c r="C177" s="284"/>
      <c r="D177" s="256" t="str">
        <f>TEXT($G$1, "[$-ko-KR]yyyy-mm-dd(ddd) ") &amp; "오후 14:00"</f>
        <v>2021-10-13(수) 오후 14:00</v>
      </c>
      <c r="E177" s="257"/>
      <c r="F177" s="258"/>
      <c r="G177" s="256" t="str">
        <f>TEXT($G$1, "[$-ko-KR]yyyy-mm-dd(ddd) ") &amp; "오후 19:00"</f>
        <v>2021-10-13(수) 오후 19:00</v>
      </c>
      <c r="H177" s="257"/>
      <c r="I177" s="258"/>
      <c r="J177" s="256" t="str">
        <f>TEXT($G$1, "[$-ko-KR]yyyy-mm-dd(ddd) ") &amp; "오후 21:00"</f>
        <v>2021-10-13(수) 오후 21:00</v>
      </c>
      <c r="K177" s="257"/>
      <c r="L177" s="258"/>
      <c r="M177" s="256" t="str">
        <f>TEXT($G$1+1, "[$-ko-KR]yyyy-mm-dd(ddd) ") &amp; "오전 00:00"</f>
        <v>2021-10-14(목)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6" t="s">
        <v>58</v>
      </c>
      <c r="H178" s="207" t="s">
        <v>266</v>
      </c>
      <c r="I178" s="20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69</v>
      </c>
      <c r="B179" s="124">
        <v>9305</v>
      </c>
      <c r="C179" s="76">
        <v>1.6146394000000001E-3</v>
      </c>
      <c r="D179" s="13">
        <v>9245</v>
      </c>
      <c r="E179" s="14">
        <f>IF(ISNUMBER(D179), (D179 - $B179) / $B179, "")</f>
        <v>-6.4481461579795809E-3</v>
      </c>
      <c r="F179" s="16">
        <f>IF(ISNUMBER(D179), $B199 * E179, "")</f>
        <v>-967.2219236969371</v>
      </c>
      <c r="G179" s="29">
        <v>9010</v>
      </c>
      <c r="H179" s="14">
        <f>IF(ISNUMBER(G179), (G179 - $B179) / $B179, "")</f>
        <v>-3.1703385276732943E-2</v>
      </c>
      <c r="I179" s="100">
        <f>IF(ISNUMBER(G179), $B199 * H179, "")</f>
        <v>-4755.5077915099419</v>
      </c>
      <c r="J179" s="13">
        <v>9045</v>
      </c>
      <c r="K179" s="14">
        <f>IF(ISNUMBER(J179), (J179 - $B179) / $B179, "")</f>
        <v>-2.7941966684578184E-2</v>
      </c>
      <c r="L179" s="16">
        <f>IF(ISNUMBER(J179), $B199 * K179, "")</f>
        <v>-4191.2950026867275</v>
      </c>
      <c r="M179" s="29">
        <v>9100</v>
      </c>
      <c r="N179" s="14">
        <f>IF(ISNUMBER(M179), (M179 - $B179) / $B179, "")</f>
        <v>-2.2031166039763569E-2</v>
      </c>
      <c r="O179" s="16">
        <f>IF(ISNUMBER(M179), $B199 * N179, "")</f>
        <v>-3304.6749059645354</v>
      </c>
      <c r="Q179" s="242"/>
      <c r="R179" s="242"/>
      <c r="S179" s="242"/>
    </row>
    <row r="180" spans="1:19" ht="17.25" thickBot="1">
      <c r="A180" s="125" t="s">
        <v>150</v>
      </c>
      <c r="B180" s="126">
        <v>118</v>
      </c>
      <c r="C180" s="77">
        <v>0</v>
      </c>
      <c r="D180" s="15">
        <v>119</v>
      </c>
      <c r="E180" s="32">
        <f t="shared" ref="E180:E183" si="94">IF(ISNUMBER(D180), (D180 - $B180) / $B180, "")</f>
        <v>8.4745762711864406E-3</v>
      </c>
      <c r="F180" s="18">
        <f>IF(ISNUMBER(D180), $B199 * E180, "")</f>
        <v>1271.1864406779662</v>
      </c>
      <c r="G180" s="31">
        <v>116</v>
      </c>
      <c r="H180" s="32">
        <f t="shared" ref="H180:H183" si="95">IF(ISNUMBER(G180), (G180 - $B180) / $B180, "")</f>
        <v>-1.6949152542372881E-2</v>
      </c>
      <c r="I180" s="101">
        <f>IF(ISNUMBER(G180), $B199 * H180, "")</f>
        <v>-2542.3728813559323</v>
      </c>
      <c r="J180" s="15">
        <v>117</v>
      </c>
      <c r="K180" s="32">
        <f t="shared" ref="K180:K183" si="96">IF(ISNUMBER(J180), (J180 - $B180) / $B180, "")</f>
        <v>-8.4745762711864406E-3</v>
      </c>
      <c r="L180" s="18">
        <f>IF(ISNUMBER(J180), $B199 * K180, "")</f>
        <v>-1271.1864406779662</v>
      </c>
      <c r="M180" s="31">
        <v>118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42"/>
      <c r="R180" s="242"/>
      <c r="S180" s="242"/>
    </row>
    <row r="181" spans="1:19" ht="17.25" thickBot="1">
      <c r="A181" s="125" t="s">
        <v>142</v>
      </c>
      <c r="B181" s="126">
        <v>106</v>
      </c>
      <c r="C181" s="77">
        <v>0</v>
      </c>
      <c r="D181" s="15">
        <v>105</v>
      </c>
      <c r="E181" s="32">
        <f t="shared" si="94"/>
        <v>-9.433962264150943E-3</v>
      </c>
      <c r="F181" s="18">
        <f>IF(ISNUMBER(D181), $B199 * E181, "")</f>
        <v>-1415.0943396226414</v>
      </c>
      <c r="G181" s="31">
        <v>106</v>
      </c>
      <c r="H181" s="32">
        <f t="shared" si="95"/>
        <v>0</v>
      </c>
      <c r="I181" s="101">
        <f>IF(ISNUMBER(G181), $B199 * H181, "")</f>
        <v>0</v>
      </c>
      <c r="J181" s="15">
        <v>107</v>
      </c>
      <c r="K181" s="32">
        <f t="shared" si="96"/>
        <v>9.433962264150943E-3</v>
      </c>
      <c r="L181" s="18">
        <f>IF(ISNUMBER(J181), $B199 * K181, "")</f>
        <v>1415.0943396226414</v>
      </c>
      <c r="M181" s="31">
        <v>106</v>
      </c>
      <c r="N181" s="32">
        <f t="shared" si="97"/>
        <v>0</v>
      </c>
      <c r="O181" s="18">
        <f>IF(ISNUMBER(M181), $B199 * N181, "")</f>
        <v>0</v>
      </c>
      <c r="Q181" s="232"/>
      <c r="R181" s="232"/>
      <c r="S181" s="232"/>
    </row>
    <row r="182" spans="1:19" ht="17.25" thickBot="1">
      <c r="A182" s="125" t="s">
        <v>170</v>
      </c>
      <c r="B182" s="126">
        <v>4145</v>
      </c>
      <c r="C182" s="77">
        <v>-1.2048193000000001E-3</v>
      </c>
      <c r="D182" s="15">
        <v>4140</v>
      </c>
      <c r="E182" s="32">
        <f t="shared" si="94"/>
        <v>-1.2062726176115801E-3</v>
      </c>
      <c r="F182" s="18">
        <f>IF(ISNUMBER(D182), $B199 * E182, "")</f>
        <v>-180.94089264173701</v>
      </c>
      <c r="G182" s="31">
        <v>4110</v>
      </c>
      <c r="H182" s="32">
        <f t="shared" si="95"/>
        <v>-8.4439083232810616E-3</v>
      </c>
      <c r="I182" s="101">
        <f>IF(ISNUMBER(G182), $B199 * H182, "")</f>
        <v>-1266.5862484921593</v>
      </c>
      <c r="J182" s="15">
        <v>4125</v>
      </c>
      <c r="K182" s="32">
        <f t="shared" si="96"/>
        <v>-4.8250904704463205E-3</v>
      </c>
      <c r="L182" s="18">
        <f>IF(ISNUMBER(J182), $B199 * K182, "")</f>
        <v>-723.76357056694803</v>
      </c>
      <c r="M182" s="31">
        <v>4155</v>
      </c>
      <c r="N182" s="32">
        <f t="shared" si="97"/>
        <v>2.4125452352231603E-3</v>
      </c>
      <c r="O182" s="18">
        <f>IF(ISNUMBER(M182), $B199 * N182, "")</f>
        <v>361.88178528347402</v>
      </c>
      <c r="Q182" s="232"/>
      <c r="R182" s="232"/>
      <c r="S182" s="232"/>
    </row>
    <row r="183" spans="1:19" ht="17.25" thickBot="1">
      <c r="A183" s="127" t="s">
        <v>244</v>
      </c>
      <c r="B183" s="128">
        <v>8850</v>
      </c>
      <c r="C183" s="78">
        <v>-3.3783784000000002E-3</v>
      </c>
      <c r="D183" s="20">
        <v>8830</v>
      </c>
      <c r="E183" s="21">
        <f t="shared" si="94"/>
        <v>-2.2598870056497176E-3</v>
      </c>
      <c r="F183" s="22">
        <f>IF(ISNUMBER(D183), $B199 * E183, "")</f>
        <v>-338.98305084745766</v>
      </c>
      <c r="G183" s="30">
        <v>8795</v>
      </c>
      <c r="H183" s="21">
        <f t="shared" si="95"/>
        <v>-6.2146892655367235E-3</v>
      </c>
      <c r="I183" s="105">
        <f>IF(ISNUMBER(G183), $B199 * H183, "")</f>
        <v>-932.20338983050851</v>
      </c>
      <c r="J183" s="20">
        <v>8975</v>
      </c>
      <c r="K183" s="21">
        <f t="shared" si="96"/>
        <v>1.4124293785310734E-2</v>
      </c>
      <c r="L183" s="22">
        <f>IF(ISNUMBER(J183), $B199 * K183, "")</f>
        <v>2118.6440677966102</v>
      </c>
      <c r="M183" s="30">
        <v>8960</v>
      </c>
      <c r="N183" s="21">
        <f t="shared" si="97"/>
        <v>1.2429378531073447E-2</v>
      </c>
      <c r="O183" s="22">
        <f>IF(ISNUMBER(M183), $B199 * N183, "")</f>
        <v>1864.406779661017</v>
      </c>
      <c r="Q183" s="232"/>
      <c r="R183" s="232"/>
      <c r="S183" s="232"/>
    </row>
    <row r="184" spans="1:19" ht="17.25" thickBot="1">
      <c r="A184" s="125" t="s">
        <v>162</v>
      </c>
      <c r="B184" s="129">
        <v>813</v>
      </c>
      <c r="C184" s="80">
        <v>-3.6764706E-3</v>
      </c>
      <c r="D184" s="106">
        <v>810</v>
      </c>
      <c r="E184" s="107">
        <f>IF(ISNUMBER(D184), (D184 - $B184) / $B184, "")</f>
        <v>-3.6900369003690036E-3</v>
      </c>
      <c r="F184" s="108">
        <f>IF(ISNUMBER(D184), $B199 * E184, "")</f>
        <v>-553.50553505535049</v>
      </c>
      <c r="G184" s="109">
        <v>802</v>
      </c>
      <c r="H184" s="107">
        <f>IF(ISNUMBER(G184), (G184 - $B184) / $B184, "")</f>
        <v>-1.3530135301353014E-2</v>
      </c>
      <c r="I184" s="110">
        <f>IF(ISNUMBER(G184), $B199 * H184, "")</f>
        <v>-2029.5202952029522</v>
      </c>
      <c r="J184" s="106">
        <v>802</v>
      </c>
      <c r="K184" s="107">
        <f>IF(ISNUMBER(J184), (J184 - $B184) / $B184, "")</f>
        <v>-1.3530135301353014E-2</v>
      </c>
      <c r="L184" s="108">
        <f>IF(ISNUMBER(J184), $B199 * K184, "")</f>
        <v>-2029.5202952029522</v>
      </c>
      <c r="M184" s="109">
        <v>806</v>
      </c>
      <c r="N184" s="107">
        <f>IF(ISNUMBER(M184), (M184 - $B184) / $B184, "")</f>
        <v>-8.6100861008610082E-3</v>
      </c>
      <c r="O184" s="108">
        <f>IF(ISNUMBER(M184), $B199 * N184, "")</f>
        <v>-1291.5129151291512</v>
      </c>
      <c r="Q184" s="232"/>
      <c r="R184" s="232"/>
      <c r="S184" s="232"/>
    </row>
    <row r="185" spans="1:19" ht="17.25" thickBot="1">
      <c r="A185" s="125" t="s">
        <v>156</v>
      </c>
      <c r="B185" s="126">
        <v>36390</v>
      </c>
      <c r="C185" s="77">
        <v>-3.8324664999999998E-3</v>
      </c>
      <c r="D185" s="15">
        <v>36010</v>
      </c>
      <c r="E185" s="32">
        <f t="shared" ref="E185:E188" si="98">IF(ISNUMBER(D185), (D185 - $B185) / $B185, "")</f>
        <v>-1.0442429238801869E-2</v>
      </c>
      <c r="F185" s="18">
        <f>IF(ISNUMBER(D185), $B199 * E185, "")</f>
        <v>-1566.3643858202802</v>
      </c>
      <c r="G185" s="31">
        <v>36850</v>
      </c>
      <c r="H185" s="32">
        <f t="shared" ref="H185:H188" si="99">IF(ISNUMBER(G185), (G185 - $B185) / $B185, "")</f>
        <v>1.2640835394339104E-2</v>
      </c>
      <c r="I185" s="101">
        <f>IF(ISNUMBER(G185), $B199 * H185, "")</f>
        <v>1896.1253091508656</v>
      </c>
      <c r="J185" s="15">
        <v>38740</v>
      </c>
      <c r="K185" s="32">
        <f t="shared" ref="K185:K188" si="100">IF(ISNUMBER(J185), (J185 - $B185) / $B185, "")</f>
        <v>6.4578180818906289E-2</v>
      </c>
      <c r="L185" s="18">
        <f>IF(ISNUMBER(J185), $B199 * K185, "")</f>
        <v>9686.7271228359441</v>
      </c>
      <c r="M185" s="31">
        <v>38760</v>
      </c>
      <c r="N185" s="32">
        <f t="shared" ref="N185:N188" si="101">IF(ISNUMBER(M185), (M185 - $B185) / $B185, "")</f>
        <v>6.5127782357790598E-2</v>
      </c>
      <c r="O185" s="18">
        <f>IF(ISNUMBER(M185), $B199 * N185, "")</f>
        <v>9769.1673536685903</v>
      </c>
      <c r="Q185" s="232"/>
      <c r="R185" s="232"/>
      <c r="S185" s="232"/>
    </row>
    <row r="186" spans="1:19" ht="17.25" thickBot="1">
      <c r="A186" s="125" t="s">
        <v>116</v>
      </c>
      <c r="B186" s="126">
        <v>228</v>
      </c>
      <c r="C186" s="77">
        <v>-4.3668122000000004E-3</v>
      </c>
      <c r="D186" s="15">
        <v>227</v>
      </c>
      <c r="E186" s="32">
        <f t="shared" si="98"/>
        <v>-4.3859649122807015E-3</v>
      </c>
      <c r="F186" s="18">
        <f>IF(ISNUMBER(D186), $B199 * E186, "")</f>
        <v>-657.8947368421052</v>
      </c>
      <c r="G186" s="31">
        <v>221</v>
      </c>
      <c r="H186" s="32">
        <f t="shared" si="99"/>
        <v>-3.0701754385964911E-2</v>
      </c>
      <c r="I186" s="101">
        <f>IF(ISNUMBER(G186), $B199 * H186, "")</f>
        <v>-4605.2631578947367</v>
      </c>
      <c r="J186" s="15">
        <v>222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226</v>
      </c>
      <c r="N186" s="32">
        <f t="shared" si="101"/>
        <v>-8.771929824561403E-3</v>
      </c>
      <c r="O186" s="18">
        <f>IF(ISNUMBER(M186), $B199 * N186, "")</f>
        <v>-1315.7894736842104</v>
      </c>
      <c r="Q186" s="232"/>
      <c r="R186" s="232"/>
      <c r="S186" s="232"/>
    </row>
    <row r="187" spans="1:19" ht="17.25" thickBot="1">
      <c r="A187" s="125" t="s">
        <v>140</v>
      </c>
      <c r="B187" s="126">
        <v>11250</v>
      </c>
      <c r="C187" s="77">
        <v>-4.4247788000000001E-3</v>
      </c>
      <c r="D187" s="15">
        <v>11320</v>
      </c>
      <c r="E187" s="32">
        <f t="shared" si="98"/>
        <v>6.2222222222222219E-3</v>
      </c>
      <c r="F187" s="18">
        <f>IF(ISNUMBER(D187), $B199 * E187, "")</f>
        <v>933.33333333333326</v>
      </c>
      <c r="G187" s="31">
        <v>11180</v>
      </c>
      <c r="H187" s="32">
        <f t="shared" si="99"/>
        <v>-6.2222222222222219E-3</v>
      </c>
      <c r="I187" s="101">
        <f>IF(ISNUMBER(G187), $B199 * H187, "")</f>
        <v>-933.33333333333326</v>
      </c>
      <c r="J187" s="15">
        <v>11230</v>
      </c>
      <c r="K187" s="32">
        <f t="shared" si="100"/>
        <v>-1.7777777777777779E-3</v>
      </c>
      <c r="L187" s="18">
        <f>IF(ISNUMBER(J187), $B199 * K187, "")</f>
        <v>-266.66666666666669</v>
      </c>
      <c r="M187" s="31">
        <v>11330</v>
      </c>
      <c r="N187" s="32">
        <f t="shared" si="101"/>
        <v>7.1111111111111115E-3</v>
      </c>
      <c r="O187" s="18">
        <f>IF(ISNUMBER(M187), $B199 * N187, "")</f>
        <v>1066.6666666666667</v>
      </c>
      <c r="Q187" s="33"/>
      <c r="R187" s="33"/>
    </row>
    <row r="188" spans="1:19" ht="17.25" thickBot="1">
      <c r="A188" s="130" t="s">
        <v>220</v>
      </c>
      <c r="B188" s="131">
        <v>199</v>
      </c>
      <c r="C188" s="79">
        <v>-5.0000000000000001E-3</v>
      </c>
      <c r="D188" s="24">
        <v>199</v>
      </c>
      <c r="E188" s="25">
        <f t="shared" si="98"/>
        <v>0</v>
      </c>
      <c r="F188" s="104">
        <f>IF(ISNUMBER(D188), $B199 * E188, "")</f>
        <v>0</v>
      </c>
      <c r="G188" s="102">
        <v>202</v>
      </c>
      <c r="H188" s="25">
        <f t="shared" si="99"/>
        <v>1.507537688442211E-2</v>
      </c>
      <c r="I188" s="103">
        <f>IF(ISNUMBER(G188), $B199 * H188, "")</f>
        <v>2261.3065326633164</v>
      </c>
      <c r="J188" s="24">
        <v>202</v>
      </c>
      <c r="K188" s="25">
        <f t="shared" si="100"/>
        <v>1.507537688442211E-2</v>
      </c>
      <c r="L188" s="104">
        <f>IF(ISNUMBER(J188), $B199 * K188, "")</f>
        <v>2261.3065326633164</v>
      </c>
      <c r="M188" s="102">
        <v>203</v>
      </c>
      <c r="N188" s="25">
        <f t="shared" si="101"/>
        <v>2.0100502512562814E-2</v>
      </c>
      <c r="O188" s="104">
        <f>IF(ISNUMBER(M188), $B199 * N188, "")</f>
        <v>3015.075376884422</v>
      </c>
      <c r="Q188" s="233"/>
      <c r="R188" s="234"/>
      <c r="S188" s="235"/>
    </row>
    <row r="189" spans="1:19">
      <c r="A189" s="123" t="s">
        <v>86</v>
      </c>
      <c r="B189" s="124">
        <v>388</v>
      </c>
      <c r="C189" s="76">
        <v>-5.1282050999999999E-3</v>
      </c>
      <c r="D189" s="13">
        <v>391</v>
      </c>
      <c r="E189" s="14">
        <f>IF(ISNUMBER(D189), (D189 - $B189) / $B189, "")</f>
        <v>7.7319587628865982E-3</v>
      </c>
      <c r="F189" s="16">
        <f>IF(ISNUMBER(D189), $B199 * E189, "")</f>
        <v>1159.7938144329896</v>
      </c>
      <c r="G189" s="29">
        <v>391</v>
      </c>
      <c r="H189" s="14">
        <f>IF(ISNUMBER(G189), (G189 - $B189) / $B189, "")</f>
        <v>7.7319587628865982E-3</v>
      </c>
      <c r="I189" s="100">
        <f>IF(ISNUMBER(G189), $B199 * H189, "")</f>
        <v>1159.7938144329896</v>
      </c>
      <c r="J189" s="13">
        <v>393</v>
      </c>
      <c r="K189" s="14">
        <f>IF(ISNUMBER(J189), (J189 - $B189) / $B189, "")</f>
        <v>1.2886597938144329E-2</v>
      </c>
      <c r="L189" s="16">
        <f>IF(ISNUMBER(J189), $B199 * K189, "")</f>
        <v>1932.9896907216494</v>
      </c>
      <c r="M189" s="29">
        <v>394</v>
      </c>
      <c r="N189" s="14">
        <f>IF(ISNUMBER(M189), (M189 - $B189) / $B189, "")</f>
        <v>1.5463917525773196E-2</v>
      </c>
      <c r="O189" s="16">
        <f>IF(ISNUMBER(M189), $B199 * N189, "")</f>
        <v>2319.5876288659792</v>
      </c>
      <c r="Q189" s="236"/>
      <c r="R189" s="237"/>
      <c r="S189" s="238"/>
    </row>
    <row r="190" spans="1:19" ht="17.25" thickBot="1">
      <c r="A190" s="125" t="s">
        <v>108</v>
      </c>
      <c r="B190" s="126">
        <v>183</v>
      </c>
      <c r="C190" s="77">
        <v>-5.4347826000000002E-3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181</v>
      </c>
      <c r="H190" s="32">
        <f t="shared" ref="H190:H193" si="103">IF(ISNUMBER(G190), (G190 - $B190) / $B190, "")</f>
        <v>-1.092896174863388E-2</v>
      </c>
      <c r="I190" s="101">
        <f>IF(ISNUMBER(G190), $B199 * H190, "")</f>
        <v>-1639.344262295082</v>
      </c>
      <c r="J190" s="15">
        <v>180</v>
      </c>
      <c r="K190" s="32">
        <f t="shared" ref="K190:K193" si="104">IF(ISNUMBER(J190), (J190 - $B190) / $B190, "")</f>
        <v>-1.6393442622950821E-2</v>
      </c>
      <c r="L190" s="18">
        <f>IF(ISNUMBER(J190), $B199 * K190, "")</f>
        <v>-2459.0163934426232</v>
      </c>
      <c r="M190" s="31">
        <v>181</v>
      </c>
      <c r="N190" s="32">
        <f t="shared" ref="N190:N193" si="105">IF(ISNUMBER(M190), (M190 - $B190) / $B190, "")</f>
        <v>-1.092896174863388E-2</v>
      </c>
      <c r="O190" s="18">
        <f>IF(ISNUMBER(M190), $B199 * N190, "")</f>
        <v>-1639.344262295082</v>
      </c>
      <c r="Q190" s="239"/>
      <c r="R190" s="240"/>
      <c r="S190" s="241"/>
    </row>
    <row r="191" spans="1:19" ht="17.25" thickBot="1">
      <c r="A191" s="125" t="s">
        <v>186</v>
      </c>
      <c r="B191" s="126">
        <v>17</v>
      </c>
      <c r="C191" s="77">
        <v>-5.8479532000000004E-3</v>
      </c>
      <c r="D191" s="15">
        <v>17.3</v>
      </c>
      <c r="E191" s="32">
        <f t="shared" si="102"/>
        <v>1.7647058823529453E-2</v>
      </c>
      <c r="F191" s="18">
        <f>IF(ISNUMBER(D191), $B199 * E191, "")</f>
        <v>2647.0588235294181</v>
      </c>
      <c r="G191" s="31">
        <v>17.399999999999999</v>
      </c>
      <c r="H191" s="32">
        <f t="shared" si="103"/>
        <v>2.3529411764705799E-2</v>
      </c>
      <c r="I191" s="101">
        <f>IF(ISNUMBER(G191), $B199 * H191, "")</f>
        <v>3529.4117647058697</v>
      </c>
      <c r="J191" s="15">
        <v>17.5</v>
      </c>
      <c r="K191" s="32">
        <f t="shared" si="104"/>
        <v>2.9411764705882353E-2</v>
      </c>
      <c r="L191" s="18">
        <f>IF(ISNUMBER(J191), $B199 * K191, "")</f>
        <v>4411.7647058823532</v>
      </c>
      <c r="M191" s="31">
        <v>17.399999999999999</v>
      </c>
      <c r="N191" s="32">
        <f t="shared" si="105"/>
        <v>2.3529411764705799E-2</v>
      </c>
      <c r="O191" s="18">
        <f>IF(ISNUMBER(M191), $B199 * N191, "")</f>
        <v>3529.4117647058697</v>
      </c>
      <c r="Q191" s="232"/>
      <c r="R191" s="232"/>
      <c r="S191" s="232"/>
    </row>
    <row r="192" spans="1:19" ht="17.25" thickBot="1">
      <c r="A192" s="125" t="s">
        <v>158</v>
      </c>
      <c r="B192" s="126">
        <v>1615</v>
      </c>
      <c r="C192" s="77">
        <v>-6.1538462000000002E-3</v>
      </c>
      <c r="D192" s="15">
        <v>1610</v>
      </c>
      <c r="E192" s="32">
        <f t="shared" si="102"/>
        <v>-3.0959752321981426E-3</v>
      </c>
      <c r="F192" s="18">
        <f>IF(ISNUMBER(D192), $B199 * E192, "")</f>
        <v>-464.39628482972137</v>
      </c>
      <c r="G192" s="31">
        <v>1585</v>
      </c>
      <c r="H192" s="32">
        <f t="shared" si="103"/>
        <v>-1.8575851393188854E-2</v>
      </c>
      <c r="I192" s="101">
        <f>IF(ISNUMBER(G192), $B199 * H192, "")</f>
        <v>-2786.377708978328</v>
      </c>
      <c r="J192" s="15">
        <v>1590</v>
      </c>
      <c r="K192" s="32">
        <f t="shared" si="104"/>
        <v>-1.5479876160990712E-2</v>
      </c>
      <c r="L192" s="18">
        <f>IF(ISNUMBER(J192), $B199 * K192, "")</f>
        <v>-2321.9814241486069</v>
      </c>
      <c r="M192" s="31">
        <v>1595</v>
      </c>
      <c r="N192" s="32">
        <f t="shared" si="105"/>
        <v>-1.238390092879257E-2</v>
      </c>
      <c r="O192" s="18">
        <f>IF(ISNUMBER(M192), $B199 * N192, "")</f>
        <v>-1857.5851393188855</v>
      </c>
      <c r="Q192" s="242"/>
      <c r="R192" s="242"/>
      <c r="S192" s="242"/>
    </row>
    <row r="193" spans="1:19" ht="17.25" thickBot="1">
      <c r="A193" s="127" t="s">
        <v>242</v>
      </c>
      <c r="B193" s="128">
        <v>2345</v>
      </c>
      <c r="C193" s="78">
        <v>-6.3559322E-3</v>
      </c>
      <c r="D193" s="20">
        <v>2395</v>
      </c>
      <c r="E193" s="21">
        <f t="shared" si="102"/>
        <v>2.1321961620469083E-2</v>
      </c>
      <c r="F193" s="22">
        <f>IF(ISNUMBER(D193), $B199 * E193, "")</f>
        <v>3198.2942430703624</v>
      </c>
      <c r="G193" s="30">
        <v>2395</v>
      </c>
      <c r="H193" s="21">
        <f t="shared" si="103"/>
        <v>2.1321961620469083E-2</v>
      </c>
      <c r="I193" s="105">
        <f>IF(ISNUMBER(G193), $B199 * H193, "")</f>
        <v>3198.2942430703624</v>
      </c>
      <c r="J193" s="20">
        <v>2435</v>
      </c>
      <c r="K193" s="21">
        <f t="shared" si="104"/>
        <v>3.8379530916844352E-2</v>
      </c>
      <c r="L193" s="22">
        <f>IF(ISNUMBER(J193), $B199 * K193, "")</f>
        <v>5756.9296375266531</v>
      </c>
      <c r="M193" s="30">
        <v>2445</v>
      </c>
      <c r="N193" s="21">
        <f t="shared" si="105"/>
        <v>4.2643923240938165E-2</v>
      </c>
      <c r="O193" s="22">
        <f>IF(ISNUMBER(M193), $B199 * N193, "")</f>
        <v>6396.5884861407249</v>
      </c>
      <c r="Q193" s="242"/>
      <c r="R193" s="242"/>
      <c r="S193" s="242"/>
    </row>
    <row r="194" spans="1:19" ht="17.25" thickBot="1">
      <c r="A194" s="125" t="s">
        <v>92</v>
      </c>
      <c r="B194" s="129">
        <v>84930</v>
      </c>
      <c r="C194" s="80">
        <v>-7.4792566999999999E-3</v>
      </c>
      <c r="D194" s="106">
        <v>84120</v>
      </c>
      <c r="E194" s="107">
        <f>IF(ISNUMBER(D194), (D194 - $B194) / $B194, "")</f>
        <v>-9.5372659837513248E-3</v>
      </c>
      <c r="F194" s="108">
        <f>IF(ISNUMBER(D194), $B199 * E194, "")</f>
        <v>-1430.5898975626988</v>
      </c>
      <c r="G194" s="109">
        <v>82690</v>
      </c>
      <c r="H194" s="107">
        <f>IF(ISNUMBER(G194), (G194 - $B194) / $B194, "")</f>
        <v>-2.6374661485929589E-2</v>
      </c>
      <c r="I194" s="110">
        <f>IF(ISNUMBER(G194), $B199 * H194, "")</f>
        <v>-3956.1992228894383</v>
      </c>
      <c r="J194" s="106">
        <v>82730</v>
      </c>
      <c r="K194" s="107">
        <f>IF(ISNUMBER(J194), (J194 - $B194) / $B194, "")</f>
        <v>-2.5903685387966561E-2</v>
      </c>
      <c r="L194" s="108">
        <f>IF(ISNUMBER(J194), $B199 * K194, "")</f>
        <v>-3885.5528081949842</v>
      </c>
      <c r="M194" s="109">
        <v>84180</v>
      </c>
      <c r="N194" s="107">
        <f>IF(ISNUMBER(M194), (M194 - $B194) / $B194, "")</f>
        <v>-8.8308018368067828E-3</v>
      </c>
      <c r="O194" s="108">
        <f>IF(ISNUMBER(M194), $B199 * N194, "")</f>
        <v>-1324.6202755210174</v>
      </c>
      <c r="Q194" s="232"/>
      <c r="R194" s="232"/>
      <c r="S194" s="232"/>
    </row>
    <row r="195" spans="1:19" ht="17.25" thickBot="1">
      <c r="A195" s="125" t="s">
        <v>65</v>
      </c>
      <c r="B195" s="126">
        <v>66.400000000000006</v>
      </c>
      <c r="C195" s="77">
        <v>-8.9552238999999999E-3</v>
      </c>
      <c r="D195" s="15">
        <v>66.099999999999994</v>
      </c>
      <c r="E195" s="32">
        <f t="shared" ref="E195:E198" si="106">IF(ISNUMBER(D195), (D195 - $B195) / $B195, "")</f>
        <v>-4.5180722891567972E-3</v>
      </c>
      <c r="F195" s="18">
        <f>IF(ISNUMBER(D195), $B199 * E195, "")</f>
        <v>-677.71084337351954</v>
      </c>
      <c r="G195" s="31">
        <v>65.099999999999994</v>
      </c>
      <c r="H195" s="32">
        <f t="shared" ref="H195:H198" si="107">IF(ISNUMBER(G195), (G195 - $B195) / $B195, "")</f>
        <v>-1.9578313253012219E-2</v>
      </c>
      <c r="I195" s="101">
        <f>IF(ISNUMBER(G195), $B199 * H195, "")</f>
        <v>-2936.746987951833</v>
      </c>
      <c r="J195" s="15">
        <v>65.599999999999994</v>
      </c>
      <c r="K195" s="32">
        <f t="shared" ref="K195:K198" si="108">IF(ISNUMBER(J195), (J195 - $B195) / $B195, "")</f>
        <v>-1.2048192771084508E-2</v>
      </c>
      <c r="L195" s="18">
        <f>IF(ISNUMBER(J195), $B199 * K195, "")</f>
        <v>-1807.2289156626762</v>
      </c>
      <c r="M195" s="31">
        <v>66.5</v>
      </c>
      <c r="N195" s="32">
        <f t="shared" ref="N195:N198" si="109">IF(ISNUMBER(M195), (M195 - $B195) / $B195, "")</f>
        <v>1.5060240963854564E-3</v>
      </c>
      <c r="O195" s="18">
        <f>IF(ISNUMBER(M195), $B199 * N195, "")</f>
        <v>225.90361445781846</v>
      </c>
      <c r="Q195" s="232"/>
      <c r="R195" s="232"/>
      <c r="S195" s="232"/>
    </row>
    <row r="196" spans="1:19" ht="17.25" thickBot="1">
      <c r="A196" s="125" t="s">
        <v>328</v>
      </c>
      <c r="B196" s="126">
        <v>0.27300000000000002</v>
      </c>
      <c r="C196" s="77">
        <v>-1.08695652E-2</v>
      </c>
      <c r="D196" s="15">
        <v>0.27300000000000002</v>
      </c>
      <c r="E196" s="32">
        <f t="shared" si="106"/>
        <v>0</v>
      </c>
      <c r="F196" s="18">
        <f>IF(ISNUMBER(D196), $B199 * E196, "")</f>
        <v>0</v>
      </c>
      <c r="G196" s="31">
        <v>0.26700000000000002</v>
      </c>
      <c r="H196" s="32">
        <f t="shared" si="107"/>
        <v>-2.1978021978021997E-2</v>
      </c>
      <c r="I196" s="101">
        <f>IF(ISNUMBER(G196), $B199 * H196, "")</f>
        <v>-3296.7032967032997</v>
      </c>
      <c r="J196" s="15">
        <v>0.26700000000000002</v>
      </c>
      <c r="K196" s="32">
        <f t="shared" si="108"/>
        <v>-2.1978021978021997E-2</v>
      </c>
      <c r="L196" s="18">
        <f>IF(ISNUMBER(J196), $B199 * K196, "")</f>
        <v>-3296.7032967032997</v>
      </c>
      <c r="M196" s="31">
        <v>0.26900000000000002</v>
      </c>
      <c r="N196" s="32">
        <f t="shared" si="109"/>
        <v>-1.4652014652014664E-2</v>
      </c>
      <c r="O196" s="18">
        <f>IF(ISNUMBER(M196), $B199 * N196, "")</f>
        <v>-2197.8021978021998</v>
      </c>
      <c r="Q196" s="232"/>
      <c r="R196" s="232"/>
      <c r="S196" s="232"/>
    </row>
    <row r="197" spans="1:19">
      <c r="A197" s="125" t="s">
        <v>176</v>
      </c>
      <c r="B197" s="126">
        <v>23.2</v>
      </c>
      <c r="C197" s="77">
        <v>-1.6949152499999998E-2</v>
      </c>
      <c r="D197" s="15">
        <v>23.3</v>
      </c>
      <c r="E197" s="32">
        <f t="shared" si="106"/>
        <v>4.3103448275862684E-3</v>
      </c>
      <c r="F197" s="18">
        <f>IF(ISNUMBER(D197), $B199 * E197, "")</f>
        <v>646.55172413794025</v>
      </c>
      <c r="G197" s="31">
        <v>23.1</v>
      </c>
      <c r="H197" s="32">
        <f t="shared" si="107"/>
        <v>-4.3103448275861149E-3</v>
      </c>
      <c r="I197" s="101">
        <f>IF(ISNUMBER(G197), $B199 * H197, "")</f>
        <v>-646.55172413791729</v>
      </c>
      <c r="J197" s="15">
        <v>23.7</v>
      </c>
      <c r="K197" s="32">
        <f t="shared" si="108"/>
        <v>2.1551724137931036E-2</v>
      </c>
      <c r="L197" s="18">
        <f>IF(ISNUMBER(J197), $B199 * K197, "")</f>
        <v>3232.7586206896553</v>
      </c>
      <c r="M197" s="31">
        <v>23.9</v>
      </c>
      <c r="N197" s="32">
        <f t="shared" si="109"/>
        <v>3.0172413793103418E-2</v>
      </c>
      <c r="O197" s="18">
        <f>IF(ISNUMBER(M197), $B199 * N197, "")</f>
        <v>4525.8620689655127</v>
      </c>
      <c r="Q197" s="221"/>
      <c r="R197" s="222"/>
      <c r="S197" s="223"/>
    </row>
    <row r="198" spans="1:19" ht="17.25" thickBot="1">
      <c r="A198" s="130" t="s">
        <v>224</v>
      </c>
      <c r="B198" s="131">
        <v>2030</v>
      </c>
      <c r="C198" s="79">
        <v>-1.93236715E-2</v>
      </c>
      <c r="D198" s="24">
        <v>2015</v>
      </c>
      <c r="E198" s="25">
        <f t="shared" si="106"/>
        <v>-7.3891625615763543E-3</v>
      </c>
      <c r="F198" s="104">
        <f>IF(ISNUMBER(D198), $B199 * E198, "")</f>
        <v>-1108.3743842364531</v>
      </c>
      <c r="G198" s="102">
        <v>2005</v>
      </c>
      <c r="H198" s="25">
        <f t="shared" si="107"/>
        <v>-1.2315270935960592E-2</v>
      </c>
      <c r="I198" s="103">
        <f>IF(ISNUMBER(G198), $B199 * H198, "")</f>
        <v>-1847.2906403940888</v>
      </c>
      <c r="J198" s="24">
        <v>2005</v>
      </c>
      <c r="K198" s="25">
        <f t="shared" si="108"/>
        <v>-1.2315270935960592E-2</v>
      </c>
      <c r="L198" s="104">
        <f>IF(ISNUMBER(J198), $B199 * K198, "")</f>
        <v>-1847.2906403940888</v>
      </c>
      <c r="M198" s="102">
        <v>2050</v>
      </c>
      <c r="N198" s="25">
        <f t="shared" si="109"/>
        <v>9.852216748768473E-3</v>
      </c>
      <c r="O198" s="104">
        <f>IF(ISNUMBER(M198), $B199 * N198, "")</f>
        <v>1477.8325123152711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-3.8140071921399142E-4</v>
      </c>
      <c r="F199" s="28">
        <f>SUM(F179:F198)</f>
        <v>-1144.2021576419743</v>
      </c>
      <c r="G199" s="26" t="s">
        <v>269</v>
      </c>
      <c r="H199" s="27">
        <f>IF(COUNT(H179:H198), SUM(H179:H198) / COUNT(H179:H198), 0)</f>
        <v>-7.3763564256487156E-3</v>
      </c>
      <c r="I199" s="28">
        <f>SUM(I179:I198)</f>
        <v>-22129.069276946146</v>
      </c>
      <c r="J199" s="26" t="s">
        <v>269</v>
      </c>
      <c r="K199" s="27">
        <f>IF(COUNT(K179:K198), SUM(K179:K198) / COUNT(K179:K198), 0)</f>
        <v>9.2288028077955157E-4</v>
      </c>
      <c r="L199" s="28">
        <f>SUM(L179:L198)</f>
        <v>2768.6408423386501</v>
      </c>
      <c r="M199" s="26" t="s">
        <v>269</v>
      </c>
      <c r="N199" s="27">
        <f>IF(COUNT(N179:N198), SUM(N179:N198) / COUNT(N179:N198), 0)</f>
        <v>7.2070182893000864E-3</v>
      </c>
      <c r="O199" s="28">
        <f>SUM(O179:O198)</f>
        <v>21621.054867900264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848E-19D4-439E-BCEA-AA92A4B4EE6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44483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43,032 KRW (1.43%)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51,043 KRW (2.00%)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32,628 KRW (1.14%)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71,447 KRW (2.38%)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09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2021-10-14(목) 오전 00:00</v>
      </c>
      <c r="C15" s="282"/>
      <c r="D15" s="256" t="str">
        <f>TEXT($G$1, "[$-ko-KR]yyyy-mm-dd(ddd) ") &amp; "오후 14:00"</f>
        <v>2021-10-14(목) 오후 14:00</v>
      </c>
      <c r="E15" s="257"/>
      <c r="F15" s="258"/>
      <c r="G15" s="256" t="str">
        <f>TEXT($G$1, "[$-ko-KR]yyyy-mm-dd(ddd) ") &amp; "오후 19:00"</f>
        <v>2021-10-14(목) 오후 19:00</v>
      </c>
      <c r="H15" s="257"/>
      <c r="I15" s="258"/>
      <c r="J15" s="256" t="str">
        <f>TEXT($G$1, "[$-ko-KR]yyyy-mm-dd(ddd) ") &amp; "오후 21:00"</f>
        <v>2021-10-14(목) 오후 21:00</v>
      </c>
      <c r="K15" s="257"/>
      <c r="L15" s="258"/>
      <c r="M15" s="256" t="str">
        <f>TEXT($G$1+1, "[$-ko-KR]yyyy-mm-dd(ddd) ") &amp; "오전 00:00"</f>
        <v>2021-10-15(금)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09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2021-10-14(목) 오전 00:00</v>
      </c>
      <c r="C42" s="284"/>
      <c r="D42" s="256" t="str">
        <f>TEXT($G$1, "[$-ko-KR]yyyy-mm-dd(ddd) ") &amp; "오후 14:00"</f>
        <v>2021-10-14(목) 오후 14:00</v>
      </c>
      <c r="E42" s="257"/>
      <c r="F42" s="258"/>
      <c r="G42" s="256" t="str">
        <f>TEXT($G$1, "[$-ko-KR]yyyy-mm-dd(ddd) ") &amp; "오후 19:00"</f>
        <v>2021-10-14(목) 오후 19:00</v>
      </c>
      <c r="H42" s="257"/>
      <c r="I42" s="258"/>
      <c r="J42" s="256" t="str">
        <f>TEXT($G$1, "[$-ko-KR]yyyy-mm-dd(ddd) ") &amp; "오후 21:00"</f>
        <v>2021-10-14(목) 오후 21:00</v>
      </c>
      <c r="K42" s="257"/>
      <c r="L42" s="258"/>
      <c r="M42" s="256" t="str">
        <f>TEXT($G$1+1, "[$-ko-KR]yyyy-mm-dd(ddd) ") &amp; "오전 00:00"</f>
        <v>2021-10-15(금)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0" t="s">
        <v>58</v>
      </c>
      <c r="H43" s="211" t="s">
        <v>266</v>
      </c>
      <c r="I43" s="21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202</v>
      </c>
      <c r="B44" s="124">
        <v>21.7</v>
      </c>
      <c r="C44" s="76">
        <v>9.0452261300000003E-2</v>
      </c>
      <c r="D44" s="13">
        <v>24</v>
      </c>
      <c r="E44" s="14">
        <f>IF(ISNUMBER(D44), (D44 - $B44) / $B44, "")</f>
        <v>0.10599078341013829</v>
      </c>
      <c r="F44" s="16">
        <f>IF(ISNUMBER(D44), $B64 * E44, "")</f>
        <v>15898.617511520744</v>
      </c>
      <c r="G44" s="29">
        <v>22.4</v>
      </c>
      <c r="H44" s="14">
        <f>IF(ISNUMBER(G44), (G44 - $B44) / $B44, "")</f>
        <v>3.2258064516129004E-2</v>
      </c>
      <c r="I44" s="100">
        <f>IF(ISNUMBER(G44), $B64 * H44, "")</f>
        <v>4838.7096774193506</v>
      </c>
      <c r="J44" s="13">
        <v>22.9</v>
      </c>
      <c r="K44" s="14">
        <f>IF(ISNUMBER(J44), (J44 - $B44) / $B44, "")</f>
        <v>5.5299539170506881E-2</v>
      </c>
      <c r="L44" s="16">
        <f>IF(ISNUMBER(J44), $B64 * K44, "")</f>
        <v>8294.9308755760321</v>
      </c>
      <c r="M44" s="29">
        <v>22.7</v>
      </c>
      <c r="N44" s="14">
        <f>IF(ISNUMBER(M44), (M44 - $B44) / $B44, "")</f>
        <v>4.6082949308755762E-2</v>
      </c>
      <c r="O44" s="16">
        <f>IF(ISNUMBER(M44), $B64 * N44, "")</f>
        <v>6912.442396313364</v>
      </c>
      <c r="Q44" s="242"/>
      <c r="R44" s="242"/>
      <c r="S44" s="242"/>
    </row>
    <row r="45" spans="1:19" ht="17.25" customHeight="1" thickBot="1">
      <c r="A45" s="125" t="s">
        <v>72</v>
      </c>
      <c r="B45" s="126">
        <v>40.6</v>
      </c>
      <c r="C45" s="77">
        <v>8.5561497299999997E-2</v>
      </c>
      <c r="D45" s="15">
        <v>46.4</v>
      </c>
      <c r="E45" s="32">
        <f t="shared" ref="E45:E48" si="14">IF(ISNUMBER(D45), (D45 - $B45) / $B45, "")</f>
        <v>0.14285714285714279</v>
      </c>
      <c r="F45" s="18">
        <f>IF(ISNUMBER(D45), $B64 * E45, "")</f>
        <v>21428.57142857142</v>
      </c>
      <c r="G45" s="31">
        <v>44.3</v>
      </c>
      <c r="H45" s="32">
        <f t="shared" ref="H45:H48" si="15">IF(ISNUMBER(G45), (G45 - $B45) / $B45, "")</f>
        <v>9.1133004926108263E-2</v>
      </c>
      <c r="I45" s="101">
        <f>IF(ISNUMBER(G45), $B64 * H45, "")</f>
        <v>13669.950738916239</v>
      </c>
      <c r="J45" s="15">
        <v>43.8</v>
      </c>
      <c r="K45" s="32">
        <f t="shared" ref="K45:K48" si="16">IF(ISNUMBER(J45), (J45 - $B45) / $B45, "")</f>
        <v>7.8817733990147673E-2</v>
      </c>
      <c r="L45" s="18">
        <f>IF(ISNUMBER(J45), $B64 * K45, "")</f>
        <v>11822.66009852215</v>
      </c>
      <c r="M45" s="31">
        <v>41.4</v>
      </c>
      <c r="N45" s="32">
        <f t="shared" ref="N45:N48" si="17">IF(ISNUMBER(M45), (M45 - $B45) / $B45, "")</f>
        <v>1.9704433497536877E-2</v>
      </c>
      <c r="O45" s="18">
        <f>IF(ISNUMBER(M45), $B64 * N45, "")</f>
        <v>2955.6650246305317</v>
      </c>
      <c r="Q45" s="242"/>
      <c r="R45" s="242"/>
      <c r="S45" s="242"/>
    </row>
    <row r="46" spans="1:19" ht="17.25" customHeight="1" thickBot="1">
      <c r="A46" s="125" t="s">
        <v>208</v>
      </c>
      <c r="B46" s="126">
        <v>21</v>
      </c>
      <c r="C46" s="77">
        <v>8.2474226799999995E-2</v>
      </c>
      <c r="D46" s="15">
        <v>23</v>
      </c>
      <c r="E46" s="32">
        <f t="shared" si="14"/>
        <v>9.5238095238095233E-2</v>
      </c>
      <c r="F46" s="18">
        <f>IF(ISNUMBER(D46), $B64 * E46, "")</f>
        <v>14285.714285714284</v>
      </c>
      <c r="G46" s="31">
        <v>22.2</v>
      </c>
      <c r="H46" s="32">
        <f t="shared" si="15"/>
        <v>5.7142857142857106E-2</v>
      </c>
      <c r="I46" s="101">
        <f>IF(ISNUMBER(G46), $B64 * H46, "")</f>
        <v>8571.4285714285652</v>
      </c>
      <c r="J46" s="15">
        <v>22.4</v>
      </c>
      <c r="K46" s="32">
        <f t="shared" si="16"/>
        <v>6.6666666666666596E-2</v>
      </c>
      <c r="L46" s="18">
        <f>IF(ISNUMBER(J46), $B64 * K46, "")</f>
        <v>9999.9999999999891</v>
      </c>
      <c r="M46" s="31">
        <v>21.9</v>
      </c>
      <c r="N46" s="32">
        <f t="shared" si="17"/>
        <v>4.2857142857142788E-2</v>
      </c>
      <c r="O46" s="18">
        <f>IF(ISNUMBER(M46), $B64 * N46, "")</f>
        <v>6428.5714285714184</v>
      </c>
      <c r="Q46" s="232"/>
      <c r="R46" s="232"/>
      <c r="S46" s="232"/>
    </row>
    <row r="47" spans="1:19" ht="17.25" customHeight="1" thickBot="1">
      <c r="A47" s="125" t="s">
        <v>200</v>
      </c>
      <c r="B47" s="126">
        <v>88</v>
      </c>
      <c r="C47" s="77">
        <v>5.2631578900000003E-2</v>
      </c>
      <c r="D47" s="15">
        <v>91</v>
      </c>
      <c r="E47" s="32">
        <f t="shared" si="14"/>
        <v>3.4090909090909088E-2</v>
      </c>
      <c r="F47" s="18">
        <f>IF(ISNUMBER(D47), $B64 * E47, "")</f>
        <v>5113.6363636363631</v>
      </c>
      <c r="G47" s="31">
        <v>88.6</v>
      </c>
      <c r="H47" s="32">
        <f t="shared" si="15"/>
        <v>6.8181818181817537E-3</v>
      </c>
      <c r="I47" s="101">
        <f>IF(ISNUMBER(G47), $B64 * H47, "")</f>
        <v>1022.7272727272631</v>
      </c>
      <c r="J47" s="15">
        <v>89.2</v>
      </c>
      <c r="K47" s="32">
        <f t="shared" si="16"/>
        <v>1.3636363636363669E-2</v>
      </c>
      <c r="L47" s="18">
        <f>IF(ISNUMBER(J47), $B64 * K47, "")</f>
        <v>2045.4545454545503</v>
      </c>
      <c r="M47" s="31">
        <v>89.1</v>
      </c>
      <c r="N47" s="32">
        <f t="shared" si="17"/>
        <v>1.2499999999999935E-2</v>
      </c>
      <c r="O47" s="18">
        <f>IF(ISNUMBER(M47), $B64 * N47, "")</f>
        <v>1874.9999999999902</v>
      </c>
      <c r="Q47" s="232"/>
      <c r="R47" s="232"/>
      <c r="S47" s="232"/>
    </row>
    <row r="48" spans="1:19" ht="17.25" customHeight="1" thickBot="1">
      <c r="A48" s="127" t="s">
        <v>206</v>
      </c>
      <c r="B48" s="128">
        <v>16.600000000000001</v>
      </c>
      <c r="C48" s="78">
        <v>4.4025157199999998E-2</v>
      </c>
      <c r="D48" s="20">
        <v>17.399999999999999</v>
      </c>
      <c r="E48" s="21">
        <f t="shared" si="14"/>
        <v>4.8192771084337171E-2</v>
      </c>
      <c r="F48" s="22">
        <f>IF(ISNUMBER(D48), $B64 * E48, "")</f>
        <v>7228.9156626505755</v>
      </c>
      <c r="G48" s="30">
        <v>17</v>
      </c>
      <c r="H48" s="21">
        <f t="shared" si="15"/>
        <v>2.4096385542168586E-2</v>
      </c>
      <c r="I48" s="105">
        <f>IF(ISNUMBER(G48), $B64 * H48, "")</f>
        <v>3614.4578313252878</v>
      </c>
      <c r="J48" s="20">
        <v>17.2</v>
      </c>
      <c r="K48" s="21">
        <f t="shared" si="16"/>
        <v>3.6144578313252879E-2</v>
      </c>
      <c r="L48" s="22">
        <f>IF(ISNUMBER(J48), $B64 * K48, "")</f>
        <v>5421.6867469879317</v>
      </c>
      <c r="M48" s="30">
        <v>17</v>
      </c>
      <c r="N48" s="21">
        <f t="shared" si="17"/>
        <v>2.4096385542168586E-2</v>
      </c>
      <c r="O48" s="22">
        <f>IF(ISNUMBER(M48), $B64 * N48, "")</f>
        <v>3614.4578313252878</v>
      </c>
      <c r="Q48" s="232"/>
      <c r="R48" s="232"/>
      <c r="S48" s="232"/>
    </row>
    <row r="49" spans="1:19" ht="17.25" customHeight="1" thickBot="1">
      <c r="A49" s="125" t="s">
        <v>232</v>
      </c>
      <c r="B49" s="129">
        <v>87.6</v>
      </c>
      <c r="C49" s="80">
        <v>3.7914691899999999E-2</v>
      </c>
      <c r="D49" s="106">
        <v>88.8</v>
      </c>
      <c r="E49" s="107">
        <f>IF(ISNUMBER(D49), (D49 - $B49) / $B49, "")</f>
        <v>1.3698630136986335E-2</v>
      </c>
      <c r="F49" s="108">
        <f>IF(ISNUMBER(D49), $B64 * E49, "")</f>
        <v>2054.7945205479505</v>
      </c>
      <c r="G49" s="109">
        <v>87.8</v>
      </c>
      <c r="H49" s="107">
        <f>IF(ISNUMBER(G49), (G49 - $B49) / $B49, "")</f>
        <v>2.2831050228310826E-3</v>
      </c>
      <c r="I49" s="110">
        <f>IF(ISNUMBER(G49), $B64 * H49, "")</f>
        <v>342.46575342466241</v>
      </c>
      <c r="J49" s="106">
        <v>88.9</v>
      </c>
      <c r="K49" s="107">
        <f>IF(ISNUMBER(J49), (J49 - $B49) / $B49, "")</f>
        <v>1.4840182648401957E-2</v>
      </c>
      <c r="L49" s="108">
        <f>IF(ISNUMBER(J49), $B64 * K49, "")</f>
        <v>2226.0273972602936</v>
      </c>
      <c r="M49" s="109">
        <v>87.6</v>
      </c>
      <c r="N49" s="107">
        <f>IF(ISNUMBER(M49), (M49 - $B49) / $B49, "")</f>
        <v>0</v>
      </c>
      <c r="O49" s="108">
        <f>IF(ISNUMBER(M49), $B64 * N49, "")</f>
        <v>0</v>
      </c>
      <c r="Q49" s="232"/>
      <c r="R49" s="232"/>
      <c r="S49" s="232"/>
    </row>
    <row r="50" spans="1:19" ht="17.25" customHeight="1" thickBot="1">
      <c r="A50" s="125" t="s">
        <v>148</v>
      </c>
      <c r="B50" s="126">
        <v>14.5</v>
      </c>
      <c r="C50" s="77">
        <v>3.5714285700000001E-2</v>
      </c>
      <c r="D50" s="15">
        <v>15</v>
      </c>
      <c r="E50" s="32">
        <f t="shared" ref="E50:E53" si="18">IF(ISNUMBER(D50), (D50 - $B50) / $B50, "")</f>
        <v>3.4482758620689655E-2</v>
      </c>
      <c r="F50" s="18">
        <f>IF(ISNUMBER(D50), $B64 * E50, "")</f>
        <v>5172.4137931034484</v>
      </c>
      <c r="G50" s="31">
        <v>14.8</v>
      </c>
      <c r="H50" s="32">
        <f t="shared" ref="H50:H53" si="19">IF(ISNUMBER(G50), (G50 - $B50) / $B50, "")</f>
        <v>2.0689655172413841E-2</v>
      </c>
      <c r="I50" s="101">
        <f>IF(ISNUMBER(G50), $B64 * H50, "")</f>
        <v>3103.4482758620761</v>
      </c>
      <c r="J50" s="15">
        <v>14.8</v>
      </c>
      <c r="K50" s="32">
        <f t="shared" ref="K50:K53" si="20">IF(ISNUMBER(J50), (J50 - $B50) / $B50, "")</f>
        <v>2.0689655172413841E-2</v>
      </c>
      <c r="L50" s="18">
        <f>IF(ISNUMBER(J50), $B64 * K50, "")</f>
        <v>3103.4482758620761</v>
      </c>
      <c r="M50" s="31">
        <v>14.6</v>
      </c>
      <c r="N50" s="32">
        <f t="shared" ref="N50:N53" si="21">IF(ISNUMBER(M50), (M50 - $B50) / $B50, "")</f>
        <v>6.8965517241379067E-3</v>
      </c>
      <c r="O50" s="18">
        <f>IF(ISNUMBER(M50), $B64 * N50, "")</f>
        <v>1034.4827586206859</v>
      </c>
      <c r="Q50" s="232"/>
      <c r="R50" s="232"/>
      <c r="S50" s="232"/>
    </row>
    <row r="51" spans="1:19" ht="17.25" customHeight="1" thickBot="1">
      <c r="A51" s="125" t="s">
        <v>214</v>
      </c>
      <c r="B51" s="126">
        <v>13.2</v>
      </c>
      <c r="C51" s="77">
        <v>3.125E-2</v>
      </c>
      <c r="D51" s="15">
        <v>13.9</v>
      </c>
      <c r="E51" s="32">
        <f t="shared" si="18"/>
        <v>5.3030303030303115E-2</v>
      </c>
      <c r="F51" s="18">
        <f>IF(ISNUMBER(D51), $B64 * E51, "")</f>
        <v>7954.5454545454677</v>
      </c>
      <c r="G51" s="31">
        <v>14</v>
      </c>
      <c r="H51" s="32">
        <f t="shared" si="19"/>
        <v>6.0606060606060663E-2</v>
      </c>
      <c r="I51" s="101">
        <f>IF(ISNUMBER(G51), $B64 * H51, "")</f>
        <v>9090.9090909090992</v>
      </c>
      <c r="J51" s="15">
        <v>13.8</v>
      </c>
      <c r="K51" s="32">
        <f t="shared" si="20"/>
        <v>4.5454545454545567E-2</v>
      </c>
      <c r="L51" s="18">
        <f>IF(ISNUMBER(J51), $B64 * K51, "")</f>
        <v>6818.1818181818353</v>
      </c>
      <c r="M51" s="31">
        <v>13.5</v>
      </c>
      <c r="N51" s="32">
        <f t="shared" si="21"/>
        <v>2.2727272727272783E-2</v>
      </c>
      <c r="O51" s="18">
        <f>IF(ISNUMBER(M51), $B64 * N51, "")</f>
        <v>3409.0909090909176</v>
      </c>
      <c r="Q51" s="232"/>
      <c r="R51" s="232"/>
      <c r="S51" s="232"/>
    </row>
    <row r="52" spans="1:19" ht="17.25" customHeight="1" thickBot="1">
      <c r="A52" s="125" t="s">
        <v>188</v>
      </c>
      <c r="B52" s="126">
        <v>19.8</v>
      </c>
      <c r="C52" s="77">
        <v>3.125E-2</v>
      </c>
      <c r="D52" s="15">
        <v>20.3</v>
      </c>
      <c r="E52" s="32">
        <f t="shared" si="18"/>
        <v>2.5252525252525252E-2</v>
      </c>
      <c r="F52" s="18">
        <f>IF(ISNUMBER(D52), $B64 * E52, "")</f>
        <v>3787.878787878788</v>
      </c>
      <c r="G52" s="31">
        <v>20</v>
      </c>
      <c r="H52" s="32">
        <f t="shared" si="19"/>
        <v>1.0101010101010065E-2</v>
      </c>
      <c r="I52" s="101">
        <f>IF(ISNUMBER(G52), $B64 * H52, "")</f>
        <v>1515.1515151515098</v>
      </c>
      <c r="J52" s="15">
        <v>20</v>
      </c>
      <c r="K52" s="32">
        <f t="shared" si="20"/>
        <v>1.0101010101010065E-2</v>
      </c>
      <c r="L52" s="18">
        <f>IF(ISNUMBER(J52), $B64 * K52, "")</f>
        <v>1515.1515151515098</v>
      </c>
      <c r="M52" s="31">
        <v>19.8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186</v>
      </c>
      <c r="B53" s="131">
        <v>17.399999999999999</v>
      </c>
      <c r="C53" s="79">
        <v>1.75438596E-2</v>
      </c>
      <c r="D53" s="24">
        <v>18.600000000000001</v>
      </c>
      <c r="E53" s="25">
        <f t="shared" si="18"/>
        <v>6.8965517241379476E-2</v>
      </c>
      <c r="F53" s="104">
        <f>IF(ISNUMBER(D53), $B64 * E53, "")</f>
        <v>10344.827586206922</v>
      </c>
      <c r="G53" s="102">
        <v>18.100000000000001</v>
      </c>
      <c r="H53" s="25">
        <f t="shared" si="19"/>
        <v>4.022988505747143E-2</v>
      </c>
      <c r="I53" s="103">
        <f>IF(ISNUMBER(G53), $B64 * H53, "")</f>
        <v>6034.4827586207148</v>
      </c>
      <c r="J53" s="24">
        <v>18.2</v>
      </c>
      <c r="K53" s="25">
        <f t="shared" si="20"/>
        <v>4.5977011494252921E-2</v>
      </c>
      <c r="L53" s="104">
        <f>IF(ISNUMBER(J53), $B64 * K53, "")</f>
        <v>6896.5517241379384</v>
      </c>
      <c r="M53" s="102">
        <v>17.899999999999999</v>
      </c>
      <c r="N53" s="25">
        <f t="shared" si="21"/>
        <v>2.8735632183908049E-2</v>
      </c>
      <c r="O53" s="104">
        <f>IF(ISNUMBER(M53), $B64 * N53, "")</f>
        <v>4310.3448275862074</v>
      </c>
      <c r="Q53" s="233"/>
      <c r="R53" s="234"/>
      <c r="S53" s="235"/>
    </row>
    <row r="54" spans="1:19" ht="17.25" customHeight="1">
      <c r="A54" s="123" t="s">
        <v>176</v>
      </c>
      <c r="B54" s="124">
        <v>23.9</v>
      </c>
      <c r="C54" s="76">
        <v>1.27118644E-2</v>
      </c>
      <c r="D54" s="13">
        <v>28.2</v>
      </c>
      <c r="E54" s="14">
        <f>IF(ISNUMBER(D54), (D54 - $B54) / $B54, "")</f>
        <v>0.17991631799163185</v>
      </c>
      <c r="F54" s="16">
        <f>IF(ISNUMBER(D54), $B64 * E54, "")</f>
        <v>26987.447698744778</v>
      </c>
      <c r="G54" s="29">
        <v>26.4</v>
      </c>
      <c r="H54" s="14">
        <f>IF(ISNUMBER(G54), (G54 - $B54) / $B54, "")</f>
        <v>0.10460251046025106</v>
      </c>
      <c r="I54" s="100">
        <f>IF(ISNUMBER(G54), $B64 * H54, "")</f>
        <v>15690.376569037659</v>
      </c>
      <c r="J54" s="13">
        <v>26.9</v>
      </c>
      <c r="K54" s="14">
        <f>IF(ISNUMBER(J54), (J54 - $B54) / $B54, "")</f>
        <v>0.12552301255230125</v>
      </c>
      <c r="L54" s="16">
        <f>IF(ISNUMBER(J54), $B64 * K54, "")</f>
        <v>18828.451882845187</v>
      </c>
      <c r="M54" s="29">
        <v>25.9</v>
      </c>
      <c r="N54" s="14">
        <f>IF(ISNUMBER(M54), (M54 - $B54) / $B54, "")</f>
        <v>8.3682008368200847E-2</v>
      </c>
      <c r="O54" s="16">
        <f>IF(ISNUMBER(M54), $B64 * N54, "")</f>
        <v>12552.301255230128</v>
      </c>
      <c r="Q54" s="236"/>
      <c r="R54" s="237"/>
      <c r="S54" s="238"/>
    </row>
    <row r="55" spans="1:19" ht="17.25" customHeight="1" thickBot="1">
      <c r="A55" s="125" t="s">
        <v>146</v>
      </c>
      <c r="B55" s="126">
        <v>22.4</v>
      </c>
      <c r="C55" s="77">
        <v>9.0090090000000001E-3</v>
      </c>
      <c r="D55" s="15">
        <v>23.1</v>
      </c>
      <c r="E55" s="32">
        <f t="shared" ref="E55:E58" si="22">IF(ISNUMBER(D55), (D55 - $B55) / $B55, "")</f>
        <v>3.1250000000000132E-2</v>
      </c>
      <c r="F55" s="18">
        <f>IF(ISNUMBER(D55), $B64 * E55, "")</f>
        <v>4687.50000000002</v>
      </c>
      <c r="G55" s="31">
        <v>22.8</v>
      </c>
      <c r="H55" s="32">
        <f t="shared" ref="H55:H58" si="23">IF(ISNUMBER(G55), (G55 - $B55) / $B55, "")</f>
        <v>1.7857142857142953E-2</v>
      </c>
      <c r="I55" s="101">
        <f>IF(ISNUMBER(G55), $B64 * H55, "")</f>
        <v>2678.571428571443</v>
      </c>
      <c r="J55" s="15">
        <v>23.1</v>
      </c>
      <c r="K55" s="32">
        <f t="shared" ref="K55:K58" si="24">IF(ISNUMBER(J55), (J55 - $B55) / $B55, "")</f>
        <v>3.1250000000000132E-2</v>
      </c>
      <c r="L55" s="18">
        <f>IF(ISNUMBER(J55), $B64 * K55, "")</f>
        <v>4687.50000000002</v>
      </c>
      <c r="M55" s="31">
        <v>22.8</v>
      </c>
      <c r="N55" s="32">
        <f t="shared" ref="N55:N58" si="25">IF(ISNUMBER(M55), (M55 - $B55) / $B55, "")</f>
        <v>1.7857142857142953E-2</v>
      </c>
      <c r="O55" s="18">
        <f>IF(ISNUMBER(M55), $B64 * N55, "")</f>
        <v>2678.571428571443</v>
      </c>
      <c r="Q55" s="239"/>
      <c r="R55" s="240"/>
      <c r="S55" s="241"/>
    </row>
    <row r="56" spans="1:19" ht="17.25" customHeight="1" thickBot="1">
      <c r="A56" s="125" t="s">
        <v>248</v>
      </c>
      <c r="B56" s="126">
        <v>95</v>
      </c>
      <c r="C56" s="77">
        <v>6.3559322E-3</v>
      </c>
      <c r="D56" s="15">
        <v>97.4</v>
      </c>
      <c r="E56" s="32">
        <f t="shared" si="22"/>
        <v>2.5263157894736901E-2</v>
      </c>
      <c r="F56" s="18">
        <f>IF(ISNUMBER(D56), $B64 * E56, "")</f>
        <v>3789.4736842105349</v>
      </c>
      <c r="G56" s="31">
        <v>96.5</v>
      </c>
      <c r="H56" s="32">
        <f t="shared" si="23"/>
        <v>1.5789473684210527E-2</v>
      </c>
      <c r="I56" s="101">
        <f>IF(ISNUMBER(G56), $B64 * H56, "")</f>
        <v>2368.4210526315792</v>
      </c>
      <c r="J56" s="15">
        <v>97.8</v>
      </c>
      <c r="K56" s="32">
        <f t="shared" si="24"/>
        <v>2.9473684210526287E-2</v>
      </c>
      <c r="L56" s="18">
        <f>IF(ISNUMBER(J56), $B64 * K56, "")</f>
        <v>4421.052631578943</v>
      </c>
      <c r="M56" s="31">
        <v>96.3</v>
      </c>
      <c r="N56" s="32">
        <f t="shared" si="25"/>
        <v>1.3684210526315759E-2</v>
      </c>
      <c r="O56" s="18">
        <f>IF(ISNUMBER(M56), $B64 * N56, "")</f>
        <v>2052.6315789473638</v>
      </c>
      <c r="Q56" s="232"/>
      <c r="R56" s="232"/>
      <c r="S56" s="232"/>
    </row>
    <row r="57" spans="1:19" ht="17.25" customHeight="1" thickBot="1">
      <c r="A57" s="125" t="s">
        <v>120</v>
      </c>
      <c r="B57" s="126">
        <v>39.200000000000003</v>
      </c>
      <c r="C57" s="77">
        <v>0</v>
      </c>
      <c r="D57" s="15">
        <v>40</v>
      </c>
      <c r="E57" s="32">
        <f t="shared" si="22"/>
        <v>2.0408163265306048E-2</v>
      </c>
      <c r="F57" s="18">
        <f>IF(ISNUMBER(D57), $B64 * E57, "")</f>
        <v>3061.2244897959072</v>
      </c>
      <c r="G57" s="31">
        <v>40</v>
      </c>
      <c r="H57" s="32">
        <f t="shared" si="23"/>
        <v>2.0408163265306048E-2</v>
      </c>
      <c r="I57" s="101">
        <f>IF(ISNUMBER(G57), $B64 * H57, "")</f>
        <v>3061.2244897959072</v>
      </c>
      <c r="J57" s="15">
        <v>40.1</v>
      </c>
      <c r="K57" s="32">
        <f t="shared" si="24"/>
        <v>2.2959183673469351E-2</v>
      </c>
      <c r="L57" s="18">
        <f>IF(ISNUMBER(J57), $B64 * K57, "")</f>
        <v>3443.8775510204027</v>
      </c>
      <c r="M57" s="31">
        <v>39.9</v>
      </c>
      <c r="N57" s="32">
        <f t="shared" si="25"/>
        <v>1.7857142857142749E-2</v>
      </c>
      <c r="O57" s="18">
        <f>IF(ISNUMBER(M57), $B64 * N57, "")</f>
        <v>2678.5714285714121</v>
      </c>
      <c r="Q57" s="242"/>
      <c r="R57" s="242"/>
      <c r="S57" s="242"/>
    </row>
    <row r="58" spans="1:19" ht="17.25" customHeight="1" thickBot="1">
      <c r="A58" s="127" t="s">
        <v>98</v>
      </c>
      <c r="B58" s="128">
        <v>4.53</v>
      </c>
      <c r="C58" s="78">
        <v>-4.3956044000000001E-3</v>
      </c>
      <c r="D58" s="20">
        <v>4.58</v>
      </c>
      <c r="E58" s="21">
        <f t="shared" si="22"/>
        <v>1.1037527593818946E-2</v>
      </c>
      <c r="F58" s="22">
        <f>IF(ISNUMBER(D58), $B64 * E58, "")</f>
        <v>1655.6291390728418</v>
      </c>
      <c r="G58" s="30">
        <v>4.58</v>
      </c>
      <c r="H58" s="21">
        <f t="shared" si="23"/>
        <v>1.1037527593818946E-2</v>
      </c>
      <c r="I58" s="105">
        <f>IF(ISNUMBER(G58), $B64 * H58, "")</f>
        <v>1655.6291390728418</v>
      </c>
      <c r="J58" s="20">
        <v>4.62</v>
      </c>
      <c r="K58" s="21">
        <f t="shared" si="24"/>
        <v>1.9867549668874138E-2</v>
      </c>
      <c r="L58" s="22">
        <f>IF(ISNUMBER(J58), $B64 * K58, "")</f>
        <v>2980.1324503311207</v>
      </c>
      <c r="M58" s="30">
        <v>4.57</v>
      </c>
      <c r="N58" s="21">
        <f t="shared" si="25"/>
        <v>8.8300220750551946E-3</v>
      </c>
      <c r="O58" s="22">
        <f>IF(ISNUMBER(M58), $B64 * N58, "")</f>
        <v>1324.5033112582792</v>
      </c>
      <c r="Q58" s="242"/>
      <c r="R58" s="242"/>
      <c r="S58" s="242"/>
    </row>
    <row r="59" spans="1:19" ht="17.25" customHeight="1" thickBot="1">
      <c r="A59" s="125" t="s">
        <v>65</v>
      </c>
      <c r="B59" s="129">
        <v>66.5</v>
      </c>
      <c r="C59" s="80">
        <v>-7.4626865999999998E-3</v>
      </c>
      <c r="D59" s="106">
        <v>66.400000000000006</v>
      </c>
      <c r="E59" s="107">
        <f>IF(ISNUMBER(D59), (D59 - $B59) / $B59, "")</f>
        <v>-1.503759398496155E-3</v>
      </c>
      <c r="F59" s="108">
        <f>IF(ISNUMBER(D59), $B64 * E59, "")</f>
        <v>-225.56390977442325</v>
      </c>
      <c r="G59" s="109">
        <v>66.3</v>
      </c>
      <c r="H59" s="107">
        <f>IF(ISNUMBER(G59), (G59 - $B59) / $B59, "")</f>
        <v>-3.0075187969925239E-3</v>
      </c>
      <c r="I59" s="110">
        <f>IF(ISNUMBER(G59), $B64 * H59, "")</f>
        <v>-451.12781954887856</v>
      </c>
      <c r="J59" s="106">
        <v>66.599999999999994</v>
      </c>
      <c r="K59" s="107">
        <f>IF(ISNUMBER(J59), (J59 - $B59) / $B59, "")</f>
        <v>1.503759398496155E-3</v>
      </c>
      <c r="L59" s="108">
        <f>IF(ISNUMBER(J59), $B64 * K59, "")</f>
        <v>225.56390977442325</v>
      </c>
      <c r="M59" s="109">
        <v>66.400000000000006</v>
      </c>
      <c r="N59" s="107">
        <f>IF(ISNUMBER(M59), (M59 - $B59) / $B59, "")</f>
        <v>-1.503759398496155E-3</v>
      </c>
      <c r="O59" s="108">
        <f>IF(ISNUMBER(M59), $B64 * N59, "")</f>
        <v>-225.56390977442325</v>
      </c>
      <c r="Q59" s="232"/>
      <c r="R59" s="232"/>
      <c r="S59" s="232"/>
    </row>
    <row r="60" spans="1:19" ht="17.25" customHeight="1" thickBot="1">
      <c r="A60" s="125" t="s">
        <v>328</v>
      </c>
      <c r="B60" s="126">
        <v>0.26900000000000002</v>
      </c>
      <c r="C60" s="77">
        <v>-2.5362318799999999E-2</v>
      </c>
      <c r="D60" s="15">
        <v>0.26800000000000002</v>
      </c>
      <c r="E60" s="32">
        <f t="shared" ref="E60:E63" si="26">IF(ISNUMBER(D60), (D60 - $B60) / $B60, "")</f>
        <v>-3.7174721189591107E-3</v>
      </c>
      <c r="F60" s="18">
        <f>IF(ISNUMBER(D60), $B64 * E60, "")</f>
        <v>-557.62081784386658</v>
      </c>
      <c r="G60" s="31">
        <v>0.26800000000000002</v>
      </c>
      <c r="H60" s="32">
        <f t="shared" ref="H60:H63" si="27">IF(ISNUMBER(G60), (G60 - $B60) / $B60, "")</f>
        <v>-3.7174721189591107E-3</v>
      </c>
      <c r="I60" s="101">
        <f>IF(ISNUMBER(G60), $B64 * H60, "")</f>
        <v>-557.62081784386658</v>
      </c>
      <c r="J60" s="15">
        <v>0.26900000000000002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0.26800000000000002</v>
      </c>
      <c r="N60" s="32">
        <f t="shared" ref="N60:N63" si="29">IF(ISNUMBER(M60), (M60 - $B60) / $B60, "")</f>
        <v>-3.7174721189591107E-3</v>
      </c>
      <c r="O60" s="18">
        <f>IF(ISNUMBER(M60), $B64 * N60, "")</f>
        <v>-557.62081784386658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5.202666889356148E-2</v>
      </c>
      <c r="F64" s="28">
        <f>SUM(F44:F63)</f>
        <v>132668.00567858177</v>
      </c>
      <c r="G64" s="26" t="s">
        <v>269</v>
      </c>
      <c r="H64" s="27">
        <f>IF(COUNT(H44:H63), SUM(H44:H63) / COUNT(H44:H63), 0)</f>
        <v>2.9901649226471153E-2</v>
      </c>
      <c r="I64" s="28">
        <f>SUM(I44:I63)</f>
        <v>76249.205527501443</v>
      </c>
      <c r="J64" s="26" t="s">
        <v>269</v>
      </c>
      <c r="K64" s="27">
        <f>IF(COUNT(K44:K63), SUM(K44:K63) / COUNT(K44:K63), 0)</f>
        <v>3.6364969185366434E-2</v>
      </c>
      <c r="L64" s="28">
        <f>SUM(L44:L63)</f>
        <v>92730.671422684405</v>
      </c>
      <c r="M64" s="26" t="s">
        <v>269</v>
      </c>
      <c r="N64" s="27">
        <f>IF(COUNT(N44:N63), SUM(N44:N63) / COUNT(N44:N63), 0)</f>
        <v>2.0017039000430874E-2</v>
      </c>
      <c r="O64" s="28">
        <f>SUM(O44:O63)</f>
        <v>51043.44945109875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09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2021-10-14(목) 오전 00:00</v>
      </c>
      <c r="C69" s="284"/>
      <c r="D69" s="256" t="str">
        <f>TEXT($G$1, "[$-ko-KR]yyyy-mm-dd(ddd) ") &amp; "오후 14:00"</f>
        <v>2021-10-14(목) 오후 14:00</v>
      </c>
      <c r="E69" s="257"/>
      <c r="F69" s="258"/>
      <c r="G69" s="256" t="str">
        <f>TEXT($G$1, "[$-ko-KR]yyyy-mm-dd(ddd) ") &amp; "오후 19:00"</f>
        <v>2021-10-14(목) 오후 19:00</v>
      </c>
      <c r="H69" s="257"/>
      <c r="I69" s="258"/>
      <c r="J69" s="256" t="str">
        <f>TEXT($G$1, "[$-ko-KR]yyyy-mm-dd(ddd) ") &amp; "오후 21:00"</f>
        <v>2021-10-14(목) 오후 21:00</v>
      </c>
      <c r="K69" s="257"/>
      <c r="L69" s="258"/>
      <c r="M69" s="256" t="str">
        <f>TEXT($G$1+1, "[$-ko-KR]yyyy-mm-dd(ddd) ") &amp; "오전 00:00"</f>
        <v>2021-10-15(금)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0" t="s">
        <v>58</v>
      </c>
      <c r="H70" s="211" t="s">
        <v>266</v>
      </c>
      <c r="I70" s="21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216</v>
      </c>
      <c r="B71" s="124">
        <v>217</v>
      </c>
      <c r="C71" s="76">
        <v>0.40909090910000001</v>
      </c>
      <c r="D71" s="13">
        <v>266</v>
      </c>
      <c r="E71" s="14">
        <f>IF(ISNUMBER(D71), (D71 - $B71) / $B71, "")</f>
        <v>0.22580645161290322</v>
      </c>
      <c r="F71" s="16">
        <f>IF(ISNUMBER(D71), $B91 * E71, "")</f>
        <v>33870.967741935485</v>
      </c>
      <c r="G71" s="29">
        <v>246</v>
      </c>
      <c r="H71" s="14">
        <f>IF(ISNUMBER(G71), (G71 - $B71) / $B71, "")</f>
        <v>0.13364055299539171</v>
      </c>
      <c r="I71" s="100">
        <f>IF(ISNUMBER(G71), $B91 * H71, "")</f>
        <v>20046.082949308755</v>
      </c>
      <c r="J71" s="13">
        <v>249</v>
      </c>
      <c r="K71" s="14">
        <f>IF(ISNUMBER(J71), (J71 - $B71) / $B71, "")</f>
        <v>0.14746543778801843</v>
      </c>
      <c r="L71" s="16">
        <f>IF(ISNUMBER(J71), $B91 * K71, "")</f>
        <v>22119.815668202766</v>
      </c>
      <c r="M71" s="29">
        <v>229</v>
      </c>
      <c r="N71" s="14">
        <f>IF(ISNUMBER(M71), (M71 - $B71) / $B71, "")</f>
        <v>5.5299539170506916E-2</v>
      </c>
      <c r="O71" s="16">
        <f>IF(ISNUMBER(M71), $B91 * N71, "")</f>
        <v>8294.9308755760376</v>
      </c>
      <c r="Q71" s="242"/>
      <c r="R71" s="242"/>
      <c r="S71" s="242"/>
    </row>
    <row r="72" spans="1:19" ht="17.25" thickBot="1">
      <c r="A72" s="125" t="s">
        <v>238</v>
      </c>
      <c r="B72" s="126">
        <v>224</v>
      </c>
      <c r="C72" s="77">
        <v>0.26553672319999999</v>
      </c>
      <c r="D72" s="15">
        <v>245</v>
      </c>
      <c r="E72" s="32">
        <f t="shared" ref="E72:E75" si="30">IF(ISNUMBER(D72), (D72 - $B72) / $B72, "")</f>
        <v>9.375E-2</v>
      </c>
      <c r="F72" s="18">
        <f>IF(ISNUMBER(D72), $B91 * E72, "")</f>
        <v>14062.5</v>
      </c>
      <c r="G72" s="31">
        <v>236</v>
      </c>
      <c r="H72" s="32">
        <f t="shared" ref="H72:H75" si="31">IF(ISNUMBER(G72), (G72 - $B72) / $B72, "")</f>
        <v>5.3571428571428568E-2</v>
      </c>
      <c r="I72" s="101">
        <f>IF(ISNUMBER(G72), $B91 * H72, "")</f>
        <v>8035.7142857142853</v>
      </c>
      <c r="J72" s="15">
        <v>235</v>
      </c>
      <c r="K72" s="32">
        <f t="shared" ref="K72:K75" si="32">IF(ISNUMBER(J72), (J72 - $B72) / $B72, "")</f>
        <v>4.9107142857142856E-2</v>
      </c>
      <c r="L72" s="18">
        <f>IF(ISNUMBER(J72), $B91 * K72, "")</f>
        <v>7366.0714285714284</v>
      </c>
      <c r="M72" s="31">
        <v>205</v>
      </c>
      <c r="N72" s="32">
        <f t="shared" ref="N72:N75" si="33">IF(ISNUMBER(M72), (M72 - $B72) / $B72, "")</f>
        <v>-8.4821428571428575E-2</v>
      </c>
      <c r="O72" s="18">
        <f>IF(ISNUMBER(M72), $B91 * N72, "")</f>
        <v>-12723.214285714286</v>
      </c>
      <c r="Q72" s="242"/>
      <c r="R72" s="242"/>
      <c r="S72" s="242"/>
    </row>
    <row r="73" spans="1:19" ht="17.25" thickBot="1">
      <c r="A73" s="125" t="s">
        <v>51</v>
      </c>
      <c r="B73" s="126">
        <v>452</v>
      </c>
      <c r="C73" s="77">
        <v>0.10243902439999999</v>
      </c>
      <c r="D73" s="15">
        <v>454</v>
      </c>
      <c r="E73" s="32">
        <f t="shared" si="30"/>
        <v>4.4247787610619468E-3</v>
      </c>
      <c r="F73" s="18">
        <f>IF(ISNUMBER(D73), $B91 * E73, "")</f>
        <v>663.71681415929197</v>
      </c>
      <c r="G73" s="31">
        <v>459</v>
      </c>
      <c r="H73" s="32">
        <f t="shared" si="31"/>
        <v>1.5486725663716814E-2</v>
      </c>
      <c r="I73" s="101">
        <f>IF(ISNUMBER(G73), $B91 * H73, "")</f>
        <v>2323.0088495575219</v>
      </c>
      <c r="J73" s="15">
        <v>460</v>
      </c>
      <c r="K73" s="32">
        <f t="shared" si="32"/>
        <v>1.7699115044247787E-2</v>
      </c>
      <c r="L73" s="18">
        <f>IF(ISNUMBER(J73), $B91 * K73, "")</f>
        <v>2654.8672566371679</v>
      </c>
      <c r="M73" s="31">
        <v>445</v>
      </c>
      <c r="N73" s="32">
        <f t="shared" si="33"/>
        <v>-1.5486725663716814E-2</v>
      </c>
      <c r="O73" s="18">
        <f>IF(ISNUMBER(M73), $B91 * N73, "")</f>
        <v>-2323.0088495575219</v>
      </c>
      <c r="Q73" s="232"/>
      <c r="R73" s="232"/>
      <c r="S73" s="232"/>
    </row>
    <row r="74" spans="1:19" ht="17.25" thickBot="1">
      <c r="A74" s="125" t="s">
        <v>192</v>
      </c>
      <c r="B74" s="126">
        <v>134</v>
      </c>
      <c r="C74" s="77">
        <v>4.6875E-2</v>
      </c>
      <c r="D74" s="15">
        <v>141</v>
      </c>
      <c r="E74" s="32">
        <f t="shared" si="30"/>
        <v>5.2238805970149252E-2</v>
      </c>
      <c r="F74" s="18">
        <f>IF(ISNUMBER(D74), $B91 * E74, "")</f>
        <v>7835.8208955223881</v>
      </c>
      <c r="G74" s="31">
        <v>139</v>
      </c>
      <c r="H74" s="32">
        <f t="shared" si="31"/>
        <v>3.7313432835820892E-2</v>
      </c>
      <c r="I74" s="101">
        <f>IF(ISNUMBER(G74), $B91 * H74, "")</f>
        <v>5597.0149253731342</v>
      </c>
      <c r="J74" s="15">
        <v>141</v>
      </c>
      <c r="K74" s="32">
        <f t="shared" si="32"/>
        <v>5.2238805970149252E-2</v>
      </c>
      <c r="L74" s="18">
        <f>IF(ISNUMBER(J74), $B91 * K74, "")</f>
        <v>7835.8208955223881</v>
      </c>
      <c r="M74" s="31">
        <v>138</v>
      </c>
      <c r="N74" s="32">
        <f t="shared" si="33"/>
        <v>2.9850746268656716E-2</v>
      </c>
      <c r="O74" s="18">
        <f>IF(ISNUMBER(M74), $B91 * N74, "")</f>
        <v>4477.6119402985078</v>
      </c>
      <c r="Q74" s="232"/>
      <c r="R74" s="232"/>
      <c r="S74" s="232"/>
    </row>
    <row r="75" spans="1:19" ht="17.25" thickBot="1">
      <c r="A75" s="127" t="s">
        <v>126</v>
      </c>
      <c r="B75" s="128">
        <v>138</v>
      </c>
      <c r="C75" s="78">
        <v>4.5454545499999999E-2</v>
      </c>
      <c r="D75" s="20">
        <v>146</v>
      </c>
      <c r="E75" s="21">
        <f t="shared" si="30"/>
        <v>5.7971014492753624E-2</v>
      </c>
      <c r="F75" s="22">
        <f>IF(ISNUMBER(D75), $B91 * E75, "")</f>
        <v>8695.652173913044</v>
      </c>
      <c r="G75" s="30">
        <v>147</v>
      </c>
      <c r="H75" s="21">
        <f t="shared" si="31"/>
        <v>6.5217391304347824E-2</v>
      </c>
      <c r="I75" s="105">
        <f>IF(ISNUMBER(G75), $B91 * H75, "")</f>
        <v>9782.608695652174</v>
      </c>
      <c r="J75" s="20">
        <v>148</v>
      </c>
      <c r="K75" s="21">
        <f t="shared" si="32"/>
        <v>7.2463768115942032E-2</v>
      </c>
      <c r="L75" s="22">
        <f>IF(ISNUMBER(J75), $B91 * K75, "")</f>
        <v>10869.565217391304</v>
      </c>
      <c r="M75" s="30">
        <v>146</v>
      </c>
      <c r="N75" s="21">
        <f t="shared" si="33"/>
        <v>5.7971014492753624E-2</v>
      </c>
      <c r="O75" s="22">
        <f>IF(ISNUMBER(M75), $B91 * N75, "")</f>
        <v>8695.652173913044</v>
      </c>
      <c r="Q75" s="232"/>
      <c r="R75" s="232"/>
      <c r="S75" s="232"/>
    </row>
    <row r="76" spans="1:19" ht="17.25" thickBot="1">
      <c r="A76" s="125" t="s">
        <v>226</v>
      </c>
      <c r="B76" s="129">
        <v>920</v>
      </c>
      <c r="C76" s="80">
        <v>4.4267877400000002E-2</v>
      </c>
      <c r="D76" s="106">
        <v>932</v>
      </c>
      <c r="E76" s="107">
        <f>IF(ISNUMBER(D76), (D76 - $B76) / $B76, "")</f>
        <v>1.3043478260869565E-2</v>
      </c>
      <c r="F76" s="108">
        <f>IF(ISNUMBER(D76), $B91 * E76, "")</f>
        <v>1956.5217391304348</v>
      </c>
      <c r="G76" s="109">
        <v>947</v>
      </c>
      <c r="H76" s="107">
        <f>IF(ISNUMBER(G76), (G76 - $B76) / $B76, "")</f>
        <v>2.9347826086956522E-2</v>
      </c>
      <c r="I76" s="110">
        <f>IF(ISNUMBER(G76), $B91 * H76, "")</f>
        <v>4402.173913043478</v>
      </c>
      <c r="J76" s="106">
        <v>947</v>
      </c>
      <c r="K76" s="107">
        <f>IF(ISNUMBER(J76), (J76 - $B76) / $B76, "")</f>
        <v>2.9347826086956522E-2</v>
      </c>
      <c r="L76" s="108">
        <f>IF(ISNUMBER(J76), $B91 * K76, "")</f>
        <v>4402.173913043478</v>
      </c>
      <c r="M76" s="109">
        <v>950</v>
      </c>
      <c r="N76" s="107">
        <f>IF(ISNUMBER(M76), (M76 - $B76) / $B76, "")</f>
        <v>3.2608695652173912E-2</v>
      </c>
      <c r="O76" s="108">
        <f>IF(ISNUMBER(M76), $B91 * N76, "")</f>
        <v>4891.304347826087</v>
      </c>
      <c r="Q76" s="232"/>
      <c r="R76" s="232"/>
      <c r="S76" s="232"/>
    </row>
    <row r="77" spans="1:19" ht="17.25" thickBot="1">
      <c r="A77" s="125" t="s">
        <v>218</v>
      </c>
      <c r="B77" s="126">
        <v>257</v>
      </c>
      <c r="C77" s="77">
        <v>4.048583E-2</v>
      </c>
      <c r="D77" s="15">
        <v>263</v>
      </c>
      <c r="E77" s="32">
        <f t="shared" ref="E77:E80" si="34">IF(ISNUMBER(D77), (D77 - $B77) / $B77, "")</f>
        <v>2.3346303501945526E-2</v>
      </c>
      <c r="F77" s="18">
        <f>IF(ISNUMBER(D77), $B91 * E77, "")</f>
        <v>3501.9455252918287</v>
      </c>
      <c r="G77" s="31">
        <v>259</v>
      </c>
      <c r="H77" s="32">
        <f t="shared" ref="H77:H80" si="35">IF(ISNUMBER(G77), (G77 - $B77) / $B77, "")</f>
        <v>7.7821011673151752E-3</v>
      </c>
      <c r="I77" s="101">
        <f>IF(ISNUMBER(G77), $B91 * H77, "")</f>
        <v>1167.3151750972763</v>
      </c>
      <c r="J77" s="15">
        <v>259</v>
      </c>
      <c r="K77" s="32">
        <f t="shared" ref="K77:K80" si="36">IF(ISNUMBER(J77), (J77 - $B77) / $B77, "")</f>
        <v>7.7821011673151752E-3</v>
      </c>
      <c r="L77" s="18">
        <f>IF(ISNUMBER(J77), $B91 * K77, "")</f>
        <v>1167.3151750972763</v>
      </c>
      <c r="M77" s="31">
        <v>256</v>
      </c>
      <c r="N77" s="32">
        <f t="shared" ref="N77:N80" si="37">IF(ISNUMBER(M77), (M77 - $B77) / $B77, "")</f>
        <v>-3.8910505836575876E-3</v>
      </c>
      <c r="O77" s="18">
        <f>IF(ISNUMBER(M77), $B91 * N77, "")</f>
        <v>-583.65758754863816</v>
      </c>
      <c r="Q77" s="232"/>
      <c r="R77" s="232"/>
      <c r="S77" s="232"/>
    </row>
    <row r="78" spans="1:19" ht="17.25" thickBot="1">
      <c r="A78" s="125" t="s">
        <v>234</v>
      </c>
      <c r="B78" s="126">
        <v>752</v>
      </c>
      <c r="C78" s="77">
        <v>3.4387895500000001E-2</v>
      </c>
      <c r="D78" s="15">
        <v>764</v>
      </c>
      <c r="E78" s="32">
        <f t="shared" si="34"/>
        <v>1.5957446808510637E-2</v>
      </c>
      <c r="F78" s="18">
        <f>IF(ISNUMBER(D78), $B91 * E78, "")</f>
        <v>2393.6170212765956</v>
      </c>
      <c r="G78" s="31">
        <v>767</v>
      </c>
      <c r="H78" s="32">
        <f t="shared" si="35"/>
        <v>1.9946808510638299E-2</v>
      </c>
      <c r="I78" s="101">
        <f>IF(ISNUMBER(G78), $B91 * H78, "")</f>
        <v>2992.0212765957449</v>
      </c>
      <c r="J78" s="15">
        <v>768</v>
      </c>
      <c r="K78" s="32">
        <f t="shared" si="36"/>
        <v>2.1276595744680851E-2</v>
      </c>
      <c r="L78" s="18">
        <f>IF(ISNUMBER(J78), $B91 * K78, "")</f>
        <v>3191.4893617021276</v>
      </c>
      <c r="M78" s="31">
        <v>770</v>
      </c>
      <c r="N78" s="32">
        <f t="shared" si="37"/>
        <v>2.3936170212765957E-2</v>
      </c>
      <c r="O78" s="18">
        <f>IF(ISNUMBER(M78), $B91 * N78, "")</f>
        <v>3590.4255319148938</v>
      </c>
      <c r="Q78" s="232"/>
      <c r="R78" s="232"/>
      <c r="S78" s="232"/>
    </row>
    <row r="79" spans="1:19" ht="17.25" thickBot="1">
      <c r="A79" s="125" t="s">
        <v>236</v>
      </c>
      <c r="B79" s="126">
        <v>135</v>
      </c>
      <c r="C79" s="77">
        <v>3.0534351099999999E-2</v>
      </c>
      <c r="D79" s="15">
        <v>138</v>
      </c>
      <c r="E79" s="32">
        <f t="shared" si="34"/>
        <v>2.2222222222222223E-2</v>
      </c>
      <c r="F79" s="18">
        <f>IF(ISNUMBER(D79), $B91 * E79, "")</f>
        <v>3333.3333333333335</v>
      </c>
      <c r="G79" s="31">
        <v>136</v>
      </c>
      <c r="H79" s="32">
        <f t="shared" si="35"/>
        <v>7.4074074074074077E-3</v>
      </c>
      <c r="I79" s="101">
        <f>IF(ISNUMBER(G79), $B91 * H79, "")</f>
        <v>1111.1111111111111</v>
      </c>
      <c r="J79" s="15">
        <v>137</v>
      </c>
      <c r="K79" s="32">
        <f t="shared" si="36"/>
        <v>1.4814814814814815E-2</v>
      </c>
      <c r="L79" s="18">
        <f>IF(ISNUMBER(J79), $B91 * K79, "")</f>
        <v>2222.2222222222222</v>
      </c>
      <c r="M79" s="31">
        <v>137</v>
      </c>
      <c r="N79" s="32">
        <f t="shared" si="37"/>
        <v>1.4814814814814815E-2</v>
      </c>
      <c r="O79" s="18">
        <f>IF(ISNUMBER(M79), $B91 * N79, "")</f>
        <v>2222.2222222222222</v>
      </c>
      <c r="Q79" s="33"/>
      <c r="R79" s="33"/>
    </row>
    <row r="80" spans="1:19" ht="17.25" thickBot="1">
      <c r="A80" s="130" t="s">
        <v>172</v>
      </c>
      <c r="B80" s="131">
        <v>455</v>
      </c>
      <c r="C80" s="79">
        <v>2.9411764699999999E-2</v>
      </c>
      <c r="D80" s="24">
        <v>460</v>
      </c>
      <c r="E80" s="25">
        <f t="shared" si="34"/>
        <v>1.098901098901099E-2</v>
      </c>
      <c r="F80" s="104">
        <f>IF(ISNUMBER(D80), $B91 * E80, "")</f>
        <v>1648.3516483516485</v>
      </c>
      <c r="G80" s="102">
        <v>458</v>
      </c>
      <c r="H80" s="25">
        <f t="shared" si="35"/>
        <v>6.5934065934065934E-3</v>
      </c>
      <c r="I80" s="103">
        <f>IF(ISNUMBER(G80), $B91 * H80, "")</f>
        <v>989.01098901098896</v>
      </c>
      <c r="J80" s="24">
        <v>462</v>
      </c>
      <c r="K80" s="25">
        <f t="shared" si="36"/>
        <v>1.5384615384615385E-2</v>
      </c>
      <c r="L80" s="104">
        <f>IF(ISNUMBER(J80), $B91 * K80, "")</f>
        <v>2307.6923076923076</v>
      </c>
      <c r="M80" s="102">
        <v>471</v>
      </c>
      <c r="N80" s="25">
        <f t="shared" si="37"/>
        <v>3.5164835164835165E-2</v>
      </c>
      <c r="O80" s="104">
        <f>IF(ISNUMBER(M80), $B91 * N80, "")</f>
        <v>5274.7252747252751</v>
      </c>
      <c r="Q80" s="233"/>
      <c r="R80" s="234"/>
      <c r="S80" s="235"/>
    </row>
    <row r="81" spans="1:19">
      <c r="A81" s="123" t="s">
        <v>128</v>
      </c>
      <c r="B81" s="124">
        <v>149</v>
      </c>
      <c r="C81" s="76">
        <v>2.75862069E-2</v>
      </c>
      <c r="D81" s="13">
        <v>149</v>
      </c>
      <c r="E81" s="14">
        <f>IF(ISNUMBER(D81), (D81 - $B81) / $B81, "")</f>
        <v>0</v>
      </c>
      <c r="F81" s="16">
        <f>IF(ISNUMBER(D81), $B91 * E81, "")</f>
        <v>0</v>
      </c>
      <c r="G81" s="29">
        <v>148</v>
      </c>
      <c r="H81" s="14">
        <f>IF(ISNUMBER(G81), (G81 - $B81) / $B81, "")</f>
        <v>-6.7114093959731542E-3</v>
      </c>
      <c r="I81" s="100">
        <f>IF(ISNUMBER(G81), $B91 * H81, "")</f>
        <v>-1006.7114093959731</v>
      </c>
      <c r="J81" s="13">
        <v>149</v>
      </c>
      <c r="K81" s="14">
        <f>IF(ISNUMBER(J81), (J81 - $B81) / $B81, "")</f>
        <v>0</v>
      </c>
      <c r="L81" s="16">
        <f>IF(ISNUMBER(J81), $B91 * K81, "")</f>
        <v>0</v>
      </c>
      <c r="M81" s="29">
        <v>149</v>
      </c>
      <c r="N81" s="14">
        <f>IF(ISNUMBER(M81), (M81 - $B81) / $B81, "")</f>
        <v>0</v>
      </c>
      <c r="O81" s="16">
        <f>IF(ISNUMBER(M81), $B91 * N81, "")</f>
        <v>0</v>
      </c>
      <c r="Q81" s="236"/>
      <c r="R81" s="237"/>
      <c r="S81" s="238"/>
    </row>
    <row r="82" spans="1:19" ht="17.25" thickBot="1">
      <c r="A82" s="125" t="s">
        <v>190</v>
      </c>
      <c r="B82" s="126">
        <v>401</v>
      </c>
      <c r="C82" s="77">
        <v>2.29591837E-2</v>
      </c>
      <c r="D82" s="15">
        <v>402</v>
      </c>
      <c r="E82" s="32">
        <f t="shared" ref="E82:E85" si="38">IF(ISNUMBER(D82), (D82 - $B82) / $B82, "")</f>
        <v>2.4937655860349127E-3</v>
      </c>
      <c r="F82" s="18">
        <f>IF(ISNUMBER(D82), $B91 * E82, "")</f>
        <v>374.06483790523691</v>
      </c>
      <c r="G82" s="31">
        <v>404</v>
      </c>
      <c r="H82" s="32">
        <f t="shared" ref="H82:H85" si="39">IF(ISNUMBER(G82), (G82 - $B82) / $B82, "")</f>
        <v>7.481296758104738E-3</v>
      </c>
      <c r="I82" s="101">
        <f>IF(ISNUMBER(G82), $B91 * H82, "")</f>
        <v>1122.1945137157106</v>
      </c>
      <c r="J82" s="15">
        <v>405</v>
      </c>
      <c r="K82" s="32">
        <f t="shared" ref="K82:K85" si="40">IF(ISNUMBER(J82), (J82 - $B82) / $B82, "")</f>
        <v>9.9750623441396506E-3</v>
      </c>
      <c r="L82" s="18">
        <f>IF(ISNUMBER(J82), $B91 * K82, "")</f>
        <v>1496.2593516209477</v>
      </c>
      <c r="M82" s="31">
        <v>404</v>
      </c>
      <c r="N82" s="32">
        <f t="shared" ref="N82:N85" si="41">IF(ISNUMBER(M82), (M82 - $B82) / $B82, "")</f>
        <v>7.481296758104738E-3</v>
      </c>
      <c r="O82" s="18">
        <f>IF(ISNUMBER(M82), $B91 * N82, "")</f>
        <v>1122.1945137157106</v>
      </c>
      <c r="Q82" s="239"/>
      <c r="R82" s="240"/>
      <c r="S82" s="241"/>
    </row>
    <row r="83" spans="1:19" ht="17.25" thickBot="1">
      <c r="A83" s="125" t="s">
        <v>160</v>
      </c>
      <c r="B83" s="126">
        <v>110</v>
      </c>
      <c r="C83" s="77">
        <v>1.8518518500000001E-2</v>
      </c>
      <c r="D83" s="15">
        <v>112</v>
      </c>
      <c r="E83" s="32">
        <f t="shared" si="38"/>
        <v>1.8181818181818181E-2</v>
      </c>
      <c r="F83" s="18">
        <f>IF(ISNUMBER(D83), $B91 * E83, "")</f>
        <v>2727.272727272727</v>
      </c>
      <c r="G83" s="31">
        <v>115</v>
      </c>
      <c r="H83" s="32">
        <f t="shared" si="39"/>
        <v>4.5454545454545456E-2</v>
      </c>
      <c r="I83" s="101">
        <f>IF(ISNUMBER(G83), $B91 * H83, "")</f>
        <v>6818.181818181818</v>
      </c>
      <c r="J83" s="15">
        <v>114</v>
      </c>
      <c r="K83" s="32">
        <f t="shared" si="40"/>
        <v>3.6363636363636362E-2</v>
      </c>
      <c r="L83" s="18">
        <f>IF(ISNUMBER(J83), $B91 * K83, "")</f>
        <v>5454.545454545454</v>
      </c>
      <c r="M83" s="31">
        <v>113</v>
      </c>
      <c r="N83" s="32">
        <f t="shared" si="41"/>
        <v>2.7272727272727271E-2</v>
      </c>
      <c r="O83" s="18">
        <f>IF(ISNUMBER(M83), $B91 * N83, "")</f>
        <v>4090.9090909090905</v>
      </c>
      <c r="Q83" s="232"/>
      <c r="R83" s="232"/>
      <c r="S83" s="232"/>
    </row>
    <row r="84" spans="1:19" ht="17.25" thickBot="1">
      <c r="A84" s="125" t="s">
        <v>220</v>
      </c>
      <c r="B84" s="126">
        <v>203</v>
      </c>
      <c r="C84" s="77">
        <v>1.4999999999999999E-2</v>
      </c>
      <c r="D84" s="15">
        <v>213</v>
      </c>
      <c r="E84" s="32">
        <f t="shared" si="38"/>
        <v>4.9261083743842367E-2</v>
      </c>
      <c r="F84" s="18">
        <f>IF(ISNUMBER(D84), $B91 * E84, "")</f>
        <v>7389.1625615763551</v>
      </c>
      <c r="G84" s="31">
        <v>208</v>
      </c>
      <c r="H84" s="32">
        <f t="shared" si="39"/>
        <v>2.4630541871921183E-2</v>
      </c>
      <c r="I84" s="101">
        <f>IF(ISNUMBER(G84), $B91 * H84, "")</f>
        <v>3694.5812807881775</v>
      </c>
      <c r="J84" s="15">
        <v>206</v>
      </c>
      <c r="K84" s="32">
        <f t="shared" si="40"/>
        <v>1.4778325123152709E-2</v>
      </c>
      <c r="L84" s="18">
        <f>IF(ISNUMBER(J84), $B91 * K84, "")</f>
        <v>2216.7487684729062</v>
      </c>
      <c r="M84" s="31">
        <v>204</v>
      </c>
      <c r="N84" s="32">
        <f t="shared" si="41"/>
        <v>4.9261083743842365E-3</v>
      </c>
      <c r="O84" s="18">
        <f>IF(ISNUMBER(M84), $B91 * N84, "")</f>
        <v>738.91625615763553</v>
      </c>
      <c r="Q84" s="242"/>
      <c r="R84" s="242"/>
      <c r="S84" s="242"/>
    </row>
    <row r="85" spans="1:19" ht="17.25" thickBot="1">
      <c r="A85" s="127" t="s">
        <v>198</v>
      </c>
      <c r="B85" s="128">
        <v>240</v>
      </c>
      <c r="C85" s="78">
        <v>1.26582278E-2</v>
      </c>
      <c r="D85" s="20">
        <v>243</v>
      </c>
      <c r="E85" s="21">
        <f t="shared" si="38"/>
        <v>1.2500000000000001E-2</v>
      </c>
      <c r="F85" s="22">
        <f>IF(ISNUMBER(D85), $B91 * E85, "")</f>
        <v>1875</v>
      </c>
      <c r="G85" s="30">
        <v>238</v>
      </c>
      <c r="H85" s="21">
        <f t="shared" si="39"/>
        <v>-8.3333333333333332E-3</v>
      </c>
      <c r="I85" s="105">
        <f>IF(ISNUMBER(G85), $B91 * H85, "")</f>
        <v>-1250</v>
      </c>
      <c r="J85" s="20">
        <v>241</v>
      </c>
      <c r="K85" s="21">
        <f t="shared" si="40"/>
        <v>4.1666666666666666E-3</v>
      </c>
      <c r="L85" s="22">
        <f>IF(ISNUMBER(J85), $B91 * K85, "")</f>
        <v>625</v>
      </c>
      <c r="M85" s="30">
        <v>237</v>
      </c>
      <c r="N85" s="21">
        <f t="shared" si="41"/>
        <v>-1.2500000000000001E-2</v>
      </c>
      <c r="O85" s="22">
        <f>IF(ISNUMBER(M85), $B91 * N85, "")</f>
        <v>-1875</v>
      </c>
      <c r="Q85" s="242"/>
      <c r="R85" s="242"/>
      <c r="S85" s="242"/>
    </row>
    <row r="86" spans="1:19" ht="17.25" thickBot="1">
      <c r="A86" s="125" t="s">
        <v>86</v>
      </c>
      <c r="B86" s="129">
        <v>394</v>
      </c>
      <c r="C86" s="80">
        <v>1.0256410299999999E-2</v>
      </c>
      <c r="D86" s="106">
        <v>397</v>
      </c>
      <c r="E86" s="107">
        <f>IF(ISNUMBER(D86), (D86 - $B86) / $B86, "")</f>
        <v>7.6142131979695434E-3</v>
      </c>
      <c r="F86" s="108">
        <f>IF(ISNUMBER(D86), $B91 * E86, "")</f>
        <v>1142.1319796954315</v>
      </c>
      <c r="G86" s="109">
        <v>398</v>
      </c>
      <c r="H86" s="107">
        <f>IF(ISNUMBER(G86), (G86 - $B86) / $B86, "")</f>
        <v>1.015228426395939E-2</v>
      </c>
      <c r="I86" s="110">
        <f>IF(ISNUMBER(G86), $B91 * H86, "")</f>
        <v>1522.8426395939084</v>
      </c>
      <c r="J86" s="106">
        <v>403</v>
      </c>
      <c r="K86" s="107">
        <f>IF(ISNUMBER(J86), (J86 - $B86) / $B86, "")</f>
        <v>2.2842639593908629E-2</v>
      </c>
      <c r="L86" s="108">
        <f>IF(ISNUMBER(J86), $B91 * K86, "")</f>
        <v>3426.3959390862942</v>
      </c>
      <c r="M86" s="109">
        <v>398</v>
      </c>
      <c r="N86" s="107">
        <f>IF(ISNUMBER(M86), (M86 - $B86) / $B86, "")</f>
        <v>1.015228426395939E-2</v>
      </c>
      <c r="O86" s="108">
        <f>IF(ISNUMBER(M86), $B91 * N86, "")</f>
        <v>1522.8426395939084</v>
      </c>
      <c r="Q86" s="232"/>
      <c r="R86" s="232"/>
      <c r="S86" s="232"/>
    </row>
    <row r="87" spans="1:19" ht="17.25" thickBot="1">
      <c r="A87" s="125" t="s">
        <v>204</v>
      </c>
      <c r="B87" s="126">
        <v>903</v>
      </c>
      <c r="C87" s="77">
        <v>1.00671141E-2</v>
      </c>
      <c r="D87" s="15">
        <v>903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898</v>
      </c>
      <c r="H87" s="32">
        <f t="shared" ref="H87:H90" si="43">IF(ISNUMBER(G87), (G87 - $B87) / $B87, "")</f>
        <v>-5.5370985603543747E-3</v>
      </c>
      <c r="I87" s="101">
        <f>IF(ISNUMBER(G87), $B91 * H87, "")</f>
        <v>-830.56478405315625</v>
      </c>
      <c r="J87" s="15">
        <v>911</v>
      </c>
      <c r="K87" s="32">
        <f t="shared" ref="K87:K90" si="44">IF(ISNUMBER(J87), (J87 - $B87) / $B87, "")</f>
        <v>8.8593576965669985E-3</v>
      </c>
      <c r="L87" s="18">
        <f>IF(ISNUMBER(J87), $B91 * K87, "")</f>
        <v>1328.9036544850499</v>
      </c>
      <c r="M87" s="31">
        <v>916</v>
      </c>
      <c r="N87" s="32">
        <f t="shared" ref="N87:N90" si="45">IF(ISNUMBER(M87), (M87 - $B87) / $B87, "")</f>
        <v>1.4396456256921373E-2</v>
      </c>
      <c r="O87" s="18">
        <f>IF(ISNUMBER(M87), $B91 * N87, "")</f>
        <v>2159.4684385382061</v>
      </c>
      <c r="Q87" s="232"/>
      <c r="R87" s="232"/>
      <c r="S87" s="232"/>
    </row>
    <row r="88" spans="1:19" ht="17.25" thickBot="1">
      <c r="A88" s="125" t="s">
        <v>54</v>
      </c>
      <c r="B88" s="126">
        <v>437</v>
      </c>
      <c r="C88" s="77">
        <v>9.2378753000000001E-3</v>
      </c>
      <c r="D88" s="15">
        <v>438</v>
      </c>
      <c r="E88" s="32">
        <f t="shared" si="42"/>
        <v>2.2883295194508009E-3</v>
      </c>
      <c r="F88" s="18">
        <f>IF(ISNUMBER(D88), $B91 * E88, "")</f>
        <v>343.24942791762015</v>
      </c>
      <c r="G88" s="31" t="s">
        <v>329</v>
      </c>
      <c r="H88" s="32" t="str">
        <f t="shared" si="43"/>
        <v/>
      </c>
      <c r="I88" s="101" t="str">
        <f>IF(ISNUMBER(G88), $B91 * H88, "")</f>
        <v/>
      </c>
      <c r="J88" s="15" t="s">
        <v>329</v>
      </c>
      <c r="K88" s="32" t="str">
        <f t="shared" si="44"/>
        <v/>
      </c>
      <c r="L88" s="18" t="str">
        <f>IF(ISNUMBER(J88), $B91 * K88, "")</f>
        <v/>
      </c>
      <c r="M88" s="31" t="s">
        <v>329</v>
      </c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25" t="s">
        <v>164</v>
      </c>
      <c r="B89" s="126">
        <v>227</v>
      </c>
      <c r="C89" s="77">
        <v>8.8888888999999992E-3</v>
      </c>
      <c r="D89" s="15">
        <v>229</v>
      </c>
      <c r="E89" s="32">
        <f t="shared" si="42"/>
        <v>8.8105726872246704E-3</v>
      </c>
      <c r="F89" s="18">
        <f>IF(ISNUMBER(D89), $B91 * E89, "")</f>
        <v>1321.5859030837005</v>
      </c>
      <c r="G89" s="31">
        <v>229</v>
      </c>
      <c r="H89" s="32">
        <f t="shared" si="43"/>
        <v>8.8105726872246704E-3</v>
      </c>
      <c r="I89" s="101">
        <f>IF(ISNUMBER(G89), $B91 * H89, "")</f>
        <v>1321.5859030837005</v>
      </c>
      <c r="J89" s="15">
        <v>230</v>
      </c>
      <c r="K89" s="32">
        <f t="shared" si="44"/>
        <v>1.3215859030837005E-2</v>
      </c>
      <c r="L89" s="18">
        <f>IF(ISNUMBER(J89), $B91 * K89, "")</f>
        <v>1982.3788546255507</v>
      </c>
      <c r="M89" s="31">
        <v>229</v>
      </c>
      <c r="N89" s="32">
        <f t="shared" si="45"/>
        <v>8.8105726872246704E-3</v>
      </c>
      <c r="O89" s="18">
        <f>IF(ISNUMBER(M89), $B91 * N89, "")</f>
        <v>1321.5859030837005</v>
      </c>
      <c r="Q89" s="221"/>
      <c r="R89" s="222"/>
      <c r="S89" s="223"/>
    </row>
    <row r="90" spans="1:19" ht="17.25" thickBot="1">
      <c r="A90" s="130" t="s">
        <v>122</v>
      </c>
      <c r="B90" s="131">
        <v>607</v>
      </c>
      <c r="C90" s="79">
        <v>8.3056477999999996E-3</v>
      </c>
      <c r="D90" s="24">
        <v>616</v>
      </c>
      <c r="E90" s="25">
        <f t="shared" si="42"/>
        <v>1.4827018121911038E-2</v>
      </c>
      <c r="F90" s="104">
        <f>IF(ISNUMBER(D90), $B91 * E90, "")</f>
        <v>2224.0527182866558</v>
      </c>
      <c r="G90" s="102">
        <v>611</v>
      </c>
      <c r="H90" s="25">
        <f t="shared" si="43"/>
        <v>6.5897858319604614E-3</v>
      </c>
      <c r="I90" s="103">
        <f>IF(ISNUMBER(G90), $B91 * H90, "")</f>
        <v>988.46787479406919</v>
      </c>
      <c r="J90" s="24">
        <v>617</v>
      </c>
      <c r="K90" s="25">
        <f t="shared" si="44"/>
        <v>1.6474464579901153E-2</v>
      </c>
      <c r="L90" s="104">
        <f>IF(ISNUMBER(J90), $B91 * K90, "")</f>
        <v>2471.169686985173</v>
      </c>
      <c r="M90" s="102">
        <v>614</v>
      </c>
      <c r="N90" s="25">
        <f t="shared" si="45"/>
        <v>1.1532125205930808E-2</v>
      </c>
      <c r="O90" s="104">
        <f>IF(ISNUMBER(M90), $B91 * N90, "")</f>
        <v>1729.8187808896212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3.1786315682883912E-2</v>
      </c>
      <c r="F91" s="28">
        <f>SUM(F71:F90)</f>
        <v>95358.947048651768</v>
      </c>
      <c r="G91" s="26" t="s">
        <v>269</v>
      </c>
      <c r="H91" s="27">
        <f>IF(COUNT(H71:H90), SUM(H71:H90) / COUNT(H71:H90), 0)</f>
        <v>2.4149698248130781E-2</v>
      </c>
      <c r="I91" s="28">
        <f>SUM(I71:I90)</f>
        <v>68826.640007172711</v>
      </c>
      <c r="J91" s="26" t="s">
        <v>269</v>
      </c>
      <c r="K91" s="27">
        <f>IF(COUNT(K71:K90), SUM(K71:K90) / COUNT(K71:K90), 0)</f>
        <v>2.9171380756457487E-2</v>
      </c>
      <c r="L91" s="28">
        <f>SUM(L71:L90)</f>
        <v>83138.435155903848</v>
      </c>
      <c r="M91" s="26" t="s">
        <v>269</v>
      </c>
      <c r="N91" s="27">
        <f>IF(COUNT(N71:N90), SUM(N71:N90) / COUNT(N71:N90), 0)</f>
        <v>1.1448325356681928E-2</v>
      </c>
      <c r="O91" s="28">
        <f>SUM(O71:O90)</f>
        <v>32627.727266543498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09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2021-10-14(목) 오전 00:00</v>
      </c>
      <c r="C96" s="284"/>
      <c r="D96" s="256" t="str">
        <f>TEXT($G$1, "[$-ko-KR]yyyy-mm-dd(ddd) ") &amp; "오후 14:00"</f>
        <v>2021-10-14(목) 오후 14:00</v>
      </c>
      <c r="E96" s="257"/>
      <c r="F96" s="258"/>
      <c r="G96" s="256" t="str">
        <f>TEXT($G$1, "[$-ko-KR]yyyy-mm-dd(ddd) ") &amp; "오후 19:00"</f>
        <v>2021-10-14(목) 오후 19:00</v>
      </c>
      <c r="H96" s="257"/>
      <c r="I96" s="258"/>
      <c r="J96" s="256" t="str">
        <f>TEXT($G$1, "[$-ko-KR]yyyy-mm-dd(ddd) ") &amp; "오후 21:00"</f>
        <v>2021-10-14(목) 오후 21:00</v>
      </c>
      <c r="K96" s="257"/>
      <c r="L96" s="258"/>
      <c r="M96" s="256" t="str">
        <f>TEXT($G$1+1, "[$-ko-KR]yyyy-mm-dd(ddd) ") &amp; "오전 00:00"</f>
        <v>2021-10-15(금)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0" t="s">
        <v>58</v>
      </c>
      <c r="H97" s="211" t="s">
        <v>266</v>
      </c>
      <c r="I97" s="21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216</v>
      </c>
      <c r="B98" s="124">
        <v>217</v>
      </c>
      <c r="C98" s="76">
        <v>0.40909090910000001</v>
      </c>
      <c r="D98" s="13">
        <v>266</v>
      </c>
      <c r="E98" s="14">
        <f>IF(ISNUMBER(D98), (D98 - $B98) / $B98, "")</f>
        <v>0.22580645161290322</v>
      </c>
      <c r="F98" s="16">
        <f>IF(ISNUMBER(D98), $B118 * E98, "")</f>
        <v>33870.967741935485</v>
      </c>
      <c r="G98" s="29">
        <v>246</v>
      </c>
      <c r="H98" s="14">
        <f>IF(ISNUMBER(G98), (G98 - $B98) / $B98, "")</f>
        <v>0.13364055299539171</v>
      </c>
      <c r="I98" s="100">
        <f>IF(ISNUMBER(G98), $B118 * H98, "")</f>
        <v>20046.082949308755</v>
      </c>
      <c r="J98" s="13">
        <v>249</v>
      </c>
      <c r="K98" s="14">
        <f>IF(ISNUMBER(J98), (J98 - $B98) / $B98, "")</f>
        <v>0.14746543778801843</v>
      </c>
      <c r="L98" s="16">
        <f>IF(ISNUMBER(J98), $B118 * K98, "")</f>
        <v>22119.815668202766</v>
      </c>
      <c r="M98" s="29">
        <v>229</v>
      </c>
      <c r="N98" s="14">
        <f>IF(ISNUMBER(M98), (M98 - $B98) / $B98, "")</f>
        <v>5.5299539170506916E-2</v>
      </c>
      <c r="O98" s="16">
        <f>IF(ISNUMBER(M98), $B118 * N98, "")</f>
        <v>8294.9308755760376</v>
      </c>
      <c r="Q98" s="242"/>
      <c r="R98" s="242"/>
      <c r="S98" s="242"/>
    </row>
    <row r="99" spans="1:19" ht="17.25" thickBot="1">
      <c r="A99" s="125" t="s">
        <v>238</v>
      </c>
      <c r="B99" s="126">
        <v>224</v>
      </c>
      <c r="C99" s="77">
        <v>0.26553672319999999</v>
      </c>
      <c r="D99" s="15">
        <v>245</v>
      </c>
      <c r="E99" s="32">
        <f t="shared" ref="E99:E102" si="46">IF(ISNUMBER(D99), (D99 - $B99) / $B99, "")</f>
        <v>9.375E-2</v>
      </c>
      <c r="F99" s="18">
        <f>IF(ISNUMBER(D99), $B118 * E99, "")</f>
        <v>14062.5</v>
      </c>
      <c r="G99" s="31">
        <v>236</v>
      </c>
      <c r="H99" s="32">
        <f t="shared" ref="H99:H102" si="47">IF(ISNUMBER(G99), (G99 - $B99) / $B99, "")</f>
        <v>5.3571428571428568E-2</v>
      </c>
      <c r="I99" s="101">
        <f>IF(ISNUMBER(G99), $B118 * H99, "")</f>
        <v>8035.7142857142853</v>
      </c>
      <c r="J99" s="15">
        <v>235</v>
      </c>
      <c r="K99" s="32">
        <f t="shared" ref="K99:K102" si="48">IF(ISNUMBER(J99), (J99 - $B99) / $B99, "")</f>
        <v>4.9107142857142856E-2</v>
      </c>
      <c r="L99" s="18">
        <f>IF(ISNUMBER(J99), $B118 * K99, "")</f>
        <v>7366.0714285714284</v>
      </c>
      <c r="M99" s="31">
        <v>205</v>
      </c>
      <c r="N99" s="32">
        <f t="shared" ref="N99:N102" si="49">IF(ISNUMBER(M99), (M99 - $B99) / $B99, "")</f>
        <v>-8.4821428571428575E-2</v>
      </c>
      <c r="O99" s="18">
        <f>IF(ISNUMBER(M99), $B118 * N99, "")</f>
        <v>-12723.214285714286</v>
      </c>
      <c r="Q99" s="242"/>
      <c r="R99" s="242"/>
      <c r="S99" s="242"/>
    </row>
    <row r="100" spans="1:19" ht="17.25" thickBot="1">
      <c r="A100" s="125" t="s">
        <v>51</v>
      </c>
      <c r="B100" s="126">
        <v>452</v>
      </c>
      <c r="C100" s="77">
        <v>0.10243902439999999</v>
      </c>
      <c r="D100" s="15">
        <v>454</v>
      </c>
      <c r="E100" s="32">
        <f t="shared" si="46"/>
        <v>4.4247787610619468E-3</v>
      </c>
      <c r="F100" s="18">
        <f>IF(ISNUMBER(D100), $B118 * E100, "")</f>
        <v>663.71681415929197</v>
      </c>
      <c r="G100" s="31">
        <v>459</v>
      </c>
      <c r="H100" s="32">
        <f t="shared" si="47"/>
        <v>1.5486725663716814E-2</v>
      </c>
      <c r="I100" s="101">
        <f>IF(ISNUMBER(G100), $B118 * H100, "")</f>
        <v>2323.0088495575219</v>
      </c>
      <c r="J100" s="15">
        <v>460</v>
      </c>
      <c r="K100" s="32">
        <f t="shared" si="48"/>
        <v>1.7699115044247787E-2</v>
      </c>
      <c r="L100" s="18">
        <f>IF(ISNUMBER(J100), $B118 * K100, "")</f>
        <v>2654.8672566371679</v>
      </c>
      <c r="M100" s="31">
        <v>445</v>
      </c>
      <c r="N100" s="32">
        <f t="shared" si="49"/>
        <v>-1.5486725663716814E-2</v>
      </c>
      <c r="O100" s="18">
        <f>IF(ISNUMBER(M100), $B118 * N100, "")</f>
        <v>-2323.0088495575219</v>
      </c>
      <c r="Q100" s="232"/>
      <c r="R100" s="232"/>
      <c r="S100" s="232"/>
    </row>
    <row r="101" spans="1:19" ht="17.25" thickBot="1">
      <c r="A101" s="125" t="s">
        <v>202</v>
      </c>
      <c r="B101" s="126">
        <v>21.7</v>
      </c>
      <c r="C101" s="77">
        <v>9.0452261300000003E-2</v>
      </c>
      <c r="D101" s="15">
        <v>24</v>
      </c>
      <c r="E101" s="32">
        <f t="shared" si="46"/>
        <v>0.10599078341013829</v>
      </c>
      <c r="F101" s="18">
        <f>IF(ISNUMBER(D101), $B118 * E101, "")</f>
        <v>15898.617511520744</v>
      </c>
      <c r="G101" s="31">
        <v>22.4</v>
      </c>
      <c r="H101" s="32">
        <f t="shared" si="47"/>
        <v>3.2258064516129004E-2</v>
      </c>
      <c r="I101" s="101">
        <f>IF(ISNUMBER(G101), $B118 * H101, "")</f>
        <v>4838.7096774193506</v>
      </c>
      <c r="J101" s="15">
        <v>22.9</v>
      </c>
      <c r="K101" s="32">
        <f t="shared" si="48"/>
        <v>5.5299539170506881E-2</v>
      </c>
      <c r="L101" s="18">
        <f>IF(ISNUMBER(J101), $B118 * K101, "")</f>
        <v>8294.9308755760321</v>
      </c>
      <c r="M101" s="31">
        <v>22.7</v>
      </c>
      <c r="N101" s="32">
        <f t="shared" si="49"/>
        <v>4.6082949308755762E-2</v>
      </c>
      <c r="O101" s="18">
        <f>IF(ISNUMBER(M101), $B118 * N101, "")</f>
        <v>6912.442396313364</v>
      </c>
      <c r="Q101" s="232"/>
      <c r="R101" s="232"/>
      <c r="S101" s="232"/>
    </row>
    <row r="102" spans="1:19" ht="17.25" thickBot="1">
      <c r="A102" s="127" t="s">
        <v>72</v>
      </c>
      <c r="B102" s="128">
        <v>40.6</v>
      </c>
      <c r="C102" s="78">
        <v>8.5561497299999997E-2</v>
      </c>
      <c r="D102" s="20">
        <v>46.4</v>
      </c>
      <c r="E102" s="21">
        <f t="shared" si="46"/>
        <v>0.14285714285714279</v>
      </c>
      <c r="F102" s="22">
        <f>IF(ISNUMBER(D102), $B118 * E102, "")</f>
        <v>21428.57142857142</v>
      </c>
      <c r="G102" s="30">
        <v>44.3</v>
      </c>
      <c r="H102" s="21">
        <f t="shared" si="47"/>
        <v>9.1133004926108263E-2</v>
      </c>
      <c r="I102" s="105">
        <f>IF(ISNUMBER(G102), $B118 * H102, "")</f>
        <v>13669.950738916239</v>
      </c>
      <c r="J102" s="20">
        <v>43.8</v>
      </c>
      <c r="K102" s="21">
        <f t="shared" si="48"/>
        <v>7.8817733990147673E-2</v>
      </c>
      <c r="L102" s="22">
        <f>IF(ISNUMBER(J102), $B118 * K102, "")</f>
        <v>11822.66009852215</v>
      </c>
      <c r="M102" s="30">
        <v>41.4</v>
      </c>
      <c r="N102" s="21">
        <f t="shared" si="49"/>
        <v>1.9704433497536877E-2</v>
      </c>
      <c r="O102" s="22">
        <f>IF(ISNUMBER(M102), $B118 * N102, "")</f>
        <v>2955.6650246305317</v>
      </c>
      <c r="Q102" s="232"/>
      <c r="R102" s="232"/>
      <c r="S102" s="232"/>
    </row>
    <row r="103" spans="1:19" ht="17.25" thickBot="1">
      <c r="A103" s="125" t="s">
        <v>208</v>
      </c>
      <c r="B103" s="129">
        <v>21</v>
      </c>
      <c r="C103" s="80">
        <v>8.2474226799999995E-2</v>
      </c>
      <c r="D103" s="106">
        <v>23</v>
      </c>
      <c r="E103" s="107">
        <f>IF(ISNUMBER(D103), (D103 - $B103) / $B103, "")</f>
        <v>9.5238095238095233E-2</v>
      </c>
      <c r="F103" s="108">
        <f>IF(ISNUMBER(D103), $B118 * E103, "")</f>
        <v>14285.714285714284</v>
      </c>
      <c r="G103" s="109">
        <v>22.2</v>
      </c>
      <c r="H103" s="107">
        <f>IF(ISNUMBER(G103), (G103 - $B103) / $B103, "")</f>
        <v>5.7142857142857106E-2</v>
      </c>
      <c r="I103" s="110">
        <f>IF(ISNUMBER(G103), $B118 * H103, "")</f>
        <v>8571.4285714285652</v>
      </c>
      <c r="J103" s="106">
        <v>22.4</v>
      </c>
      <c r="K103" s="107">
        <f>IF(ISNUMBER(J103), (J103 - $B103) / $B103, "")</f>
        <v>6.6666666666666596E-2</v>
      </c>
      <c r="L103" s="108">
        <f>IF(ISNUMBER(J103), $B118 * K103, "")</f>
        <v>9999.9999999999891</v>
      </c>
      <c r="M103" s="109">
        <v>21.9</v>
      </c>
      <c r="N103" s="107">
        <f>IF(ISNUMBER(M103), (M103 - $B103) / $B103, "")</f>
        <v>4.2857142857142788E-2</v>
      </c>
      <c r="O103" s="108">
        <f>IF(ISNUMBER(M103), $B118 * N103, "")</f>
        <v>6428.5714285714184</v>
      </c>
      <c r="Q103" s="232"/>
      <c r="R103" s="232"/>
      <c r="S103" s="232"/>
    </row>
    <row r="104" spans="1:19" ht="17.25" thickBot="1">
      <c r="A104" s="125" t="s">
        <v>230</v>
      </c>
      <c r="B104" s="126">
        <v>1050</v>
      </c>
      <c r="C104" s="77">
        <v>7.3619631899999996E-2</v>
      </c>
      <c r="D104" s="15">
        <v>1045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1035</v>
      </c>
      <c r="H104" s="32">
        <f t="shared" ref="H104:H107" si="51">IF(ISNUMBER(G104), (G104 - $B104) / $B104, "")</f>
        <v>-1.4285714285714285E-2</v>
      </c>
      <c r="I104" s="101">
        <f>IF(ISNUMBER(G104), $B118 * H104, "")</f>
        <v>-2142.8571428571427</v>
      </c>
      <c r="J104" s="15">
        <v>1045</v>
      </c>
      <c r="K104" s="32">
        <f t="shared" ref="K104:K107" si="52">IF(ISNUMBER(J104), (J104 - $B104) / $B104, "")</f>
        <v>-4.7619047619047623E-3</v>
      </c>
      <c r="L104" s="18">
        <f>IF(ISNUMBER(J104), $B118 * K104, "")</f>
        <v>-714.28571428571433</v>
      </c>
      <c r="M104" s="31">
        <v>1035</v>
      </c>
      <c r="N104" s="32">
        <f t="shared" ref="N104:N107" si="53">IF(ISNUMBER(M104), (M104 - $B104) / $B104, "")</f>
        <v>-1.4285714285714285E-2</v>
      </c>
      <c r="O104" s="18">
        <f>IF(ISNUMBER(M104), $B118 * N104, "")</f>
        <v>-2142.8571428571427</v>
      </c>
      <c r="Q104" s="232"/>
      <c r="R104" s="232"/>
      <c r="S104" s="232"/>
    </row>
    <row r="105" spans="1:19" ht="17.25" thickBot="1">
      <c r="A105" s="125" t="s">
        <v>67</v>
      </c>
      <c r="B105" s="126">
        <v>5280</v>
      </c>
      <c r="C105" s="77">
        <v>7.0993914800000002E-2</v>
      </c>
      <c r="D105" s="15">
        <v>5495</v>
      </c>
      <c r="E105" s="32">
        <f t="shared" si="50"/>
        <v>4.0719696969696968E-2</v>
      </c>
      <c r="F105" s="18">
        <f>IF(ISNUMBER(D105), $B118 * E105, "")</f>
        <v>6107.954545454545</v>
      </c>
      <c r="G105" s="31">
        <v>5675</v>
      </c>
      <c r="H105" s="32">
        <f t="shared" si="51"/>
        <v>7.4810606060606064E-2</v>
      </c>
      <c r="I105" s="101">
        <f>IF(ISNUMBER(G105), $B118 * H105, "")</f>
        <v>11221.59090909091</v>
      </c>
      <c r="J105" s="15">
        <v>5615</v>
      </c>
      <c r="K105" s="32">
        <f t="shared" si="52"/>
        <v>6.3446969696969696E-2</v>
      </c>
      <c r="L105" s="18">
        <f>IF(ISNUMBER(J105), $B118 * K105, "")</f>
        <v>9517.045454545454</v>
      </c>
      <c r="M105" s="31">
        <v>5445</v>
      </c>
      <c r="N105" s="32">
        <f t="shared" si="53"/>
        <v>3.125E-2</v>
      </c>
      <c r="O105" s="18">
        <f>IF(ISNUMBER(M105), $B118 * N105, "")</f>
        <v>4687.5</v>
      </c>
      <c r="Q105" s="232"/>
      <c r="R105" s="232"/>
      <c r="S105" s="232"/>
    </row>
    <row r="106" spans="1:19" ht="17.25" thickBot="1">
      <c r="A106" s="125" t="s">
        <v>156</v>
      </c>
      <c r="B106" s="126">
        <v>38760</v>
      </c>
      <c r="C106" s="77">
        <v>6.1045715799999997E-2</v>
      </c>
      <c r="D106" s="15">
        <v>41270</v>
      </c>
      <c r="E106" s="32">
        <f t="shared" si="50"/>
        <v>6.4757481940144482E-2</v>
      </c>
      <c r="F106" s="18">
        <f>IF(ISNUMBER(D106), $B118 * E106, "")</f>
        <v>9713.6222910216729</v>
      </c>
      <c r="G106" s="31">
        <v>39480</v>
      </c>
      <c r="H106" s="32">
        <f t="shared" si="51"/>
        <v>1.8575851393188854E-2</v>
      </c>
      <c r="I106" s="101">
        <f>IF(ISNUMBER(G106), $B118 * H106, "")</f>
        <v>2786.377708978328</v>
      </c>
      <c r="J106" s="15">
        <v>39610</v>
      </c>
      <c r="K106" s="32">
        <f t="shared" si="52"/>
        <v>2.1929824561403508E-2</v>
      </c>
      <c r="L106" s="18">
        <f>IF(ISNUMBER(J106), $B118 * K106, "")</f>
        <v>3289.4736842105262</v>
      </c>
      <c r="M106" s="31">
        <v>39030</v>
      </c>
      <c r="N106" s="32">
        <f t="shared" si="53"/>
        <v>6.9659442724458202E-3</v>
      </c>
      <c r="O106" s="18">
        <f>IF(ISNUMBER(M106), $B118 * N106, "")</f>
        <v>1044.8916408668731</v>
      </c>
      <c r="Q106" s="33"/>
      <c r="R106" s="33"/>
    </row>
    <row r="107" spans="1:19" ht="17.25" thickBot="1">
      <c r="A107" s="130" t="s">
        <v>166</v>
      </c>
      <c r="B107" s="131">
        <v>2670</v>
      </c>
      <c r="C107" s="79">
        <v>5.7425742600000003E-2</v>
      </c>
      <c r="D107" s="24">
        <v>2725</v>
      </c>
      <c r="E107" s="25">
        <f t="shared" si="50"/>
        <v>2.0599250936329586E-2</v>
      </c>
      <c r="F107" s="104">
        <f>IF(ISNUMBER(D107), $B118 * E107, "")</f>
        <v>3089.8876404494381</v>
      </c>
      <c r="G107" s="102">
        <v>2660</v>
      </c>
      <c r="H107" s="25">
        <f t="shared" si="51"/>
        <v>-3.7453183520599251E-3</v>
      </c>
      <c r="I107" s="103">
        <f>IF(ISNUMBER(G107), $B118 * H107, "")</f>
        <v>-561.79775280898878</v>
      </c>
      <c r="J107" s="24">
        <v>2675</v>
      </c>
      <c r="K107" s="25">
        <f t="shared" si="52"/>
        <v>1.8726591760299626E-3</v>
      </c>
      <c r="L107" s="104">
        <f>IF(ISNUMBER(J107), $B118 * K107, "")</f>
        <v>280.89887640449439</v>
      </c>
      <c r="M107" s="102">
        <v>2585</v>
      </c>
      <c r="N107" s="25">
        <f t="shared" si="53"/>
        <v>-3.1835205992509365E-2</v>
      </c>
      <c r="O107" s="104">
        <f>IF(ISNUMBER(M107), $B118 * N107, "")</f>
        <v>-4775.2808988764045</v>
      </c>
      <c r="Q107" s="233"/>
      <c r="R107" s="234"/>
      <c r="S107" s="235"/>
    </row>
    <row r="108" spans="1:19">
      <c r="A108" s="123" t="s">
        <v>200</v>
      </c>
      <c r="B108" s="124">
        <v>88</v>
      </c>
      <c r="C108" s="76">
        <v>5.2631578900000003E-2</v>
      </c>
      <c r="D108" s="13">
        <v>91</v>
      </c>
      <c r="E108" s="14">
        <f>IF(ISNUMBER(D108), (D108 - $B108) / $B108, "")</f>
        <v>3.4090909090909088E-2</v>
      </c>
      <c r="F108" s="16">
        <f>IF(ISNUMBER(D108), $B118 * E108, "")</f>
        <v>5113.6363636363631</v>
      </c>
      <c r="G108" s="29">
        <v>88.6</v>
      </c>
      <c r="H108" s="14">
        <f>IF(ISNUMBER(G108), (G108 - $B108) / $B108, "")</f>
        <v>6.8181818181817537E-3</v>
      </c>
      <c r="I108" s="100">
        <f>IF(ISNUMBER(G108), $B118 * H108, "")</f>
        <v>1022.7272727272631</v>
      </c>
      <c r="J108" s="13">
        <v>89.2</v>
      </c>
      <c r="K108" s="14">
        <f>IF(ISNUMBER(J108), (J108 - $B108) / $B108, "")</f>
        <v>1.3636363636363669E-2</v>
      </c>
      <c r="L108" s="16">
        <f>IF(ISNUMBER(J108), $B118 * K108, "")</f>
        <v>2045.4545454545503</v>
      </c>
      <c r="M108" s="29">
        <v>89.1</v>
      </c>
      <c r="N108" s="14">
        <f>IF(ISNUMBER(M108), (M108 - $B108) / $B108, "")</f>
        <v>1.2499999999999935E-2</v>
      </c>
      <c r="O108" s="16">
        <f>IF(ISNUMBER(M108), $B118 * N108, "")</f>
        <v>1874.9999999999902</v>
      </c>
      <c r="Q108" s="236"/>
      <c r="R108" s="237"/>
      <c r="S108" s="238"/>
    </row>
    <row r="109" spans="1:19" ht="17.25" thickBot="1">
      <c r="A109" s="125" t="s">
        <v>192</v>
      </c>
      <c r="B109" s="126">
        <v>134</v>
      </c>
      <c r="C109" s="77">
        <v>4.6875E-2</v>
      </c>
      <c r="D109" s="15">
        <v>141</v>
      </c>
      <c r="E109" s="32">
        <f t="shared" ref="E109:E112" si="54">IF(ISNUMBER(D109), (D109 - $B109) / $B109, "")</f>
        <v>5.2238805970149252E-2</v>
      </c>
      <c r="F109" s="18">
        <f>IF(ISNUMBER(D109), $B118 * E109, "")</f>
        <v>7835.8208955223881</v>
      </c>
      <c r="G109" s="31">
        <v>139</v>
      </c>
      <c r="H109" s="32">
        <f t="shared" ref="H109:H112" si="55">IF(ISNUMBER(G109), (G109 - $B109) / $B109, "")</f>
        <v>3.7313432835820892E-2</v>
      </c>
      <c r="I109" s="101">
        <f>IF(ISNUMBER(G109), $B118 * H109, "")</f>
        <v>5597.0149253731342</v>
      </c>
      <c r="J109" s="15">
        <v>141</v>
      </c>
      <c r="K109" s="32">
        <f t="shared" ref="K109:K112" si="56">IF(ISNUMBER(J109), (J109 - $B109) / $B109, "")</f>
        <v>5.2238805970149252E-2</v>
      </c>
      <c r="L109" s="18">
        <f>IF(ISNUMBER(J109), $B118 * K109, "")</f>
        <v>7835.8208955223881</v>
      </c>
      <c r="M109" s="31">
        <v>138</v>
      </c>
      <c r="N109" s="32">
        <f t="shared" ref="N109:N112" si="57">IF(ISNUMBER(M109), (M109 - $B109) / $B109, "")</f>
        <v>2.9850746268656716E-2</v>
      </c>
      <c r="O109" s="18">
        <f>IF(ISNUMBER(M109), $B118 * N109, "")</f>
        <v>4477.6119402985078</v>
      </c>
      <c r="Q109" s="239"/>
      <c r="R109" s="240"/>
      <c r="S109" s="241"/>
    </row>
    <row r="110" spans="1:19" ht="17.25" thickBot="1">
      <c r="A110" s="125" t="s">
        <v>184</v>
      </c>
      <c r="B110" s="126">
        <v>11260</v>
      </c>
      <c r="C110" s="77">
        <v>4.5496750199999998E-2</v>
      </c>
      <c r="D110" s="15">
        <v>11370</v>
      </c>
      <c r="E110" s="32">
        <f t="shared" si="54"/>
        <v>9.7690941385435177E-3</v>
      </c>
      <c r="F110" s="18">
        <f>IF(ISNUMBER(D110), $B118 * E110, "")</f>
        <v>1465.3641207815276</v>
      </c>
      <c r="G110" s="31">
        <v>11360</v>
      </c>
      <c r="H110" s="32">
        <f t="shared" si="55"/>
        <v>8.8809946714031966E-3</v>
      </c>
      <c r="I110" s="101">
        <f>IF(ISNUMBER(G110), $B118 * H110, "")</f>
        <v>1332.1492007104796</v>
      </c>
      <c r="J110" s="15">
        <v>11410</v>
      </c>
      <c r="K110" s="32">
        <f t="shared" si="56"/>
        <v>1.3321492007104795E-2</v>
      </c>
      <c r="L110" s="18">
        <f>IF(ISNUMBER(J110), $B118 * K110, "")</f>
        <v>1998.2238010657193</v>
      </c>
      <c r="M110" s="31">
        <v>11160</v>
      </c>
      <c r="N110" s="32">
        <f t="shared" si="57"/>
        <v>-8.8809946714031966E-3</v>
      </c>
      <c r="O110" s="18">
        <f>IF(ISNUMBER(M110), $B118 * N110, "")</f>
        <v>-1332.1492007104796</v>
      </c>
      <c r="Q110" s="232"/>
      <c r="R110" s="232"/>
      <c r="S110" s="232"/>
    </row>
    <row r="111" spans="1:19" ht="17.25" thickBot="1">
      <c r="A111" s="125" t="s">
        <v>126</v>
      </c>
      <c r="B111" s="126">
        <v>138</v>
      </c>
      <c r="C111" s="77">
        <v>4.5454545499999999E-2</v>
      </c>
      <c r="D111" s="15">
        <v>146</v>
      </c>
      <c r="E111" s="32">
        <f t="shared" si="54"/>
        <v>5.7971014492753624E-2</v>
      </c>
      <c r="F111" s="18">
        <f>IF(ISNUMBER(D111), $B118 * E111, "")</f>
        <v>8695.652173913044</v>
      </c>
      <c r="G111" s="31">
        <v>147</v>
      </c>
      <c r="H111" s="32">
        <f t="shared" si="55"/>
        <v>6.5217391304347824E-2</v>
      </c>
      <c r="I111" s="101">
        <f>IF(ISNUMBER(G111), $B118 * H111, "")</f>
        <v>9782.608695652174</v>
      </c>
      <c r="J111" s="15">
        <v>148</v>
      </c>
      <c r="K111" s="32">
        <f t="shared" si="56"/>
        <v>7.2463768115942032E-2</v>
      </c>
      <c r="L111" s="18">
        <f>IF(ISNUMBER(J111), $B118 * K111, "")</f>
        <v>10869.565217391304</v>
      </c>
      <c r="M111" s="31">
        <v>146</v>
      </c>
      <c r="N111" s="32">
        <f t="shared" si="57"/>
        <v>5.7971014492753624E-2</v>
      </c>
      <c r="O111" s="18">
        <f>IF(ISNUMBER(M111), $B118 * N111, "")</f>
        <v>8695.652173913044</v>
      </c>
      <c r="Q111" s="242"/>
      <c r="R111" s="242"/>
      <c r="S111" s="242"/>
    </row>
    <row r="112" spans="1:19" ht="17.25" thickBot="1">
      <c r="A112" s="127" t="s">
        <v>226</v>
      </c>
      <c r="B112" s="128">
        <v>920</v>
      </c>
      <c r="C112" s="78">
        <v>4.4267877400000002E-2</v>
      </c>
      <c r="D112" s="20">
        <v>932</v>
      </c>
      <c r="E112" s="21">
        <f t="shared" si="54"/>
        <v>1.3043478260869565E-2</v>
      </c>
      <c r="F112" s="22">
        <f>IF(ISNUMBER(D112), $B118 * E112, "")</f>
        <v>1956.5217391304348</v>
      </c>
      <c r="G112" s="30">
        <v>947</v>
      </c>
      <c r="H112" s="21">
        <f t="shared" si="55"/>
        <v>2.9347826086956522E-2</v>
      </c>
      <c r="I112" s="105">
        <f>IF(ISNUMBER(G112), $B118 * H112, "")</f>
        <v>4402.173913043478</v>
      </c>
      <c r="J112" s="20">
        <v>947</v>
      </c>
      <c r="K112" s="21">
        <f t="shared" si="56"/>
        <v>2.9347826086956522E-2</v>
      </c>
      <c r="L112" s="22">
        <f>IF(ISNUMBER(J112), $B118 * K112, "")</f>
        <v>4402.173913043478</v>
      </c>
      <c r="M112" s="30">
        <v>950</v>
      </c>
      <c r="N112" s="21">
        <f t="shared" si="57"/>
        <v>3.2608695652173912E-2</v>
      </c>
      <c r="O112" s="22">
        <f>IF(ISNUMBER(M112), $B118 * N112, "")</f>
        <v>4891.304347826087</v>
      </c>
      <c r="Q112" s="242"/>
      <c r="R112" s="242"/>
      <c r="S112" s="242"/>
    </row>
    <row r="113" spans="1:19" ht="17.25" thickBot="1">
      <c r="A113" s="125" t="s">
        <v>206</v>
      </c>
      <c r="B113" s="129">
        <v>16.600000000000001</v>
      </c>
      <c r="C113" s="80">
        <v>4.4025157199999998E-2</v>
      </c>
      <c r="D113" s="106">
        <v>17.399999999999999</v>
      </c>
      <c r="E113" s="107">
        <f>IF(ISNUMBER(D113), (D113 - $B113) / $B113, "")</f>
        <v>4.8192771084337171E-2</v>
      </c>
      <c r="F113" s="108">
        <f>IF(ISNUMBER(D113), $B118 * E113, "")</f>
        <v>7228.9156626505755</v>
      </c>
      <c r="G113" s="109">
        <v>17</v>
      </c>
      <c r="H113" s="107">
        <f>IF(ISNUMBER(G113), (G113 - $B113) / $B113, "")</f>
        <v>2.4096385542168586E-2</v>
      </c>
      <c r="I113" s="110">
        <f>IF(ISNUMBER(G113), $B118 * H113, "")</f>
        <v>3614.4578313252878</v>
      </c>
      <c r="J113" s="106">
        <v>17.2</v>
      </c>
      <c r="K113" s="107">
        <f>IF(ISNUMBER(J113), (J113 - $B113) / $B113, "")</f>
        <v>3.6144578313252879E-2</v>
      </c>
      <c r="L113" s="108">
        <f>IF(ISNUMBER(J113), $B118 * K113, "")</f>
        <v>5421.6867469879317</v>
      </c>
      <c r="M113" s="109">
        <v>17</v>
      </c>
      <c r="N113" s="107">
        <f>IF(ISNUMBER(M113), (M113 - $B113) / $B113, "")</f>
        <v>2.4096385542168586E-2</v>
      </c>
      <c r="O113" s="108">
        <f>IF(ISNUMBER(M113), $B118 * N113, "")</f>
        <v>3614.4578313252878</v>
      </c>
      <c r="Q113" s="232"/>
      <c r="R113" s="232"/>
      <c r="S113" s="232"/>
    </row>
    <row r="114" spans="1:19" ht="17.25" thickBot="1">
      <c r="A114" s="125" t="s">
        <v>134</v>
      </c>
      <c r="B114" s="126">
        <v>2100</v>
      </c>
      <c r="C114" s="77">
        <v>4.2183622800000001E-2</v>
      </c>
      <c r="D114" s="15">
        <v>2110</v>
      </c>
      <c r="E114" s="32">
        <f t="shared" ref="E114:E117" si="58">IF(ISNUMBER(D114), (D114 - $B114) / $B114, "")</f>
        <v>4.7619047619047623E-3</v>
      </c>
      <c r="F114" s="18">
        <f>IF(ISNUMBER(D114), $B118 * E114, "")</f>
        <v>714.28571428571433</v>
      </c>
      <c r="G114" s="31">
        <v>2135</v>
      </c>
      <c r="H114" s="32">
        <f t="shared" ref="H114:H117" si="59">IF(ISNUMBER(G114), (G114 - $B114) / $B114, "")</f>
        <v>1.6666666666666666E-2</v>
      </c>
      <c r="I114" s="101">
        <f>IF(ISNUMBER(G114), $B118 * H114, "")</f>
        <v>2500</v>
      </c>
      <c r="J114" s="15">
        <v>2140</v>
      </c>
      <c r="K114" s="32">
        <f t="shared" ref="K114:K117" si="60">IF(ISNUMBER(J114), (J114 - $B114) / $B114, "")</f>
        <v>1.9047619047619049E-2</v>
      </c>
      <c r="L114" s="18">
        <f>IF(ISNUMBER(J114), $B118 * K114, "")</f>
        <v>2857.1428571428573</v>
      </c>
      <c r="M114" s="31">
        <v>2115</v>
      </c>
      <c r="N114" s="32">
        <f t="shared" ref="N114:N117" si="61">IF(ISNUMBER(M114), (M114 - $B114) / $B114, "")</f>
        <v>7.1428571428571426E-3</v>
      </c>
      <c r="O114" s="18">
        <f>IF(ISNUMBER(M114), $B118 * N114, "")</f>
        <v>1071.4285714285713</v>
      </c>
      <c r="Q114" s="232"/>
      <c r="R114" s="232"/>
      <c r="S114" s="232"/>
    </row>
    <row r="115" spans="1:19" ht="17.25" thickBot="1">
      <c r="A115" s="125" t="s">
        <v>218</v>
      </c>
      <c r="B115" s="126">
        <v>257</v>
      </c>
      <c r="C115" s="77">
        <v>4.048583E-2</v>
      </c>
      <c r="D115" s="15">
        <v>263</v>
      </c>
      <c r="E115" s="32">
        <f t="shared" si="58"/>
        <v>2.3346303501945526E-2</v>
      </c>
      <c r="F115" s="18">
        <f>IF(ISNUMBER(D115), $B118 * E115, "")</f>
        <v>3501.9455252918287</v>
      </c>
      <c r="G115" s="31">
        <v>259</v>
      </c>
      <c r="H115" s="32">
        <f t="shared" si="59"/>
        <v>7.7821011673151752E-3</v>
      </c>
      <c r="I115" s="101">
        <f>IF(ISNUMBER(G115), $B118 * H115, "")</f>
        <v>1167.3151750972763</v>
      </c>
      <c r="J115" s="15">
        <v>259</v>
      </c>
      <c r="K115" s="32">
        <f t="shared" si="60"/>
        <v>7.7821011673151752E-3</v>
      </c>
      <c r="L115" s="18">
        <f>IF(ISNUMBER(J115), $B118 * K115, "")</f>
        <v>1167.3151750972763</v>
      </c>
      <c r="M115" s="31">
        <v>256</v>
      </c>
      <c r="N115" s="32">
        <f t="shared" si="61"/>
        <v>-3.8910505836575876E-3</v>
      </c>
      <c r="O115" s="18">
        <f>IF(ISNUMBER(M115), $B118 * N115, "")</f>
        <v>-583.65758754863816</v>
      </c>
      <c r="Q115" s="232"/>
      <c r="R115" s="232"/>
      <c r="S115" s="232"/>
    </row>
    <row r="116" spans="1:19">
      <c r="A116" s="125" t="s">
        <v>232</v>
      </c>
      <c r="B116" s="126">
        <v>87.6</v>
      </c>
      <c r="C116" s="77">
        <v>3.7914691899999999E-2</v>
      </c>
      <c r="D116" s="15">
        <v>88.8</v>
      </c>
      <c r="E116" s="32">
        <f t="shared" si="58"/>
        <v>1.3698630136986335E-2</v>
      </c>
      <c r="F116" s="18">
        <f>IF(ISNUMBER(D116), $B118 * E116, "")</f>
        <v>2054.7945205479505</v>
      </c>
      <c r="G116" s="31">
        <v>87.8</v>
      </c>
      <c r="H116" s="32">
        <f t="shared" si="59"/>
        <v>2.2831050228310826E-3</v>
      </c>
      <c r="I116" s="101">
        <f>IF(ISNUMBER(G116), $B118 * H116, "")</f>
        <v>342.46575342466241</v>
      </c>
      <c r="J116" s="15">
        <v>88.9</v>
      </c>
      <c r="K116" s="32">
        <f t="shared" si="60"/>
        <v>1.4840182648401957E-2</v>
      </c>
      <c r="L116" s="18">
        <f>IF(ISNUMBER(J116), $B118 * K116, "")</f>
        <v>2226.0273972602936</v>
      </c>
      <c r="M116" s="31">
        <v>87.6</v>
      </c>
      <c r="N116" s="32">
        <f t="shared" si="61"/>
        <v>0</v>
      </c>
      <c r="O116" s="18">
        <f>IF(ISNUMBER(M116), $B118 * N116, "")</f>
        <v>0</v>
      </c>
      <c r="Q116" s="221"/>
      <c r="R116" s="222"/>
      <c r="S116" s="223"/>
    </row>
    <row r="117" spans="1:19" ht="17.25" thickBot="1">
      <c r="A117" s="130" t="s">
        <v>242</v>
      </c>
      <c r="B117" s="131">
        <v>2445</v>
      </c>
      <c r="C117" s="79">
        <v>3.6016949200000002E-2</v>
      </c>
      <c r="D117" s="24">
        <v>2680</v>
      </c>
      <c r="E117" s="25">
        <f t="shared" si="58"/>
        <v>9.6114519427402859E-2</v>
      </c>
      <c r="F117" s="104">
        <f>IF(ISNUMBER(D117), $B118 * E117, "")</f>
        <v>14417.177914110429</v>
      </c>
      <c r="G117" s="102">
        <v>2660</v>
      </c>
      <c r="H117" s="25">
        <f t="shared" si="59"/>
        <v>8.7934560327198361E-2</v>
      </c>
      <c r="I117" s="103">
        <f>IF(ISNUMBER(G117), $B118 * H117, "")</f>
        <v>13190.184049079755</v>
      </c>
      <c r="J117" s="24">
        <v>2675</v>
      </c>
      <c r="K117" s="25">
        <f t="shared" si="60"/>
        <v>9.4069529652351741E-2</v>
      </c>
      <c r="L117" s="104">
        <f>IF(ISNUMBER(J117), $B118 * K117, "")</f>
        <v>14110.429447852761</v>
      </c>
      <c r="M117" s="102">
        <v>2640</v>
      </c>
      <c r="N117" s="25">
        <f t="shared" si="61"/>
        <v>7.9754601226993863E-2</v>
      </c>
      <c r="O117" s="104">
        <f>IF(ISNUMBER(M117), $B118 * N117, "")</f>
        <v>11963.190184049079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5.7130460391470482E-2</v>
      </c>
      <c r="F118" s="28">
        <f>SUM(F98:F117)</f>
        <v>171391.38117441148</v>
      </c>
      <c r="G118" s="26" t="s">
        <v>269</v>
      </c>
      <c r="H118" s="27">
        <f>IF(COUNT(H98:H117), SUM(H98:H117) / COUNT(H98:H117), 0)</f>
        <v>3.724643520372712E-2</v>
      </c>
      <c r="I118" s="28">
        <f>SUM(I98:I117)</f>
        <v>111739.30561118133</v>
      </c>
      <c r="J118" s="26" t="s">
        <v>269</v>
      </c>
      <c r="K118" s="27">
        <f>IF(COUNT(K98:K117), SUM(K98:K117) / COUNT(K98:K117), 0)</f>
        <v>4.2521772541734282E-2</v>
      </c>
      <c r="L118" s="28">
        <f>SUM(L98:L117)</f>
        <v>127565.31762520282</v>
      </c>
      <c r="M118" s="26" t="s">
        <v>269</v>
      </c>
      <c r="N118" s="27">
        <f>IF(COUNT(N98:N117), SUM(N98:N117) / COUNT(N98:N117), 0)</f>
        <v>1.4344159483178104E-2</v>
      </c>
      <c r="O118" s="28">
        <f>SUM(O98:O117)</f>
        <v>43032.478449534319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09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2021-10-14(목) 오전 00:00</v>
      </c>
      <c r="C123" s="284"/>
      <c r="D123" s="256" t="str">
        <f>TEXT($G$1, "[$-ko-KR]yyyy-mm-dd(ddd) ") &amp; "오후 14:00"</f>
        <v>2021-10-14(목) 오후 14:00</v>
      </c>
      <c r="E123" s="257"/>
      <c r="F123" s="258"/>
      <c r="G123" s="256" t="str">
        <f>TEXT($G$1, "[$-ko-KR]yyyy-mm-dd(ddd) ") &amp; "오후 19:00"</f>
        <v>2021-10-14(목) 오후 19:00</v>
      </c>
      <c r="H123" s="257"/>
      <c r="I123" s="258"/>
      <c r="J123" s="256" t="str">
        <f>TEXT($G$1, "[$-ko-KR]yyyy-mm-dd(ddd) ") &amp; "오후 21:00"</f>
        <v>2021-10-14(목) 오후 21:00</v>
      </c>
      <c r="K123" s="257"/>
      <c r="L123" s="258"/>
      <c r="M123" s="256" t="str">
        <f>TEXT($G$1+1, "[$-ko-KR]yyyy-mm-dd(ddd) ") &amp; "오전 00:00"</f>
        <v>2021-10-15(금)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0" t="s">
        <v>58</v>
      </c>
      <c r="H124" s="211" t="s">
        <v>266</v>
      </c>
      <c r="I124" s="21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202</v>
      </c>
      <c r="B125" s="124">
        <v>21.7</v>
      </c>
      <c r="C125" s="76">
        <v>9.0452261300000003E-2</v>
      </c>
      <c r="D125" s="13">
        <v>24</v>
      </c>
      <c r="E125" s="14">
        <f>IF(ISNUMBER(D125), (D125 - $B125) / $B125, "")</f>
        <v>0.10599078341013829</v>
      </c>
      <c r="F125" s="16">
        <f>IF(ISNUMBER(D125), $B145 * E125, "")</f>
        <v>15898.617511520744</v>
      </c>
      <c r="G125" s="29">
        <v>22.4</v>
      </c>
      <c r="H125" s="14">
        <f>IF(ISNUMBER(G125), (G125 - $B125) / $B125, "")</f>
        <v>3.2258064516129004E-2</v>
      </c>
      <c r="I125" s="100">
        <f>IF(ISNUMBER(G125), $B145 * H125, "")</f>
        <v>4838.7096774193506</v>
      </c>
      <c r="J125" s="13">
        <v>22.9</v>
      </c>
      <c r="K125" s="14">
        <f>IF(ISNUMBER(J125), (J125 - $B125) / $B125, "")</f>
        <v>5.5299539170506881E-2</v>
      </c>
      <c r="L125" s="16">
        <f>IF(ISNUMBER(J125), $B145 * K125, "")</f>
        <v>8294.9308755760321</v>
      </c>
      <c r="M125" s="29">
        <v>22.7</v>
      </c>
      <c r="N125" s="14">
        <f>IF(ISNUMBER(M125), (M125 - $B125) / $B125, "")</f>
        <v>4.6082949308755762E-2</v>
      </c>
      <c r="O125" s="16">
        <f>IF(ISNUMBER(M125), $B145 * N125, "")</f>
        <v>6912.442396313364</v>
      </c>
      <c r="Q125" s="242"/>
      <c r="R125" s="242"/>
      <c r="S125" s="242"/>
    </row>
    <row r="126" spans="1:19" ht="17.25" thickBot="1">
      <c r="A126" s="125" t="s">
        <v>72</v>
      </c>
      <c r="B126" s="126">
        <v>40.6</v>
      </c>
      <c r="C126" s="77">
        <v>8.5561497299999997E-2</v>
      </c>
      <c r="D126" s="15">
        <v>46.4</v>
      </c>
      <c r="E126" s="32">
        <f t="shared" ref="E126:E129" si="62">IF(ISNUMBER(D126), (D126 - $B126) / $B126, "")</f>
        <v>0.14285714285714279</v>
      </c>
      <c r="F126" s="18">
        <f>IF(ISNUMBER(D126), $B145 * E126, "")</f>
        <v>21428.57142857142</v>
      </c>
      <c r="G126" s="31">
        <v>44.3</v>
      </c>
      <c r="H126" s="32">
        <f t="shared" ref="H126:H129" si="63">IF(ISNUMBER(G126), (G126 - $B126) / $B126, "")</f>
        <v>9.1133004926108263E-2</v>
      </c>
      <c r="I126" s="101">
        <f>IF(ISNUMBER(G126), $B145 * H126, "")</f>
        <v>13669.950738916239</v>
      </c>
      <c r="J126" s="15">
        <v>43.8</v>
      </c>
      <c r="K126" s="32">
        <f t="shared" ref="K126:K129" si="64">IF(ISNUMBER(J126), (J126 - $B126) / $B126, "")</f>
        <v>7.8817733990147673E-2</v>
      </c>
      <c r="L126" s="18">
        <f>IF(ISNUMBER(J126), $B145 * K126, "")</f>
        <v>11822.66009852215</v>
      </c>
      <c r="M126" s="31">
        <v>41.4</v>
      </c>
      <c r="N126" s="32">
        <f t="shared" ref="N126:N129" si="65">IF(ISNUMBER(M126), (M126 - $B126) / $B126, "")</f>
        <v>1.9704433497536877E-2</v>
      </c>
      <c r="O126" s="18">
        <f>IF(ISNUMBER(M126), $B145 * N126, "")</f>
        <v>2955.6650246305317</v>
      </c>
      <c r="Q126" s="242"/>
      <c r="R126" s="242"/>
      <c r="S126" s="242"/>
    </row>
    <row r="127" spans="1:19" ht="17.25" thickBot="1">
      <c r="A127" s="125" t="s">
        <v>208</v>
      </c>
      <c r="B127" s="126">
        <v>21</v>
      </c>
      <c r="C127" s="77">
        <v>8.2474226799999995E-2</v>
      </c>
      <c r="D127" s="15">
        <v>23</v>
      </c>
      <c r="E127" s="32">
        <f t="shared" si="62"/>
        <v>9.5238095238095233E-2</v>
      </c>
      <c r="F127" s="18">
        <f>IF(ISNUMBER(D127), $B145 * E127, "")</f>
        <v>14285.714285714284</v>
      </c>
      <c r="G127" s="31">
        <v>22.2</v>
      </c>
      <c r="H127" s="32">
        <f t="shared" si="63"/>
        <v>5.7142857142857106E-2</v>
      </c>
      <c r="I127" s="101">
        <f>IF(ISNUMBER(G127), $B145 * H127, "")</f>
        <v>8571.4285714285652</v>
      </c>
      <c r="J127" s="15">
        <v>22.4</v>
      </c>
      <c r="K127" s="32">
        <f t="shared" si="64"/>
        <v>6.6666666666666596E-2</v>
      </c>
      <c r="L127" s="18">
        <f>IF(ISNUMBER(J127), $B145 * K127, "")</f>
        <v>9999.9999999999891</v>
      </c>
      <c r="M127" s="31">
        <v>21.9</v>
      </c>
      <c r="N127" s="32">
        <f t="shared" si="65"/>
        <v>4.2857142857142788E-2</v>
      </c>
      <c r="O127" s="18">
        <f>IF(ISNUMBER(M127), $B145 * N127, "")</f>
        <v>6428.5714285714184</v>
      </c>
      <c r="Q127" s="232"/>
      <c r="R127" s="232"/>
      <c r="S127" s="232"/>
    </row>
    <row r="128" spans="1:19" ht="17.25" thickBot="1">
      <c r="A128" s="125" t="s">
        <v>200</v>
      </c>
      <c r="B128" s="126">
        <v>88</v>
      </c>
      <c r="C128" s="77">
        <v>5.2631578900000003E-2</v>
      </c>
      <c r="D128" s="15">
        <v>91</v>
      </c>
      <c r="E128" s="32">
        <f t="shared" si="62"/>
        <v>3.4090909090909088E-2</v>
      </c>
      <c r="F128" s="18">
        <f>IF(ISNUMBER(D128), $B145 * E128, "")</f>
        <v>5113.6363636363631</v>
      </c>
      <c r="G128" s="31">
        <v>88.6</v>
      </c>
      <c r="H128" s="32">
        <f t="shared" si="63"/>
        <v>6.8181818181817537E-3</v>
      </c>
      <c r="I128" s="101">
        <f>IF(ISNUMBER(G128), $B145 * H128, "")</f>
        <v>1022.7272727272631</v>
      </c>
      <c r="J128" s="15">
        <v>89.2</v>
      </c>
      <c r="K128" s="32">
        <f t="shared" si="64"/>
        <v>1.3636363636363669E-2</v>
      </c>
      <c r="L128" s="18">
        <f>IF(ISNUMBER(J128), $B145 * K128, "")</f>
        <v>2045.4545454545503</v>
      </c>
      <c r="M128" s="31">
        <v>89.1</v>
      </c>
      <c r="N128" s="32">
        <f t="shared" si="65"/>
        <v>1.2499999999999935E-2</v>
      </c>
      <c r="O128" s="18">
        <f>IF(ISNUMBER(M128), $B145 * N128, "")</f>
        <v>1874.9999999999902</v>
      </c>
      <c r="Q128" s="232"/>
      <c r="R128" s="232"/>
      <c r="S128" s="232"/>
    </row>
    <row r="129" spans="1:19" ht="17.25" thickBot="1">
      <c r="A129" s="127" t="s">
        <v>206</v>
      </c>
      <c r="B129" s="128">
        <v>16.600000000000001</v>
      </c>
      <c r="C129" s="78">
        <v>4.4025157199999998E-2</v>
      </c>
      <c r="D129" s="20">
        <v>17.399999999999999</v>
      </c>
      <c r="E129" s="21">
        <f t="shared" si="62"/>
        <v>4.8192771084337171E-2</v>
      </c>
      <c r="F129" s="22">
        <f>IF(ISNUMBER(D129), $B145 * E129, "")</f>
        <v>7228.9156626505755</v>
      </c>
      <c r="G129" s="30">
        <v>17</v>
      </c>
      <c r="H129" s="21">
        <f t="shared" si="63"/>
        <v>2.4096385542168586E-2</v>
      </c>
      <c r="I129" s="105">
        <f>IF(ISNUMBER(G129), $B145 * H129, "")</f>
        <v>3614.4578313252878</v>
      </c>
      <c r="J129" s="20">
        <v>17.2</v>
      </c>
      <c r="K129" s="21">
        <f t="shared" si="64"/>
        <v>3.6144578313252879E-2</v>
      </c>
      <c r="L129" s="22">
        <f>IF(ISNUMBER(J129), $B145 * K129, "")</f>
        <v>5421.6867469879317</v>
      </c>
      <c r="M129" s="30">
        <v>17</v>
      </c>
      <c r="N129" s="21">
        <f t="shared" si="65"/>
        <v>2.4096385542168586E-2</v>
      </c>
      <c r="O129" s="22">
        <f>IF(ISNUMBER(M129), $B145 * N129, "")</f>
        <v>3614.4578313252878</v>
      </c>
      <c r="Q129" s="232"/>
      <c r="R129" s="232"/>
      <c r="S129" s="232"/>
    </row>
    <row r="130" spans="1:19" ht="17.25" thickBot="1">
      <c r="A130" s="125" t="s">
        <v>232</v>
      </c>
      <c r="B130" s="129">
        <v>87.6</v>
      </c>
      <c r="C130" s="80">
        <v>3.7914691899999999E-2</v>
      </c>
      <c r="D130" s="106">
        <v>88.8</v>
      </c>
      <c r="E130" s="107">
        <f>IF(ISNUMBER(D130), (D130 - $B130) / $B130, "")</f>
        <v>1.3698630136986335E-2</v>
      </c>
      <c r="F130" s="108">
        <f>IF(ISNUMBER(D130), $B145 * E130, "")</f>
        <v>2054.7945205479505</v>
      </c>
      <c r="G130" s="109">
        <v>87.8</v>
      </c>
      <c r="H130" s="107">
        <f>IF(ISNUMBER(G130), (G130 - $B130) / $B130, "")</f>
        <v>2.2831050228310826E-3</v>
      </c>
      <c r="I130" s="110">
        <f>IF(ISNUMBER(G130), $B145 * H130, "")</f>
        <v>342.46575342466241</v>
      </c>
      <c r="J130" s="106">
        <v>88.9</v>
      </c>
      <c r="K130" s="107">
        <f>IF(ISNUMBER(J130), (J130 - $B130) / $B130, "")</f>
        <v>1.4840182648401957E-2</v>
      </c>
      <c r="L130" s="108">
        <f>IF(ISNUMBER(J130), $B145 * K130, "")</f>
        <v>2226.0273972602936</v>
      </c>
      <c r="M130" s="109">
        <v>87.6</v>
      </c>
      <c r="N130" s="107">
        <f>IF(ISNUMBER(M130), (M130 - $B130) / $B130, "")</f>
        <v>0</v>
      </c>
      <c r="O130" s="108">
        <f>IF(ISNUMBER(M130), $B145 * N130, "")</f>
        <v>0</v>
      </c>
      <c r="Q130" s="232"/>
      <c r="R130" s="232"/>
      <c r="S130" s="232"/>
    </row>
    <row r="131" spans="1:19" ht="17.25" thickBot="1">
      <c r="A131" s="125" t="s">
        <v>148</v>
      </c>
      <c r="B131" s="126">
        <v>14.5</v>
      </c>
      <c r="C131" s="77">
        <v>3.5714285700000001E-2</v>
      </c>
      <c r="D131" s="15">
        <v>15</v>
      </c>
      <c r="E131" s="32">
        <f t="shared" ref="E131:E134" si="66">IF(ISNUMBER(D131), (D131 - $B131) / $B131, "")</f>
        <v>3.4482758620689655E-2</v>
      </c>
      <c r="F131" s="18">
        <f>IF(ISNUMBER(D131), $B145 * E131, "")</f>
        <v>5172.4137931034484</v>
      </c>
      <c r="G131" s="31">
        <v>14.8</v>
      </c>
      <c r="H131" s="32">
        <f t="shared" ref="H131:H134" si="67">IF(ISNUMBER(G131), (G131 - $B131) / $B131, "")</f>
        <v>2.0689655172413841E-2</v>
      </c>
      <c r="I131" s="101">
        <f>IF(ISNUMBER(G131), $B145 * H131, "")</f>
        <v>3103.4482758620761</v>
      </c>
      <c r="J131" s="15">
        <v>14.8</v>
      </c>
      <c r="K131" s="32">
        <f t="shared" ref="K131:K134" si="68">IF(ISNUMBER(J131), (J131 - $B131) / $B131, "")</f>
        <v>2.0689655172413841E-2</v>
      </c>
      <c r="L131" s="18">
        <f>IF(ISNUMBER(J131), $B145 * K131, "")</f>
        <v>3103.4482758620761</v>
      </c>
      <c r="M131" s="31">
        <v>14.6</v>
      </c>
      <c r="N131" s="32">
        <f t="shared" ref="N131:N134" si="69">IF(ISNUMBER(M131), (M131 - $B131) / $B131, "")</f>
        <v>6.8965517241379067E-3</v>
      </c>
      <c r="O131" s="18">
        <f>IF(ISNUMBER(M131), $B145 * N131, "")</f>
        <v>1034.4827586206859</v>
      </c>
      <c r="Q131" s="232"/>
      <c r="R131" s="232"/>
      <c r="S131" s="232"/>
    </row>
    <row r="132" spans="1:19" ht="17.25" thickBot="1">
      <c r="A132" s="125" t="s">
        <v>214</v>
      </c>
      <c r="B132" s="126">
        <v>13.2</v>
      </c>
      <c r="C132" s="77">
        <v>3.125E-2</v>
      </c>
      <c r="D132" s="15">
        <v>13.9</v>
      </c>
      <c r="E132" s="32">
        <f t="shared" si="66"/>
        <v>5.3030303030303115E-2</v>
      </c>
      <c r="F132" s="18">
        <f>IF(ISNUMBER(D132), $B145 * E132, "")</f>
        <v>7954.5454545454677</v>
      </c>
      <c r="G132" s="31">
        <v>14</v>
      </c>
      <c r="H132" s="32">
        <f t="shared" si="67"/>
        <v>6.0606060606060663E-2</v>
      </c>
      <c r="I132" s="101">
        <f>IF(ISNUMBER(G132), $B145 * H132, "")</f>
        <v>9090.9090909090992</v>
      </c>
      <c r="J132" s="15">
        <v>13.8</v>
      </c>
      <c r="K132" s="32">
        <f t="shared" si="68"/>
        <v>4.5454545454545567E-2</v>
      </c>
      <c r="L132" s="18">
        <f>IF(ISNUMBER(J132), $B145 * K132, "")</f>
        <v>6818.1818181818353</v>
      </c>
      <c r="M132" s="31">
        <v>13.5</v>
      </c>
      <c r="N132" s="32">
        <f t="shared" si="69"/>
        <v>2.2727272727272783E-2</v>
      </c>
      <c r="O132" s="18">
        <f>IF(ISNUMBER(M132), $B145 * N132, "")</f>
        <v>3409.0909090909176</v>
      </c>
      <c r="Q132" s="232"/>
      <c r="R132" s="232"/>
      <c r="S132" s="232"/>
    </row>
    <row r="133" spans="1:19" ht="17.25" thickBot="1">
      <c r="A133" s="125" t="s">
        <v>188</v>
      </c>
      <c r="B133" s="126">
        <v>19.8</v>
      </c>
      <c r="C133" s="77">
        <v>3.125E-2</v>
      </c>
      <c r="D133" s="15">
        <v>20.3</v>
      </c>
      <c r="E133" s="32">
        <f t="shared" si="66"/>
        <v>2.5252525252525252E-2</v>
      </c>
      <c r="F133" s="18">
        <f>IF(ISNUMBER(D133), $B145 * E133, "")</f>
        <v>3787.878787878788</v>
      </c>
      <c r="G133" s="31">
        <v>20</v>
      </c>
      <c r="H133" s="32">
        <f t="shared" si="67"/>
        <v>1.0101010101010065E-2</v>
      </c>
      <c r="I133" s="101">
        <f>IF(ISNUMBER(G133), $B145 * H133, "")</f>
        <v>1515.1515151515098</v>
      </c>
      <c r="J133" s="15">
        <v>20</v>
      </c>
      <c r="K133" s="32">
        <f t="shared" si="68"/>
        <v>1.0101010101010065E-2</v>
      </c>
      <c r="L133" s="18">
        <f>IF(ISNUMBER(J133), $B145 * K133, "")</f>
        <v>1515.1515151515098</v>
      </c>
      <c r="M133" s="31">
        <v>19.8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186</v>
      </c>
      <c r="B134" s="131">
        <v>17.399999999999999</v>
      </c>
      <c r="C134" s="79">
        <v>1.75438596E-2</v>
      </c>
      <c r="D134" s="24">
        <v>18.600000000000001</v>
      </c>
      <c r="E134" s="25">
        <f t="shared" si="66"/>
        <v>6.8965517241379476E-2</v>
      </c>
      <c r="F134" s="104">
        <f>IF(ISNUMBER(D134), $B145 * E134, "")</f>
        <v>10344.827586206922</v>
      </c>
      <c r="G134" s="102">
        <v>18.100000000000001</v>
      </c>
      <c r="H134" s="25">
        <f t="shared" si="67"/>
        <v>4.022988505747143E-2</v>
      </c>
      <c r="I134" s="103">
        <f>IF(ISNUMBER(G134), $B145 * H134, "")</f>
        <v>6034.4827586207148</v>
      </c>
      <c r="J134" s="24">
        <v>18.2</v>
      </c>
      <c r="K134" s="25">
        <f t="shared" si="68"/>
        <v>4.5977011494252921E-2</v>
      </c>
      <c r="L134" s="104">
        <f>IF(ISNUMBER(J134), $B145 * K134, "")</f>
        <v>6896.5517241379384</v>
      </c>
      <c r="M134" s="102">
        <v>17.899999999999999</v>
      </c>
      <c r="N134" s="25">
        <f t="shared" si="69"/>
        <v>2.8735632183908049E-2</v>
      </c>
      <c r="O134" s="104">
        <f>IF(ISNUMBER(M134), $B145 * N134, "")</f>
        <v>4310.3448275862074</v>
      </c>
      <c r="Q134" s="233"/>
      <c r="R134" s="234"/>
      <c r="S134" s="235"/>
    </row>
    <row r="135" spans="1:19">
      <c r="A135" s="123" t="s">
        <v>176</v>
      </c>
      <c r="B135" s="124">
        <v>23.9</v>
      </c>
      <c r="C135" s="76">
        <v>1.27118644E-2</v>
      </c>
      <c r="D135" s="13">
        <v>28.2</v>
      </c>
      <c r="E135" s="14">
        <f>IF(ISNUMBER(D135), (D135 - $B135) / $B135, "")</f>
        <v>0.17991631799163185</v>
      </c>
      <c r="F135" s="16">
        <f>IF(ISNUMBER(D135), $B145 * E135, "")</f>
        <v>26987.447698744778</v>
      </c>
      <c r="G135" s="29">
        <v>26.4</v>
      </c>
      <c r="H135" s="14">
        <f>IF(ISNUMBER(G135), (G135 - $B135) / $B135, "")</f>
        <v>0.10460251046025106</v>
      </c>
      <c r="I135" s="100">
        <f>IF(ISNUMBER(G135), $B145 * H135, "")</f>
        <v>15690.376569037659</v>
      </c>
      <c r="J135" s="13">
        <v>26.9</v>
      </c>
      <c r="K135" s="14">
        <f>IF(ISNUMBER(J135), (J135 - $B135) / $B135, "")</f>
        <v>0.12552301255230125</v>
      </c>
      <c r="L135" s="16">
        <f>IF(ISNUMBER(J135), $B145 * K135, "")</f>
        <v>18828.451882845187</v>
      </c>
      <c r="M135" s="29">
        <v>25.9</v>
      </c>
      <c r="N135" s="14">
        <f>IF(ISNUMBER(M135), (M135 - $B135) / $B135, "")</f>
        <v>8.3682008368200847E-2</v>
      </c>
      <c r="O135" s="16">
        <f>IF(ISNUMBER(M135), $B145 * N135, "")</f>
        <v>12552.301255230128</v>
      </c>
      <c r="Q135" s="236"/>
      <c r="R135" s="237"/>
      <c r="S135" s="238"/>
    </row>
    <row r="136" spans="1:19" ht="17.25" thickBot="1">
      <c r="A136" s="125" t="s">
        <v>146</v>
      </c>
      <c r="B136" s="126">
        <v>22.4</v>
      </c>
      <c r="C136" s="77">
        <v>9.0090090000000001E-3</v>
      </c>
      <c r="D136" s="15">
        <v>23.1</v>
      </c>
      <c r="E136" s="32">
        <f t="shared" ref="E136:E139" si="70">IF(ISNUMBER(D136), (D136 - $B136) / $B136, "")</f>
        <v>3.1250000000000132E-2</v>
      </c>
      <c r="F136" s="18">
        <f>IF(ISNUMBER(D136), $B145 * E136, "")</f>
        <v>4687.50000000002</v>
      </c>
      <c r="G136" s="31">
        <v>22.8</v>
      </c>
      <c r="H136" s="32">
        <f t="shared" ref="H136:H139" si="71">IF(ISNUMBER(G136), (G136 - $B136) / $B136, "")</f>
        <v>1.7857142857142953E-2</v>
      </c>
      <c r="I136" s="101">
        <f>IF(ISNUMBER(G136), $B145 * H136, "")</f>
        <v>2678.571428571443</v>
      </c>
      <c r="J136" s="15">
        <v>23.1</v>
      </c>
      <c r="K136" s="32">
        <f t="shared" ref="K136:K139" si="72">IF(ISNUMBER(J136), (J136 - $B136) / $B136, "")</f>
        <v>3.1250000000000132E-2</v>
      </c>
      <c r="L136" s="18">
        <f>IF(ISNUMBER(J136), $B145 * K136, "")</f>
        <v>4687.50000000002</v>
      </c>
      <c r="M136" s="31">
        <v>22.8</v>
      </c>
      <c r="N136" s="32">
        <f t="shared" ref="N136:N139" si="73">IF(ISNUMBER(M136), (M136 - $B136) / $B136, "")</f>
        <v>1.7857142857142953E-2</v>
      </c>
      <c r="O136" s="18">
        <f>IF(ISNUMBER(M136), $B145 * N136, "")</f>
        <v>2678.571428571443</v>
      </c>
      <c r="Q136" s="239"/>
      <c r="R136" s="240"/>
      <c r="S136" s="241"/>
    </row>
    <row r="137" spans="1:19" ht="17.25" thickBot="1">
      <c r="A137" s="125" t="s">
        <v>248</v>
      </c>
      <c r="B137" s="126">
        <v>95</v>
      </c>
      <c r="C137" s="77">
        <v>6.3559322E-3</v>
      </c>
      <c r="D137" s="15">
        <v>97.4</v>
      </c>
      <c r="E137" s="32">
        <f t="shared" si="70"/>
        <v>2.5263157894736901E-2</v>
      </c>
      <c r="F137" s="18">
        <f>IF(ISNUMBER(D137), $B145 * E137, "")</f>
        <v>3789.4736842105349</v>
      </c>
      <c r="G137" s="31">
        <v>96.5</v>
      </c>
      <c r="H137" s="32">
        <f t="shared" si="71"/>
        <v>1.5789473684210527E-2</v>
      </c>
      <c r="I137" s="101">
        <f>IF(ISNUMBER(G137), $B145 * H137, "")</f>
        <v>2368.4210526315792</v>
      </c>
      <c r="J137" s="15">
        <v>97.8</v>
      </c>
      <c r="K137" s="32">
        <f t="shared" si="72"/>
        <v>2.9473684210526287E-2</v>
      </c>
      <c r="L137" s="18">
        <f>IF(ISNUMBER(J137), $B145 * K137, "")</f>
        <v>4421.052631578943</v>
      </c>
      <c r="M137" s="31">
        <v>96.3</v>
      </c>
      <c r="N137" s="32">
        <f t="shared" si="73"/>
        <v>1.3684210526315759E-2</v>
      </c>
      <c r="O137" s="18">
        <f>IF(ISNUMBER(M137), $B145 * N137, "")</f>
        <v>2052.6315789473638</v>
      </c>
      <c r="Q137" s="232"/>
      <c r="R137" s="232"/>
      <c r="S137" s="232"/>
    </row>
    <row r="138" spans="1:19" ht="17.25" thickBot="1">
      <c r="A138" s="125" t="s">
        <v>120</v>
      </c>
      <c r="B138" s="126">
        <v>39.200000000000003</v>
      </c>
      <c r="C138" s="77">
        <v>0</v>
      </c>
      <c r="D138" s="15">
        <v>40</v>
      </c>
      <c r="E138" s="32">
        <f t="shared" si="70"/>
        <v>2.0408163265306048E-2</v>
      </c>
      <c r="F138" s="18">
        <f>IF(ISNUMBER(D138), $B145 * E138, "")</f>
        <v>3061.2244897959072</v>
      </c>
      <c r="G138" s="31">
        <v>40</v>
      </c>
      <c r="H138" s="32">
        <f t="shared" si="71"/>
        <v>2.0408163265306048E-2</v>
      </c>
      <c r="I138" s="101">
        <f>IF(ISNUMBER(G138), $B145 * H138, "")</f>
        <v>3061.2244897959072</v>
      </c>
      <c r="J138" s="15">
        <v>40.1</v>
      </c>
      <c r="K138" s="32">
        <f t="shared" si="72"/>
        <v>2.2959183673469351E-2</v>
      </c>
      <c r="L138" s="18">
        <f>IF(ISNUMBER(J138), $B145 * K138, "")</f>
        <v>3443.8775510204027</v>
      </c>
      <c r="M138" s="31">
        <v>39.9</v>
      </c>
      <c r="N138" s="32">
        <f t="shared" si="73"/>
        <v>1.7857142857142749E-2</v>
      </c>
      <c r="O138" s="18">
        <f>IF(ISNUMBER(M138), $B145 * N138, "")</f>
        <v>2678.5714285714121</v>
      </c>
      <c r="Q138" s="242"/>
      <c r="R138" s="242"/>
      <c r="S138" s="242"/>
    </row>
    <row r="139" spans="1:19" ht="17.25" thickBot="1">
      <c r="A139" s="127" t="s">
        <v>98</v>
      </c>
      <c r="B139" s="128">
        <v>4.53</v>
      </c>
      <c r="C139" s="78">
        <v>-4.3956044000000001E-3</v>
      </c>
      <c r="D139" s="20">
        <v>4.58</v>
      </c>
      <c r="E139" s="21">
        <f t="shared" si="70"/>
        <v>1.1037527593818946E-2</v>
      </c>
      <c r="F139" s="22">
        <f>IF(ISNUMBER(D139), $B145 * E139, "")</f>
        <v>1655.6291390728418</v>
      </c>
      <c r="G139" s="30">
        <v>4.58</v>
      </c>
      <c r="H139" s="21">
        <f t="shared" si="71"/>
        <v>1.1037527593818946E-2</v>
      </c>
      <c r="I139" s="105">
        <f>IF(ISNUMBER(G139), $B145 * H139, "")</f>
        <v>1655.6291390728418</v>
      </c>
      <c r="J139" s="20">
        <v>4.62</v>
      </c>
      <c r="K139" s="21">
        <f t="shared" si="72"/>
        <v>1.9867549668874138E-2</v>
      </c>
      <c r="L139" s="22">
        <f>IF(ISNUMBER(J139), $B145 * K139, "")</f>
        <v>2980.1324503311207</v>
      </c>
      <c r="M139" s="30">
        <v>4.57</v>
      </c>
      <c r="N139" s="21">
        <f t="shared" si="73"/>
        <v>8.8300220750551946E-3</v>
      </c>
      <c r="O139" s="22">
        <f>IF(ISNUMBER(M139), $B145 * N139, "")</f>
        <v>1324.5033112582792</v>
      </c>
      <c r="Q139" s="242"/>
      <c r="R139" s="242"/>
      <c r="S139" s="242"/>
    </row>
    <row r="140" spans="1:19" ht="17.25" thickBot="1">
      <c r="A140" s="125" t="s">
        <v>65</v>
      </c>
      <c r="B140" s="129">
        <v>66.5</v>
      </c>
      <c r="C140" s="80">
        <v>-7.4626865999999998E-3</v>
      </c>
      <c r="D140" s="106">
        <v>66.400000000000006</v>
      </c>
      <c r="E140" s="107">
        <f>IF(ISNUMBER(D140), (D140 - $B140) / $B140, "")</f>
        <v>-1.503759398496155E-3</v>
      </c>
      <c r="F140" s="108">
        <f>IF(ISNUMBER(D140), $B145 * E140, "")</f>
        <v>-225.56390977442325</v>
      </c>
      <c r="G140" s="109">
        <v>66.3</v>
      </c>
      <c r="H140" s="107">
        <f>IF(ISNUMBER(G140), (G140 - $B140) / $B140, "")</f>
        <v>-3.0075187969925239E-3</v>
      </c>
      <c r="I140" s="110">
        <f>IF(ISNUMBER(G140), $B145 * H140, "")</f>
        <v>-451.12781954887856</v>
      </c>
      <c r="J140" s="106">
        <v>66.599999999999994</v>
      </c>
      <c r="K140" s="107">
        <f>IF(ISNUMBER(J140), (J140 - $B140) / $B140, "")</f>
        <v>1.503759398496155E-3</v>
      </c>
      <c r="L140" s="108">
        <f>IF(ISNUMBER(J140), $B145 * K140, "")</f>
        <v>225.56390977442325</v>
      </c>
      <c r="M140" s="109">
        <v>66.400000000000006</v>
      </c>
      <c r="N140" s="107">
        <f>IF(ISNUMBER(M140), (M140 - $B140) / $B140, "")</f>
        <v>-1.503759398496155E-3</v>
      </c>
      <c r="O140" s="108">
        <f>IF(ISNUMBER(M140), $B145 * N140, "")</f>
        <v>-225.56390977442325</v>
      </c>
      <c r="Q140" s="232"/>
      <c r="R140" s="232"/>
      <c r="S140" s="232"/>
    </row>
    <row r="141" spans="1:19" ht="17.25" thickBot="1">
      <c r="A141" s="125" t="s">
        <v>328</v>
      </c>
      <c r="B141" s="126">
        <v>0.26900000000000002</v>
      </c>
      <c r="C141" s="77">
        <v>-2.5362318799999999E-2</v>
      </c>
      <c r="D141" s="15">
        <v>0.26800000000000002</v>
      </c>
      <c r="E141" s="32">
        <f t="shared" ref="E141:E144" si="74">IF(ISNUMBER(D141), (D141 - $B141) / $B141, "")</f>
        <v>-3.7174721189591107E-3</v>
      </c>
      <c r="F141" s="18">
        <f>IF(ISNUMBER(D141), $B145 * E141, "")</f>
        <v>-557.62081784386658</v>
      </c>
      <c r="G141" s="31">
        <v>0.26800000000000002</v>
      </c>
      <c r="H141" s="32">
        <f t="shared" ref="H141:H144" si="75">IF(ISNUMBER(G141), (G141 - $B141) / $B141, "")</f>
        <v>-3.7174721189591107E-3</v>
      </c>
      <c r="I141" s="101">
        <f>IF(ISNUMBER(G141), $B145 * H141, "")</f>
        <v>-557.62081784386658</v>
      </c>
      <c r="J141" s="15">
        <v>0.26900000000000002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0.26800000000000002</v>
      </c>
      <c r="N141" s="32">
        <f t="shared" ref="N141:N144" si="77">IF(ISNUMBER(M141), (M141 - $B141) / $B141, "")</f>
        <v>-3.7174721189591107E-3</v>
      </c>
      <c r="O141" s="18">
        <f>IF(ISNUMBER(M141), $B145 * N141, "")</f>
        <v>-557.62081784386658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5.202666889356148E-2</v>
      </c>
      <c r="F145" s="28">
        <f>SUM(F125:F144)</f>
        <v>132668.00567858177</v>
      </c>
      <c r="G145" s="26" t="s">
        <v>269</v>
      </c>
      <c r="H145" s="27">
        <f>IF(COUNT(H125:H144), SUM(H125:H144) / COUNT(H125:H144), 0)</f>
        <v>2.9901649226471153E-2</v>
      </c>
      <c r="I145" s="28">
        <f>SUM(I125:I144)</f>
        <v>76249.205527501443</v>
      </c>
      <c r="J145" s="26" t="s">
        <v>269</v>
      </c>
      <c r="K145" s="27">
        <f>IF(COUNT(K125:K144), SUM(K125:K144) / COUNT(K125:K144), 0)</f>
        <v>3.6364969185366434E-2</v>
      </c>
      <c r="L145" s="28">
        <f>SUM(L125:L144)</f>
        <v>92730.671422684405</v>
      </c>
      <c r="M145" s="26" t="s">
        <v>269</v>
      </c>
      <c r="N145" s="27">
        <f>IF(COUNT(N125:N144), SUM(N125:N144) / COUNT(N125:N144), 0)</f>
        <v>2.0017039000430874E-2</v>
      </c>
      <c r="O145" s="28">
        <f>SUM(O125:O144)</f>
        <v>51043.44945109875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09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2021-10-14(목) 오전 00:00</v>
      </c>
      <c r="C150" s="284"/>
      <c r="D150" s="256" t="str">
        <f>TEXT($G$1, "[$-ko-KR]yyyy-mm-dd(ddd) ") &amp; "오후 14:00"</f>
        <v>2021-10-14(목) 오후 14:00</v>
      </c>
      <c r="E150" s="257"/>
      <c r="F150" s="258"/>
      <c r="G150" s="256" t="str">
        <f>TEXT($G$1, "[$-ko-KR]yyyy-mm-dd(ddd) ") &amp; "오후 19:00"</f>
        <v>2021-10-14(목) 오후 19:00</v>
      </c>
      <c r="H150" s="257"/>
      <c r="I150" s="258"/>
      <c r="J150" s="256" t="str">
        <f>TEXT($G$1, "[$-ko-KR]yyyy-mm-dd(ddd) ") &amp; "오후 21:00"</f>
        <v>2021-10-14(목) 오후 21:00</v>
      </c>
      <c r="K150" s="257"/>
      <c r="L150" s="258"/>
      <c r="M150" s="256" t="str">
        <f>TEXT($G$1+1, "[$-ko-KR]yyyy-mm-dd(ddd) ") &amp; "오전 00:00"</f>
        <v>2021-10-15(금)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0" t="s">
        <v>58</v>
      </c>
      <c r="H151" s="211" t="s">
        <v>266</v>
      </c>
      <c r="I151" s="21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86</v>
      </c>
      <c r="B152" s="124">
        <v>394</v>
      </c>
      <c r="C152" s="76">
        <v>1.0256410299999999E-2</v>
      </c>
      <c r="D152" s="13">
        <v>397</v>
      </c>
      <c r="E152" s="14">
        <f>IF(ISNUMBER(D152), (D152 - $B152) / $B152, "")</f>
        <v>7.6142131979695434E-3</v>
      </c>
      <c r="F152" s="16">
        <f>IF(ISNUMBER(D152), $B172 * E152, "")</f>
        <v>1142.1319796954315</v>
      </c>
      <c r="G152" s="29">
        <v>398</v>
      </c>
      <c r="H152" s="14">
        <f>IF(ISNUMBER(G152), (G152 - $B152) / $B152, "")</f>
        <v>1.015228426395939E-2</v>
      </c>
      <c r="I152" s="100">
        <f>IF(ISNUMBER(G152), $B172 * H152, "")</f>
        <v>1522.8426395939084</v>
      </c>
      <c r="J152" s="13">
        <v>403</v>
      </c>
      <c r="K152" s="14">
        <f>IF(ISNUMBER(J152), (J152 - $B152) / $B152, "")</f>
        <v>2.2842639593908629E-2</v>
      </c>
      <c r="L152" s="16">
        <f>IF(ISNUMBER(J152), $B172 * K152, "")</f>
        <v>3426.3959390862942</v>
      </c>
      <c r="M152" s="29">
        <v>398</v>
      </c>
      <c r="N152" s="14">
        <f>IF(ISNUMBER(M152), (M152 - $B152) / $B152, "")</f>
        <v>1.015228426395939E-2</v>
      </c>
      <c r="O152" s="16">
        <f>IF(ISNUMBER(M152), $B172 * N152, "")</f>
        <v>1522.8426395939084</v>
      </c>
      <c r="Q152" s="242"/>
      <c r="R152" s="242"/>
      <c r="S152" s="242"/>
    </row>
    <row r="153" spans="1:19" ht="17.25" thickBot="1">
      <c r="A153" s="125" t="s">
        <v>204</v>
      </c>
      <c r="B153" s="126">
        <v>903</v>
      </c>
      <c r="C153" s="77">
        <v>1.00671141E-2</v>
      </c>
      <c r="D153" s="15">
        <v>903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898</v>
      </c>
      <c r="H153" s="32">
        <f t="shared" ref="H153:H156" si="79">IF(ISNUMBER(G153), (G153 - $B153) / $B153, "")</f>
        <v>-5.5370985603543747E-3</v>
      </c>
      <c r="I153" s="101">
        <f>IF(ISNUMBER(G153), $B172 * H153, "")</f>
        <v>-830.56478405315625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>
        <v>916</v>
      </c>
      <c r="N153" s="32">
        <f t="shared" ref="N153:N156" si="81">IF(ISNUMBER(M153), (M153 - $B153) / $B153, "")</f>
        <v>1.4396456256921373E-2</v>
      </c>
      <c r="O153" s="18">
        <f>IF(ISNUMBER(M153), $B172 * N153, "")</f>
        <v>2159.4684385382061</v>
      </c>
      <c r="Q153" s="242"/>
      <c r="R153" s="242"/>
      <c r="S153" s="242"/>
    </row>
    <row r="154" spans="1:19" ht="17.25" thickBot="1">
      <c r="A154" s="125" t="s">
        <v>54</v>
      </c>
      <c r="B154" s="126">
        <v>437</v>
      </c>
      <c r="C154" s="77">
        <v>9.2378753000000001E-3</v>
      </c>
      <c r="D154" s="15">
        <v>438</v>
      </c>
      <c r="E154" s="32">
        <f t="shared" si="78"/>
        <v>2.2883295194508009E-3</v>
      </c>
      <c r="F154" s="18">
        <f>IF(ISNUMBER(D154), $B172 * E154, "")</f>
        <v>343.24942791762015</v>
      </c>
      <c r="G154" s="31" t="s">
        <v>329</v>
      </c>
      <c r="H154" s="32" t="str">
        <f t="shared" si="79"/>
        <v/>
      </c>
      <c r="I154" s="101" t="str">
        <f>IF(ISNUMBER(G154), $B172 * H154, "")</f>
        <v/>
      </c>
      <c r="J154" s="15" t="s">
        <v>329</v>
      </c>
      <c r="K154" s="32" t="str">
        <f t="shared" si="80"/>
        <v/>
      </c>
      <c r="L154" s="18" t="str">
        <f>IF(ISNUMBER(J154), $B172 * K154, "")</f>
        <v/>
      </c>
      <c r="M154" s="31" t="s">
        <v>329</v>
      </c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25" t="s">
        <v>164</v>
      </c>
      <c r="B155" s="126">
        <v>227</v>
      </c>
      <c r="C155" s="77">
        <v>8.8888888999999992E-3</v>
      </c>
      <c r="D155" s="15">
        <v>229</v>
      </c>
      <c r="E155" s="32">
        <f t="shared" si="78"/>
        <v>8.8105726872246704E-3</v>
      </c>
      <c r="F155" s="18">
        <f>IF(ISNUMBER(D155), $B172 * E155, "")</f>
        <v>1321.5859030837005</v>
      </c>
      <c r="G155" s="31">
        <v>229</v>
      </c>
      <c r="H155" s="32">
        <f t="shared" si="79"/>
        <v>8.8105726872246704E-3</v>
      </c>
      <c r="I155" s="101">
        <f>IF(ISNUMBER(G155), $B172 * H155, "")</f>
        <v>1321.5859030837005</v>
      </c>
      <c r="J155" s="15">
        <v>230</v>
      </c>
      <c r="K155" s="32">
        <f t="shared" si="80"/>
        <v>1.3215859030837005E-2</v>
      </c>
      <c r="L155" s="18">
        <f>IF(ISNUMBER(J155), $B172 * K155, "")</f>
        <v>1982.3788546255507</v>
      </c>
      <c r="M155" s="31">
        <v>229</v>
      </c>
      <c r="N155" s="32">
        <f t="shared" si="81"/>
        <v>8.8105726872246704E-3</v>
      </c>
      <c r="O155" s="18">
        <f>IF(ISNUMBER(M155), $B172 * N155, "")</f>
        <v>1321.5859030837005</v>
      </c>
      <c r="Q155" s="232"/>
      <c r="R155" s="232"/>
      <c r="S155" s="232"/>
    </row>
    <row r="156" spans="1:19" ht="17.25" thickBot="1">
      <c r="A156" s="127" t="s">
        <v>122</v>
      </c>
      <c r="B156" s="128">
        <v>607</v>
      </c>
      <c r="C156" s="78">
        <v>8.3056477999999996E-3</v>
      </c>
      <c r="D156" s="20">
        <v>616</v>
      </c>
      <c r="E156" s="21">
        <f t="shared" si="78"/>
        <v>1.4827018121911038E-2</v>
      </c>
      <c r="F156" s="22">
        <f>IF(ISNUMBER(D156), $B172 * E156, "")</f>
        <v>2224.0527182866558</v>
      </c>
      <c r="G156" s="30">
        <v>611</v>
      </c>
      <c r="H156" s="21">
        <f t="shared" si="79"/>
        <v>6.5897858319604614E-3</v>
      </c>
      <c r="I156" s="105">
        <f>IF(ISNUMBER(G156), $B172 * H156, "")</f>
        <v>988.46787479406919</v>
      </c>
      <c r="J156" s="20">
        <v>617</v>
      </c>
      <c r="K156" s="21">
        <f t="shared" si="80"/>
        <v>1.6474464579901153E-2</v>
      </c>
      <c r="L156" s="22">
        <f>IF(ISNUMBER(J156), $B172 * K156, "")</f>
        <v>2471.169686985173</v>
      </c>
      <c r="M156" s="30">
        <v>614</v>
      </c>
      <c r="N156" s="21">
        <f t="shared" si="81"/>
        <v>1.1532125205930808E-2</v>
      </c>
      <c r="O156" s="22">
        <f>IF(ISNUMBER(M156), $B172 * N156, "")</f>
        <v>1729.8187808896212</v>
      </c>
      <c r="Q156" s="232"/>
      <c r="R156" s="232"/>
      <c r="S156" s="232"/>
    </row>
    <row r="157" spans="1:19" ht="17.25" thickBot="1">
      <c r="A157" s="125" t="s">
        <v>112</v>
      </c>
      <c r="B157" s="129">
        <v>894</v>
      </c>
      <c r="C157" s="80">
        <v>3.3670034000000001E-3</v>
      </c>
      <c r="D157" s="106">
        <v>904</v>
      </c>
      <c r="E157" s="107">
        <f>IF(ISNUMBER(D157), (D157 - $B157) / $B157, "")</f>
        <v>1.1185682326621925E-2</v>
      </c>
      <c r="F157" s="108">
        <f>IF(ISNUMBER(D157), $B172 * E157, "")</f>
        <v>1677.8523489932886</v>
      </c>
      <c r="G157" s="109">
        <v>906</v>
      </c>
      <c r="H157" s="107">
        <f>IF(ISNUMBER(G157), (G157 - $B157) / $B157, "")</f>
        <v>1.3422818791946308E-2</v>
      </c>
      <c r="I157" s="110">
        <f>IF(ISNUMBER(G157), $B172 * H157, "")</f>
        <v>2013.4228187919462</v>
      </c>
      <c r="J157" s="106">
        <v>920</v>
      </c>
      <c r="K157" s="107">
        <f>IF(ISNUMBER(J157), (J157 - $B157) / $B157, "")</f>
        <v>2.9082774049217001E-2</v>
      </c>
      <c r="L157" s="108">
        <f>IF(ISNUMBER(J157), $B172 * K157, "")</f>
        <v>4362.4161073825499</v>
      </c>
      <c r="M157" s="109">
        <v>933</v>
      </c>
      <c r="N157" s="107">
        <f>IF(ISNUMBER(M157), (M157 - $B157) / $B157, "")</f>
        <v>4.3624161073825503E-2</v>
      </c>
      <c r="O157" s="108">
        <f>IF(ISNUMBER(M157), $B172 * N157, "")</f>
        <v>6543.6241610738252</v>
      </c>
      <c r="Q157" s="232"/>
      <c r="R157" s="232"/>
      <c r="S157" s="232"/>
    </row>
    <row r="158" spans="1:19" ht="17.25" thickBot="1">
      <c r="A158" s="125" t="s">
        <v>228</v>
      </c>
      <c r="B158" s="126">
        <v>349</v>
      </c>
      <c r="C158" s="77">
        <v>2.8735632000000001E-3</v>
      </c>
      <c r="D158" s="15">
        <v>352</v>
      </c>
      <c r="E158" s="32">
        <f t="shared" ref="E158:E161" si="82">IF(ISNUMBER(D158), (D158 - $B158) / $B158, "")</f>
        <v>8.5959885386819486E-3</v>
      </c>
      <c r="F158" s="18">
        <f>IF(ISNUMBER(D158), $B172 * E158, "")</f>
        <v>1289.3982808022922</v>
      </c>
      <c r="G158" s="31">
        <v>350</v>
      </c>
      <c r="H158" s="32">
        <f t="shared" ref="H158:H161" si="83">IF(ISNUMBER(G158), (G158 - $B158) / $B158, "")</f>
        <v>2.8653295128939827E-3</v>
      </c>
      <c r="I158" s="101">
        <f>IF(ISNUMBER(G158), $B172 * H158, "")</f>
        <v>429.79942693409743</v>
      </c>
      <c r="J158" s="15">
        <v>350</v>
      </c>
      <c r="K158" s="32">
        <f t="shared" ref="K158:K161" si="84">IF(ISNUMBER(J158), (J158 - $B158) / $B158, "")</f>
        <v>2.8653295128939827E-3</v>
      </c>
      <c r="L158" s="18">
        <f>IF(ISNUMBER(J158), $B172 * K158, "")</f>
        <v>429.79942693409743</v>
      </c>
      <c r="M158" s="31">
        <v>353</v>
      </c>
      <c r="N158" s="32">
        <f t="shared" ref="N158:N161" si="85">IF(ISNUMBER(M158), (M158 - $B158) / $B158, "")</f>
        <v>1.1461318051575931E-2</v>
      </c>
      <c r="O158" s="18">
        <f>IF(ISNUMBER(M158), $B172 * N158, "")</f>
        <v>1719.1977077363897</v>
      </c>
      <c r="Q158" s="232"/>
      <c r="R158" s="232"/>
      <c r="S158" s="232"/>
    </row>
    <row r="159" spans="1:19" ht="17.25" thickBot="1">
      <c r="A159" s="125" t="s">
        <v>252</v>
      </c>
      <c r="B159" s="126">
        <v>415</v>
      </c>
      <c r="C159" s="77">
        <v>2.4154589E-3</v>
      </c>
      <c r="D159" s="15">
        <v>423</v>
      </c>
      <c r="E159" s="32">
        <f t="shared" si="82"/>
        <v>1.9277108433734941E-2</v>
      </c>
      <c r="F159" s="18">
        <f>IF(ISNUMBER(D159), $B172 * E159, "")</f>
        <v>2891.5662650602412</v>
      </c>
      <c r="G159" s="31">
        <v>419</v>
      </c>
      <c r="H159" s="32">
        <f t="shared" si="83"/>
        <v>9.6385542168674707E-3</v>
      </c>
      <c r="I159" s="101">
        <f>IF(ISNUMBER(G159), $B172 * H159, "")</f>
        <v>1445.7831325301206</v>
      </c>
      <c r="J159" s="15">
        <v>422</v>
      </c>
      <c r="K159" s="32">
        <f t="shared" si="84"/>
        <v>1.6867469879518072E-2</v>
      </c>
      <c r="L159" s="18">
        <f>IF(ISNUMBER(J159), $B172 * K159, "")</f>
        <v>2530.1204819277109</v>
      </c>
      <c r="M159" s="31">
        <v>422</v>
      </c>
      <c r="N159" s="32">
        <f t="shared" si="85"/>
        <v>1.6867469879518072E-2</v>
      </c>
      <c r="O159" s="18">
        <f>IF(ISNUMBER(M159), $B172 * N159, "")</f>
        <v>2530.1204819277109</v>
      </c>
      <c r="Q159" s="232"/>
      <c r="R159" s="232"/>
      <c r="S159" s="232"/>
    </row>
    <row r="160" spans="1:19" ht="17.25" thickBot="1">
      <c r="A160" s="125" t="s">
        <v>240</v>
      </c>
      <c r="B160" s="126">
        <v>667</v>
      </c>
      <c r="C160" s="77">
        <v>1.5015015000000001E-3</v>
      </c>
      <c r="D160" s="15">
        <v>670</v>
      </c>
      <c r="E160" s="32">
        <f t="shared" si="82"/>
        <v>4.4977511244377807E-3</v>
      </c>
      <c r="F160" s="18">
        <f>IF(ISNUMBER(D160), $B172 * E160, "")</f>
        <v>674.66266866566707</v>
      </c>
      <c r="G160" s="31">
        <v>666</v>
      </c>
      <c r="H160" s="32">
        <f t="shared" si="83"/>
        <v>-1.4992503748125937E-3</v>
      </c>
      <c r="I160" s="101">
        <f>IF(ISNUMBER(G160), $B172 * H160, "")</f>
        <v>-224.88755622188904</v>
      </c>
      <c r="J160" s="15">
        <v>675</v>
      </c>
      <c r="K160" s="32">
        <f t="shared" si="84"/>
        <v>1.1994002998500749E-2</v>
      </c>
      <c r="L160" s="18">
        <f>IF(ISNUMBER(J160), $B172 * K160, "")</f>
        <v>1799.1004497751123</v>
      </c>
      <c r="M160" s="31">
        <v>692</v>
      </c>
      <c r="N160" s="32">
        <f t="shared" si="85"/>
        <v>3.7481259370314844E-2</v>
      </c>
      <c r="O160" s="18">
        <f>IF(ISNUMBER(M160), $B172 * N160, "")</f>
        <v>5622.1889055472266</v>
      </c>
      <c r="Q160" s="33"/>
      <c r="R160" s="33"/>
    </row>
    <row r="161" spans="1:19" ht="17.25" thickBot="1">
      <c r="A161" s="130" t="s">
        <v>150</v>
      </c>
      <c r="B161" s="131">
        <v>118</v>
      </c>
      <c r="C161" s="79">
        <v>0</v>
      </c>
      <c r="D161" s="24">
        <v>119</v>
      </c>
      <c r="E161" s="25">
        <f t="shared" si="82"/>
        <v>8.4745762711864406E-3</v>
      </c>
      <c r="F161" s="104">
        <f>IF(ISNUMBER(D161), $B172 * E161, "")</f>
        <v>1271.1864406779662</v>
      </c>
      <c r="G161" s="102">
        <v>120</v>
      </c>
      <c r="H161" s="25">
        <f t="shared" si="83"/>
        <v>1.6949152542372881E-2</v>
      </c>
      <c r="I161" s="103">
        <f>IF(ISNUMBER(G161), $B172 * H161, "")</f>
        <v>2542.3728813559323</v>
      </c>
      <c r="J161" s="24">
        <v>120</v>
      </c>
      <c r="K161" s="25">
        <f t="shared" si="84"/>
        <v>1.6949152542372881E-2</v>
      </c>
      <c r="L161" s="104">
        <f>IF(ISNUMBER(J161), $B172 * K161, "")</f>
        <v>2542.3728813559323</v>
      </c>
      <c r="M161" s="102">
        <v>119</v>
      </c>
      <c r="N161" s="25">
        <f t="shared" si="85"/>
        <v>8.4745762711864406E-3</v>
      </c>
      <c r="O161" s="104">
        <f>IF(ISNUMBER(M161), $B172 * N161, "")</f>
        <v>1271.1864406779662</v>
      </c>
      <c r="Q161" s="233"/>
      <c r="R161" s="234"/>
      <c r="S161" s="235"/>
    </row>
    <row r="162" spans="1:19">
      <c r="A162" s="123" t="s">
        <v>130</v>
      </c>
      <c r="B162" s="124">
        <v>113</v>
      </c>
      <c r="C162" s="76">
        <v>0</v>
      </c>
      <c r="D162" s="13">
        <v>116</v>
      </c>
      <c r="E162" s="14">
        <f>IF(ISNUMBER(D162), (D162 - $B162) / $B162, "")</f>
        <v>2.6548672566371681E-2</v>
      </c>
      <c r="F162" s="16">
        <f>IF(ISNUMBER(D162), $B172 * E162, "")</f>
        <v>3982.3008849557523</v>
      </c>
      <c r="G162" s="29">
        <v>118</v>
      </c>
      <c r="H162" s="14">
        <f>IF(ISNUMBER(G162), (G162 - $B162) / $B162, "")</f>
        <v>4.4247787610619468E-2</v>
      </c>
      <c r="I162" s="100">
        <f>IF(ISNUMBER(G162), $B172 * H162, "")</f>
        <v>6637.1681415929206</v>
      </c>
      <c r="J162" s="13">
        <v>119</v>
      </c>
      <c r="K162" s="14">
        <f>IF(ISNUMBER(J162), (J162 - $B162) / $B162, "")</f>
        <v>5.3097345132743362E-2</v>
      </c>
      <c r="L162" s="16">
        <f>IF(ISNUMBER(J162), $B172 * K162, "")</f>
        <v>7964.6017699115046</v>
      </c>
      <c r="M162" s="29">
        <v>119</v>
      </c>
      <c r="N162" s="14">
        <f>IF(ISNUMBER(M162), (M162 - $B162) / $B162, "")</f>
        <v>5.3097345132743362E-2</v>
      </c>
      <c r="O162" s="16">
        <f>IF(ISNUMBER(M162), $B172 * N162, "")</f>
        <v>7964.6017699115046</v>
      </c>
      <c r="Q162" s="236"/>
      <c r="R162" s="237"/>
      <c r="S162" s="238"/>
    </row>
    <row r="163" spans="1:19" ht="17.25" thickBot="1">
      <c r="A163" s="125" t="s">
        <v>80</v>
      </c>
      <c r="B163" s="126">
        <v>862</v>
      </c>
      <c r="C163" s="77">
        <v>0</v>
      </c>
      <c r="D163" s="15">
        <v>856</v>
      </c>
      <c r="E163" s="32">
        <f t="shared" ref="E163:E166" si="86">IF(ISNUMBER(D163), (D163 - $B163) / $B163, "")</f>
        <v>-6.9605568445475635E-3</v>
      </c>
      <c r="F163" s="18">
        <f>IF(ISNUMBER(D163), $B172 * E163, "")</f>
        <v>-1044.0835266821346</v>
      </c>
      <c r="G163" s="31">
        <v>860</v>
      </c>
      <c r="H163" s="32">
        <f t="shared" ref="H163:H166" si="87">IF(ISNUMBER(G163), (G163 - $B163) / $B163, "")</f>
        <v>-2.3201856148491878E-3</v>
      </c>
      <c r="I163" s="101">
        <f>IF(ISNUMBER(G163), $B172 * H163, "")</f>
        <v>-348.02784222737819</v>
      </c>
      <c r="J163" s="15">
        <v>871</v>
      </c>
      <c r="K163" s="32">
        <f t="shared" ref="K163:K166" si="88">IF(ISNUMBER(J163), (J163 - $B163) / $B163, "")</f>
        <v>1.0440835266821345E-2</v>
      </c>
      <c r="L163" s="18">
        <f>IF(ISNUMBER(J163), $B172 * K163, "")</f>
        <v>1566.1252900232018</v>
      </c>
      <c r="M163" s="31">
        <v>862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9"/>
      <c r="R163" s="240"/>
      <c r="S163" s="241"/>
    </row>
    <row r="164" spans="1:19" ht="17.25" thickBot="1">
      <c r="A164" s="125" t="s">
        <v>142</v>
      </c>
      <c r="B164" s="126">
        <v>106</v>
      </c>
      <c r="C164" s="77">
        <v>0</v>
      </c>
      <c r="D164" s="15">
        <v>108</v>
      </c>
      <c r="E164" s="32">
        <f t="shared" si="86"/>
        <v>1.8867924528301886E-2</v>
      </c>
      <c r="F164" s="18">
        <f>IF(ISNUMBER(D164), $B172 * E164, "")</f>
        <v>2830.1886792452829</v>
      </c>
      <c r="G164" s="31">
        <v>109</v>
      </c>
      <c r="H164" s="32">
        <f t="shared" si="87"/>
        <v>2.8301886792452831E-2</v>
      </c>
      <c r="I164" s="101">
        <f>IF(ISNUMBER(G164), $B172 * H164, "")</f>
        <v>4245.2830188679245</v>
      </c>
      <c r="J164" s="15">
        <v>110</v>
      </c>
      <c r="K164" s="32">
        <f t="shared" si="88"/>
        <v>3.7735849056603772E-2</v>
      </c>
      <c r="L164" s="18">
        <f>IF(ISNUMBER(J164), $B172 * K164, "")</f>
        <v>5660.3773584905657</v>
      </c>
      <c r="M164" s="31">
        <v>110</v>
      </c>
      <c r="N164" s="32">
        <f t="shared" si="89"/>
        <v>3.7735849056603772E-2</v>
      </c>
      <c r="O164" s="18">
        <f>IF(ISNUMBER(M164), $B172 * N164, "")</f>
        <v>5660.3773584905657</v>
      </c>
      <c r="Q164" s="232"/>
      <c r="R164" s="232"/>
      <c r="S164" s="232"/>
    </row>
    <row r="165" spans="1:19" ht="17.25" thickBot="1">
      <c r="A165" s="125" t="s">
        <v>264</v>
      </c>
      <c r="B165" s="126">
        <v>279</v>
      </c>
      <c r="C165" s="77">
        <v>0</v>
      </c>
      <c r="D165" s="15">
        <v>286</v>
      </c>
      <c r="E165" s="32">
        <f t="shared" si="86"/>
        <v>2.5089605734767026E-2</v>
      </c>
      <c r="F165" s="18">
        <f>IF(ISNUMBER(D165), $B172 * E165, "")</f>
        <v>3763.4408602150538</v>
      </c>
      <c r="G165" s="31">
        <v>287</v>
      </c>
      <c r="H165" s="32">
        <f t="shared" si="87"/>
        <v>2.8673835125448029E-2</v>
      </c>
      <c r="I165" s="101">
        <f>IF(ISNUMBER(G165), $B172 * H165, "")</f>
        <v>4301.0752688172042</v>
      </c>
      <c r="J165" s="15">
        <v>288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286</v>
      </c>
      <c r="N165" s="32">
        <f t="shared" si="89"/>
        <v>2.5089605734767026E-2</v>
      </c>
      <c r="O165" s="18">
        <f>IF(ISNUMBER(M165), $B172 * N165, "")</f>
        <v>3763.4408602150538</v>
      </c>
      <c r="Q165" s="242"/>
      <c r="R165" s="242"/>
      <c r="S165" s="242"/>
    </row>
    <row r="166" spans="1:19" ht="17.25" thickBot="1">
      <c r="A166" s="127" t="s">
        <v>57</v>
      </c>
      <c r="B166" s="128">
        <v>211</v>
      </c>
      <c r="C166" s="78">
        <v>-4.7169810999999999E-3</v>
      </c>
      <c r="D166" s="20">
        <v>215</v>
      </c>
      <c r="E166" s="21">
        <f t="shared" si="86"/>
        <v>1.8957345971563982E-2</v>
      </c>
      <c r="F166" s="22">
        <f>IF(ISNUMBER(D166), $B172 * E166, "")</f>
        <v>2843.6018957345973</v>
      </c>
      <c r="G166" s="30">
        <v>215</v>
      </c>
      <c r="H166" s="21">
        <f t="shared" si="87"/>
        <v>1.8957345971563982E-2</v>
      </c>
      <c r="I166" s="105">
        <f>IF(ISNUMBER(G166), $B172 * H166, "")</f>
        <v>2843.6018957345973</v>
      </c>
      <c r="J166" s="20">
        <v>218</v>
      </c>
      <c r="K166" s="21">
        <f t="shared" si="88"/>
        <v>3.3175355450236969E-2</v>
      </c>
      <c r="L166" s="22">
        <f>IF(ISNUMBER(J166), $B172 * K166, "")</f>
        <v>4976.3033175355458</v>
      </c>
      <c r="M166" s="30">
        <v>216</v>
      </c>
      <c r="N166" s="21">
        <f t="shared" si="89"/>
        <v>2.3696682464454975E-2</v>
      </c>
      <c r="O166" s="22">
        <f>IF(ISNUMBER(M166), $B172 * N166, "")</f>
        <v>3554.502369668246</v>
      </c>
      <c r="Q166" s="242"/>
      <c r="R166" s="242"/>
      <c r="S166" s="242"/>
    </row>
    <row r="167" spans="1:19" ht="17.25" thickBot="1">
      <c r="A167" s="125" t="s">
        <v>136</v>
      </c>
      <c r="B167" s="129">
        <v>352</v>
      </c>
      <c r="C167" s="80">
        <v>-5.6497175E-3</v>
      </c>
      <c r="D167" s="106">
        <v>356</v>
      </c>
      <c r="E167" s="107">
        <f>IF(ISNUMBER(D167), (D167 - $B167) / $B167, "")</f>
        <v>1.1363636363636364E-2</v>
      </c>
      <c r="F167" s="108">
        <f>IF(ISNUMBER(D167), $B172 * E167, "")</f>
        <v>1704.5454545454545</v>
      </c>
      <c r="G167" s="109">
        <v>355</v>
      </c>
      <c r="H167" s="107">
        <f>IF(ISNUMBER(G167), (G167 - $B167) / $B167, "")</f>
        <v>8.5227272727272721E-3</v>
      </c>
      <c r="I167" s="110">
        <f>IF(ISNUMBER(G167), $B172 * H167, "")</f>
        <v>1278.4090909090908</v>
      </c>
      <c r="J167" s="106">
        <v>358</v>
      </c>
      <c r="K167" s="107">
        <f>IF(ISNUMBER(J167), (J167 - $B167) / $B167, "")</f>
        <v>1.7045454545454544E-2</v>
      </c>
      <c r="L167" s="108">
        <f>IF(ISNUMBER(J167), $B172 * K167, "")</f>
        <v>2556.8181818181815</v>
      </c>
      <c r="M167" s="109">
        <v>359</v>
      </c>
      <c r="N167" s="107">
        <f>IF(ISNUMBER(M167), (M167 - $B167) / $B167, "")</f>
        <v>1.9886363636363636E-2</v>
      </c>
      <c r="O167" s="108">
        <f>IF(ISNUMBER(M167), $B172 * N167, "")</f>
        <v>2982.9545454545455</v>
      </c>
      <c r="Q167" s="232"/>
      <c r="R167" s="232"/>
      <c r="S167" s="232"/>
    </row>
    <row r="168" spans="1:19" ht="17.25" thickBot="1">
      <c r="A168" s="125" t="s">
        <v>61</v>
      </c>
      <c r="B168" s="126">
        <v>922</v>
      </c>
      <c r="C168" s="77">
        <v>-1.07296137E-2</v>
      </c>
      <c r="D168" s="15">
        <v>938</v>
      </c>
      <c r="E168" s="32">
        <f t="shared" ref="E168:E171" si="90">IF(ISNUMBER(D168), (D168 - $B168) / $B168, "")</f>
        <v>1.735357917570499E-2</v>
      </c>
      <c r="F168" s="18">
        <f>IF(ISNUMBER(D168), $B172 * E168, "")</f>
        <v>2603.0368763557485</v>
      </c>
      <c r="G168" s="31">
        <v>944</v>
      </c>
      <c r="H168" s="32">
        <f t="shared" ref="H168:H171" si="91">IF(ISNUMBER(G168), (G168 - $B168) / $B168, "")</f>
        <v>2.3861171366594359E-2</v>
      </c>
      <c r="I168" s="101">
        <f>IF(ISNUMBER(G168), $B172 * H168, "")</f>
        <v>3579.1757049891539</v>
      </c>
      <c r="J168" s="15">
        <v>951</v>
      </c>
      <c r="K168" s="32">
        <f t="shared" ref="K168:K171" si="92">IF(ISNUMBER(J168), (J168 - $B168) / $B168, "")</f>
        <v>3.1453362255965296E-2</v>
      </c>
      <c r="L168" s="18">
        <f>IF(ISNUMBER(J168), $B172 * K168, "")</f>
        <v>4718.0043383947941</v>
      </c>
      <c r="M168" s="31">
        <v>945</v>
      </c>
      <c r="N168" s="32">
        <f t="shared" ref="N168:N171" si="93">IF(ISNUMBER(M168), (M168 - $B168) / $B168, "")</f>
        <v>2.4945770065075923E-2</v>
      </c>
      <c r="O168" s="18">
        <f>IF(ISNUMBER(M168), $B172 * N168, "")</f>
        <v>3741.8655097613882</v>
      </c>
      <c r="Q168" s="232"/>
      <c r="R168" s="232"/>
      <c r="S168" s="232"/>
    </row>
    <row r="169" spans="1:19" ht="17.25" thickBot="1">
      <c r="A169" s="125" t="s">
        <v>162</v>
      </c>
      <c r="B169" s="126">
        <v>806</v>
      </c>
      <c r="C169" s="77">
        <v>-1.2254902E-2</v>
      </c>
      <c r="D169" s="15">
        <v>808</v>
      </c>
      <c r="E169" s="32">
        <f t="shared" si="90"/>
        <v>2.4813895781637717E-3</v>
      </c>
      <c r="F169" s="18">
        <f>IF(ISNUMBER(D169), $B172 * E169, "")</f>
        <v>372.20843672456573</v>
      </c>
      <c r="G169" s="31">
        <v>806</v>
      </c>
      <c r="H169" s="32">
        <f t="shared" si="91"/>
        <v>0</v>
      </c>
      <c r="I169" s="101">
        <f>IF(ISNUMBER(G169), $B172 * H169, "")</f>
        <v>0</v>
      </c>
      <c r="J169" s="15">
        <v>809</v>
      </c>
      <c r="K169" s="32">
        <f t="shared" si="92"/>
        <v>3.7220843672456576E-3</v>
      </c>
      <c r="L169" s="18">
        <f>IF(ISNUMBER(J169), $B172 * K169, "")</f>
        <v>558.31265508684862</v>
      </c>
      <c r="M169" s="31">
        <v>809</v>
      </c>
      <c r="N169" s="32">
        <f t="shared" si="93"/>
        <v>3.7220843672456576E-3</v>
      </c>
      <c r="O169" s="18">
        <f>IF(ISNUMBER(M169), $B172 * N169, "")</f>
        <v>558.31265508684862</v>
      </c>
      <c r="Q169" s="232"/>
      <c r="R169" s="232"/>
      <c r="S169" s="232"/>
    </row>
    <row r="170" spans="1:19">
      <c r="A170" s="125" t="s">
        <v>116</v>
      </c>
      <c r="B170" s="126">
        <v>226</v>
      </c>
      <c r="C170" s="77">
        <v>-1.3100436700000001E-2</v>
      </c>
      <c r="D170" s="15">
        <v>226</v>
      </c>
      <c r="E170" s="32">
        <f t="shared" si="90"/>
        <v>0</v>
      </c>
      <c r="F170" s="18">
        <f>IF(ISNUMBER(D170), $B172 * E170, "")</f>
        <v>0</v>
      </c>
      <c r="G170" s="31">
        <v>225</v>
      </c>
      <c r="H170" s="32">
        <f t="shared" si="91"/>
        <v>-4.4247787610619468E-3</v>
      </c>
      <c r="I170" s="101">
        <f>IF(ISNUMBER(G170), $B172 * H170, "")</f>
        <v>-663.71681415929197</v>
      </c>
      <c r="J170" s="15">
        <v>228</v>
      </c>
      <c r="K170" s="32">
        <f t="shared" si="92"/>
        <v>8.8495575221238937E-3</v>
      </c>
      <c r="L170" s="18">
        <f>IF(ISNUMBER(J170), $B172 * K170, "")</f>
        <v>1327.4336283185839</v>
      </c>
      <c r="M170" s="31">
        <v>226</v>
      </c>
      <c r="N170" s="32">
        <f t="shared" si="93"/>
        <v>0</v>
      </c>
      <c r="O170" s="18">
        <f>IF(ISNUMBER(M170), $B172 * N170, "")</f>
        <v>0</v>
      </c>
      <c r="Q170" s="221"/>
      <c r="R170" s="222"/>
      <c r="S170" s="223"/>
    </row>
    <row r="171" spans="1:19" ht="17.25" thickBot="1">
      <c r="A171" s="130" t="s">
        <v>108</v>
      </c>
      <c r="B171" s="131">
        <v>181</v>
      </c>
      <c r="C171" s="79">
        <v>-1.6304347800000001E-2</v>
      </c>
      <c r="D171" s="24">
        <v>183</v>
      </c>
      <c r="E171" s="25">
        <f t="shared" si="90"/>
        <v>1.1049723756906077E-2</v>
      </c>
      <c r="F171" s="104">
        <f>IF(ISNUMBER(D171), $B172 * E171, "")</f>
        <v>1657.4585635359115</v>
      </c>
      <c r="G171" s="102">
        <v>182</v>
      </c>
      <c r="H171" s="25">
        <f t="shared" si="91"/>
        <v>5.5248618784530384E-3</v>
      </c>
      <c r="I171" s="103">
        <f>IF(ISNUMBER(G171), $B172 * H171, "")</f>
        <v>828.72928176795574</v>
      </c>
      <c r="J171" s="24">
        <v>185</v>
      </c>
      <c r="K171" s="25">
        <f t="shared" si="92"/>
        <v>2.2099447513812154E-2</v>
      </c>
      <c r="L171" s="104">
        <f>IF(ISNUMBER(J171), $B172 * K171, "")</f>
        <v>3314.917127071823</v>
      </c>
      <c r="M171" s="102">
        <v>183</v>
      </c>
      <c r="N171" s="25">
        <f t="shared" si="93"/>
        <v>1.1049723756906077E-2</v>
      </c>
      <c r="O171" s="104">
        <f>IF(ISNUMBER(M171), $B172 * N171, "")</f>
        <v>1657.4585635359115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1.0516128052604365E-2</v>
      </c>
      <c r="F172" s="28">
        <f>SUM(F152:F171)</f>
        <v>31548.3841578131</v>
      </c>
      <c r="G172" s="26" t="s">
        <v>269</v>
      </c>
      <c r="H172" s="27">
        <f>IF(COUNT(H152:H171), SUM(H152:H171) / COUNT(H152:H171), 0)</f>
        <v>1.1196673713368738E-2</v>
      </c>
      <c r="I172" s="28">
        <f>SUM(I152:I171)</f>
        <v>31910.520083100906</v>
      </c>
      <c r="J172" s="26" t="s">
        <v>269</v>
      </c>
      <c r="K172" s="27">
        <f>IF(COUNT(K152:K171), SUM(K152:K171) / COUNT(K152:K171), 0)</f>
        <v>2.047517923741329E-2</v>
      </c>
      <c r="L172" s="28">
        <f>SUM(L152:L171)</f>
        <v>58354.260826627877</v>
      </c>
      <c r="M172" s="26" t="s">
        <v>269</v>
      </c>
      <c r="N172" s="27">
        <f>IF(COUNT(N152:N171), SUM(N152:N171) / COUNT(N152:N171), 0)</f>
        <v>1.9053876172348293E-2</v>
      </c>
      <c r="O172" s="28">
        <f>SUM(O152:O171)</f>
        <v>54303.547091192617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09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2021-10-14(목) 오전 00:00</v>
      </c>
      <c r="C177" s="284"/>
      <c r="D177" s="256" t="str">
        <f>TEXT($G$1, "[$-ko-KR]yyyy-mm-dd(ddd) ") &amp; "오후 14:00"</f>
        <v>2021-10-14(목) 오후 14:00</v>
      </c>
      <c r="E177" s="257"/>
      <c r="F177" s="258"/>
      <c r="G177" s="256" t="str">
        <f>TEXT($G$1, "[$-ko-KR]yyyy-mm-dd(ddd) ") &amp; "오후 19:00"</f>
        <v>2021-10-14(목) 오후 19:00</v>
      </c>
      <c r="H177" s="257"/>
      <c r="I177" s="258"/>
      <c r="J177" s="256" t="str">
        <f>TEXT($G$1, "[$-ko-KR]yyyy-mm-dd(ddd) ") &amp; "오후 21:00"</f>
        <v>2021-10-14(목) 오후 21:00</v>
      </c>
      <c r="K177" s="257"/>
      <c r="L177" s="258"/>
      <c r="M177" s="256" t="str">
        <f>TEXT($G$1+1, "[$-ko-KR]yyyy-mm-dd(ddd) ") &amp; "오전 00:00"</f>
        <v>2021-10-15(금)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0" t="s">
        <v>58</v>
      </c>
      <c r="H178" s="211" t="s">
        <v>266</v>
      </c>
      <c r="I178" s="21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224</v>
      </c>
      <c r="B179" s="124">
        <v>2050</v>
      </c>
      <c r="C179" s="76">
        <v>-9.6618356999999995E-3</v>
      </c>
      <c r="D179" s="13">
        <v>2035</v>
      </c>
      <c r="E179" s="14">
        <f>IF(ISNUMBER(D179), (D179 - $B179) / $B179, "")</f>
        <v>-7.3170731707317077E-3</v>
      </c>
      <c r="F179" s="16">
        <f>IF(ISNUMBER(D179), $B199 * E179, "")</f>
        <v>-1097.5609756097563</v>
      </c>
      <c r="G179" s="29">
        <v>2030</v>
      </c>
      <c r="H179" s="14">
        <f>IF(ISNUMBER(G179), (G179 - $B179) / $B179, "")</f>
        <v>-9.7560975609756097E-3</v>
      </c>
      <c r="I179" s="100">
        <f>IF(ISNUMBER(G179), $B199 * H179, "")</f>
        <v>-1463.4146341463415</v>
      </c>
      <c r="J179" s="13">
        <v>2040</v>
      </c>
      <c r="K179" s="14">
        <f>IF(ISNUMBER(J179), (J179 - $B179) / $B179, "")</f>
        <v>-4.8780487804878049E-3</v>
      </c>
      <c r="L179" s="16">
        <f>IF(ISNUMBER(J179), $B199 * K179, "")</f>
        <v>-731.70731707317077</v>
      </c>
      <c r="M179" s="29">
        <v>2030</v>
      </c>
      <c r="N179" s="14">
        <f>IF(ISNUMBER(M179), (M179 - $B179) / $B179, "")</f>
        <v>-9.7560975609756097E-3</v>
      </c>
      <c r="O179" s="16">
        <f>IF(ISNUMBER(M179), $B199 * N179, "")</f>
        <v>-1463.4146341463415</v>
      </c>
      <c r="Q179" s="242"/>
      <c r="R179" s="242"/>
      <c r="S179" s="242"/>
    </row>
    <row r="180" spans="1:19" ht="17.25" thickBot="1">
      <c r="A180" s="125" t="s">
        <v>63</v>
      </c>
      <c r="B180" s="126">
        <v>54000</v>
      </c>
      <c r="C180" s="77">
        <v>-9.9009900999999997E-3</v>
      </c>
      <c r="D180" s="15">
        <v>54860</v>
      </c>
      <c r="E180" s="32">
        <f t="shared" ref="E180:E183" si="94">IF(ISNUMBER(D180), (D180 - $B180) / $B180, "")</f>
        <v>1.5925925925925927E-2</v>
      </c>
      <c r="F180" s="18">
        <f>IF(ISNUMBER(D180), $B199 * E180, "")</f>
        <v>2388.8888888888891</v>
      </c>
      <c r="G180" s="31">
        <v>55090</v>
      </c>
      <c r="H180" s="32">
        <f t="shared" ref="H180:H183" si="95">IF(ISNUMBER(G180), (G180 - $B180) / $B180, "")</f>
        <v>2.0185185185185184E-2</v>
      </c>
      <c r="I180" s="101">
        <f>IF(ISNUMBER(G180), $B199 * H180, "")</f>
        <v>3027.7777777777778</v>
      </c>
      <c r="J180" s="15">
        <v>55400</v>
      </c>
      <c r="K180" s="32">
        <f t="shared" ref="K180:K183" si="96">IF(ISNUMBER(J180), (J180 - $B180) / $B180, "")</f>
        <v>2.5925925925925925E-2</v>
      </c>
      <c r="L180" s="18">
        <f>IF(ISNUMBER(J180), $B199 * K180, "")</f>
        <v>3888.8888888888887</v>
      </c>
      <c r="M180" s="31">
        <v>54810</v>
      </c>
      <c r="N180" s="32">
        <f t="shared" ref="N180:N183" si="97">IF(ISNUMBER(M180), (M180 - $B180) / $B180, "")</f>
        <v>1.4999999999999999E-2</v>
      </c>
      <c r="O180" s="18">
        <f>IF(ISNUMBER(M180), $B199 * N180, "")</f>
        <v>2250</v>
      </c>
      <c r="Q180" s="242"/>
      <c r="R180" s="242"/>
      <c r="S180" s="242"/>
    </row>
    <row r="181" spans="1:19" ht="17.25" thickBot="1">
      <c r="A181" s="125" t="s">
        <v>96</v>
      </c>
      <c r="B181" s="126">
        <v>8695</v>
      </c>
      <c r="C181" s="77">
        <v>-1.02447353E-2</v>
      </c>
      <c r="D181" s="15">
        <v>8750</v>
      </c>
      <c r="E181" s="32">
        <f t="shared" si="94"/>
        <v>6.3254744105807935E-3</v>
      </c>
      <c r="F181" s="18">
        <f>IF(ISNUMBER(D181), $B199 * E181, "")</f>
        <v>948.82116158711904</v>
      </c>
      <c r="G181" s="31">
        <v>8735</v>
      </c>
      <c r="H181" s="32">
        <f t="shared" si="95"/>
        <v>4.6003450258769408E-3</v>
      </c>
      <c r="I181" s="101">
        <f>IF(ISNUMBER(G181), $B199 * H181, "")</f>
        <v>690.05175388154112</v>
      </c>
      <c r="J181" s="15">
        <v>8900</v>
      </c>
      <c r="K181" s="32">
        <f t="shared" si="96"/>
        <v>2.3576768257619323E-2</v>
      </c>
      <c r="L181" s="18">
        <f>IF(ISNUMBER(J181), $B199 * K181, "")</f>
        <v>3536.5152386428986</v>
      </c>
      <c r="M181" s="31">
        <v>8830</v>
      </c>
      <c r="N181" s="32">
        <f t="shared" si="97"/>
        <v>1.5526164462334674E-2</v>
      </c>
      <c r="O181" s="18">
        <f>IF(ISNUMBER(M181), $B199 * N181, "")</f>
        <v>2328.9246693502009</v>
      </c>
      <c r="Q181" s="232"/>
      <c r="R181" s="232"/>
      <c r="S181" s="232"/>
    </row>
    <row r="182" spans="1:19" ht="17.25" thickBot="1">
      <c r="A182" s="125" t="s">
        <v>154</v>
      </c>
      <c r="B182" s="126">
        <v>1885</v>
      </c>
      <c r="C182" s="77">
        <v>-1.04986877E-2</v>
      </c>
      <c r="D182" s="15">
        <v>1930</v>
      </c>
      <c r="E182" s="32">
        <f t="shared" si="94"/>
        <v>2.3872679045092837E-2</v>
      </c>
      <c r="F182" s="18">
        <f>IF(ISNUMBER(D182), $B199 * E182, "")</f>
        <v>3580.9018567639255</v>
      </c>
      <c r="G182" s="31">
        <v>1925</v>
      </c>
      <c r="H182" s="32">
        <f t="shared" si="95"/>
        <v>2.1220159151193633E-2</v>
      </c>
      <c r="I182" s="101">
        <f>IF(ISNUMBER(G182), $B199 * H182, "")</f>
        <v>3183.0238726790449</v>
      </c>
      <c r="J182" s="15">
        <v>1985</v>
      </c>
      <c r="K182" s="32">
        <f t="shared" si="96"/>
        <v>5.3050397877984087E-2</v>
      </c>
      <c r="L182" s="18">
        <f>IF(ISNUMBER(J182), $B199 * K182, "")</f>
        <v>7957.5596816976131</v>
      </c>
      <c r="M182" s="31">
        <v>1975</v>
      </c>
      <c r="N182" s="32">
        <f t="shared" si="97"/>
        <v>4.7745358090185673E-2</v>
      </c>
      <c r="O182" s="18">
        <f>IF(ISNUMBER(M182), $B199 * N182, "")</f>
        <v>7161.803713527851</v>
      </c>
      <c r="Q182" s="232"/>
      <c r="R182" s="232"/>
      <c r="S182" s="232"/>
    </row>
    <row r="183" spans="1:19" ht="17.25" thickBot="1">
      <c r="A183" s="127" t="s">
        <v>61</v>
      </c>
      <c r="B183" s="128">
        <v>922</v>
      </c>
      <c r="C183" s="78">
        <v>-1.07296137E-2</v>
      </c>
      <c r="D183" s="20">
        <v>938</v>
      </c>
      <c r="E183" s="21">
        <f t="shared" si="94"/>
        <v>1.735357917570499E-2</v>
      </c>
      <c r="F183" s="22">
        <f>IF(ISNUMBER(D183), $B199 * E183, "")</f>
        <v>2603.0368763557485</v>
      </c>
      <c r="G183" s="30">
        <v>944</v>
      </c>
      <c r="H183" s="21">
        <f t="shared" si="95"/>
        <v>2.3861171366594359E-2</v>
      </c>
      <c r="I183" s="105">
        <f>IF(ISNUMBER(G183), $B199 * H183, "")</f>
        <v>3579.1757049891539</v>
      </c>
      <c r="J183" s="20">
        <v>951</v>
      </c>
      <c r="K183" s="21">
        <f t="shared" si="96"/>
        <v>3.1453362255965296E-2</v>
      </c>
      <c r="L183" s="22">
        <f>IF(ISNUMBER(J183), $B199 * K183, "")</f>
        <v>4718.0043383947941</v>
      </c>
      <c r="M183" s="30">
        <v>945</v>
      </c>
      <c r="N183" s="21">
        <f t="shared" si="97"/>
        <v>2.4945770065075923E-2</v>
      </c>
      <c r="O183" s="22">
        <f>IF(ISNUMBER(M183), $B199 * N183, "")</f>
        <v>3741.8655097613882</v>
      </c>
      <c r="Q183" s="232"/>
      <c r="R183" s="232"/>
      <c r="S183" s="232"/>
    </row>
    <row r="184" spans="1:19" ht="17.25" thickBot="1">
      <c r="A184" s="125" t="s">
        <v>110</v>
      </c>
      <c r="B184" s="129">
        <v>7215</v>
      </c>
      <c r="C184" s="80">
        <v>-1.1643835599999999E-2</v>
      </c>
      <c r="D184" s="106">
        <v>7410</v>
      </c>
      <c r="E184" s="107">
        <f>IF(ISNUMBER(D184), (D184 - $B184) / $B184, "")</f>
        <v>2.7027027027027029E-2</v>
      </c>
      <c r="F184" s="108">
        <f>IF(ISNUMBER(D184), $B199 * E184, "")</f>
        <v>4054.0540540540542</v>
      </c>
      <c r="G184" s="109">
        <v>7465</v>
      </c>
      <c r="H184" s="107">
        <f>IF(ISNUMBER(G184), (G184 - $B184) / $B184, "")</f>
        <v>3.4650034650034647E-2</v>
      </c>
      <c r="I184" s="110">
        <f>IF(ISNUMBER(G184), $B199 * H184, "")</f>
        <v>5197.5051975051974</v>
      </c>
      <c r="J184" s="106">
        <v>7565</v>
      </c>
      <c r="K184" s="107">
        <f>IF(ISNUMBER(J184), (J184 - $B184) / $B184, "")</f>
        <v>4.851004851004851E-2</v>
      </c>
      <c r="L184" s="108">
        <f>IF(ISNUMBER(J184), $B199 * K184, "")</f>
        <v>7276.5072765072764</v>
      </c>
      <c r="M184" s="109">
        <v>7530</v>
      </c>
      <c r="N184" s="107">
        <f>IF(ISNUMBER(M184), (M184 - $B184) / $B184, "")</f>
        <v>4.3659043659043661E-2</v>
      </c>
      <c r="O184" s="108">
        <f>IF(ISNUMBER(M184), $B199 * N184, "")</f>
        <v>6548.8565488565491</v>
      </c>
      <c r="Q184" s="232"/>
      <c r="R184" s="232"/>
      <c r="S184" s="232"/>
    </row>
    <row r="185" spans="1:19" ht="17.25" thickBot="1">
      <c r="A185" s="125" t="s">
        <v>100</v>
      </c>
      <c r="B185" s="126">
        <v>64330</v>
      </c>
      <c r="C185" s="77">
        <v>-1.1827957E-2</v>
      </c>
      <c r="D185" s="15">
        <v>65220</v>
      </c>
      <c r="E185" s="32">
        <f t="shared" ref="E185:E188" si="98">IF(ISNUMBER(D185), (D185 - $B185) / $B185, "")</f>
        <v>1.3834913726099797E-2</v>
      </c>
      <c r="F185" s="18">
        <f>IF(ISNUMBER(D185), $B199 * E185, "")</f>
        <v>2075.2370589149696</v>
      </c>
      <c r="G185" s="31">
        <v>65030</v>
      </c>
      <c r="H185" s="32">
        <f t="shared" ref="H185:H188" si="99">IF(ISNUMBER(G185), (G185 - $B185) / $B185, "")</f>
        <v>1.088139281828074E-2</v>
      </c>
      <c r="I185" s="101">
        <f>IF(ISNUMBER(G185), $B199 * H185, "")</f>
        <v>1632.2089227421111</v>
      </c>
      <c r="J185" s="15">
        <v>66190</v>
      </c>
      <c r="K185" s="32">
        <f t="shared" ref="K185:K188" si="100">IF(ISNUMBER(J185), (J185 - $B185) / $B185, "")</f>
        <v>2.8913415202860251E-2</v>
      </c>
      <c r="L185" s="18">
        <f>IF(ISNUMBER(J185), $B199 * K185, "")</f>
        <v>4337.0122804290377</v>
      </c>
      <c r="M185" s="31">
        <v>66150</v>
      </c>
      <c r="N185" s="32">
        <f t="shared" ref="N185:N188" si="101">IF(ISNUMBER(M185), (M185 - $B185) / $B185, "")</f>
        <v>2.8291621327529923E-2</v>
      </c>
      <c r="O185" s="18">
        <f>IF(ISNUMBER(M185), $B199 * N185, "")</f>
        <v>4243.7431991294889</v>
      </c>
      <c r="Q185" s="232"/>
      <c r="R185" s="232"/>
      <c r="S185" s="232"/>
    </row>
    <row r="186" spans="1:19" ht="17.25" thickBot="1">
      <c r="A186" s="125" t="s">
        <v>104</v>
      </c>
      <c r="B186" s="126">
        <v>1225</v>
      </c>
      <c r="C186" s="77">
        <v>-1.20967742E-2</v>
      </c>
      <c r="D186" s="15">
        <v>1260</v>
      </c>
      <c r="E186" s="32">
        <f t="shared" si="98"/>
        <v>2.8571428571428571E-2</v>
      </c>
      <c r="F186" s="18">
        <f>IF(ISNUMBER(D186), $B199 * E186, "")</f>
        <v>4285.7142857142853</v>
      </c>
      <c r="G186" s="31">
        <v>1250</v>
      </c>
      <c r="H186" s="32">
        <f t="shared" si="99"/>
        <v>2.0408163265306121E-2</v>
      </c>
      <c r="I186" s="101">
        <f>IF(ISNUMBER(G186), $B199 * H186, "")</f>
        <v>3061.2244897959181</v>
      </c>
      <c r="J186" s="15">
        <v>1260</v>
      </c>
      <c r="K186" s="32">
        <f t="shared" si="100"/>
        <v>2.8571428571428571E-2</v>
      </c>
      <c r="L186" s="18">
        <f>IF(ISNUMBER(J186), $B199 * K186, "")</f>
        <v>4285.7142857142853</v>
      </c>
      <c r="M186" s="31">
        <v>1255</v>
      </c>
      <c r="N186" s="32">
        <f t="shared" si="101"/>
        <v>2.4489795918367346E-2</v>
      </c>
      <c r="O186" s="18">
        <f>IF(ISNUMBER(M186), $B199 * N186, "")</f>
        <v>3673.4693877551017</v>
      </c>
      <c r="Q186" s="232"/>
      <c r="R186" s="232"/>
      <c r="S186" s="232"/>
    </row>
    <row r="187" spans="1:19" ht="17.25" thickBot="1">
      <c r="A187" s="125" t="s">
        <v>78</v>
      </c>
      <c r="B187" s="126">
        <v>718400</v>
      </c>
      <c r="C187" s="77">
        <v>-1.2101210100000001E-2</v>
      </c>
      <c r="D187" s="15">
        <v>730400</v>
      </c>
      <c r="E187" s="32">
        <f t="shared" si="98"/>
        <v>1.670378619153675E-2</v>
      </c>
      <c r="F187" s="18">
        <f>IF(ISNUMBER(D187), $B199 * E187, "")</f>
        <v>2505.5679287305124</v>
      </c>
      <c r="G187" s="31">
        <v>729000</v>
      </c>
      <c r="H187" s="32">
        <f t="shared" si="99"/>
        <v>1.4755011135857461E-2</v>
      </c>
      <c r="I187" s="101">
        <f>IF(ISNUMBER(G187), $B199 * H187, "")</f>
        <v>2213.2516703786191</v>
      </c>
      <c r="J187" s="15">
        <v>732600</v>
      </c>
      <c r="K187" s="32">
        <f t="shared" si="100"/>
        <v>1.9766146993318485E-2</v>
      </c>
      <c r="L187" s="18">
        <f>IF(ISNUMBER(J187), $B199 * K187, "")</f>
        <v>2964.9220489977729</v>
      </c>
      <c r="M187" s="31">
        <v>728000</v>
      </c>
      <c r="N187" s="32">
        <f t="shared" si="101"/>
        <v>1.3363028953229399E-2</v>
      </c>
      <c r="O187" s="18">
        <f>IF(ISNUMBER(M187), $B199 * N187, "")</f>
        <v>2004.4543429844098</v>
      </c>
      <c r="Q187" s="33"/>
      <c r="R187" s="33"/>
    </row>
    <row r="188" spans="1:19" ht="17.25" thickBot="1">
      <c r="A188" s="130" t="s">
        <v>162</v>
      </c>
      <c r="B188" s="131">
        <v>806</v>
      </c>
      <c r="C188" s="79">
        <v>-1.2254902E-2</v>
      </c>
      <c r="D188" s="24">
        <v>808</v>
      </c>
      <c r="E188" s="25">
        <f t="shared" si="98"/>
        <v>2.4813895781637717E-3</v>
      </c>
      <c r="F188" s="104">
        <f>IF(ISNUMBER(D188), $B199 * E188, "")</f>
        <v>372.20843672456573</v>
      </c>
      <c r="G188" s="102">
        <v>806</v>
      </c>
      <c r="H188" s="25">
        <f t="shared" si="99"/>
        <v>0</v>
      </c>
      <c r="I188" s="103">
        <f>IF(ISNUMBER(G188), $B199 * H188, "")</f>
        <v>0</v>
      </c>
      <c r="J188" s="24">
        <v>809</v>
      </c>
      <c r="K188" s="25">
        <f t="shared" si="100"/>
        <v>3.7220843672456576E-3</v>
      </c>
      <c r="L188" s="104">
        <f>IF(ISNUMBER(J188), $B199 * K188, "")</f>
        <v>558.31265508684862</v>
      </c>
      <c r="M188" s="102">
        <v>809</v>
      </c>
      <c r="N188" s="25">
        <f t="shared" si="101"/>
        <v>3.7220843672456576E-3</v>
      </c>
      <c r="O188" s="104">
        <f>IF(ISNUMBER(M188), $B199 * N188, "")</f>
        <v>558.31265508684862</v>
      </c>
      <c r="Q188" s="233"/>
      <c r="R188" s="234"/>
      <c r="S188" s="235"/>
    </row>
    <row r="189" spans="1:19">
      <c r="A189" s="123" t="s">
        <v>116</v>
      </c>
      <c r="B189" s="124">
        <v>226</v>
      </c>
      <c r="C189" s="76">
        <v>-1.3100436700000001E-2</v>
      </c>
      <c r="D189" s="13">
        <v>226</v>
      </c>
      <c r="E189" s="14">
        <f>IF(ISNUMBER(D189), (D189 - $B189) / $B189, "")</f>
        <v>0</v>
      </c>
      <c r="F189" s="16">
        <f>IF(ISNUMBER(D189), $B199 * E189, "")</f>
        <v>0</v>
      </c>
      <c r="G189" s="29">
        <v>225</v>
      </c>
      <c r="H189" s="14">
        <f>IF(ISNUMBER(G189), (G189 - $B189) / $B189, "")</f>
        <v>-4.4247787610619468E-3</v>
      </c>
      <c r="I189" s="100">
        <f>IF(ISNUMBER(G189), $B199 * H189, "")</f>
        <v>-663.71681415929197</v>
      </c>
      <c r="J189" s="13">
        <v>228</v>
      </c>
      <c r="K189" s="14">
        <f>IF(ISNUMBER(J189), (J189 - $B189) / $B189, "")</f>
        <v>8.8495575221238937E-3</v>
      </c>
      <c r="L189" s="16">
        <f>IF(ISNUMBER(J189), $B199 * K189, "")</f>
        <v>1327.4336283185839</v>
      </c>
      <c r="M189" s="29">
        <v>226</v>
      </c>
      <c r="N189" s="14">
        <f>IF(ISNUMBER(M189), (M189 - $B189) / $B189, "")</f>
        <v>0</v>
      </c>
      <c r="O189" s="16">
        <f>IF(ISNUMBER(M189), $B199 * N189, "")</f>
        <v>0</v>
      </c>
      <c r="Q189" s="236"/>
      <c r="R189" s="237"/>
      <c r="S189" s="238"/>
    </row>
    <row r="190" spans="1:19" ht="17.25" thickBot="1">
      <c r="A190" s="125" t="s">
        <v>92</v>
      </c>
      <c r="B190" s="126">
        <v>84180</v>
      </c>
      <c r="C190" s="77">
        <v>-1.62440108E-2</v>
      </c>
      <c r="D190" s="15">
        <v>83560</v>
      </c>
      <c r="E190" s="32">
        <f t="shared" ref="E190:E193" si="102">IF(ISNUMBER(D190), (D190 - $B190) / $B190, "")</f>
        <v>-7.3651698740793536E-3</v>
      </c>
      <c r="F190" s="18">
        <f>IF(ISNUMBER(D190), $B199 * E190, "")</f>
        <v>-1104.775481111903</v>
      </c>
      <c r="G190" s="31">
        <v>83180</v>
      </c>
      <c r="H190" s="32">
        <f t="shared" ref="H190:H193" si="103">IF(ISNUMBER(G190), (G190 - $B190) / $B190, "")</f>
        <v>-1.1879306248515086E-2</v>
      </c>
      <c r="I190" s="101">
        <f>IF(ISNUMBER(G190), $B199 * H190, "")</f>
        <v>-1781.8959372772629</v>
      </c>
      <c r="J190" s="15">
        <v>84020</v>
      </c>
      <c r="K190" s="32">
        <f t="shared" ref="K190:K193" si="104">IF(ISNUMBER(J190), (J190 - $B190) / $B190, "")</f>
        <v>-1.9006889997624139E-3</v>
      </c>
      <c r="L190" s="18">
        <f>IF(ISNUMBER(J190), $B199 * K190, "")</f>
        <v>-285.10334996436211</v>
      </c>
      <c r="M190" s="31">
        <v>83230</v>
      </c>
      <c r="N190" s="32">
        <f t="shared" ref="N190:N193" si="105">IF(ISNUMBER(M190), (M190 - $B190) / $B190, "")</f>
        <v>-1.1285340936089332E-2</v>
      </c>
      <c r="O190" s="18">
        <f>IF(ISNUMBER(M190), $B199 * N190, "")</f>
        <v>-1692.8011404133999</v>
      </c>
      <c r="Q190" s="239"/>
      <c r="R190" s="240"/>
      <c r="S190" s="241"/>
    </row>
    <row r="191" spans="1:19" ht="17.25" thickBot="1">
      <c r="A191" s="125" t="s">
        <v>108</v>
      </c>
      <c r="B191" s="126">
        <v>181</v>
      </c>
      <c r="C191" s="77">
        <v>-1.6304347800000001E-2</v>
      </c>
      <c r="D191" s="15">
        <v>183</v>
      </c>
      <c r="E191" s="32">
        <f t="shared" si="102"/>
        <v>1.1049723756906077E-2</v>
      </c>
      <c r="F191" s="18">
        <f>IF(ISNUMBER(D191), $B199 * E191, "")</f>
        <v>1657.4585635359115</v>
      </c>
      <c r="G191" s="31">
        <v>182</v>
      </c>
      <c r="H191" s="32">
        <f t="shared" si="103"/>
        <v>5.5248618784530384E-3</v>
      </c>
      <c r="I191" s="101">
        <f>IF(ISNUMBER(G191), $B199 * H191, "")</f>
        <v>828.72928176795574</v>
      </c>
      <c r="J191" s="15">
        <v>185</v>
      </c>
      <c r="K191" s="32">
        <f t="shared" si="104"/>
        <v>2.2099447513812154E-2</v>
      </c>
      <c r="L191" s="18">
        <f>IF(ISNUMBER(J191), $B199 * K191, "")</f>
        <v>3314.917127071823</v>
      </c>
      <c r="M191" s="31">
        <v>183</v>
      </c>
      <c r="N191" s="32">
        <f t="shared" si="105"/>
        <v>1.1049723756906077E-2</v>
      </c>
      <c r="O191" s="18">
        <f>IF(ISNUMBER(M191), $B199 * N191, "")</f>
        <v>1657.4585635359115</v>
      </c>
      <c r="Q191" s="232"/>
      <c r="R191" s="232"/>
      <c r="S191" s="232"/>
    </row>
    <row r="192" spans="1:19" ht="17.25" thickBot="1">
      <c r="A192" s="125" t="s">
        <v>158</v>
      </c>
      <c r="B192" s="126">
        <v>1595</v>
      </c>
      <c r="C192" s="77">
        <v>-1.8461538499999999E-2</v>
      </c>
      <c r="D192" s="15">
        <v>1620</v>
      </c>
      <c r="E192" s="32">
        <f t="shared" si="102"/>
        <v>1.5673981191222569E-2</v>
      </c>
      <c r="F192" s="18">
        <f>IF(ISNUMBER(D192), $B199 * E192, "")</f>
        <v>2351.0971786833852</v>
      </c>
      <c r="G192" s="31">
        <v>1635</v>
      </c>
      <c r="H192" s="32">
        <f t="shared" si="103"/>
        <v>2.5078369905956112E-2</v>
      </c>
      <c r="I192" s="101">
        <f>IF(ISNUMBER(G192), $B199 * H192, "")</f>
        <v>3761.7554858934168</v>
      </c>
      <c r="J192" s="15">
        <v>1640</v>
      </c>
      <c r="K192" s="32">
        <f t="shared" si="104"/>
        <v>2.8213166144200628E-2</v>
      </c>
      <c r="L192" s="18">
        <f>IF(ISNUMBER(J192), $B199 * K192, "")</f>
        <v>4231.9749216300943</v>
      </c>
      <c r="M192" s="31">
        <v>1625</v>
      </c>
      <c r="N192" s="32">
        <f t="shared" si="105"/>
        <v>1.8808777429467086E-2</v>
      </c>
      <c r="O192" s="18">
        <f>IF(ISNUMBER(M192), $B199 * N192, "")</f>
        <v>2821.3166144200627</v>
      </c>
      <c r="Q192" s="242"/>
      <c r="R192" s="242"/>
      <c r="S192" s="242"/>
    </row>
    <row r="193" spans="1:19" ht="17.25" thickBot="1">
      <c r="A193" s="127" t="s">
        <v>152</v>
      </c>
      <c r="B193" s="128">
        <v>147500</v>
      </c>
      <c r="C193" s="78">
        <v>-1.9607843100000001E-2</v>
      </c>
      <c r="D193" s="20">
        <v>148600</v>
      </c>
      <c r="E193" s="21">
        <f t="shared" si="102"/>
        <v>7.4576271186440682E-3</v>
      </c>
      <c r="F193" s="22">
        <f>IF(ISNUMBER(D193), $B199 * E193, "")</f>
        <v>1118.6440677966102</v>
      </c>
      <c r="G193" s="30">
        <v>149800</v>
      </c>
      <c r="H193" s="21">
        <f t="shared" si="103"/>
        <v>1.5593220338983051E-2</v>
      </c>
      <c r="I193" s="105">
        <f>IF(ISNUMBER(G193), $B199 * H193, "")</f>
        <v>2338.9830508474579</v>
      </c>
      <c r="J193" s="20">
        <v>152300</v>
      </c>
      <c r="K193" s="21">
        <f t="shared" si="104"/>
        <v>3.2542372881355933E-2</v>
      </c>
      <c r="L193" s="22">
        <f>IF(ISNUMBER(J193), $B199 * K193, "")</f>
        <v>4881.3559322033898</v>
      </c>
      <c r="M193" s="30">
        <v>166150</v>
      </c>
      <c r="N193" s="21">
        <f t="shared" si="105"/>
        <v>0.1264406779661017</v>
      </c>
      <c r="O193" s="22">
        <f>IF(ISNUMBER(M193), $B199 * N193, "")</f>
        <v>18966.101694915254</v>
      </c>
      <c r="Q193" s="242"/>
      <c r="R193" s="242"/>
      <c r="S193" s="242"/>
    </row>
    <row r="194" spans="1:19" ht="17.25" thickBot="1">
      <c r="A194" s="125" t="s">
        <v>69</v>
      </c>
      <c r="B194" s="129">
        <v>9100</v>
      </c>
      <c r="C194" s="80">
        <v>-2.0452099000000001E-2</v>
      </c>
      <c r="D194" s="106">
        <v>9260</v>
      </c>
      <c r="E194" s="107">
        <f>IF(ISNUMBER(D194), (D194 - $B194) / $B194, "")</f>
        <v>1.7582417582417582E-2</v>
      </c>
      <c r="F194" s="108">
        <f>IF(ISNUMBER(D194), $B199 * E194, "")</f>
        <v>2637.3626373626375</v>
      </c>
      <c r="G194" s="109">
        <v>9355</v>
      </c>
      <c r="H194" s="107">
        <f>IF(ISNUMBER(G194), (G194 - $B194) / $B194, "")</f>
        <v>2.8021978021978023E-2</v>
      </c>
      <c r="I194" s="110">
        <f>IF(ISNUMBER(G194), $B199 * H194, "")</f>
        <v>4203.2967032967035</v>
      </c>
      <c r="J194" s="106">
        <v>9475</v>
      </c>
      <c r="K194" s="107">
        <f>IF(ISNUMBER(J194), (J194 - $B194) / $B194, "")</f>
        <v>4.1208791208791208E-2</v>
      </c>
      <c r="L194" s="108">
        <f>IF(ISNUMBER(J194), $B199 * K194, "")</f>
        <v>6181.3186813186812</v>
      </c>
      <c r="M194" s="109">
        <v>9410</v>
      </c>
      <c r="N194" s="107">
        <f>IF(ISNUMBER(M194), (M194 - $B194) / $B194, "")</f>
        <v>3.4065934065934063E-2</v>
      </c>
      <c r="O194" s="108">
        <f>IF(ISNUMBER(M194), $B199 * N194, "")</f>
        <v>5109.8901098901097</v>
      </c>
      <c r="Q194" s="232"/>
      <c r="R194" s="232"/>
      <c r="S194" s="232"/>
    </row>
    <row r="195" spans="1:19" ht="17.25" thickBot="1">
      <c r="A195" s="125" t="s">
        <v>174</v>
      </c>
      <c r="B195" s="126">
        <v>1630</v>
      </c>
      <c r="C195" s="77">
        <v>-2.1021021000000001E-2</v>
      </c>
      <c r="D195" s="15">
        <v>1660</v>
      </c>
      <c r="E195" s="32">
        <f t="shared" ref="E195:E198" si="106">IF(ISNUMBER(D195), (D195 - $B195) / $B195, "")</f>
        <v>1.8404907975460124E-2</v>
      </c>
      <c r="F195" s="18">
        <f>IF(ISNUMBER(D195), $B199 * E195, "")</f>
        <v>2760.7361963190187</v>
      </c>
      <c r="G195" s="31">
        <v>1665</v>
      </c>
      <c r="H195" s="32">
        <f t="shared" ref="H195:H198" si="107">IF(ISNUMBER(G195), (G195 - $B195) / $B195, "")</f>
        <v>2.1472392638036811E-2</v>
      </c>
      <c r="I195" s="101">
        <f>IF(ISNUMBER(G195), $B199 * H195, "")</f>
        <v>3220.8588957055217</v>
      </c>
      <c r="J195" s="15">
        <v>1670</v>
      </c>
      <c r="K195" s="32">
        <f t="shared" ref="K195:K198" si="108">IF(ISNUMBER(J195), (J195 - $B195) / $B195, "")</f>
        <v>2.4539877300613498E-2</v>
      </c>
      <c r="L195" s="18">
        <f>IF(ISNUMBER(J195), $B199 * K195, "")</f>
        <v>3680.9815950920247</v>
      </c>
      <c r="M195" s="31">
        <v>1675</v>
      </c>
      <c r="N195" s="32">
        <f t="shared" ref="N195:N198" si="109">IF(ISNUMBER(M195), (M195 - $B195) / $B195, "")</f>
        <v>2.7607361963190184E-2</v>
      </c>
      <c r="O195" s="18">
        <f>IF(ISNUMBER(M195), $B199 * N195, "")</f>
        <v>4141.1042944785277</v>
      </c>
      <c r="Q195" s="232"/>
      <c r="R195" s="232"/>
      <c r="S195" s="232"/>
    </row>
    <row r="196" spans="1:19" ht="17.25" thickBot="1">
      <c r="A196" s="125" t="s">
        <v>178</v>
      </c>
      <c r="B196" s="126">
        <v>16060</v>
      </c>
      <c r="C196" s="77">
        <v>-2.2519780900000001E-2</v>
      </c>
      <c r="D196" s="15">
        <v>16210</v>
      </c>
      <c r="E196" s="32">
        <f t="shared" si="106"/>
        <v>9.3399750933997501E-3</v>
      </c>
      <c r="F196" s="18">
        <f>IF(ISNUMBER(D196), $B199 * E196, "")</f>
        <v>1400.9962640099625</v>
      </c>
      <c r="G196" s="31">
        <v>16000</v>
      </c>
      <c r="H196" s="32">
        <f t="shared" si="107"/>
        <v>-3.7359900373599006E-3</v>
      </c>
      <c r="I196" s="101">
        <f>IF(ISNUMBER(G196), $B199 * H196, "")</f>
        <v>-560.39850560398509</v>
      </c>
      <c r="J196" s="15">
        <v>16320</v>
      </c>
      <c r="K196" s="32">
        <f t="shared" si="108"/>
        <v>1.61892901618929E-2</v>
      </c>
      <c r="L196" s="18">
        <f>IF(ISNUMBER(J196), $B199 * K196, "")</f>
        <v>2428.3935242839352</v>
      </c>
      <c r="M196" s="31">
        <v>16180</v>
      </c>
      <c r="N196" s="32">
        <f t="shared" si="109"/>
        <v>7.4719800747198011E-3</v>
      </c>
      <c r="O196" s="18">
        <f>IF(ISNUMBER(M196), $B199 * N196, "")</f>
        <v>1120.7970112079702</v>
      </c>
      <c r="Q196" s="232"/>
      <c r="R196" s="232"/>
      <c r="S196" s="232"/>
    </row>
    <row r="197" spans="1:19">
      <c r="A197" s="125" t="s">
        <v>328</v>
      </c>
      <c r="B197" s="126">
        <v>0.26900000000000002</v>
      </c>
      <c r="C197" s="77">
        <v>-2.5362318799999999E-2</v>
      </c>
      <c r="D197" s="15">
        <v>0.26800000000000002</v>
      </c>
      <c r="E197" s="32">
        <f t="shared" si="106"/>
        <v>-3.7174721189591107E-3</v>
      </c>
      <c r="F197" s="18">
        <f>IF(ISNUMBER(D197), $B199 * E197, "")</f>
        <v>-557.62081784386658</v>
      </c>
      <c r="G197" s="31">
        <v>0.26800000000000002</v>
      </c>
      <c r="H197" s="32">
        <f t="shared" si="107"/>
        <v>-3.7174721189591107E-3</v>
      </c>
      <c r="I197" s="101">
        <f>IF(ISNUMBER(G197), $B199 * H197, "")</f>
        <v>-557.62081784386658</v>
      </c>
      <c r="J197" s="15">
        <v>0.26900000000000002</v>
      </c>
      <c r="K197" s="32">
        <f t="shared" si="108"/>
        <v>0</v>
      </c>
      <c r="L197" s="18">
        <f>IF(ISNUMBER(J197), $B199 * K197, "")</f>
        <v>0</v>
      </c>
      <c r="M197" s="31">
        <v>0.26800000000000002</v>
      </c>
      <c r="N197" s="32">
        <f t="shared" si="109"/>
        <v>-3.7174721189591107E-3</v>
      </c>
      <c r="O197" s="18">
        <f>IF(ISNUMBER(M197), $B199 * N197, "")</f>
        <v>-557.62081784386658</v>
      </c>
      <c r="Q197" s="221"/>
      <c r="R197" s="222"/>
      <c r="S197" s="223"/>
    </row>
    <row r="198" spans="1:19" ht="17.25" thickBot="1">
      <c r="A198" s="130" t="s">
        <v>74</v>
      </c>
      <c r="B198" s="131">
        <v>40080</v>
      </c>
      <c r="C198" s="79">
        <v>-2.9774872899999999E-2</v>
      </c>
      <c r="D198" s="24">
        <v>41660</v>
      </c>
      <c r="E198" s="25">
        <f t="shared" si="106"/>
        <v>3.9421157684630739E-2</v>
      </c>
      <c r="F198" s="104">
        <f>IF(ISNUMBER(D198), $B199 * E198, "")</f>
        <v>5913.1736526946106</v>
      </c>
      <c r="G198" s="102">
        <v>42880</v>
      </c>
      <c r="H198" s="25">
        <f t="shared" si="107"/>
        <v>6.9860279441117765E-2</v>
      </c>
      <c r="I198" s="103">
        <f>IF(ISNUMBER(G198), $B199 * H198, "")</f>
        <v>10479.041916167665</v>
      </c>
      <c r="J198" s="24">
        <v>42590</v>
      </c>
      <c r="K198" s="25">
        <f t="shared" si="108"/>
        <v>6.2624750499001999E-2</v>
      </c>
      <c r="L198" s="104">
        <f>IF(ISNUMBER(J198), $B199 * K198, "")</f>
        <v>9393.7125748503004</v>
      </c>
      <c r="M198" s="102">
        <v>42440</v>
      </c>
      <c r="N198" s="25">
        <f t="shared" si="109"/>
        <v>5.8882235528942117E-2</v>
      </c>
      <c r="O198" s="104">
        <f>IF(ISNUMBER(M198), $B199 * N198, "")</f>
        <v>8832.3353293413184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1.2631313944523562E-2</v>
      </c>
      <c r="F199" s="28">
        <f>SUM(F179:F198)</f>
        <v>37893.94183357068</v>
      </c>
      <c r="G199" s="26" t="s">
        <v>269</v>
      </c>
      <c r="H199" s="27">
        <f>IF(COUNT(H179:H198), SUM(H179:H198) / COUNT(H179:H198), 0)</f>
        <v>1.412994600479911E-2</v>
      </c>
      <c r="I199" s="28">
        <f>SUM(I179:I198)</f>
        <v>42389.838014397341</v>
      </c>
      <c r="J199" s="26" t="s">
        <v>269</v>
      </c>
      <c r="K199" s="27">
        <f>IF(COUNT(K179:K198), SUM(K179:K198) / COUNT(K179:K198), 0)</f>
        <v>2.4648904670696907E-2</v>
      </c>
      <c r="L199" s="28">
        <f>SUM(L179:L198)</f>
        <v>73946.714012090713</v>
      </c>
      <c r="M199" s="26" t="s">
        <v>269</v>
      </c>
      <c r="N199" s="27">
        <f>IF(COUNT(N179:N198), SUM(N179:N198) / COUNT(N179:N198), 0)</f>
        <v>2.3815532350612463E-2</v>
      </c>
      <c r="O199" s="28">
        <f>SUM(O179:O198)</f>
        <v>71446.59705183738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7DDE6-EB5D-4A49-992A-FAE662F5EB02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44484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-108,758 KRW (-3.63%)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-161,214 KRW (-6.32%)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-109,536 KRW (-3.65%)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-192,525 KRW (-6.42%)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1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2021-10-15(금) 오전 00:00</v>
      </c>
      <c r="C15" s="282"/>
      <c r="D15" s="256" t="str">
        <f>TEXT($G$1, "[$-ko-KR]yyyy-mm-dd(ddd) ") &amp; "오후 14:00"</f>
        <v>2021-10-15(금) 오후 14:00</v>
      </c>
      <c r="E15" s="257"/>
      <c r="F15" s="258"/>
      <c r="G15" s="256" t="str">
        <f>TEXT($G$1, "[$-ko-KR]yyyy-mm-dd(ddd) ") &amp; "오후 19:00"</f>
        <v>2021-10-15(금) 오후 19:00</v>
      </c>
      <c r="H15" s="257"/>
      <c r="I15" s="258"/>
      <c r="J15" s="256" t="str">
        <f>TEXT($G$1, "[$-ko-KR]yyyy-mm-dd(ddd) ") &amp; "오후 21:00"</f>
        <v>2021-10-15(금) 오후 21:00</v>
      </c>
      <c r="K15" s="257"/>
      <c r="L15" s="258"/>
      <c r="M15" s="256" t="str">
        <f>TEXT($G$1+1, "[$-ko-KR]yyyy-mm-dd(ddd) ") &amp; "오전 00:00"</f>
        <v>2021-10-16(토)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13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2021-10-15(금) 오전 00:00</v>
      </c>
      <c r="C42" s="284"/>
      <c r="D42" s="256" t="str">
        <f>TEXT($G$1, "[$-ko-KR]yyyy-mm-dd(ddd) ") &amp; "오후 14:00"</f>
        <v>2021-10-15(금) 오후 14:00</v>
      </c>
      <c r="E42" s="257"/>
      <c r="F42" s="258"/>
      <c r="G42" s="256" t="str">
        <f>TEXT($G$1, "[$-ko-KR]yyyy-mm-dd(ddd) ") &amp; "오후 19:00"</f>
        <v>2021-10-15(금) 오후 19:00</v>
      </c>
      <c r="H42" s="257"/>
      <c r="I42" s="258"/>
      <c r="J42" s="256" t="str">
        <f>TEXT($G$1, "[$-ko-KR]yyyy-mm-dd(ddd) ") &amp; "오후 21:00"</f>
        <v>2021-10-15(금) 오후 21:00</v>
      </c>
      <c r="K42" s="257"/>
      <c r="L42" s="258"/>
      <c r="M42" s="256" t="str">
        <f>TEXT($G$1+1, "[$-ko-KR]yyyy-mm-dd(ddd) ") &amp; "오전 00:00"</f>
        <v>2021-10-16(토)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4" t="s">
        <v>58</v>
      </c>
      <c r="H43" s="215" t="s">
        <v>266</v>
      </c>
      <c r="I43" s="21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176</v>
      </c>
      <c r="B44" s="124">
        <v>25.9</v>
      </c>
      <c r="C44" s="76">
        <v>2.3715415E-2</v>
      </c>
      <c r="D44" s="13">
        <v>25.4</v>
      </c>
      <c r="E44" s="14">
        <f>IF(ISNUMBER(D44), (D44 - $B44) / $B44, "")</f>
        <v>-1.9305019305019305E-2</v>
      </c>
      <c r="F44" s="16">
        <f>IF(ISNUMBER(D44), $B64 * E44, "")</f>
        <v>-2895.7528957528957</v>
      </c>
      <c r="G44" s="29">
        <v>24.3</v>
      </c>
      <c r="H44" s="14">
        <f>IF(ISNUMBER(G44), (G44 - $B44) / $B44, "")</f>
        <v>-6.1776061776061694E-2</v>
      </c>
      <c r="I44" s="100">
        <f>IF(ISNUMBER(G44), $B64 * H44, "")</f>
        <v>-9266.409266409255</v>
      </c>
      <c r="J44" s="13">
        <v>24.4</v>
      </c>
      <c r="K44" s="14">
        <f>IF(ISNUMBER(J44), (J44 - $B44) / $B44, "")</f>
        <v>-5.7915057915057917E-2</v>
      </c>
      <c r="L44" s="16">
        <f>IF(ISNUMBER(J44), $B64 * K44, "")</f>
        <v>-8687.2586872586871</v>
      </c>
      <c r="M44" s="29">
        <v>24.2</v>
      </c>
      <c r="N44" s="14">
        <f>IF(ISNUMBER(M44), (M44 - $B44) / $B44, "")</f>
        <v>-6.5637065637065617E-2</v>
      </c>
      <c r="O44" s="16">
        <f>IF(ISNUMBER(M44), $B64 * N44, "")</f>
        <v>-9845.5598455598429</v>
      </c>
      <c r="Q44" s="242"/>
      <c r="R44" s="242"/>
      <c r="S44" s="242"/>
    </row>
    <row r="45" spans="1:19" ht="17.25" customHeight="1" thickBot="1">
      <c r="A45" s="125" t="s">
        <v>202</v>
      </c>
      <c r="B45" s="126">
        <v>22.7</v>
      </c>
      <c r="C45" s="77">
        <v>0</v>
      </c>
      <c r="D45" s="15">
        <v>21.8</v>
      </c>
      <c r="E45" s="32">
        <f t="shared" ref="E45:E48" si="14">IF(ISNUMBER(D45), (D45 - $B45) / $B45, "")</f>
        <v>-3.9647577092510954E-2</v>
      </c>
      <c r="F45" s="18">
        <f>IF(ISNUMBER(D45), $B64 * E45, "")</f>
        <v>-5947.1365638766429</v>
      </c>
      <c r="G45" s="31">
        <v>20.6</v>
      </c>
      <c r="H45" s="32">
        <f t="shared" ref="H45:H48" si="15">IF(ISNUMBER(G45), (G45 - $B45) / $B45, "")</f>
        <v>-9.2511013215858945E-2</v>
      </c>
      <c r="I45" s="101">
        <f>IF(ISNUMBER(G45), $B64 * H45, "")</f>
        <v>-13876.651982378842</v>
      </c>
      <c r="J45" s="15">
        <v>20.5</v>
      </c>
      <c r="K45" s="32">
        <f t="shared" ref="K45:K48" si="16">IF(ISNUMBER(J45), (J45 - $B45) / $B45, "")</f>
        <v>-9.6916299559471342E-2</v>
      </c>
      <c r="L45" s="18">
        <f>IF(ISNUMBER(J45), $B64 * K45, "")</f>
        <v>-14537.4449339207</v>
      </c>
      <c r="M45" s="31">
        <v>20.399999999999999</v>
      </c>
      <c r="N45" s="32">
        <f t="shared" ref="N45:N48" si="17">IF(ISNUMBER(M45), (M45 - $B45) / $B45, "")</f>
        <v>-0.10132158590308374</v>
      </c>
      <c r="O45" s="18">
        <f>IF(ISNUMBER(M45), $B64 * N45, "")</f>
        <v>-15198.23788546256</v>
      </c>
      <c r="Q45" s="242"/>
      <c r="R45" s="242"/>
      <c r="S45" s="242"/>
    </row>
    <row r="46" spans="1:19" ht="17.25" customHeight="1" thickBot="1">
      <c r="A46" s="125" t="s">
        <v>186</v>
      </c>
      <c r="B46" s="126">
        <v>17.899999999999999</v>
      </c>
      <c r="C46" s="77">
        <v>0</v>
      </c>
      <c r="D46" s="15">
        <v>17.2</v>
      </c>
      <c r="E46" s="32">
        <f t="shared" si="14"/>
        <v>-3.9106145251396614E-2</v>
      </c>
      <c r="F46" s="18">
        <f>IF(ISNUMBER(D46), $B64 * E46, "")</f>
        <v>-5865.9217877094925</v>
      </c>
      <c r="G46" s="31">
        <v>16.3</v>
      </c>
      <c r="H46" s="32">
        <f t="shared" si="15"/>
        <v>-8.9385474860335087E-2</v>
      </c>
      <c r="I46" s="101">
        <f>IF(ISNUMBER(G46), $B64 * H46, "")</f>
        <v>-13407.821229050263</v>
      </c>
      <c r="J46" s="15">
        <v>16.3</v>
      </c>
      <c r="K46" s="32">
        <f t="shared" si="16"/>
        <v>-8.9385474860335087E-2</v>
      </c>
      <c r="L46" s="18">
        <f>IF(ISNUMBER(J46), $B64 * K46, "")</f>
        <v>-13407.821229050263</v>
      </c>
      <c r="M46" s="31">
        <v>16.2</v>
      </c>
      <c r="N46" s="32">
        <f t="shared" si="17"/>
        <v>-9.4972067039106114E-2</v>
      </c>
      <c r="O46" s="18">
        <f>IF(ISNUMBER(M46), $B64 * N46, "")</f>
        <v>-14245.810055865917</v>
      </c>
      <c r="Q46" s="232"/>
      <c r="R46" s="232"/>
      <c r="S46" s="232"/>
    </row>
    <row r="47" spans="1:19" ht="17.25" customHeight="1" thickBot="1">
      <c r="A47" s="125" t="s">
        <v>214</v>
      </c>
      <c r="B47" s="126">
        <v>13.5</v>
      </c>
      <c r="C47" s="77">
        <v>0</v>
      </c>
      <c r="D47" s="15">
        <v>13.3</v>
      </c>
      <c r="E47" s="32">
        <f t="shared" si="14"/>
        <v>-1.4814814814814762E-2</v>
      </c>
      <c r="F47" s="18">
        <f>IF(ISNUMBER(D47), $B64 * E47, "")</f>
        <v>-2222.2222222222144</v>
      </c>
      <c r="G47" s="31">
        <v>12.7</v>
      </c>
      <c r="H47" s="32">
        <f t="shared" si="15"/>
        <v>-5.925925925925931E-2</v>
      </c>
      <c r="I47" s="101">
        <f>IF(ISNUMBER(G47), $B64 * H47, "")</f>
        <v>-8888.888888888896</v>
      </c>
      <c r="J47" s="15">
        <v>12.6</v>
      </c>
      <c r="K47" s="32">
        <f t="shared" si="16"/>
        <v>-6.6666666666666693E-2</v>
      </c>
      <c r="L47" s="18">
        <f>IF(ISNUMBER(J47), $B64 * K47, "")</f>
        <v>-10000.000000000004</v>
      </c>
      <c r="M47" s="31">
        <v>12.5</v>
      </c>
      <c r="N47" s="32">
        <f t="shared" si="17"/>
        <v>-7.407407407407407E-2</v>
      </c>
      <c r="O47" s="18">
        <f>IF(ISNUMBER(M47), $B64 * N47, "")</f>
        <v>-11111.111111111111</v>
      </c>
      <c r="Q47" s="232"/>
      <c r="R47" s="232"/>
      <c r="S47" s="232"/>
    </row>
    <row r="48" spans="1:19" ht="17.25" customHeight="1" thickBot="1">
      <c r="A48" s="127" t="s">
        <v>328</v>
      </c>
      <c r="B48" s="128">
        <v>0.26800000000000002</v>
      </c>
      <c r="C48" s="78">
        <v>-3.7174720999999999E-3</v>
      </c>
      <c r="D48" s="20">
        <v>0.26600000000000001</v>
      </c>
      <c r="E48" s="21">
        <f t="shared" si="14"/>
        <v>-7.462686567164185E-3</v>
      </c>
      <c r="F48" s="22">
        <f>IF(ISNUMBER(D48), $B64 * E48, "")</f>
        <v>-1119.4029850746278</v>
      </c>
      <c r="G48" s="30">
        <v>0.252</v>
      </c>
      <c r="H48" s="21">
        <f t="shared" si="15"/>
        <v>-5.970149253731348E-2</v>
      </c>
      <c r="I48" s="105">
        <f>IF(ISNUMBER(G48), $B64 * H48, "")</f>
        <v>-8955.2238805970228</v>
      </c>
      <c r="J48" s="20">
        <v>0.255</v>
      </c>
      <c r="K48" s="21">
        <f t="shared" si="16"/>
        <v>-4.8507462686567207E-2</v>
      </c>
      <c r="L48" s="22">
        <f>IF(ISNUMBER(J48), $B64 * K48, "")</f>
        <v>-7276.1194029850813</v>
      </c>
      <c r="M48" s="30">
        <v>0.255</v>
      </c>
      <c r="N48" s="21">
        <f t="shared" si="17"/>
        <v>-4.8507462686567207E-2</v>
      </c>
      <c r="O48" s="22">
        <f>IF(ISNUMBER(M48), $B64 * N48, "")</f>
        <v>-7276.1194029850813</v>
      </c>
      <c r="Q48" s="232"/>
      <c r="R48" s="232"/>
      <c r="S48" s="232"/>
    </row>
    <row r="49" spans="1:19" ht="17.25" customHeight="1" thickBot="1">
      <c r="A49" s="125" t="s">
        <v>98</v>
      </c>
      <c r="B49" s="129">
        <v>4.57</v>
      </c>
      <c r="C49" s="80">
        <v>-4.3572984999999996E-3</v>
      </c>
      <c r="D49" s="106">
        <v>4.57</v>
      </c>
      <c r="E49" s="107">
        <f>IF(ISNUMBER(D49), (D49 - $B49) / $B49, "")</f>
        <v>0</v>
      </c>
      <c r="F49" s="108">
        <f>IF(ISNUMBER(D49), $B64 * E49, "")</f>
        <v>0</v>
      </c>
      <c r="G49" s="109">
        <v>4.4000000000000004</v>
      </c>
      <c r="H49" s="107">
        <f>IF(ISNUMBER(G49), (G49 - $B49) / $B49, "")</f>
        <v>-3.7199124726477004E-2</v>
      </c>
      <c r="I49" s="110">
        <f>IF(ISNUMBER(G49), $B64 * H49, "")</f>
        <v>-5579.8687089715504</v>
      </c>
      <c r="J49" s="106">
        <v>4.46</v>
      </c>
      <c r="K49" s="107">
        <f>IF(ISNUMBER(J49), (J49 - $B49) / $B49, "")</f>
        <v>-2.4070021881838141E-2</v>
      </c>
      <c r="L49" s="108">
        <f>IF(ISNUMBER(J49), $B64 * K49, "")</f>
        <v>-3610.5032822757212</v>
      </c>
      <c r="M49" s="109">
        <v>4.4800000000000004</v>
      </c>
      <c r="N49" s="107">
        <f>IF(ISNUMBER(M49), (M49 - $B49) / $B49, "")</f>
        <v>-1.9693654266958391E-2</v>
      </c>
      <c r="O49" s="108">
        <f>IF(ISNUMBER(M49), $B64 * N49, "")</f>
        <v>-2954.0481400437588</v>
      </c>
      <c r="Q49" s="232"/>
      <c r="R49" s="232"/>
      <c r="S49" s="232"/>
    </row>
    <row r="50" spans="1:19" ht="17.25" customHeight="1" thickBot="1">
      <c r="A50" s="125" t="s">
        <v>146</v>
      </c>
      <c r="B50" s="126">
        <v>22.8</v>
      </c>
      <c r="C50" s="77">
        <v>-4.3668122000000004E-3</v>
      </c>
      <c r="D50" s="15">
        <v>23.3</v>
      </c>
      <c r="E50" s="32">
        <f t="shared" ref="E50:E53" si="18">IF(ISNUMBER(D50), (D50 - $B50) / $B50, "")</f>
        <v>2.1929824561403508E-2</v>
      </c>
      <c r="F50" s="18">
        <f>IF(ISNUMBER(D50), $B64 * E50, "")</f>
        <v>3289.4736842105262</v>
      </c>
      <c r="G50" s="31">
        <v>22</v>
      </c>
      <c r="H50" s="32">
        <f t="shared" ref="H50:H53" si="19">IF(ISNUMBER(G50), (G50 - $B50) / $B50, "")</f>
        <v>-3.5087719298245647E-2</v>
      </c>
      <c r="I50" s="101">
        <f>IF(ISNUMBER(G50), $B64 * H50, "")</f>
        <v>-5263.1578947368471</v>
      </c>
      <c r="J50" s="15">
        <v>21.9</v>
      </c>
      <c r="K50" s="32">
        <f t="shared" ref="K50:K53" si="20">IF(ISNUMBER(J50), (J50 - $B50) / $B50, "")</f>
        <v>-3.9473684210526411E-2</v>
      </c>
      <c r="L50" s="18">
        <f>IF(ISNUMBER(J50), $B64 * K50, "")</f>
        <v>-5921.0526315789621</v>
      </c>
      <c r="M50" s="31">
        <v>22.1</v>
      </c>
      <c r="N50" s="32">
        <f t="shared" ref="N50:N53" si="21">IF(ISNUMBER(M50), (M50 - $B50) / $B50, "")</f>
        <v>-3.0701754385964879E-2</v>
      </c>
      <c r="O50" s="18">
        <f>IF(ISNUMBER(M50), $B64 * N50, "")</f>
        <v>-4605.2631578947321</v>
      </c>
      <c r="Q50" s="232"/>
      <c r="R50" s="232"/>
      <c r="S50" s="232"/>
    </row>
    <row r="51" spans="1:19" ht="17.25" customHeight="1" thickBot="1">
      <c r="A51" s="125" t="s">
        <v>248</v>
      </c>
      <c r="B51" s="126">
        <v>96.3</v>
      </c>
      <c r="C51" s="77">
        <v>-6.1919504999999996E-3</v>
      </c>
      <c r="D51" s="15">
        <v>95.8</v>
      </c>
      <c r="E51" s="32">
        <f t="shared" si="18"/>
        <v>-5.1921079958463139E-3</v>
      </c>
      <c r="F51" s="18">
        <f>IF(ISNUMBER(D51), $B64 * E51, "")</f>
        <v>-778.81619937694711</v>
      </c>
      <c r="G51" s="31">
        <v>92.3</v>
      </c>
      <c r="H51" s="32">
        <f t="shared" si="19"/>
        <v>-4.1536863966770511E-2</v>
      </c>
      <c r="I51" s="101">
        <f>IF(ISNUMBER(G51), $B64 * H51, "")</f>
        <v>-6230.5295950155769</v>
      </c>
      <c r="J51" s="15">
        <v>95</v>
      </c>
      <c r="K51" s="32">
        <f t="shared" si="20"/>
        <v>-1.3499480789200387E-2</v>
      </c>
      <c r="L51" s="18">
        <f>IF(ISNUMBER(J51), $B64 * K51, "")</f>
        <v>-2024.922118380058</v>
      </c>
      <c r="M51" s="31">
        <v>94.4</v>
      </c>
      <c r="N51" s="32">
        <f t="shared" si="21"/>
        <v>-1.9730010384215905E-2</v>
      </c>
      <c r="O51" s="18">
        <f>IF(ISNUMBER(M51), $B64 * N51, "")</f>
        <v>-2959.5015576323858</v>
      </c>
      <c r="Q51" s="232"/>
      <c r="R51" s="232"/>
      <c r="S51" s="232"/>
    </row>
    <row r="52" spans="1:19" ht="17.25" customHeight="1" thickBot="1">
      <c r="A52" s="125" t="s">
        <v>200</v>
      </c>
      <c r="B52" s="126">
        <v>89.1</v>
      </c>
      <c r="C52" s="77">
        <v>-1.2195121999999999E-2</v>
      </c>
      <c r="D52" s="15">
        <v>86.3</v>
      </c>
      <c r="E52" s="32">
        <f t="shared" si="18"/>
        <v>-3.142536475869806E-2</v>
      </c>
      <c r="F52" s="18">
        <f>IF(ISNUMBER(D52), $B64 * E52, "")</f>
        <v>-4713.8047138047086</v>
      </c>
      <c r="G52" s="31">
        <v>83.4</v>
      </c>
      <c r="H52" s="32">
        <f t="shared" si="19"/>
        <v>-6.3973063973063848E-2</v>
      </c>
      <c r="I52" s="101">
        <f>IF(ISNUMBER(G52), $B64 * H52, "")</f>
        <v>-9595.9595959595772</v>
      </c>
      <c r="J52" s="15">
        <v>83.5</v>
      </c>
      <c r="K52" s="32">
        <f t="shared" si="20"/>
        <v>-6.285072951739612E-2</v>
      </c>
      <c r="L52" s="18">
        <f>IF(ISNUMBER(J52), $B64 * K52, "")</f>
        <v>-9427.6094276094173</v>
      </c>
      <c r="M52" s="31">
        <v>83</v>
      </c>
      <c r="N52" s="32">
        <f t="shared" si="21"/>
        <v>-6.8462401795735067E-2</v>
      </c>
      <c r="O52" s="18">
        <f>IF(ISNUMBER(M52), $B64 * N52, "")</f>
        <v>-10269.360269360261</v>
      </c>
      <c r="Q52" s="33"/>
      <c r="R52" s="33"/>
    </row>
    <row r="53" spans="1:19" ht="17.25" customHeight="1" thickBot="1">
      <c r="A53" s="130" t="s">
        <v>65</v>
      </c>
      <c r="B53" s="131">
        <v>66.400000000000006</v>
      </c>
      <c r="C53" s="79">
        <v>-1.33729569E-2</v>
      </c>
      <c r="D53" s="24">
        <v>65.400000000000006</v>
      </c>
      <c r="E53" s="25">
        <f t="shared" si="18"/>
        <v>-1.506024096385542E-2</v>
      </c>
      <c r="F53" s="104">
        <f>IF(ISNUMBER(D53), $B64 * E53, "")</f>
        <v>-2259.0361445783128</v>
      </c>
      <c r="G53" s="102">
        <v>63.7</v>
      </c>
      <c r="H53" s="25">
        <f t="shared" si="19"/>
        <v>-4.0662650602409679E-2</v>
      </c>
      <c r="I53" s="103">
        <f>IF(ISNUMBER(G53), $B64 * H53, "")</f>
        <v>-6099.3975903614519</v>
      </c>
      <c r="J53" s="24">
        <v>64</v>
      </c>
      <c r="K53" s="25">
        <f t="shared" si="20"/>
        <v>-3.6144578313253094E-2</v>
      </c>
      <c r="L53" s="104">
        <f>IF(ISNUMBER(J53), $B64 * K53, "")</f>
        <v>-5421.6867469879644</v>
      </c>
      <c r="M53" s="102">
        <v>63.6</v>
      </c>
      <c r="N53" s="25">
        <f t="shared" si="21"/>
        <v>-4.216867469879524E-2</v>
      </c>
      <c r="O53" s="104">
        <f>IF(ISNUMBER(M53), $B64 * N53, "")</f>
        <v>-6325.3012048192859</v>
      </c>
      <c r="Q53" s="233"/>
      <c r="R53" s="234"/>
      <c r="S53" s="235"/>
    </row>
    <row r="54" spans="1:19" ht="17.25" customHeight="1">
      <c r="A54" s="123" t="s">
        <v>148</v>
      </c>
      <c r="B54" s="124">
        <v>14.6</v>
      </c>
      <c r="C54" s="76">
        <v>-1.3513513499999999E-2</v>
      </c>
      <c r="D54" s="13">
        <v>14.3</v>
      </c>
      <c r="E54" s="14">
        <f>IF(ISNUMBER(D54), (D54 - $B54) / $B54, "")</f>
        <v>-2.0547945205479378E-2</v>
      </c>
      <c r="F54" s="16">
        <f>IF(ISNUMBER(D54), $B64 * E54, "")</f>
        <v>-3082.1917808219068</v>
      </c>
      <c r="G54" s="29">
        <v>13.6</v>
      </c>
      <c r="H54" s="14">
        <f>IF(ISNUMBER(G54), (G54 - $B54) / $B54, "")</f>
        <v>-6.8493150684931503E-2</v>
      </c>
      <c r="I54" s="100">
        <f>IF(ISNUMBER(G54), $B64 * H54, "")</f>
        <v>-10273.972602739725</v>
      </c>
      <c r="J54" s="13">
        <v>13.6</v>
      </c>
      <c r="K54" s="14">
        <f>IF(ISNUMBER(J54), (J54 - $B54) / $B54, "")</f>
        <v>-6.8493150684931503E-2</v>
      </c>
      <c r="L54" s="16">
        <f>IF(ISNUMBER(J54), $B64 * K54, "")</f>
        <v>-10273.972602739725</v>
      </c>
      <c r="M54" s="29">
        <v>13.6</v>
      </c>
      <c r="N54" s="14">
        <f>IF(ISNUMBER(M54), (M54 - $B54) / $B54, "")</f>
        <v>-6.8493150684931503E-2</v>
      </c>
      <c r="O54" s="16">
        <f>IF(ISNUMBER(M54), $B64 * N54, "")</f>
        <v>-10273.972602739725</v>
      </c>
      <c r="Q54" s="236"/>
      <c r="R54" s="237"/>
      <c r="S54" s="238"/>
    </row>
    <row r="55" spans="1:19" ht="17.25" customHeight="1" thickBot="1">
      <c r="A55" s="125" t="s">
        <v>120</v>
      </c>
      <c r="B55" s="126">
        <v>39.9</v>
      </c>
      <c r="C55" s="77">
        <v>-1.4814814799999999E-2</v>
      </c>
      <c r="D55" s="15">
        <v>39.799999999999997</v>
      </c>
      <c r="E55" s="32">
        <f t="shared" ref="E55:E58" si="22">IF(ISNUMBER(D55), (D55 - $B55) / $B55, "")</f>
        <v>-2.5062656641604369E-3</v>
      </c>
      <c r="F55" s="18">
        <f>IF(ISNUMBER(D55), $B64 * E55, "")</f>
        <v>-375.93984962406552</v>
      </c>
      <c r="G55" s="31">
        <v>38.1</v>
      </c>
      <c r="H55" s="32">
        <f t="shared" ref="H55:H58" si="23">IF(ISNUMBER(G55), (G55 - $B55) / $B55, "")</f>
        <v>-4.5112781954887146E-2</v>
      </c>
      <c r="I55" s="101">
        <f>IF(ISNUMBER(G55), $B64 * H55, "")</f>
        <v>-6766.9172932330721</v>
      </c>
      <c r="J55" s="15">
        <v>38</v>
      </c>
      <c r="K55" s="32">
        <f t="shared" ref="K55:K58" si="24">IF(ISNUMBER(J55), (J55 - $B55) / $B55, "")</f>
        <v>-4.7619047619047582E-2</v>
      </c>
      <c r="L55" s="18">
        <f>IF(ISNUMBER(J55), $B64 * K55, "")</f>
        <v>-7142.8571428571377</v>
      </c>
      <c r="M55" s="31">
        <v>38.1</v>
      </c>
      <c r="N55" s="32">
        <f t="shared" ref="N55:N58" si="25">IF(ISNUMBER(M55), (M55 - $B55) / $B55, "")</f>
        <v>-4.5112781954887146E-2</v>
      </c>
      <c r="O55" s="18">
        <f>IF(ISNUMBER(M55), $B64 * N55, "")</f>
        <v>-6766.9172932330721</v>
      </c>
      <c r="Q55" s="239"/>
      <c r="R55" s="240"/>
      <c r="S55" s="241"/>
    </row>
    <row r="56" spans="1:19" ht="17.25" customHeight="1" thickBot="1">
      <c r="A56" s="125" t="s">
        <v>188</v>
      </c>
      <c r="B56" s="126">
        <v>19.8</v>
      </c>
      <c r="C56" s="77">
        <v>-1.49253731E-2</v>
      </c>
      <c r="D56" s="15">
        <v>19.100000000000001</v>
      </c>
      <c r="E56" s="32">
        <f t="shared" si="22"/>
        <v>-3.5353535353535318E-2</v>
      </c>
      <c r="F56" s="18">
        <f>IF(ISNUMBER(D56), $B64 * E56, "")</f>
        <v>-5303.0303030302975</v>
      </c>
      <c r="G56" s="31">
        <v>18.2</v>
      </c>
      <c r="H56" s="32">
        <f t="shared" si="23"/>
        <v>-8.080808080808087E-2</v>
      </c>
      <c r="I56" s="101">
        <f>IF(ISNUMBER(G56), $B64 * H56, "")</f>
        <v>-12121.212121212131</v>
      </c>
      <c r="J56" s="15">
        <v>18.399999999999999</v>
      </c>
      <c r="K56" s="32">
        <f t="shared" si="24"/>
        <v>-7.0707070707070815E-2</v>
      </c>
      <c r="L56" s="18">
        <f>IF(ISNUMBER(J56), $B64 * K56, "")</f>
        <v>-10606.060606060622</v>
      </c>
      <c r="M56" s="31">
        <v>18.3</v>
      </c>
      <c r="N56" s="32">
        <f t="shared" si="25"/>
        <v>-7.575757575757576E-2</v>
      </c>
      <c r="O56" s="18">
        <f>IF(ISNUMBER(M56), $B64 * N56, "")</f>
        <v>-11363.636363636364</v>
      </c>
      <c r="Q56" s="232"/>
      <c r="R56" s="232"/>
      <c r="S56" s="232"/>
    </row>
    <row r="57" spans="1:19" ht="17.25" customHeight="1" thickBot="1">
      <c r="A57" s="125" t="s">
        <v>232</v>
      </c>
      <c r="B57" s="126">
        <v>87.6</v>
      </c>
      <c r="C57" s="77">
        <v>-1.6835016800000002E-2</v>
      </c>
      <c r="D57" s="15">
        <v>85.6</v>
      </c>
      <c r="E57" s="32">
        <f t="shared" si="22"/>
        <v>-2.2831050228310504E-2</v>
      </c>
      <c r="F57" s="18">
        <f>IF(ISNUMBER(D57), $B64 * E57, "")</f>
        <v>-3424.6575342465758</v>
      </c>
      <c r="G57" s="31">
        <v>82.2</v>
      </c>
      <c r="H57" s="32">
        <f t="shared" si="23"/>
        <v>-6.1643835616438263E-2</v>
      </c>
      <c r="I57" s="101">
        <f>IF(ISNUMBER(G57), $B64 * H57, "")</f>
        <v>-9246.5753424657396</v>
      </c>
      <c r="J57" s="15">
        <v>82.1</v>
      </c>
      <c r="K57" s="32">
        <f t="shared" si="24"/>
        <v>-6.2785388127853892E-2</v>
      </c>
      <c r="L57" s="18">
        <f>IF(ISNUMBER(J57), $B64 * K57, "")</f>
        <v>-9417.8082191780832</v>
      </c>
      <c r="M57" s="31">
        <v>82.2</v>
      </c>
      <c r="N57" s="32">
        <f t="shared" si="25"/>
        <v>-6.1643835616438263E-2</v>
      </c>
      <c r="O57" s="18">
        <f>IF(ISNUMBER(M57), $B64 * N57, "")</f>
        <v>-9246.5753424657396</v>
      </c>
      <c r="Q57" s="242"/>
      <c r="R57" s="242"/>
      <c r="S57" s="242"/>
    </row>
    <row r="58" spans="1:19" ht="17.25" customHeight="1" thickBot="1">
      <c r="A58" s="127" t="s">
        <v>206</v>
      </c>
      <c r="B58" s="128">
        <v>17</v>
      </c>
      <c r="C58" s="78">
        <v>-1.7341040499999998E-2</v>
      </c>
      <c r="D58" s="20">
        <v>16.600000000000001</v>
      </c>
      <c r="E58" s="21">
        <f t="shared" si="22"/>
        <v>-2.3529411764705799E-2</v>
      </c>
      <c r="F58" s="22">
        <f>IF(ISNUMBER(D58), $B64 * E58, "")</f>
        <v>-3529.4117647058697</v>
      </c>
      <c r="G58" s="30">
        <v>15.7</v>
      </c>
      <c r="H58" s="21">
        <f t="shared" si="23"/>
        <v>-7.6470588235294165E-2</v>
      </c>
      <c r="I58" s="105">
        <f>IF(ISNUMBER(G58), $B64 * H58, "")</f>
        <v>-11470.588235294124</v>
      </c>
      <c r="J58" s="20">
        <v>15.7</v>
      </c>
      <c r="K58" s="21">
        <f t="shared" si="24"/>
        <v>-7.6470588235294165E-2</v>
      </c>
      <c r="L58" s="22">
        <f>IF(ISNUMBER(J58), $B64 * K58, "")</f>
        <v>-11470.588235294124</v>
      </c>
      <c r="M58" s="30">
        <v>15.6</v>
      </c>
      <c r="N58" s="21">
        <f t="shared" si="25"/>
        <v>-8.2352941176470615E-2</v>
      </c>
      <c r="O58" s="22">
        <f>IF(ISNUMBER(M58), $B64 * N58, "")</f>
        <v>-12352.941176470593</v>
      </c>
      <c r="Q58" s="242"/>
      <c r="R58" s="242"/>
      <c r="S58" s="242"/>
    </row>
    <row r="59" spans="1:19" ht="17.25" customHeight="1" thickBot="1">
      <c r="A59" s="125" t="s">
        <v>208</v>
      </c>
      <c r="B59" s="129">
        <v>21.9</v>
      </c>
      <c r="C59" s="80">
        <v>-1.79372197E-2</v>
      </c>
      <c r="D59" s="106">
        <v>21.4</v>
      </c>
      <c r="E59" s="107">
        <f>IF(ISNUMBER(D59), (D59 - $B59) / $B59, "")</f>
        <v>-2.2831050228310504E-2</v>
      </c>
      <c r="F59" s="108">
        <f>IF(ISNUMBER(D59), $B64 * E59, "")</f>
        <v>-3424.6575342465758</v>
      </c>
      <c r="G59" s="109">
        <v>20.2</v>
      </c>
      <c r="H59" s="107">
        <f>IF(ISNUMBER(G59), (G59 - $B59) / $B59, "")</f>
        <v>-7.7625570776255676E-2</v>
      </c>
      <c r="I59" s="110">
        <f>IF(ISNUMBER(G59), $B64 * H59, "")</f>
        <v>-11643.835616438351</v>
      </c>
      <c r="J59" s="106">
        <v>20.2</v>
      </c>
      <c r="K59" s="107">
        <f>IF(ISNUMBER(J59), (J59 - $B59) / $B59, "")</f>
        <v>-7.7625570776255676E-2</v>
      </c>
      <c r="L59" s="108">
        <f>IF(ISNUMBER(J59), $B64 * K59, "")</f>
        <v>-11643.835616438351</v>
      </c>
      <c r="M59" s="109">
        <v>20</v>
      </c>
      <c r="N59" s="107">
        <f>IF(ISNUMBER(M59), (M59 - $B59) / $B59, "")</f>
        <v>-8.6757990867579848E-2</v>
      </c>
      <c r="O59" s="108">
        <f>IF(ISNUMBER(M59), $B64 * N59, "")</f>
        <v>-13013.698630136978</v>
      </c>
      <c r="Q59" s="232"/>
      <c r="R59" s="232"/>
      <c r="S59" s="232"/>
    </row>
    <row r="60" spans="1:19" ht="17.25" customHeight="1" thickBot="1">
      <c r="A60" s="125" t="s">
        <v>72</v>
      </c>
      <c r="B60" s="126">
        <v>41.4</v>
      </c>
      <c r="C60" s="77">
        <v>-2.1276595700000001E-2</v>
      </c>
      <c r="D60" s="15">
        <v>40.6</v>
      </c>
      <c r="E60" s="32">
        <f t="shared" ref="E60:E63" si="26">IF(ISNUMBER(D60), (D60 - $B60) / $B60, "")</f>
        <v>-1.9323671497584474E-2</v>
      </c>
      <c r="F60" s="18">
        <f>IF(ISNUMBER(D60), $B64 * E60, "")</f>
        <v>-2898.550724637671</v>
      </c>
      <c r="G60" s="31">
        <v>38</v>
      </c>
      <c r="H60" s="32">
        <f t="shared" ref="H60:H63" si="27">IF(ISNUMBER(G60), (G60 - $B60) / $B60, "")</f>
        <v>-8.2125603864734262E-2</v>
      </c>
      <c r="I60" s="101">
        <f>IF(ISNUMBER(G60), $B64 * H60, "")</f>
        <v>-12318.840579710139</v>
      </c>
      <c r="J60" s="15">
        <v>37.9</v>
      </c>
      <c r="K60" s="32">
        <f t="shared" ref="K60:K63" si="28">IF(ISNUMBER(J60), (J60 - $B60) / $B60, "")</f>
        <v>-8.4541062801932368E-2</v>
      </c>
      <c r="L60" s="18">
        <f>IF(ISNUMBER(J60), $B64 * K60, "")</f>
        <v>-12681.159420289856</v>
      </c>
      <c r="M60" s="31">
        <v>37.700000000000003</v>
      </c>
      <c r="N60" s="32">
        <f t="shared" ref="N60:N63" si="29">IF(ISNUMBER(M60), (M60 - $B60) / $B60, "")</f>
        <v>-8.93719806763284E-2</v>
      </c>
      <c r="O60" s="18">
        <f>IF(ISNUMBER(M60), $B64 * N60, "")</f>
        <v>-13405.79710144926</v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-1.7471003654705202E-2</v>
      </c>
      <c r="F64" s="28">
        <f>SUM(F44:F63)</f>
        <v>-44551.059319498272</v>
      </c>
      <c r="G64" s="26" t="s">
        <v>269</v>
      </c>
      <c r="H64" s="27">
        <f>IF(COUNT(H44:H63), SUM(H44:H63) / COUNT(H44:H63), 0)</f>
        <v>-6.3139549185671592E-2</v>
      </c>
      <c r="I64" s="28">
        <f>SUM(I44:I63)</f>
        <v>-161005.85042346257</v>
      </c>
      <c r="J64" s="26" t="s">
        <v>269</v>
      </c>
      <c r="K64" s="27">
        <f>IF(COUNT(K44:K63), SUM(K44:K63) / COUNT(K44:K63), 0)</f>
        <v>-6.0215960903099913E-2</v>
      </c>
      <c r="L64" s="28">
        <f>SUM(L44:L63)</f>
        <v>-153550.70030290476</v>
      </c>
      <c r="M64" s="26" t="s">
        <v>269</v>
      </c>
      <c r="N64" s="27">
        <f>IF(COUNT(N44:N63), SUM(N44:N63) / COUNT(N44:N63), 0)</f>
        <v>-6.3221118094457518E-2</v>
      </c>
      <c r="O64" s="28">
        <f>SUM(O44:O63)</f>
        <v>-161213.85114086667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13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2021-10-15(금) 오전 00:00</v>
      </c>
      <c r="C69" s="284"/>
      <c r="D69" s="256" t="str">
        <f>TEXT($G$1, "[$-ko-KR]yyyy-mm-dd(ddd) ") &amp; "오후 14:00"</f>
        <v>2021-10-15(금) 오후 14:00</v>
      </c>
      <c r="E69" s="257"/>
      <c r="F69" s="258"/>
      <c r="G69" s="256" t="str">
        <f>TEXT($G$1, "[$-ko-KR]yyyy-mm-dd(ddd) ") &amp; "오후 19:00"</f>
        <v>2021-10-15(금) 오후 19:00</v>
      </c>
      <c r="H69" s="257"/>
      <c r="I69" s="258"/>
      <c r="J69" s="256" t="str">
        <f>TEXT($G$1, "[$-ko-KR]yyyy-mm-dd(ddd) ") &amp; "오후 21:00"</f>
        <v>2021-10-15(금) 오후 21:00</v>
      </c>
      <c r="K69" s="257"/>
      <c r="L69" s="258"/>
      <c r="M69" s="256" t="str">
        <f>TEXT($G$1+1, "[$-ko-KR]yyyy-mm-dd(ddd) ") &amp; "오전 00:00"</f>
        <v>2021-10-16(토)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4" t="s">
        <v>58</v>
      </c>
      <c r="H70" s="215" t="s">
        <v>266</v>
      </c>
      <c r="I70" s="21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330</v>
      </c>
      <c r="B71" s="124">
        <v>474</v>
      </c>
      <c r="C71" s="76">
        <v>8.71559633E-2</v>
      </c>
      <c r="D71" s="13">
        <v>457</v>
      </c>
      <c r="E71" s="14">
        <f>IF(ISNUMBER(D71), (D71 - $B71) / $B71, "")</f>
        <v>-3.5864978902953586E-2</v>
      </c>
      <c r="F71" s="16">
        <f>IF(ISNUMBER(D71), $B91 * E71, "")</f>
        <v>-5379.7468354430375</v>
      </c>
      <c r="G71" s="29">
        <v>448</v>
      </c>
      <c r="H71" s="14">
        <f>IF(ISNUMBER(G71), (G71 - $B71) / $B71, "")</f>
        <v>-5.4852320675105488E-2</v>
      </c>
      <c r="I71" s="100">
        <f>IF(ISNUMBER(G71), $B91 * H71, "")</f>
        <v>-8227.8481012658231</v>
      </c>
      <c r="J71" s="13">
        <v>447</v>
      </c>
      <c r="K71" s="14">
        <f>IF(ISNUMBER(J71), (J71 - $B71) / $B71, "")</f>
        <v>-5.6962025316455694E-2</v>
      </c>
      <c r="L71" s="16">
        <f>IF(ISNUMBER(J71), $B91 * K71, "")</f>
        <v>-8544.3037974683539</v>
      </c>
      <c r="M71" s="29">
        <v>445</v>
      </c>
      <c r="N71" s="14">
        <f>IF(ISNUMBER(M71), (M71 - $B71) / $B71, "")</f>
        <v>-6.118143459915612E-2</v>
      </c>
      <c r="O71" s="16">
        <f>IF(ISNUMBER(M71), $B91 * N71, "")</f>
        <v>-9177.2151898734173</v>
      </c>
      <c r="Q71" s="242"/>
      <c r="R71" s="242"/>
      <c r="S71" s="242"/>
    </row>
    <row r="72" spans="1:19" ht="17.25" thickBot="1">
      <c r="A72" s="125" t="s">
        <v>216</v>
      </c>
      <c r="B72" s="126">
        <v>229</v>
      </c>
      <c r="C72" s="77">
        <v>5.5299539199999997E-2</v>
      </c>
      <c r="D72" s="15">
        <v>219</v>
      </c>
      <c r="E72" s="32">
        <f t="shared" ref="E72:E75" si="30">IF(ISNUMBER(D72), (D72 - $B72) / $B72, "")</f>
        <v>-4.3668122270742356E-2</v>
      </c>
      <c r="F72" s="18">
        <f>IF(ISNUMBER(D72), $B91 * E72, "")</f>
        <v>-6550.2183406113536</v>
      </c>
      <c r="G72" s="31">
        <v>208</v>
      </c>
      <c r="H72" s="32">
        <f t="shared" ref="H72:H75" si="31">IF(ISNUMBER(G72), (G72 - $B72) / $B72, "")</f>
        <v>-9.1703056768558958E-2</v>
      </c>
      <c r="I72" s="101">
        <f>IF(ISNUMBER(G72), $B91 * H72, "")</f>
        <v>-13755.458515283844</v>
      </c>
      <c r="J72" s="15">
        <v>209</v>
      </c>
      <c r="K72" s="32">
        <f t="shared" ref="K72:K75" si="32">IF(ISNUMBER(J72), (J72 - $B72) / $B72, "")</f>
        <v>-8.7336244541484712E-2</v>
      </c>
      <c r="L72" s="18">
        <f>IF(ISNUMBER(J72), $B91 * K72, "")</f>
        <v>-13100.436681222707</v>
      </c>
      <c r="M72" s="31">
        <v>204</v>
      </c>
      <c r="N72" s="32">
        <f t="shared" ref="N72:N75" si="33">IF(ISNUMBER(M72), (M72 - $B72) / $B72, "")</f>
        <v>-0.1091703056768559</v>
      </c>
      <c r="O72" s="18">
        <f>IF(ISNUMBER(M72), $B91 * N72, "")</f>
        <v>-16375.545851528384</v>
      </c>
      <c r="Q72" s="242"/>
      <c r="R72" s="242"/>
      <c r="S72" s="242"/>
    </row>
    <row r="73" spans="1:19" ht="17.25" thickBot="1">
      <c r="A73" s="125" t="s">
        <v>126</v>
      </c>
      <c r="B73" s="126">
        <v>146</v>
      </c>
      <c r="C73" s="77">
        <v>4.2857142899999999E-2</v>
      </c>
      <c r="D73" s="15">
        <v>143</v>
      </c>
      <c r="E73" s="32">
        <f t="shared" si="30"/>
        <v>-2.0547945205479451E-2</v>
      </c>
      <c r="F73" s="18">
        <f>IF(ISNUMBER(D73), $B91 * E73, "")</f>
        <v>-3082.1917808219177</v>
      </c>
      <c r="G73" s="31">
        <v>142</v>
      </c>
      <c r="H73" s="32">
        <f t="shared" si="31"/>
        <v>-2.7397260273972601E-2</v>
      </c>
      <c r="I73" s="101">
        <f>IF(ISNUMBER(G73), $B91 * H73, "")</f>
        <v>-4109.58904109589</v>
      </c>
      <c r="J73" s="15">
        <v>142</v>
      </c>
      <c r="K73" s="32">
        <f t="shared" si="32"/>
        <v>-2.7397260273972601E-2</v>
      </c>
      <c r="L73" s="18">
        <f>IF(ISNUMBER(J73), $B91 * K73, "")</f>
        <v>-4109.58904109589</v>
      </c>
      <c r="M73" s="31">
        <v>143</v>
      </c>
      <c r="N73" s="32">
        <f t="shared" si="33"/>
        <v>-2.0547945205479451E-2</v>
      </c>
      <c r="O73" s="18">
        <f>IF(ISNUMBER(M73), $B91 * N73, "")</f>
        <v>-3082.1917808219177</v>
      </c>
      <c r="Q73" s="232"/>
      <c r="R73" s="232"/>
      <c r="S73" s="232"/>
    </row>
    <row r="74" spans="1:19" ht="17.25" thickBot="1">
      <c r="A74" s="125" t="s">
        <v>130</v>
      </c>
      <c r="B74" s="126">
        <v>119</v>
      </c>
      <c r="C74" s="77">
        <v>3.4782608700000002E-2</v>
      </c>
      <c r="D74" s="15">
        <v>118</v>
      </c>
      <c r="E74" s="32">
        <f t="shared" si="30"/>
        <v>-8.4033613445378148E-3</v>
      </c>
      <c r="F74" s="18">
        <f>IF(ISNUMBER(D74), $B91 * E74, "")</f>
        <v>-1260.5042016806722</v>
      </c>
      <c r="G74" s="31">
        <v>116</v>
      </c>
      <c r="H74" s="32">
        <f t="shared" si="31"/>
        <v>-2.5210084033613446E-2</v>
      </c>
      <c r="I74" s="101">
        <f>IF(ISNUMBER(G74), $B91 * H74, "")</f>
        <v>-3781.5126050420167</v>
      </c>
      <c r="J74" s="15">
        <v>118</v>
      </c>
      <c r="K74" s="32">
        <f t="shared" si="32"/>
        <v>-8.4033613445378148E-3</v>
      </c>
      <c r="L74" s="18">
        <f>IF(ISNUMBER(J74), $B91 * K74, "")</f>
        <v>-1260.5042016806722</v>
      </c>
      <c r="M74" s="31">
        <v>119</v>
      </c>
      <c r="N74" s="32">
        <f t="shared" si="33"/>
        <v>0</v>
      </c>
      <c r="O74" s="18">
        <f>IF(ISNUMBER(M74), $B91 * N74, "")</f>
        <v>0</v>
      </c>
      <c r="Q74" s="232"/>
      <c r="R74" s="232"/>
      <c r="S74" s="232"/>
    </row>
    <row r="75" spans="1:19" ht="17.25" thickBot="1">
      <c r="A75" s="127" t="s">
        <v>112</v>
      </c>
      <c r="B75" s="128">
        <v>933</v>
      </c>
      <c r="C75" s="78">
        <v>2.86659316E-2</v>
      </c>
      <c r="D75" s="20">
        <v>928</v>
      </c>
      <c r="E75" s="21">
        <f t="shared" si="30"/>
        <v>-5.3590568060021436E-3</v>
      </c>
      <c r="F75" s="22">
        <f>IF(ISNUMBER(D75), $B91 * E75, "")</f>
        <v>-803.85852090032154</v>
      </c>
      <c r="G75" s="30">
        <v>906</v>
      </c>
      <c r="H75" s="21">
        <f t="shared" si="31"/>
        <v>-2.8938906752411574E-2</v>
      </c>
      <c r="I75" s="105">
        <f>IF(ISNUMBER(G75), $B91 * H75, "")</f>
        <v>-4340.836012861736</v>
      </c>
      <c r="J75" s="20">
        <v>907</v>
      </c>
      <c r="K75" s="21">
        <f t="shared" si="32"/>
        <v>-2.7867095391211148E-2</v>
      </c>
      <c r="L75" s="22">
        <f>IF(ISNUMBER(J75), $B91 * K75, "")</f>
        <v>-4180.0643086816726</v>
      </c>
      <c r="M75" s="30">
        <v>897</v>
      </c>
      <c r="N75" s="21">
        <f t="shared" si="33"/>
        <v>-3.8585209003215437E-2</v>
      </c>
      <c r="O75" s="22">
        <f>IF(ISNUMBER(M75), $B91 * N75, "")</f>
        <v>-5787.7813504823152</v>
      </c>
      <c r="Q75" s="232"/>
      <c r="R75" s="232"/>
      <c r="S75" s="232"/>
    </row>
    <row r="76" spans="1:19" ht="17.25" thickBot="1">
      <c r="A76" s="125" t="s">
        <v>240</v>
      </c>
      <c r="B76" s="129">
        <v>692</v>
      </c>
      <c r="C76" s="80">
        <v>2.36686391E-2</v>
      </c>
      <c r="D76" s="106">
        <v>681</v>
      </c>
      <c r="E76" s="107">
        <f>IF(ISNUMBER(D76), (D76 - $B76) / $B76, "")</f>
        <v>-1.5895953757225433E-2</v>
      </c>
      <c r="F76" s="108">
        <f>IF(ISNUMBER(D76), $B91 * E76, "")</f>
        <v>-2384.3930635838151</v>
      </c>
      <c r="G76" s="109">
        <v>655</v>
      </c>
      <c r="H76" s="107">
        <f>IF(ISNUMBER(G76), (G76 - $B76) / $B76, "")</f>
        <v>-5.346820809248555E-2</v>
      </c>
      <c r="I76" s="110">
        <f>IF(ISNUMBER(G76), $B91 * H76, "")</f>
        <v>-8020.2312138728321</v>
      </c>
      <c r="J76" s="106">
        <v>654</v>
      </c>
      <c r="K76" s="107">
        <f>IF(ISNUMBER(J76), (J76 - $B76) / $B76, "")</f>
        <v>-5.4913294797687862E-2</v>
      </c>
      <c r="L76" s="108">
        <f>IF(ISNUMBER(J76), $B91 * K76, "")</f>
        <v>-8236.9942196531792</v>
      </c>
      <c r="M76" s="109">
        <v>652</v>
      </c>
      <c r="N76" s="107">
        <f>IF(ISNUMBER(M76), (M76 - $B76) / $B76, "")</f>
        <v>-5.7803468208092484E-2</v>
      </c>
      <c r="O76" s="108">
        <f>IF(ISNUMBER(M76), $B91 * N76, "")</f>
        <v>-8670.5202312138736</v>
      </c>
      <c r="Q76" s="232"/>
      <c r="R76" s="232"/>
      <c r="S76" s="232"/>
    </row>
    <row r="77" spans="1:19" ht="17.25" thickBot="1">
      <c r="A77" s="125" t="s">
        <v>142</v>
      </c>
      <c r="B77" s="126">
        <v>110</v>
      </c>
      <c r="C77" s="77">
        <v>1.8518518500000001E-2</v>
      </c>
      <c r="D77" s="15">
        <v>109</v>
      </c>
      <c r="E77" s="32">
        <f t="shared" ref="E77:E80" si="34">IF(ISNUMBER(D77), (D77 - $B77) / $B77, "")</f>
        <v>-9.0909090909090905E-3</v>
      </c>
      <c r="F77" s="18">
        <f>IF(ISNUMBER(D77), $B91 * E77, "")</f>
        <v>-1363.6363636363635</v>
      </c>
      <c r="G77" s="31">
        <v>107</v>
      </c>
      <c r="H77" s="32">
        <f t="shared" ref="H77:H80" si="35">IF(ISNUMBER(G77), (G77 - $B77) / $B77, "")</f>
        <v>-2.7272727272727271E-2</v>
      </c>
      <c r="I77" s="101">
        <f>IF(ISNUMBER(G77), $B91 * H77, "")</f>
        <v>-4090.9090909090905</v>
      </c>
      <c r="J77" s="15">
        <v>107</v>
      </c>
      <c r="K77" s="32">
        <f t="shared" ref="K77:K80" si="36">IF(ISNUMBER(J77), (J77 - $B77) / $B77, "")</f>
        <v>-2.7272727272727271E-2</v>
      </c>
      <c r="L77" s="18">
        <f>IF(ISNUMBER(J77), $B91 * K77, "")</f>
        <v>-4090.9090909090905</v>
      </c>
      <c r="M77" s="31">
        <v>110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32"/>
      <c r="R77" s="232"/>
      <c r="S77" s="232"/>
    </row>
    <row r="78" spans="1:19" ht="17.25" thickBot="1">
      <c r="A78" s="125" t="s">
        <v>234</v>
      </c>
      <c r="B78" s="126">
        <v>770</v>
      </c>
      <c r="C78" s="77">
        <v>1.5831134600000001E-2</v>
      </c>
      <c r="D78" s="15">
        <v>746</v>
      </c>
      <c r="E78" s="32">
        <f t="shared" si="34"/>
        <v>-3.1168831168831169E-2</v>
      </c>
      <c r="F78" s="18">
        <f>IF(ISNUMBER(D78), $B91 * E78, "")</f>
        <v>-4675.3246753246749</v>
      </c>
      <c r="G78" s="31">
        <v>719</v>
      </c>
      <c r="H78" s="32">
        <f t="shared" si="35"/>
        <v>-6.6233766233766228E-2</v>
      </c>
      <c r="I78" s="101">
        <f>IF(ISNUMBER(G78), $B91 * H78, "")</f>
        <v>-9935.0649350649346</v>
      </c>
      <c r="J78" s="15">
        <v>722</v>
      </c>
      <c r="K78" s="32">
        <f t="shared" si="36"/>
        <v>-6.2337662337662338E-2</v>
      </c>
      <c r="L78" s="18">
        <f>IF(ISNUMBER(J78), $B91 * K78, "")</f>
        <v>-9350.6493506493498</v>
      </c>
      <c r="M78" s="31">
        <v>717</v>
      </c>
      <c r="N78" s="32">
        <f t="shared" si="37"/>
        <v>-6.8831168831168826E-2</v>
      </c>
      <c r="O78" s="18">
        <f>IF(ISNUMBER(M78), $B91 * N78, "")</f>
        <v>-10324.675324675323</v>
      </c>
      <c r="Q78" s="232"/>
      <c r="R78" s="232"/>
      <c r="S78" s="232"/>
    </row>
    <row r="79" spans="1:19" ht="17.25" thickBot="1">
      <c r="A79" s="125" t="s">
        <v>172</v>
      </c>
      <c r="B79" s="126">
        <v>471</v>
      </c>
      <c r="C79" s="77">
        <v>1.5086206899999999E-2</v>
      </c>
      <c r="D79" s="15">
        <v>463</v>
      </c>
      <c r="E79" s="32">
        <f t="shared" si="34"/>
        <v>-1.6985138004246284E-2</v>
      </c>
      <c r="F79" s="18">
        <f>IF(ISNUMBER(D79), $B91 * E79, "")</f>
        <v>-2547.7707006369428</v>
      </c>
      <c r="G79" s="31">
        <v>438</v>
      </c>
      <c r="H79" s="32">
        <f t="shared" si="35"/>
        <v>-7.0063694267515922E-2</v>
      </c>
      <c r="I79" s="101">
        <f>IF(ISNUMBER(G79), $B91 * H79, "")</f>
        <v>-10509.554140127388</v>
      </c>
      <c r="J79" s="15">
        <v>442</v>
      </c>
      <c r="K79" s="32">
        <f t="shared" si="36"/>
        <v>-6.1571125265392782E-2</v>
      </c>
      <c r="L79" s="18">
        <f>IF(ISNUMBER(J79), $B91 * K79, "")</f>
        <v>-9235.6687898089167</v>
      </c>
      <c r="M79" s="31">
        <v>441</v>
      </c>
      <c r="N79" s="32">
        <f t="shared" si="37"/>
        <v>-6.3694267515923567E-2</v>
      </c>
      <c r="O79" s="18">
        <f>IF(ISNUMBER(M79), $B91 * N79, "")</f>
        <v>-9554.1401273885349</v>
      </c>
      <c r="Q79" s="33"/>
      <c r="R79" s="33"/>
    </row>
    <row r="80" spans="1:19" ht="17.25" thickBot="1">
      <c r="A80" s="130" t="s">
        <v>226</v>
      </c>
      <c r="B80" s="131">
        <v>950</v>
      </c>
      <c r="C80" s="79">
        <v>1.2793176999999999E-2</v>
      </c>
      <c r="D80" s="24">
        <v>941</v>
      </c>
      <c r="E80" s="25">
        <f t="shared" si="34"/>
        <v>-9.4736842105263164E-3</v>
      </c>
      <c r="F80" s="104">
        <f>IF(ISNUMBER(D80), $B91 * E80, "")</f>
        <v>-1421.0526315789475</v>
      </c>
      <c r="G80" s="102">
        <v>876</v>
      </c>
      <c r="H80" s="25">
        <f t="shared" si="35"/>
        <v>-7.7894736842105267E-2</v>
      </c>
      <c r="I80" s="103">
        <f>IF(ISNUMBER(G80), $B91 * H80, "")</f>
        <v>-11684.21052631579</v>
      </c>
      <c r="J80" s="24">
        <v>894</v>
      </c>
      <c r="K80" s="25">
        <f t="shared" si="36"/>
        <v>-5.894736842105263E-2</v>
      </c>
      <c r="L80" s="104">
        <f>IF(ISNUMBER(J80), $B91 * K80, "")</f>
        <v>-8842.105263157895</v>
      </c>
      <c r="M80" s="102">
        <v>879</v>
      </c>
      <c r="N80" s="25">
        <f t="shared" si="37"/>
        <v>-7.4736842105263157E-2</v>
      </c>
      <c r="O80" s="104">
        <f>IF(ISNUMBER(M80), $B91 * N80, "")</f>
        <v>-11210.526315789473</v>
      </c>
      <c r="Q80" s="233"/>
      <c r="R80" s="234"/>
      <c r="S80" s="235"/>
    </row>
    <row r="81" spans="1:19">
      <c r="A81" s="123" t="s">
        <v>264</v>
      </c>
      <c r="B81" s="124">
        <v>286</v>
      </c>
      <c r="C81" s="76">
        <v>1.06007067E-2</v>
      </c>
      <c r="D81" s="13">
        <v>284</v>
      </c>
      <c r="E81" s="14">
        <f>IF(ISNUMBER(D81), (D81 - $B81) / $B81, "")</f>
        <v>-6.993006993006993E-3</v>
      </c>
      <c r="F81" s="16">
        <f>IF(ISNUMBER(D81), $B91 * E81, "")</f>
        <v>-1048.951048951049</v>
      </c>
      <c r="G81" s="29">
        <v>281</v>
      </c>
      <c r="H81" s="14">
        <f>IF(ISNUMBER(G81), (G81 - $B81) / $B81, "")</f>
        <v>-1.7482517482517484E-2</v>
      </c>
      <c r="I81" s="100">
        <f>IF(ISNUMBER(G81), $B91 * H81, "")</f>
        <v>-2622.3776223776226</v>
      </c>
      <c r="J81" s="13">
        <v>281</v>
      </c>
      <c r="K81" s="14">
        <f>IF(ISNUMBER(J81), (J81 - $B81) / $B81, "")</f>
        <v>-1.7482517482517484E-2</v>
      </c>
      <c r="L81" s="16">
        <f>IF(ISNUMBER(J81), $B91 * K81, "")</f>
        <v>-2622.3776223776226</v>
      </c>
      <c r="M81" s="29">
        <v>284</v>
      </c>
      <c r="N81" s="14">
        <f>IF(ISNUMBER(M81), (M81 - $B81) / $B81, "")</f>
        <v>-6.993006993006993E-3</v>
      </c>
      <c r="O81" s="16">
        <f>IF(ISNUMBER(M81), $B91 * N81, "")</f>
        <v>-1048.951048951049</v>
      </c>
      <c r="Q81" s="236"/>
      <c r="R81" s="237"/>
      <c r="S81" s="238"/>
    </row>
    <row r="82" spans="1:19" ht="17.25" thickBot="1">
      <c r="A82" s="125" t="s">
        <v>61</v>
      </c>
      <c r="B82" s="126">
        <v>945</v>
      </c>
      <c r="C82" s="77">
        <v>8.5378868999999996E-3</v>
      </c>
      <c r="D82" s="15">
        <v>941</v>
      </c>
      <c r="E82" s="32">
        <f t="shared" ref="E82:E85" si="38">IF(ISNUMBER(D82), (D82 - $B82) / $B82, "")</f>
        <v>-4.2328042328042331E-3</v>
      </c>
      <c r="F82" s="18">
        <f>IF(ISNUMBER(D82), $B91 * E82, "")</f>
        <v>-634.92063492063494</v>
      </c>
      <c r="G82" s="31">
        <v>924</v>
      </c>
      <c r="H82" s="32">
        <f t="shared" ref="H82:H85" si="39">IF(ISNUMBER(G82), (G82 - $B82) / $B82, "")</f>
        <v>-2.2222222222222223E-2</v>
      </c>
      <c r="I82" s="101">
        <f>IF(ISNUMBER(G82), $B91 * H82, "")</f>
        <v>-3333.3333333333335</v>
      </c>
      <c r="J82" s="15">
        <v>922</v>
      </c>
      <c r="K82" s="32">
        <f t="shared" ref="K82:K85" si="40">IF(ISNUMBER(J82), (J82 - $B82) / $B82, "")</f>
        <v>-2.433862433862434E-2</v>
      </c>
      <c r="L82" s="18">
        <f>IF(ISNUMBER(J82), $B91 * K82, "")</f>
        <v>-3650.7936507936511</v>
      </c>
      <c r="M82" s="31">
        <v>922</v>
      </c>
      <c r="N82" s="32">
        <f t="shared" ref="N82:N85" si="41">IF(ISNUMBER(M82), (M82 - $B82) / $B82, "")</f>
        <v>-2.433862433862434E-2</v>
      </c>
      <c r="O82" s="18">
        <f>IF(ISNUMBER(M82), $B91 * N82, "")</f>
        <v>-3650.7936507936511</v>
      </c>
      <c r="Q82" s="239"/>
      <c r="R82" s="240"/>
      <c r="S82" s="241"/>
    </row>
    <row r="83" spans="1:19" ht="17.25" thickBot="1">
      <c r="A83" s="125" t="s">
        <v>136</v>
      </c>
      <c r="B83" s="126">
        <v>359</v>
      </c>
      <c r="C83" s="77">
        <v>5.6022409000000004E-3</v>
      </c>
      <c r="D83" s="15">
        <v>360</v>
      </c>
      <c r="E83" s="32">
        <f t="shared" si="38"/>
        <v>2.7855153203342618E-3</v>
      </c>
      <c r="F83" s="18">
        <f>IF(ISNUMBER(D83), $B91 * E83, "")</f>
        <v>417.82729805013929</v>
      </c>
      <c r="G83" s="31">
        <v>344</v>
      </c>
      <c r="H83" s="32">
        <f t="shared" si="39"/>
        <v>-4.1782729805013928E-2</v>
      </c>
      <c r="I83" s="101">
        <f>IF(ISNUMBER(G83), $B91 * H83, "")</f>
        <v>-6267.409470752089</v>
      </c>
      <c r="J83" s="15">
        <v>346</v>
      </c>
      <c r="K83" s="32">
        <f t="shared" si="40"/>
        <v>-3.6211699164345405E-2</v>
      </c>
      <c r="L83" s="18">
        <f>IF(ISNUMBER(J83), $B91 * K83, "")</f>
        <v>-5431.7548746518105</v>
      </c>
      <c r="M83" s="31">
        <v>351</v>
      </c>
      <c r="N83" s="32">
        <f t="shared" si="41"/>
        <v>-2.2284122562674095E-2</v>
      </c>
      <c r="O83" s="18">
        <f>IF(ISNUMBER(M83), $B91 * N83, "")</f>
        <v>-3342.6183844011143</v>
      </c>
      <c r="Q83" s="232"/>
      <c r="R83" s="232"/>
      <c r="S83" s="232"/>
    </row>
    <row r="84" spans="1:19" ht="17.25" thickBot="1">
      <c r="A84" s="125" t="s">
        <v>57</v>
      </c>
      <c r="B84" s="126">
        <v>216</v>
      </c>
      <c r="C84" s="77">
        <v>4.6511627999999998E-3</v>
      </c>
      <c r="D84" s="15">
        <v>218</v>
      </c>
      <c r="E84" s="32">
        <f t="shared" si="38"/>
        <v>9.2592592592592587E-3</v>
      </c>
      <c r="F84" s="18">
        <f>IF(ISNUMBER(D84), $B91 * E84, "")</f>
        <v>1388.8888888888889</v>
      </c>
      <c r="G84" s="31">
        <v>210</v>
      </c>
      <c r="H84" s="32">
        <f t="shared" si="39"/>
        <v>-2.7777777777777776E-2</v>
      </c>
      <c r="I84" s="101">
        <f>IF(ISNUMBER(G84), $B91 * H84, "")</f>
        <v>-4166.6666666666661</v>
      </c>
      <c r="J84" s="15">
        <v>210</v>
      </c>
      <c r="K84" s="32">
        <f t="shared" si="40"/>
        <v>-2.7777777777777776E-2</v>
      </c>
      <c r="L84" s="18">
        <f>IF(ISNUMBER(J84), $B91 * K84, "")</f>
        <v>-4166.6666666666661</v>
      </c>
      <c r="M84" s="31">
        <v>210</v>
      </c>
      <c r="N84" s="32">
        <f t="shared" si="41"/>
        <v>-2.7777777777777776E-2</v>
      </c>
      <c r="O84" s="18">
        <f>IF(ISNUMBER(M84), $B91 * N84, "")</f>
        <v>-4166.6666666666661</v>
      </c>
      <c r="Q84" s="242"/>
      <c r="R84" s="242"/>
      <c r="S84" s="242"/>
    </row>
    <row r="85" spans="1:19" ht="17.25" thickBot="1">
      <c r="A85" s="127" t="s">
        <v>160</v>
      </c>
      <c r="B85" s="128">
        <v>113</v>
      </c>
      <c r="C85" s="78">
        <v>0</v>
      </c>
      <c r="D85" s="20">
        <v>111</v>
      </c>
      <c r="E85" s="21">
        <f t="shared" si="38"/>
        <v>-1.7699115044247787E-2</v>
      </c>
      <c r="F85" s="22">
        <f>IF(ISNUMBER(D85), $B91 * E85, "")</f>
        <v>-2654.8672566371679</v>
      </c>
      <c r="G85" s="30">
        <v>108</v>
      </c>
      <c r="H85" s="21">
        <f t="shared" si="39"/>
        <v>-4.4247787610619468E-2</v>
      </c>
      <c r="I85" s="105">
        <f>IF(ISNUMBER(G85), $B91 * H85, "")</f>
        <v>-6637.1681415929206</v>
      </c>
      <c r="J85" s="20">
        <v>109</v>
      </c>
      <c r="K85" s="21">
        <f t="shared" si="40"/>
        <v>-3.5398230088495575E-2</v>
      </c>
      <c r="L85" s="22">
        <f>IF(ISNUMBER(J85), $B91 * K85, "")</f>
        <v>-5309.7345132743358</v>
      </c>
      <c r="M85" s="30">
        <v>108</v>
      </c>
      <c r="N85" s="21">
        <f t="shared" si="41"/>
        <v>-4.4247787610619468E-2</v>
      </c>
      <c r="O85" s="22">
        <f>IF(ISNUMBER(M85), $B91 * N85, "")</f>
        <v>-6637.1681415929206</v>
      </c>
      <c r="Q85" s="242"/>
      <c r="R85" s="242"/>
      <c r="S85" s="242"/>
    </row>
    <row r="86" spans="1:19" ht="17.25" thickBot="1">
      <c r="A86" s="125" t="s">
        <v>150</v>
      </c>
      <c r="B86" s="129">
        <v>119</v>
      </c>
      <c r="C86" s="80">
        <v>0</v>
      </c>
      <c r="D86" s="106">
        <v>119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0</v>
      </c>
      <c r="I86" s="110">
        <f>IF(ISNUMBER(G86), $B91 * H86, "")</f>
        <v>0</v>
      </c>
      <c r="J86" s="106">
        <v>122</v>
      </c>
      <c r="K86" s="107">
        <f>IF(ISNUMBER(J86), (J86 - $B86) / $B86, "")</f>
        <v>2.5210084033613446E-2</v>
      </c>
      <c r="L86" s="108">
        <f>IF(ISNUMBER(J86), $B91 * K86, "")</f>
        <v>3781.5126050420167</v>
      </c>
      <c r="M86" s="109">
        <v>122</v>
      </c>
      <c r="N86" s="107">
        <f>IF(ISNUMBER(M86), (M86 - $B86) / $B86, "")</f>
        <v>2.5210084033613446E-2</v>
      </c>
      <c r="O86" s="108">
        <f>IF(ISNUMBER(M86), $B91 * N86, "")</f>
        <v>3781.5126050420167</v>
      </c>
      <c r="Q86" s="232"/>
      <c r="R86" s="232"/>
      <c r="S86" s="232"/>
    </row>
    <row r="87" spans="1:19" ht="17.25" thickBot="1">
      <c r="A87" s="125" t="s">
        <v>80</v>
      </c>
      <c r="B87" s="126">
        <v>862</v>
      </c>
      <c r="C87" s="77">
        <v>0</v>
      </c>
      <c r="D87" s="15">
        <v>861</v>
      </c>
      <c r="E87" s="32">
        <f t="shared" ref="E87:E90" si="42">IF(ISNUMBER(D87), (D87 - $B87) / $B87, "")</f>
        <v>-1.1600928074245939E-3</v>
      </c>
      <c r="F87" s="18">
        <f>IF(ISNUMBER(D87), $B91 * E87, "")</f>
        <v>-174.01392111368909</v>
      </c>
      <c r="G87" s="31">
        <v>845</v>
      </c>
      <c r="H87" s="32">
        <f t="shared" ref="H87:H90" si="43">IF(ISNUMBER(G87), (G87 - $B87) / $B87, "")</f>
        <v>-1.9721577726218097E-2</v>
      </c>
      <c r="I87" s="101">
        <f>IF(ISNUMBER(G87), $B91 * H87, "")</f>
        <v>-2958.2366589327144</v>
      </c>
      <c r="J87" s="15">
        <v>846</v>
      </c>
      <c r="K87" s="32">
        <f t="shared" ref="K87:K90" si="44">IF(ISNUMBER(J87), (J87 - $B87) / $B87, "")</f>
        <v>-1.8561484918793503E-2</v>
      </c>
      <c r="L87" s="18">
        <f>IF(ISNUMBER(J87), $B91 * K87, "")</f>
        <v>-2784.2227378190255</v>
      </c>
      <c r="M87" s="31">
        <v>851</v>
      </c>
      <c r="N87" s="32">
        <f t="shared" ref="N87:N90" si="45">IF(ISNUMBER(M87), (M87 - $B87) / $B87, "")</f>
        <v>-1.2761020881670533E-2</v>
      </c>
      <c r="O87" s="18">
        <f>IF(ISNUMBER(M87), $B91 * N87, "")</f>
        <v>-1914.15313225058</v>
      </c>
      <c r="Q87" s="232"/>
      <c r="R87" s="232"/>
      <c r="S87" s="232"/>
    </row>
    <row r="88" spans="1:19" ht="17.25" thickBot="1">
      <c r="A88" s="125" t="s">
        <v>192</v>
      </c>
      <c r="B88" s="126">
        <v>138</v>
      </c>
      <c r="C88" s="77">
        <v>0</v>
      </c>
      <c r="D88" s="15">
        <v>135</v>
      </c>
      <c r="E88" s="32">
        <f t="shared" si="42"/>
        <v>-2.1739130434782608E-2</v>
      </c>
      <c r="F88" s="18">
        <f>IF(ISNUMBER(D88), $B91 * E88, "")</f>
        <v>-3260.869565217391</v>
      </c>
      <c r="G88" s="31">
        <v>129</v>
      </c>
      <c r="H88" s="32">
        <f t="shared" si="43"/>
        <v>-6.5217391304347824E-2</v>
      </c>
      <c r="I88" s="101">
        <f>IF(ISNUMBER(G88), $B91 * H88, "")</f>
        <v>-9782.608695652174</v>
      </c>
      <c r="J88" s="15">
        <v>129</v>
      </c>
      <c r="K88" s="32">
        <f t="shared" si="44"/>
        <v>-6.5217391304347824E-2</v>
      </c>
      <c r="L88" s="18">
        <f>IF(ISNUMBER(J88), $B91 * K88, "")</f>
        <v>-9782.608695652174</v>
      </c>
      <c r="M88" s="31">
        <v>128</v>
      </c>
      <c r="N88" s="32">
        <f t="shared" si="45"/>
        <v>-7.2463768115942032E-2</v>
      </c>
      <c r="O88" s="18">
        <f>IF(ISNUMBER(M88), $B91 * N88, "")</f>
        <v>-10869.565217391304</v>
      </c>
      <c r="Q88" s="232"/>
      <c r="R88" s="232"/>
      <c r="S88" s="232"/>
    </row>
    <row r="89" spans="1:19">
      <c r="A89" s="125" t="s">
        <v>86</v>
      </c>
      <c r="B89" s="126">
        <v>398</v>
      </c>
      <c r="C89" s="77">
        <v>-2.5062656999999999E-3</v>
      </c>
      <c r="D89" s="15">
        <v>399</v>
      </c>
      <c r="E89" s="32">
        <f t="shared" si="42"/>
        <v>2.5125628140703518E-3</v>
      </c>
      <c r="F89" s="18">
        <f>IF(ISNUMBER(D89), $B91 * E89, "")</f>
        <v>376.88442211055275</v>
      </c>
      <c r="G89" s="31">
        <v>391</v>
      </c>
      <c r="H89" s="32">
        <f t="shared" si="43"/>
        <v>-1.7587939698492462E-2</v>
      </c>
      <c r="I89" s="101">
        <f>IF(ISNUMBER(G89), $B91 * H89, "")</f>
        <v>-2638.1909547738692</v>
      </c>
      <c r="J89" s="15">
        <v>393</v>
      </c>
      <c r="K89" s="32">
        <f t="shared" si="44"/>
        <v>-1.2562814070351759E-2</v>
      </c>
      <c r="L89" s="18">
        <f>IF(ISNUMBER(J89), $B91 * K89, "")</f>
        <v>-1884.422110552764</v>
      </c>
      <c r="M89" s="31">
        <v>395</v>
      </c>
      <c r="N89" s="32">
        <f t="shared" si="45"/>
        <v>-7.537688442211055E-3</v>
      </c>
      <c r="O89" s="18">
        <f>IF(ISNUMBER(M89), $B91 * N89, "")</f>
        <v>-1130.6532663316582</v>
      </c>
      <c r="Q89" s="221"/>
      <c r="R89" s="222"/>
      <c r="S89" s="223"/>
    </row>
    <row r="90" spans="1:19" ht="17.25" thickBot="1">
      <c r="A90" s="130" t="s">
        <v>228</v>
      </c>
      <c r="B90" s="131">
        <v>353</v>
      </c>
      <c r="C90" s="79">
        <v>-2.8248587999999998E-3</v>
      </c>
      <c r="D90" s="24">
        <v>345</v>
      </c>
      <c r="E90" s="25">
        <f t="shared" si="42"/>
        <v>-2.2662889518413599E-2</v>
      </c>
      <c r="F90" s="104">
        <f>IF(ISNUMBER(D90), $B91 * E90, "")</f>
        <v>-3399.4334277620396</v>
      </c>
      <c r="G90" s="102">
        <v>340</v>
      </c>
      <c r="H90" s="25">
        <f t="shared" si="43"/>
        <v>-3.6827195467422094E-2</v>
      </c>
      <c r="I90" s="103">
        <f>IF(ISNUMBER(G90), $B91 * H90, "")</f>
        <v>-5524.0793201133138</v>
      </c>
      <c r="J90" s="24">
        <v>340</v>
      </c>
      <c r="K90" s="25">
        <f t="shared" si="44"/>
        <v>-3.6827195467422094E-2</v>
      </c>
      <c r="L90" s="104">
        <f>IF(ISNUMBER(J90), $B91 * K90, "")</f>
        <v>-5524.0793201133138</v>
      </c>
      <c r="M90" s="102">
        <v>338</v>
      </c>
      <c r="N90" s="25">
        <f t="shared" si="45"/>
        <v>-4.2492917847025496E-2</v>
      </c>
      <c r="O90" s="104">
        <f>IF(ISNUMBER(M90), $B91 * N90, "")</f>
        <v>-6373.9376770538247</v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-1.2819384119923481E-2</v>
      </c>
      <c r="F91" s="28">
        <f>SUM(F71:F90)</f>
        <v>-38458.152359770429</v>
      </c>
      <c r="G91" s="26" t="s">
        <v>269</v>
      </c>
      <c r="H91" s="27">
        <f>IF(COUNT(H71:H90), SUM(H71:H90) / COUNT(H71:H90), 0)</f>
        <v>-4.079509501534468E-2</v>
      </c>
      <c r="I91" s="28">
        <f>SUM(I71:I90)</f>
        <v>-122385.28504603406</v>
      </c>
      <c r="J91" s="26" t="s">
        <v>269</v>
      </c>
      <c r="K91" s="27">
        <f>IF(COUNT(K71:K90), SUM(K71:K90) / COUNT(K71:K90), 0)</f>
        <v>-3.6108790777062361E-2</v>
      </c>
      <c r="L91" s="28">
        <f>SUM(L71:L90)</f>
        <v>-108326.3723311871</v>
      </c>
      <c r="M91" s="26" t="s">
        <v>269</v>
      </c>
      <c r="N91" s="27">
        <f>IF(COUNT(N71:N90), SUM(N71:N90) / COUNT(N71:N90), 0)</f>
        <v>-3.6511863584054657E-2</v>
      </c>
      <c r="O91" s="28">
        <f>SUM(O71:O90)</f>
        <v>-109535.59075216397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13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2021-10-15(금) 오전 00:00</v>
      </c>
      <c r="C96" s="284"/>
      <c r="D96" s="256" t="str">
        <f>TEXT($G$1, "[$-ko-KR]yyyy-mm-dd(ddd) ") &amp; "오후 14:00"</f>
        <v>2021-10-15(금) 오후 14:00</v>
      </c>
      <c r="E96" s="257"/>
      <c r="F96" s="258"/>
      <c r="G96" s="256" t="str">
        <f>TEXT($G$1, "[$-ko-KR]yyyy-mm-dd(ddd) ") &amp; "오후 19:00"</f>
        <v>2021-10-15(금) 오후 19:00</v>
      </c>
      <c r="H96" s="257"/>
      <c r="I96" s="258"/>
      <c r="J96" s="256" t="str">
        <f>TEXT($G$1, "[$-ko-KR]yyyy-mm-dd(ddd) ") &amp; "오후 21:00"</f>
        <v>2021-10-15(금) 오후 21:00</v>
      </c>
      <c r="K96" s="257"/>
      <c r="L96" s="258"/>
      <c r="M96" s="256" t="str">
        <f>TEXT($G$1+1, "[$-ko-KR]yyyy-mm-dd(ddd) ") &amp; "오전 00:00"</f>
        <v>2021-10-16(토)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4" t="s">
        <v>58</v>
      </c>
      <c r="H97" s="215" t="s">
        <v>266</v>
      </c>
      <c r="I97" s="21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152</v>
      </c>
      <c r="B98" s="124">
        <v>166150</v>
      </c>
      <c r="C98" s="76">
        <v>0.1192320647</v>
      </c>
      <c r="D98" s="13">
        <v>163900</v>
      </c>
      <c r="E98" s="14">
        <f>IF(ISNUMBER(D98), (D98 - $B98) / $B98, "")</f>
        <v>-1.354198013842913E-2</v>
      </c>
      <c r="F98" s="16">
        <f>IF(ISNUMBER(D98), $B118 * E98, "")</f>
        <v>-2031.2970207643693</v>
      </c>
      <c r="G98" s="29">
        <v>159000</v>
      </c>
      <c r="H98" s="14">
        <f>IF(ISNUMBER(G98), (G98 - $B98) / $B98, "")</f>
        <v>-4.3033403551008126E-2</v>
      </c>
      <c r="I98" s="100">
        <f>IF(ISNUMBER(G98), $B118 * H98, "")</f>
        <v>-6455.0105326512185</v>
      </c>
      <c r="J98" s="13">
        <v>157200</v>
      </c>
      <c r="K98" s="14">
        <f>IF(ISNUMBER(J98), (J98 - $B98) / $B98, "")</f>
        <v>-5.386698766175143E-2</v>
      </c>
      <c r="L98" s="16">
        <f>IF(ISNUMBER(J98), $B118 * K98, "")</f>
        <v>-8080.0481492627141</v>
      </c>
      <c r="M98" s="29">
        <v>156000</v>
      </c>
      <c r="N98" s="14">
        <f>IF(ISNUMBER(M98), (M98 - $B98) / $B98, "")</f>
        <v>-6.1089377068913632E-2</v>
      </c>
      <c r="O98" s="16">
        <f>IF(ISNUMBER(M98), $B118 * N98, "")</f>
        <v>-9163.4065603370454</v>
      </c>
      <c r="Q98" s="242"/>
      <c r="R98" s="242"/>
      <c r="S98" s="242"/>
    </row>
    <row r="99" spans="1:19" ht="17.25" thickBot="1">
      <c r="A99" s="125" t="s">
        <v>330</v>
      </c>
      <c r="B99" s="126">
        <v>474</v>
      </c>
      <c r="C99" s="77">
        <v>8.71559633E-2</v>
      </c>
      <c r="D99" s="15">
        <v>457</v>
      </c>
      <c r="E99" s="32">
        <f t="shared" ref="E99:E102" si="46">IF(ISNUMBER(D99), (D99 - $B99) / $B99, "")</f>
        <v>-3.5864978902953586E-2</v>
      </c>
      <c r="F99" s="18">
        <f>IF(ISNUMBER(D99), $B118 * E99, "")</f>
        <v>-5379.7468354430375</v>
      </c>
      <c r="G99" s="31">
        <v>448</v>
      </c>
      <c r="H99" s="32">
        <f t="shared" ref="H99:H102" si="47">IF(ISNUMBER(G99), (G99 - $B99) / $B99, "")</f>
        <v>-5.4852320675105488E-2</v>
      </c>
      <c r="I99" s="101">
        <f>IF(ISNUMBER(G99), $B118 * H99, "")</f>
        <v>-8227.8481012658231</v>
      </c>
      <c r="J99" s="15">
        <v>447</v>
      </c>
      <c r="K99" s="32">
        <f t="shared" ref="K99:K102" si="48">IF(ISNUMBER(J99), (J99 - $B99) / $B99, "")</f>
        <v>-5.6962025316455694E-2</v>
      </c>
      <c r="L99" s="18">
        <f>IF(ISNUMBER(J99), $B118 * K99, "")</f>
        <v>-8544.3037974683539</v>
      </c>
      <c r="M99" s="31">
        <v>445</v>
      </c>
      <c r="N99" s="32">
        <f t="shared" ref="N99:N102" si="49">IF(ISNUMBER(M99), (M99 - $B99) / $B99, "")</f>
        <v>-6.118143459915612E-2</v>
      </c>
      <c r="O99" s="18">
        <f>IF(ISNUMBER(M99), $B118 * N99, "")</f>
        <v>-9177.2151898734173</v>
      </c>
      <c r="Q99" s="242"/>
      <c r="R99" s="242"/>
      <c r="S99" s="242"/>
    </row>
    <row r="100" spans="1:19" ht="17.25" thickBot="1">
      <c r="A100" s="125" t="s">
        <v>210</v>
      </c>
      <c r="B100" s="126">
        <v>1425</v>
      </c>
      <c r="C100" s="77">
        <v>6.7415730300000004E-2</v>
      </c>
      <c r="D100" s="15">
        <v>1400</v>
      </c>
      <c r="E100" s="32">
        <f t="shared" si="46"/>
        <v>-1.7543859649122806E-2</v>
      </c>
      <c r="F100" s="18">
        <f>IF(ISNUMBER(D100), $B118 * E100, "")</f>
        <v>-2631.5789473684208</v>
      </c>
      <c r="G100" s="31">
        <v>1355</v>
      </c>
      <c r="H100" s="32">
        <f t="shared" si="47"/>
        <v>-4.912280701754386E-2</v>
      </c>
      <c r="I100" s="101">
        <f>IF(ISNUMBER(G100), $B118 * H100, "")</f>
        <v>-7368.4210526315792</v>
      </c>
      <c r="J100" s="15">
        <v>1360</v>
      </c>
      <c r="K100" s="32">
        <f t="shared" si="48"/>
        <v>-4.5614035087719301E-2</v>
      </c>
      <c r="L100" s="18">
        <f>IF(ISNUMBER(J100), $B118 * K100, "")</f>
        <v>-6842.105263157895</v>
      </c>
      <c r="M100" s="31">
        <v>1355</v>
      </c>
      <c r="N100" s="32">
        <f t="shared" si="49"/>
        <v>-4.912280701754386E-2</v>
      </c>
      <c r="O100" s="18">
        <f>IF(ISNUMBER(M100), $B118 * N100, "")</f>
        <v>-7368.4210526315792</v>
      </c>
      <c r="Q100" s="232"/>
      <c r="R100" s="232"/>
      <c r="S100" s="232"/>
    </row>
    <row r="101" spans="1:19" ht="17.25" thickBot="1">
      <c r="A101" s="125" t="s">
        <v>242</v>
      </c>
      <c r="B101" s="126">
        <v>2640</v>
      </c>
      <c r="C101" s="77">
        <v>6.02409639E-2</v>
      </c>
      <c r="D101" s="15">
        <v>2670</v>
      </c>
      <c r="E101" s="32">
        <f t="shared" si="46"/>
        <v>1.1363636363636364E-2</v>
      </c>
      <c r="F101" s="18">
        <f>IF(ISNUMBER(D101), $B118 * E101, "")</f>
        <v>1704.5454545454545</v>
      </c>
      <c r="G101" s="31">
        <v>2530</v>
      </c>
      <c r="H101" s="32">
        <f t="shared" si="47"/>
        <v>-4.1666666666666664E-2</v>
      </c>
      <c r="I101" s="101">
        <f>IF(ISNUMBER(G101), $B118 * H101, "")</f>
        <v>-6250</v>
      </c>
      <c r="J101" s="15">
        <v>2550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2575</v>
      </c>
      <c r="N101" s="32">
        <f t="shared" si="49"/>
        <v>-2.462121212121212E-2</v>
      </c>
      <c r="O101" s="18">
        <f>IF(ISNUMBER(M101), $B118 * N101, "")</f>
        <v>-3693.181818181818</v>
      </c>
      <c r="Q101" s="232"/>
      <c r="R101" s="232"/>
      <c r="S101" s="232"/>
    </row>
    <row r="102" spans="1:19" ht="17.25" thickBot="1">
      <c r="A102" s="127" t="s">
        <v>216</v>
      </c>
      <c r="B102" s="128">
        <v>229</v>
      </c>
      <c r="C102" s="78">
        <v>5.5299539199999997E-2</v>
      </c>
      <c r="D102" s="20">
        <v>219</v>
      </c>
      <c r="E102" s="21">
        <f t="shared" si="46"/>
        <v>-4.3668122270742356E-2</v>
      </c>
      <c r="F102" s="22">
        <f>IF(ISNUMBER(D102), $B118 * E102, "")</f>
        <v>-6550.2183406113536</v>
      </c>
      <c r="G102" s="30">
        <v>208</v>
      </c>
      <c r="H102" s="21">
        <f t="shared" si="47"/>
        <v>-9.1703056768558958E-2</v>
      </c>
      <c r="I102" s="105">
        <f>IF(ISNUMBER(G102), $B118 * H102, "")</f>
        <v>-13755.458515283844</v>
      </c>
      <c r="J102" s="20">
        <v>209</v>
      </c>
      <c r="K102" s="21">
        <f t="shared" si="48"/>
        <v>-8.7336244541484712E-2</v>
      </c>
      <c r="L102" s="22">
        <f>IF(ISNUMBER(J102), $B118 * K102, "")</f>
        <v>-13100.436681222707</v>
      </c>
      <c r="M102" s="30">
        <v>204</v>
      </c>
      <c r="N102" s="21">
        <f t="shared" si="49"/>
        <v>-0.1091703056768559</v>
      </c>
      <c r="O102" s="22">
        <f>IF(ISNUMBER(M102), $B118 * N102, "")</f>
        <v>-16375.545851528384</v>
      </c>
      <c r="Q102" s="232"/>
      <c r="R102" s="232"/>
      <c r="S102" s="232"/>
    </row>
    <row r="103" spans="1:19" ht="17.25" thickBot="1">
      <c r="A103" s="125" t="s">
        <v>76</v>
      </c>
      <c r="B103" s="129">
        <v>32870</v>
      </c>
      <c r="C103" s="80">
        <v>5.1167253000000003E-2</v>
      </c>
      <c r="D103" s="106">
        <v>32870</v>
      </c>
      <c r="E103" s="107">
        <f>IF(ISNUMBER(D103), (D103 - $B103) / $B103, "")</f>
        <v>0</v>
      </c>
      <c r="F103" s="108">
        <f>IF(ISNUMBER(D103), $B118 * E103, "")</f>
        <v>0</v>
      </c>
      <c r="G103" s="109">
        <v>32770</v>
      </c>
      <c r="H103" s="107">
        <f>IF(ISNUMBER(G103), (G103 - $B103) / $B103, "")</f>
        <v>-3.0422878004259203E-3</v>
      </c>
      <c r="I103" s="110">
        <f>IF(ISNUMBER(G103), $B118 * H103, "")</f>
        <v>-456.34317006388807</v>
      </c>
      <c r="J103" s="106">
        <v>32700</v>
      </c>
      <c r="K103" s="107">
        <f>IF(ISNUMBER(J103), (J103 - $B103) / $B103, "")</f>
        <v>-5.1718892607240646E-3</v>
      </c>
      <c r="L103" s="108">
        <f>IF(ISNUMBER(J103), $B118 * K103, "")</f>
        <v>-775.78338910860964</v>
      </c>
      <c r="M103" s="109">
        <v>32650</v>
      </c>
      <c r="N103" s="107">
        <f>IF(ISNUMBER(M103), (M103 - $B103) / $B103, "")</f>
        <v>-6.6930331609370243E-3</v>
      </c>
      <c r="O103" s="108">
        <f>IF(ISNUMBER(M103), $B118 * N103, "")</f>
        <v>-1003.9549741405536</v>
      </c>
      <c r="Q103" s="232"/>
      <c r="R103" s="232"/>
      <c r="S103" s="232"/>
    </row>
    <row r="104" spans="1:19" ht="17.25" thickBot="1">
      <c r="A104" s="125" t="s">
        <v>94</v>
      </c>
      <c r="B104" s="126">
        <v>4594000</v>
      </c>
      <c r="C104" s="77">
        <v>4.5516613599999999E-2</v>
      </c>
      <c r="D104" s="15">
        <v>4677000</v>
      </c>
      <c r="E104" s="32">
        <f t="shared" ref="E104:E107" si="50">IF(ISNUMBER(D104), (D104 - $B104) / $B104, "")</f>
        <v>1.8067043970396168E-2</v>
      </c>
      <c r="F104" s="18">
        <f>IF(ISNUMBER(D104), $B118 * E104, "")</f>
        <v>2710.0565955594252</v>
      </c>
      <c r="G104" s="31">
        <v>4661000</v>
      </c>
      <c r="H104" s="32">
        <f t="shared" ref="H104:H107" si="51">IF(ISNUMBER(G104), (G104 - $B104) / $B104, "")</f>
        <v>1.4584240313452328E-2</v>
      </c>
      <c r="I104" s="101">
        <f>IF(ISNUMBER(G104), $B118 * H104, "")</f>
        <v>2187.6360470178493</v>
      </c>
      <c r="J104" s="15">
        <v>4688000</v>
      </c>
      <c r="K104" s="32">
        <f t="shared" ref="K104:K107" si="52">IF(ISNUMBER(J104), (J104 - $B104) / $B104, "")</f>
        <v>2.0461471484545059E-2</v>
      </c>
      <c r="L104" s="18">
        <f>IF(ISNUMBER(J104), $B118 * K104, "")</f>
        <v>3069.2207226817586</v>
      </c>
      <c r="M104" s="31">
        <v>4694000</v>
      </c>
      <c r="N104" s="32">
        <f t="shared" ref="N104:N107" si="53">IF(ISNUMBER(M104), (M104 - $B104) / $B104, "")</f>
        <v>2.1767522855898998E-2</v>
      </c>
      <c r="O104" s="18">
        <f>IF(ISNUMBER(M104), $B118 * N104, "")</f>
        <v>3265.1284283848499</v>
      </c>
      <c r="Q104" s="232"/>
      <c r="R104" s="232"/>
      <c r="S104" s="232"/>
    </row>
    <row r="105" spans="1:19" ht="17.25" thickBot="1">
      <c r="A105" s="125" t="s">
        <v>126</v>
      </c>
      <c r="B105" s="126">
        <v>146</v>
      </c>
      <c r="C105" s="77">
        <v>4.2857142899999999E-2</v>
      </c>
      <c r="D105" s="15">
        <v>143</v>
      </c>
      <c r="E105" s="32">
        <f t="shared" si="50"/>
        <v>-2.0547945205479451E-2</v>
      </c>
      <c r="F105" s="18">
        <f>IF(ISNUMBER(D105), $B118 * E105, "")</f>
        <v>-3082.1917808219177</v>
      </c>
      <c r="G105" s="31">
        <v>142</v>
      </c>
      <c r="H105" s="32">
        <f t="shared" si="51"/>
        <v>-2.7397260273972601E-2</v>
      </c>
      <c r="I105" s="101">
        <f>IF(ISNUMBER(G105), $B118 * H105, "")</f>
        <v>-4109.58904109589</v>
      </c>
      <c r="J105" s="15">
        <v>142</v>
      </c>
      <c r="K105" s="32">
        <f t="shared" si="52"/>
        <v>-2.7397260273972601E-2</v>
      </c>
      <c r="L105" s="18">
        <f>IF(ISNUMBER(J105), $B118 * K105, "")</f>
        <v>-4109.58904109589</v>
      </c>
      <c r="M105" s="31">
        <v>143</v>
      </c>
      <c r="N105" s="32">
        <f t="shared" si="53"/>
        <v>-2.0547945205479451E-2</v>
      </c>
      <c r="O105" s="18">
        <f>IF(ISNUMBER(M105), $B118 * N105, "")</f>
        <v>-3082.1917808219177</v>
      </c>
      <c r="Q105" s="232"/>
      <c r="R105" s="232"/>
      <c r="S105" s="232"/>
    </row>
    <row r="106" spans="1:19" ht="17.25" thickBot="1">
      <c r="A106" s="125" t="s">
        <v>130</v>
      </c>
      <c r="B106" s="126">
        <v>119</v>
      </c>
      <c r="C106" s="77">
        <v>3.4782608700000002E-2</v>
      </c>
      <c r="D106" s="15">
        <v>118</v>
      </c>
      <c r="E106" s="32">
        <f t="shared" si="50"/>
        <v>-8.4033613445378148E-3</v>
      </c>
      <c r="F106" s="18">
        <f>IF(ISNUMBER(D106), $B118 * E106, "")</f>
        <v>-1260.5042016806722</v>
      </c>
      <c r="G106" s="31">
        <v>116</v>
      </c>
      <c r="H106" s="32">
        <f t="shared" si="51"/>
        <v>-2.5210084033613446E-2</v>
      </c>
      <c r="I106" s="101">
        <f>IF(ISNUMBER(G106), $B118 * H106, "")</f>
        <v>-3781.5126050420167</v>
      </c>
      <c r="J106" s="15">
        <v>118</v>
      </c>
      <c r="K106" s="32">
        <f t="shared" si="52"/>
        <v>-8.4033613445378148E-3</v>
      </c>
      <c r="L106" s="18">
        <f>IF(ISNUMBER(J106), $B118 * K106, "")</f>
        <v>-1260.5042016806722</v>
      </c>
      <c r="M106" s="31">
        <v>119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112</v>
      </c>
      <c r="B107" s="131">
        <v>933</v>
      </c>
      <c r="C107" s="79">
        <v>2.86659316E-2</v>
      </c>
      <c r="D107" s="24">
        <v>928</v>
      </c>
      <c r="E107" s="25">
        <f t="shared" si="50"/>
        <v>-5.3590568060021436E-3</v>
      </c>
      <c r="F107" s="104">
        <f>IF(ISNUMBER(D107), $B118 * E107, "")</f>
        <v>-803.85852090032154</v>
      </c>
      <c r="G107" s="102">
        <v>906</v>
      </c>
      <c r="H107" s="25">
        <f t="shared" si="51"/>
        <v>-2.8938906752411574E-2</v>
      </c>
      <c r="I107" s="103">
        <f>IF(ISNUMBER(G107), $B118 * H107, "")</f>
        <v>-4340.836012861736</v>
      </c>
      <c r="J107" s="24">
        <v>907</v>
      </c>
      <c r="K107" s="25">
        <f t="shared" si="52"/>
        <v>-2.7867095391211148E-2</v>
      </c>
      <c r="L107" s="104">
        <f>IF(ISNUMBER(J107), $B118 * K107, "")</f>
        <v>-4180.0643086816726</v>
      </c>
      <c r="M107" s="102">
        <v>897</v>
      </c>
      <c r="N107" s="25">
        <f t="shared" si="53"/>
        <v>-3.8585209003215437E-2</v>
      </c>
      <c r="O107" s="104">
        <f>IF(ISNUMBER(M107), $B118 * N107, "")</f>
        <v>-5787.7813504823152</v>
      </c>
      <c r="Q107" s="233"/>
      <c r="R107" s="234"/>
      <c r="S107" s="235"/>
    </row>
    <row r="108" spans="1:19">
      <c r="A108" s="123" t="s">
        <v>114</v>
      </c>
      <c r="B108" s="124">
        <v>7455</v>
      </c>
      <c r="C108" s="76">
        <v>2.40384615E-2</v>
      </c>
      <c r="D108" s="13">
        <v>7280</v>
      </c>
      <c r="E108" s="14">
        <f>IF(ISNUMBER(D108), (D108 - $B108) / $B108, "")</f>
        <v>-2.3474178403755867E-2</v>
      </c>
      <c r="F108" s="16">
        <f>IF(ISNUMBER(D108), $B118 * E108, "")</f>
        <v>-3521.1267605633802</v>
      </c>
      <c r="G108" s="29">
        <v>7130</v>
      </c>
      <c r="H108" s="14">
        <f>IF(ISNUMBER(G108), (G108 - $B108) / $B108, "")</f>
        <v>-4.3594902749832326E-2</v>
      </c>
      <c r="I108" s="100">
        <f>IF(ISNUMBER(G108), $B118 * H108, "")</f>
        <v>-6539.235412474849</v>
      </c>
      <c r="J108" s="13">
        <v>7170</v>
      </c>
      <c r="K108" s="14">
        <f>IF(ISNUMBER(J108), (J108 - $B108) / $B108, "")</f>
        <v>-3.8229376257545272E-2</v>
      </c>
      <c r="L108" s="16">
        <f>IF(ISNUMBER(J108), $B118 * K108, "")</f>
        <v>-5734.4064386317905</v>
      </c>
      <c r="M108" s="29">
        <v>7130</v>
      </c>
      <c r="N108" s="14">
        <f>IF(ISNUMBER(M108), (M108 - $B108) / $B108, "")</f>
        <v>-4.3594902749832326E-2</v>
      </c>
      <c r="O108" s="16">
        <f>IF(ISNUMBER(M108), $B118 * N108, "")</f>
        <v>-6539.235412474849</v>
      </c>
      <c r="Q108" s="236"/>
      <c r="R108" s="237"/>
      <c r="S108" s="238"/>
    </row>
    <row r="109" spans="1:19" ht="17.25" thickBot="1">
      <c r="A109" s="125" t="s">
        <v>176</v>
      </c>
      <c r="B109" s="126">
        <v>25.9</v>
      </c>
      <c r="C109" s="77">
        <v>2.3715415E-2</v>
      </c>
      <c r="D109" s="15">
        <v>25.4</v>
      </c>
      <c r="E109" s="32">
        <f t="shared" ref="E109:E112" si="54">IF(ISNUMBER(D109), (D109 - $B109) / $B109, "")</f>
        <v>-1.9305019305019305E-2</v>
      </c>
      <c r="F109" s="18">
        <f>IF(ISNUMBER(D109), $B118 * E109, "")</f>
        <v>-2895.7528957528957</v>
      </c>
      <c r="G109" s="31">
        <v>24.3</v>
      </c>
      <c r="H109" s="32">
        <f t="shared" ref="H109:H112" si="55">IF(ISNUMBER(G109), (G109 - $B109) / $B109, "")</f>
        <v>-6.1776061776061694E-2</v>
      </c>
      <c r="I109" s="101">
        <f>IF(ISNUMBER(G109), $B118 * H109, "")</f>
        <v>-9266.409266409255</v>
      </c>
      <c r="J109" s="15">
        <v>24.4</v>
      </c>
      <c r="K109" s="32">
        <f t="shared" ref="K109:K112" si="56">IF(ISNUMBER(J109), (J109 - $B109) / $B109, "")</f>
        <v>-5.7915057915057917E-2</v>
      </c>
      <c r="L109" s="18">
        <f>IF(ISNUMBER(J109), $B118 * K109, "")</f>
        <v>-8687.2586872586871</v>
      </c>
      <c r="M109" s="31">
        <v>24.2</v>
      </c>
      <c r="N109" s="32">
        <f t="shared" ref="N109:N112" si="57">IF(ISNUMBER(M109), (M109 - $B109) / $B109, "")</f>
        <v>-6.5637065637065617E-2</v>
      </c>
      <c r="O109" s="18">
        <f>IF(ISNUMBER(M109), $B118 * N109, "")</f>
        <v>-9845.5598455598429</v>
      </c>
      <c r="Q109" s="239"/>
      <c r="R109" s="240"/>
      <c r="S109" s="241"/>
    </row>
    <row r="110" spans="1:19" ht="17.25" thickBot="1">
      <c r="A110" s="125" t="s">
        <v>240</v>
      </c>
      <c r="B110" s="126">
        <v>692</v>
      </c>
      <c r="C110" s="77">
        <v>2.36686391E-2</v>
      </c>
      <c r="D110" s="15">
        <v>681</v>
      </c>
      <c r="E110" s="32">
        <f t="shared" si="54"/>
        <v>-1.5895953757225433E-2</v>
      </c>
      <c r="F110" s="18">
        <f>IF(ISNUMBER(D110), $B118 * E110, "")</f>
        <v>-2384.3930635838151</v>
      </c>
      <c r="G110" s="31">
        <v>655</v>
      </c>
      <c r="H110" s="32">
        <f t="shared" si="55"/>
        <v>-5.346820809248555E-2</v>
      </c>
      <c r="I110" s="101">
        <f>IF(ISNUMBER(G110), $B118 * H110, "")</f>
        <v>-8020.2312138728321</v>
      </c>
      <c r="J110" s="15">
        <v>654</v>
      </c>
      <c r="K110" s="32">
        <f t="shared" si="56"/>
        <v>-5.4913294797687862E-2</v>
      </c>
      <c r="L110" s="18">
        <f>IF(ISNUMBER(J110), $B118 * K110, "")</f>
        <v>-8236.9942196531792</v>
      </c>
      <c r="M110" s="31">
        <v>652</v>
      </c>
      <c r="N110" s="32">
        <f t="shared" si="57"/>
        <v>-5.7803468208092484E-2</v>
      </c>
      <c r="O110" s="18">
        <f>IF(ISNUMBER(M110), $B118 * N110, "")</f>
        <v>-8670.5202312138736</v>
      </c>
      <c r="Q110" s="232"/>
      <c r="R110" s="232"/>
      <c r="S110" s="232"/>
    </row>
    <row r="111" spans="1:19" ht="17.25" thickBot="1">
      <c r="A111" s="125" t="s">
        <v>69</v>
      </c>
      <c r="B111" s="126">
        <v>9410</v>
      </c>
      <c r="C111" s="77">
        <v>2.17155266E-2</v>
      </c>
      <c r="D111" s="15">
        <v>9765</v>
      </c>
      <c r="E111" s="32">
        <f t="shared" si="54"/>
        <v>3.7725823591923488E-2</v>
      </c>
      <c r="F111" s="18">
        <f>IF(ISNUMBER(D111), $B118 * E111, "")</f>
        <v>5658.8735387885235</v>
      </c>
      <c r="G111" s="31">
        <v>9140</v>
      </c>
      <c r="H111" s="32">
        <f t="shared" si="55"/>
        <v>-2.8692879914984058E-2</v>
      </c>
      <c r="I111" s="101">
        <f>IF(ISNUMBER(G111), $B118 * H111, "")</f>
        <v>-4303.931987247609</v>
      </c>
      <c r="J111" s="15">
        <v>9105</v>
      </c>
      <c r="K111" s="32">
        <f t="shared" si="56"/>
        <v>-3.2412327311370885E-2</v>
      </c>
      <c r="L111" s="18">
        <f>IF(ISNUMBER(J111), $B118 * K111, "")</f>
        <v>-4861.8490967056332</v>
      </c>
      <c r="M111" s="31">
        <v>9110</v>
      </c>
      <c r="N111" s="32">
        <f t="shared" si="57"/>
        <v>-3.1880977683315624E-2</v>
      </c>
      <c r="O111" s="18">
        <f>IF(ISNUMBER(M111), $B118 * N111, "")</f>
        <v>-4782.1466524973439</v>
      </c>
      <c r="Q111" s="242"/>
      <c r="R111" s="242"/>
      <c r="S111" s="242"/>
    </row>
    <row r="112" spans="1:19" ht="17.25" thickBot="1">
      <c r="A112" s="127" t="s">
        <v>154</v>
      </c>
      <c r="B112" s="128">
        <v>1975</v>
      </c>
      <c r="C112" s="78">
        <v>2.0671834600000001E-2</v>
      </c>
      <c r="D112" s="20">
        <v>1955</v>
      </c>
      <c r="E112" s="21">
        <f t="shared" si="54"/>
        <v>-1.0126582278481013E-2</v>
      </c>
      <c r="F112" s="22">
        <f>IF(ISNUMBER(D112), $B118 * E112, "")</f>
        <v>-1518.9873417721519</v>
      </c>
      <c r="G112" s="30">
        <v>1910</v>
      </c>
      <c r="H112" s="21">
        <f t="shared" si="55"/>
        <v>-3.2911392405063293E-2</v>
      </c>
      <c r="I112" s="105">
        <f>IF(ISNUMBER(G112), $B118 * H112, "")</f>
        <v>-4936.7088607594942</v>
      </c>
      <c r="J112" s="20">
        <v>1915</v>
      </c>
      <c r="K112" s="21">
        <f t="shared" si="56"/>
        <v>-3.0379746835443037E-2</v>
      </c>
      <c r="L112" s="22">
        <f>IF(ISNUMBER(J112), $B118 * K112, "")</f>
        <v>-4556.9620253164558</v>
      </c>
      <c r="M112" s="30">
        <v>1915</v>
      </c>
      <c r="N112" s="21">
        <f t="shared" si="57"/>
        <v>-3.0379746835443037E-2</v>
      </c>
      <c r="O112" s="22">
        <f>IF(ISNUMBER(M112), $B118 * N112, "")</f>
        <v>-4556.9620253164558</v>
      </c>
      <c r="Q112" s="242"/>
      <c r="R112" s="242"/>
      <c r="S112" s="242"/>
    </row>
    <row r="113" spans="1:19" ht="17.25" thickBot="1">
      <c r="A113" s="125" t="s">
        <v>170</v>
      </c>
      <c r="B113" s="129">
        <v>4235</v>
      </c>
      <c r="C113" s="80">
        <v>2.0481927699999999E-2</v>
      </c>
      <c r="D113" s="106">
        <v>4160</v>
      </c>
      <c r="E113" s="107">
        <f>IF(ISNUMBER(D113), (D113 - $B113) / $B113, "")</f>
        <v>-1.770956316410862E-2</v>
      </c>
      <c r="F113" s="108">
        <f>IF(ISNUMBER(D113), $B118 * E113, "")</f>
        <v>-2656.4344746162928</v>
      </c>
      <c r="G113" s="109">
        <v>3965</v>
      </c>
      <c r="H113" s="107">
        <f>IF(ISNUMBER(G113), (G113 - $B113) / $B113, "")</f>
        <v>-6.3754427390791027E-2</v>
      </c>
      <c r="I113" s="110">
        <f>IF(ISNUMBER(G113), $B118 * H113, "")</f>
        <v>-9563.1641086186537</v>
      </c>
      <c r="J113" s="106">
        <v>3980</v>
      </c>
      <c r="K113" s="107">
        <f>IF(ISNUMBER(J113), (J113 - $B113) / $B113, "")</f>
        <v>-6.02125147579693E-2</v>
      </c>
      <c r="L113" s="108">
        <f>IF(ISNUMBER(J113), $B118 * K113, "")</f>
        <v>-9031.8772136953958</v>
      </c>
      <c r="M113" s="109">
        <v>4035</v>
      </c>
      <c r="N113" s="107">
        <f>IF(ISNUMBER(M113), (M113 - $B113) / $B113, "")</f>
        <v>-4.7225501770956316E-2</v>
      </c>
      <c r="O113" s="108">
        <f>IF(ISNUMBER(M113), $B118 * N113, "")</f>
        <v>-7083.825265643447</v>
      </c>
      <c r="Q113" s="232"/>
      <c r="R113" s="232"/>
      <c r="S113" s="232"/>
    </row>
    <row r="114" spans="1:19" ht="17.25" thickBot="1">
      <c r="A114" s="125" t="s">
        <v>212</v>
      </c>
      <c r="B114" s="126">
        <v>1035</v>
      </c>
      <c r="C114" s="77">
        <v>1.97044335E-2</v>
      </c>
      <c r="D114" s="15">
        <v>1005</v>
      </c>
      <c r="E114" s="32">
        <f t="shared" ref="E114:E117" si="58">IF(ISNUMBER(D114), (D114 - $B114) / $B114, "")</f>
        <v>-2.8985507246376812E-2</v>
      </c>
      <c r="F114" s="18">
        <f>IF(ISNUMBER(D114), $B118 * E114, "")</f>
        <v>-4347.826086956522</v>
      </c>
      <c r="G114" s="31">
        <v>983</v>
      </c>
      <c r="H114" s="32">
        <f t="shared" ref="H114:H117" si="59">IF(ISNUMBER(G114), (G114 - $B114) / $B114, "")</f>
        <v>-5.0241545893719805E-2</v>
      </c>
      <c r="I114" s="101">
        <f>IF(ISNUMBER(G114), $B118 * H114, "")</f>
        <v>-7536.231884057971</v>
      </c>
      <c r="J114" s="15">
        <v>983</v>
      </c>
      <c r="K114" s="32">
        <f t="shared" ref="K114:K117" si="60">IF(ISNUMBER(J114), (J114 - $B114) / $B114, "")</f>
        <v>-5.0241545893719805E-2</v>
      </c>
      <c r="L114" s="18">
        <f>IF(ISNUMBER(J114), $B118 * K114, "")</f>
        <v>-7536.231884057971</v>
      </c>
      <c r="M114" s="31">
        <v>969</v>
      </c>
      <c r="N114" s="32">
        <f t="shared" ref="N114:N117" si="61">IF(ISNUMBER(M114), (M114 - $B114) / $B114, "")</f>
        <v>-6.3768115942028983E-2</v>
      </c>
      <c r="O114" s="18">
        <f>IF(ISNUMBER(M114), $B118 * N114, "")</f>
        <v>-9565.217391304348</v>
      </c>
      <c r="Q114" s="232"/>
      <c r="R114" s="232"/>
      <c r="S114" s="232"/>
    </row>
    <row r="115" spans="1:19" ht="17.25" thickBot="1">
      <c r="A115" s="125" t="s">
        <v>124</v>
      </c>
      <c r="B115" s="126">
        <v>220700</v>
      </c>
      <c r="C115" s="77">
        <v>1.9164165300000001E-2</v>
      </c>
      <c r="D115" s="15">
        <v>226600</v>
      </c>
      <c r="E115" s="32">
        <f t="shared" si="58"/>
        <v>2.6733121884911646E-2</v>
      </c>
      <c r="F115" s="18">
        <f>IF(ISNUMBER(D115), $B118 * E115, "")</f>
        <v>4009.9682827367469</v>
      </c>
      <c r="G115" s="31">
        <v>222000</v>
      </c>
      <c r="H115" s="32">
        <f t="shared" si="59"/>
        <v>5.8903488898957865E-3</v>
      </c>
      <c r="I115" s="101">
        <f>IF(ISNUMBER(G115), $B118 * H115, "")</f>
        <v>883.55233348436798</v>
      </c>
      <c r="J115" s="15">
        <v>222150</v>
      </c>
      <c r="K115" s="32">
        <f t="shared" si="60"/>
        <v>6.5700045310376079E-3</v>
      </c>
      <c r="L115" s="18">
        <f>IF(ISNUMBER(J115), $B118 * K115, "")</f>
        <v>985.50067965564119</v>
      </c>
      <c r="M115" s="31">
        <v>225700</v>
      </c>
      <c r="N115" s="32">
        <f t="shared" si="61"/>
        <v>2.2655188038060717E-2</v>
      </c>
      <c r="O115" s="18">
        <f>IF(ISNUMBER(M115), $B118 * N115, "")</f>
        <v>3398.2782057091076</v>
      </c>
      <c r="Q115" s="232"/>
      <c r="R115" s="232"/>
      <c r="S115" s="232"/>
    </row>
    <row r="116" spans="1:19">
      <c r="A116" s="125" t="s">
        <v>142</v>
      </c>
      <c r="B116" s="126">
        <v>110</v>
      </c>
      <c r="C116" s="77">
        <v>1.8518518500000001E-2</v>
      </c>
      <c r="D116" s="15">
        <v>109</v>
      </c>
      <c r="E116" s="32">
        <f t="shared" si="58"/>
        <v>-9.0909090909090905E-3</v>
      </c>
      <c r="F116" s="18">
        <f>IF(ISNUMBER(D116), $B118 * E116, "")</f>
        <v>-1363.6363636363635</v>
      </c>
      <c r="G116" s="31">
        <v>107</v>
      </c>
      <c r="H116" s="32">
        <f t="shared" si="59"/>
        <v>-2.7272727272727271E-2</v>
      </c>
      <c r="I116" s="101">
        <f>IF(ISNUMBER(G116), $B118 * H116, "")</f>
        <v>-4090.9090909090905</v>
      </c>
      <c r="J116" s="15">
        <v>107</v>
      </c>
      <c r="K116" s="32">
        <f t="shared" si="60"/>
        <v>-2.7272727272727271E-2</v>
      </c>
      <c r="L116" s="18">
        <f>IF(ISNUMBER(J116), $B118 * K116, "")</f>
        <v>-4090.9090909090905</v>
      </c>
      <c r="M116" s="31">
        <v>110</v>
      </c>
      <c r="N116" s="32">
        <f t="shared" si="61"/>
        <v>0</v>
      </c>
      <c r="O116" s="18">
        <f>IF(ISNUMBER(M116), $B118 * N116, "")</f>
        <v>0</v>
      </c>
      <c r="Q116" s="221"/>
      <c r="R116" s="222"/>
      <c r="S116" s="223"/>
    </row>
    <row r="117" spans="1:19" ht="17.25" thickBot="1">
      <c r="A117" s="130" t="s">
        <v>222</v>
      </c>
      <c r="B117" s="131">
        <v>4985</v>
      </c>
      <c r="C117" s="79">
        <v>1.63098879E-2</v>
      </c>
      <c r="D117" s="24">
        <v>4890</v>
      </c>
      <c r="E117" s="25">
        <f t="shared" si="58"/>
        <v>-1.9057171514543631E-2</v>
      </c>
      <c r="F117" s="104">
        <f>IF(ISNUMBER(D117), $B118 * E117, "")</f>
        <v>-2858.5757271815446</v>
      </c>
      <c r="G117" s="102">
        <v>4715</v>
      </c>
      <c r="H117" s="25">
        <f t="shared" si="59"/>
        <v>-5.4162487462387159E-2</v>
      </c>
      <c r="I117" s="103">
        <f>IF(ISNUMBER(G117), $B118 * H117, "")</f>
        <v>-8124.3731193580734</v>
      </c>
      <c r="J117" s="24">
        <v>4730</v>
      </c>
      <c r="K117" s="25">
        <f t="shared" si="60"/>
        <v>-5.1153460381143427E-2</v>
      </c>
      <c r="L117" s="104">
        <f>IF(ISNUMBER(J117), $B118 * K117, "")</f>
        <v>-7673.0190571715139</v>
      </c>
      <c r="M117" s="102">
        <v>4695</v>
      </c>
      <c r="N117" s="25">
        <f t="shared" si="61"/>
        <v>-5.8174523570712136E-2</v>
      </c>
      <c r="O117" s="104">
        <f>IF(ISNUMBER(M117), $B118 * N117, "")</f>
        <v>-8726.1785356068212</v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-9.7342281633409685E-3</v>
      </c>
      <c r="F118" s="28">
        <f>SUM(F98:F117)</f>
        <v>-29202.684490022912</v>
      </c>
      <c r="G118" s="26" t="s">
        <v>269</v>
      </c>
      <c r="H118" s="27">
        <f>IF(COUNT(H98:H117), SUM(H98:H117) / COUNT(H98:H117), 0)</f>
        <v>-3.8018341864700531E-2</v>
      </c>
      <c r="I118" s="28">
        <f>SUM(I98:I117)</f>
        <v>-114055.02559410159</v>
      </c>
      <c r="J118" s="26" t="s">
        <v>269</v>
      </c>
      <c r="K118" s="27">
        <f>IF(COUNT(K98:K117), SUM(K98:K117) / COUNT(K98:K117), 0)</f>
        <v>-3.6120419168792391E-2</v>
      </c>
      <c r="L118" s="28">
        <f>SUM(L98:L117)</f>
        <v>-108361.25750637718</v>
      </c>
      <c r="M118" s="26" t="s">
        <v>269</v>
      </c>
      <c r="N118" s="27">
        <f>IF(COUNT(N98:N117), SUM(N98:N117) / COUNT(N98:N117), 0)</f>
        <v>-3.6252645767840021E-2</v>
      </c>
      <c r="O118" s="28">
        <f>SUM(O98:O117)</f>
        <v>-108757.93730352004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13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2021-10-15(금) 오전 00:00</v>
      </c>
      <c r="C123" s="284"/>
      <c r="D123" s="256" t="str">
        <f>TEXT($G$1, "[$-ko-KR]yyyy-mm-dd(ddd) ") &amp; "오후 14:00"</f>
        <v>2021-10-15(금) 오후 14:00</v>
      </c>
      <c r="E123" s="257"/>
      <c r="F123" s="258"/>
      <c r="G123" s="256" t="str">
        <f>TEXT($G$1, "[$-ko-KR]yyyy-mm-dd(ddd) ") &amp; "오후 19:00"</f>
        <v>2021-10-15(금) 오후 19:00</v>
      </c>
      <c r="H123" s="257"/>
      <c r="I123" s="258"/>
      <c r="J123" s="256" t="str">
        <f>TEXT($G$1, "[$-ko-KR]yyyy-mm-dd(ddd) ") &amp; "오후 21:00"</f>
        <v>2021-10-15(금) 오후 21:00</v>
      </c>
      <c r="K123" s="257"/>
      <c r="L123" s="258"/>
      <c r="M123" s="256" t="str">
        <f>TEXT($G$1+1, "[$-ko-KR]yyyy-mm-dd(ddd) ") &amp; "오전 00:00"</f>
        <v>2021-10-16(토)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4" t="s">
        <v>58</v>
      </c>
      <c r="H124" s="215" t="s">
        <v>266</v>
      </c>
      <c r="I124" s="21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176</v>
      </c>
      <c r="B125" s="124">
        <v>25.9</v>
      </c>
      <c r="C125" s="76">
        <v>2.3715415E-2</v>
      </c>
      <c r="D125" s="13">
        <v>25.4</v>
      </c>
      <c r="E125" s="14">
        <f>IF(ISNUMBER(D125), (D125 - $B125) / $B125, "")</f>
        <v>-1.9305019305019305E-2</v>
      </c>
      <c r="F125" s="16">
        <f>IF(ISNUMBER(D125), $B145 * E125, "")</f>
        <v>-2895.7528957528957</v>
      </c>
      <c r="G125" s="29">
        <v>24.3</v>
      </c>
      <c r="H125" s="14">
        <f>IF(ISNUMBER(G125), (G125 - $B125) / $B125, "")</f>
        <v>-6.1776061776061694E-2</v>
      </c>
      <c r="I125" s="100">
        <f>IF(ISNUMBER(G125), $B145 * H125, "")</f>
        <v>-9266.409266409255</v>
      </c>
      <c r="J125" s="13">
        <v>24.4</v>
      </c>
      <c r="K125" s="14">
        <f>IF(ISNUMBER(J125), (J125 - $B125) / $B125, "")</f>
        <v>-5.7915057915057917E-2</v>
      </c>
      <c r="L125" s="16">
        <f>IF(ISNUMBER(J125), $B145 * K125, "")</f>
        <v>-8687.2586872586871</v>
      </c>
      <c r="M125" s="29">
        <v>24.2</v>
      </c>
      <c r="N125" s="14">
        <f>IF(ISNUMBER(M125), (M125 - $B125) / $B125, "")</f>
        <v>-6.5637065637065617E-2</v>
      </c>
      <c r="O125" s="16">
        <f>IF(ISNUMBER(M125), $B145 * N125, "")</f>
        <v>-9845.5598455598429</v>
      </c>
      <c r="Q125" s="242"/>
      <c r="R125" s="242"/>
      <c r="S125" s="242"/>
    </row>
    <row r="126" spans="1:19" ht="17.25" thickBot="1">
      <c r="A126" s="125" t="s">
        <v>202</v>
      </c>
      <c r="B126" s="126">
        <v>22.7</v>
      </c>
      <c r="C126" s="77">
        <v>0</v>
      </c>
      <c r="D126" s="15">
        <v>21.8</v>
      </c>
      <c r="E126" s="32">
        <f t="shared" ref="E126:E129" si="62">IF(ISNUMBER(D126), (D126 - $B126) / $B126, "")</f>
        <v>-3.9647577092510954E-2</v>
      </c>
      <c r="F126" s="18">
        <f>IF(ISNUMBER(D126), $B145 * E126, "")</f>
        <v>-5947.1365638766429</v>
      </c>
      <c r="G126" s="31">
        <v>20.6</v>
      </c>
      <c r="H126" s="32">
        <f t="shared" ref="H126:H129" si="63">IF(ISNUMBER(G126), (G126 - $B126) / $B126, "")</f>
        <v>-9.2511013215858945E-2</v>
      </c>
      <c r="I126" s="101">
        <f>IF(ISNUMBER(G126), $B145 * H126, "")</f>
        <v>-13876.651982378842</v>
      </c>
      <c r="J126" s="15">
        <v>20.5</v>
      </c>
      <c r="K126" s="32">
        <f t="shared" ref="K126:K129" si="64">IF(ISNUMBER(J126), (J126 - $B126) / $B126, "")</f>
        <v>-9.6916299559471342E-2</v>
      </c>
      <c r="L126" s="18">
        <f>IF(ISNUMBER(J126), $B145 * K126, "")</f>
        <v>-14537.4449339207</v>
      </c>
      <c r="M126" s="31">
        <v>20.399999999999999</v>
      </c>
      <c r="N126" s="32">
        <f t="shared" ref="N126:N129" si="65">IF(ISNUMBER(M126), (M126 - $B126) / $B126, "")</f>
        <v>-0.10132158590308374</v>
      </c>
      <c r="O126" s="18">
        <f>IF(ISNUMBER(M126), $B145 * N126, "")</f>
        <v>-15198.23788546256</v>
      </c>
      <c r="Q126" s="242"/>
      <c r="R126" s="242"/>
      <c r="S126" s="242"/>
    </row>
    <row r="127" spans="1:19" ht="17.25" thickBot="1">
      <c r="A127" s="125" t="s">
        <v>186</v>
      </c>
      <c r="B127" s="126">
        <v>17.899999999999999</v>
      </c>
      <c r="C127" s="77">
        <v>0</v>
      </c>
      <c r="D127" s="15">
        <v>17.2</v>
      </c>
      <c r="E127" s="32">
        <f t="shared" si="62"/>
        <v>-3.9106145251396614E-2</v>
      </c>
      <c r="F127" s="18">
        <f>IF(ISNUMBER(D127), $B145 * E127, "")</f>
        <v>-5865.9217877094925</v>
      </c>
      <c r="G127" s="31">
        <v>16.3</v>
      </c>
      <c r="H127" s="32">
        <f t="shared" si="63"/>
        <v>-8.9385474860335087E-2</v>
      </c>
      <c r="I127" s="101">
        <f>IF(ISNUMBER(G127), $B145 * H127, "")</f>
        <v>-13407.821229050263</v>
      </c>
      <c r="J127" s="15">
        <v>16.3</v>
      </c>
      <c r="K127" s="32">
        <f t="shared" si="64"/>
        <v>-8.9385474860335087E-2</v>
      </c>
      <c r="L127" s="18">
        <f>IF(ISNUMBER(J127), $B145 * K127, "")</f>
        <v>-13407.821229050263</v>
      </c>
      <c r="M127" s="31">
        <v>16.2</v>
      </c>
      <c r="N127" s="32">
        <f t="shared" si="65"/>
        <v>-9.4972067039106114E-2</v>
      </c>
      <c r="O127" s="18">
        <f>IF(ISNUMBER(M127), $B145 * N127, "")</f>
        <v>-14245.810055865917</v>
      </c>
      <c r="Q127" s="232"/>
      <c r="R127" s="232"/>
      <c r="S127" s="232"/>
    </row>
    <row r="128" spans="1:19" ht="17.25" thickBot="1">
      <c r="A128" s="125" t="s">
        <v>214</v>
      </c>
      <c r="B128" s="126">
        <v>13.5</v>
      </c>
      <c r="C128" s="77">
        <v>0</v>
      </c>
      <c r="D128" s="15">
        <v>13.3</v>
      </c>
      <c r="E128" s="32">
        <f t="shared" si="62"/>
        <v>-1.4814814814814762E-2</v>
      </c>
      <c r="F128" s="18">
        <f>IF(ISNUMBER(D128), $B145 * E128, "")</f>
        <v>-2222.2222222222144</v>
      </c>
      <c r="G128" s="31">
        <v>12.7</v>
      </c>
      <c r="H128" s="32">
        <f t="shared" si="63"/>
        <v>-5.925925925925931E-2</v>
      </c>
      <c r="I128" s="101">
        <f>IF(ISNUMBER(G128), $B145 * H128, "")</f>
        <v>-8888.888888888896</v>
      </c>
      <c r="J128" s="15">
        <v>12.6</v>
      </c>
      <c r="K128" s="32">
        <f t="shared" si="64"/>
        <v>-6.6666666666666693E-2</v>
      </c>
      <c r="L128" s="18">
        <f>IF(ISNUMBER(J128), $B145 * K128, "")</f>
        <v>-10000.000000000004</v>
      </c>
      <c r="M128" s="31">
        <v>12.5</v>
      </c>
      <c r="N128" s="32">
        <f t="shared" si="65"/>
        <v>-7.407407407407407E-2</v>
      </c>
      <c r="O128" s="18">
        <f>IF(ISNUMBER(M128), $B145 * N128, "")</f>
        <v>-11111.111111111111</v>
      </c>
      <c r="Q128" s="232"/>
      <c r="R128" s="232"/>
      <c r="S128" s="232"/>
    </row>
    <row r="129" spans="1:19" ht="17.25" thickBot="1">
      <c r="A129" s="127" t="s">
        <v>328</v>
      </c>
      <c r="B129" s="128">
        <v>0.26800000000000002</v>
      </c>
      <c r="C129" s="78">
        <v>-3.7174720999999999E-3</v>
      </c>
      <c r="D129" s="20">
        <v>0.26600000000000001</v>
      </c>
      <c r="E129" s="21">
        <f t="shared" si="62"/>
        <v>-7.462686567164185E-3</v>
      </c>
      <c r="F129" s="22">
        <f>IF(ISNUMBER(D129), $B145 * E129, "")</f>
        <v>-1119.4029850746278</v>
      </c>
      <c r="G129" s="30">
        <v>0.252</v>
      </c>
      <c r="H129" s="21">
        <f t="shared" si="63"/>
        <v>-5.970149253731348E-2</v>
      </c>
      <c r="I129" s="105">
        <f>IF(ISNUMBER(G129), $B145 * H129, "")</f>
        <v>-8955.2238805970228</v>
      </c>
      <c r="J129" s="20">
        <v>0.255</v>
      </c>
      <c r="K129" s="21">
        <f t="shared" si="64"/>
        <v>-4.8507462686567207E-2</v>
      </c>
      <c r="L129" s="22">
        <f>IF(ISNUMBER(J129), $B145 * K129, "")</f>
        <v>-7276.1194029850813</v>
      </c>
      <c r="M129" s="30">
        <v>0.255</v>
      </c>
      <c r="N129" s="21">
        <f t="shared" si="65"/>
        <v>-4.8507462686567207E-2</v>
      </c>
      <c r="O129" s="22">
        <f>IF(ISNUMBER(M129), $B145 * N129, "")</f>
        <v>-7276.1194029850813</v>
      </c>
      <c r="Q129" s="232"/>
      <c r="R129" s="232"/>
      <c r="S129" s="232"/>
    </row>
    <row r="130" spans="1:19" ht="17.25" thickBot="1">
      <c r="A130" s="125" t="s">
        <v>98</v>
      </c>
      <c r="B130" s="129">
        <v>4.57</v>
      </c>
      <c r="C130" s="80">
        <v>-4.3572984999999996E-3</v>
      </c>
      <c r="D130" s="106">
        <v>4.57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4.4000000000000004</v>
      </c>
      <c r="H130" s="107">
        <f>IF(ISNUMBER(G130), (G130 - $B130) / $B130, "")</f>
        <v>-3.7199124726477004E-2</v>
      </c>
      <c r="I130" s="110">
        <f>IF(ISNUMBER(G130), $B145 * H130, "")</f>
        <v>-5579.8687089715504</v>
      </c>
      <c r="J130" s="106">
        <v>4.46</v>
      </c>
      <c r="K130" s="107">
        <f>IF(ISNUMBER(J130), (J130 - $B130) / $B130, "")</f>
        <v>-2.4070021881838141E-2</v>
      </c>
      <c r="L130" s="108">
        <f>IF(ISNUMBER(J130), $B145 * K130, "")</f>
        <v>-3610.5032822757212</v>
      </c>
      <c r="M130" s="109">
        <v>4.4800000000000004</v>
      </c>
      <c r="N130" s="107">
        <f>IF(ISNUMBER(M130), (M130 - $B130) / $B130, "")</f>
        <v>-1.9693654266958391E-2</v>
      </c>
      <c r="O130" s="108">
        <f>IF(ISNUMBER(M130), $B145 * N130, "")</f>
        <v>-2954.0481400437588</v>
      </c>
      <c r="Q130" s="232"/>
      <c r="R130" s="232"/>
      <c r="S130" s="232"/>
    </row>
    <row r="131" spans="1:19" ht="17.25" thickBot="1">
      <c r="A131" s="125" t="s">
        <v>146</v>
      </c>
      <c r="B131" s="126">
        <v>22.8</v>
      </c>
      <c r="C131" s="77">
        <v>-4.3668122000000004E-3</v>
      </c>
      <c r="D131" s="15">
        <v>23.3</v>
      </c>
      <c r="E131" s="32">
        <f t="shared" ref="E131:E134" si="66">IF(ISNUMBER(D131), (D131 - $B131) / $B131, "")</f>
        <v>2.1929824561403508E-2</v>
      </c>
      <c r="F131" s="18">
        <f>IF(ISNUMBER(D131), $B145 * E131, "")</f>
        <v>3289.4736842105262</v>
      </c>
      <c r="G131" s="31">
        <v>22</v>
      </c>
      <c r="H131" s="32">
        <f t="shared" ref="H131:H134" si="67">IF(ISNUMBER(G131), (G131 - $B131) / $B131, "")</f>
        <v>-3.5087719298245647E-2</v>
      </c>
      <c r="I131" s="101">
        <f>IF(ISNUMBER(G131), $B145 * H131, "")</f>
        <v>-5263.1578947368471</v>
      </c>
      <c r="J131" s="15">
        <v>21.9</v>
      </c>
      <c r="K131" s="32">
        <f t="shared" ref="K131:K134" si="68">IF(ISNUMBER(J131), (J131 - $B131) / $B131, "")</f>
        <v>-3.9473684210526411E-2</v>
      </c>
      <c r="L131" s="18">
        <f>IF(ISNUMBER(J131), $B145 * K131, "")</f>
        <v>-5921.0526315789621</v>
      </c>
      <c r="M131" s="31">
        <v>22.1</v>
      </c>
      <c r="N131" s="32">
        <f t="shared" ref="N131:N134" si="69">IF(ISNUMBER(M131), (M131 - $B131) / $B131, "")</f>
        <v>-3.0701754385964879E-2</v>
      </c>
      <c r="O131" s="18">
        <f>IF(ISNUMBER(M131), $B145 * N131, "")</f>
        <v>-4605.2631578947321</v>
      </c>
      <c r="Q131" s="232"/>
      <c r="R131" s="232"/>
      <c r="S131" s="232"/>
    </row>
    <row r="132" spans="1:19" ht="17.25" thickBot="1">
      <c r="A132" s="125" t="s">
        <v>248</v>
      </c>
      <c r="B132" s="126">
        <v>96.3</v>
      </c>
      <c r="C132" s="77">
        <v>-6.1919504999999996E-3</v>
      </c>
      <c r="D132" s="15">
        <v>95.8</v>
      </c>
      <c r="E132" s="32">
        <f t="shared" si="66"/>
        <v>-5.1921079958463139E-3</v>
      </c>
      <c r="F132" s="18">
        <f>IF(ISNUMBER(D132), $B145 * E132, "")</f>
        <v>-778.81619937694711</v>
      </c>
      <c r="G132" s="31">
        <v>92.3</v>
      </c>
      <c r="H132" s="32">
        <f t="shared" si="67"/>
        <v>-4.1536863966770511E-2</v>
      </c>
      <c r="I132" s="101">
        <f>IF(ISNUMBER(G132), $B145 * H132, "")</f>
        <v>-6230.5295950155769</v>
      </c>
      <c r="J132" s="15">
        <v>95</v>
      </c>
      <c r="K132" s="32">
        <f t="shared" si="68"/>
        <v>-1.3499480789200387E-2</v>
      </c>
      <c r="L132" s="18">
        <f>IF(ISNUMBER(J132), $B145 * K132, "")</f>
        <v>-2024.922118380058</v>
      </c>
      <c r="M132" s="31">
        <v>94.4</v>
      </c>
      <c r="N132" s="32">
        <f t="shared" si="69"/>
        <v>-1.9730010384215905E-2</v>
      </c>
      <c r="O132" s="18">
        <f>IF(ISNUMBER(M132), $B145 * N132, "")</f>
        <v>-2959.5015576323858</v>
      </c>
      <c r="Q132" s="232"/>
      <c r="R132" s="232"/>
      <c r="S132" s="232"/>
    </row>
    <row r="133" spans="1:19" ht="17.25" thickBot="1">
      <c r="A133" s="125" t="s">
        <v>200</v>
      </c>
      <c r="B133" s="126">
        <v>89.1</v>
      </c>
      <c r="C133" s="77">
        <v>-1.2195121999999999E-2</v>
      </c>
      <c r="D133" s="15">
        <v>86.3</v>
      </c>
      <c r="E133" s="32">
        <f t="shared" si="66"/>
        <v>-3.142536475869806E-2</v>
      </c>
      <c r="F133" s="18">
        <f>IF(ISNUMBER(D133), $B145 * E133, "")</f>
        <v>-4713.8047138047086</v>
      </c>
      <c r="G133" s="31">
        <v>83.4</v>
      </c>
      <c r="H133" s="32">
        <f t="shared" si="67"/>
        <v>-6.3973063973063848E-2</v>
      </c>
      <c r="I133" s="101">
        <f>IF(ISNUMBER(G133), $B145 * H133, "")</f>
        <v>-9595.9595959595772</v>
      </c>
      <c r="J133" s="15">
        <v>83.5</v>
      </c>
      <c r="K133" s="32">
        <f t="shared" si="68"/>
        <v>-6.285072951739612E-2</v>
      </c>
      <c r="L133" s="18">
        <f>IF(ISNUMBER(J133), $B145 * K133, "")</f>
        <v>-9427.6094276094173</v>
      </c>
      <c r="M133" s="31">
        <v>83</v>
      </c>
      <c r="N133" s="32">
        <f t="shared" si="69"/>
        <v>-6.8462401795735067E-2</v>
      </c>
      <c r="O133" s="18">
        <f>IF(ISNUMBER(M133), $B145 * N133, "")</f>
        <v>-10269.360269360261</v>
      </c>
      <c r="Q133" s="33"/>
      <c r="R133" s="33"/>
    </row>
    <row r="134" spans="1:19" ht="17.25" thickBot="1">
      <c r="A134" s="130" t="s">
        <v>65</v>
      </c>
      <c r="B134" s="131">
        <v>66.400000000000006</v>
      </c>
      <c r="C134" s="79">
        <v>-1.33729569E-2</v>
      </c>
      <c r="D134" s="24">
        <v>65.400000000000006</v>
      </c>
      <c r="E134" s="25">
        <f t="shared" si="66"/>
        <v>-1.506024096385542E-2</v>
      </c>
      <c r="F134" s="104">
        <f>IF(ISNUMBER(D134), $B145 * E134, "")</f>
        <v>-2259.0361445783128</v>
      </c>
      <c r="G134" s="102">
        <v>63.7</v>
      </c>
      <c r="H134" s="25">
        <f t="shared" si="67"/>
        <v>-4.0662650602409679E-2</v>
      </c>
      <c r="I134" s="103">
        <f>IF(ISNUMBER(G134), $B145 * H134, "")</f>
        <v>-6099.3975903614519</v>
      </c>
      <c r="J134" s="24">
        <v>64</v>
      </c>
      <c r="K134" s="25">
        <f t="shared" si="68"/>
        <v>-3.6144578313253094E-2</v>
      </c>
      <c r="L134" s="104">
        <f>IF(ISNUMBER(J134), $B145 * K134, "")</f>
        <v>-5421.6867469879644</v>
      </c>
      <c r="M134" s="102">
        <v>63.6</v>
      </c>
      <c r="N134" s="25">
        <f t="shared" si="69"/>
        <v>-4.216867469879524E-2</v>
      </c>
      <c r="O134" s="104">
        <f>IF(ISNUMBER(M134), $B145 * N134, "")</f>
        <v>-6325.3012048192859</v>
      </c>
      <c r="Q134" s="233"/>
      <c r="R134" s="234"/>
      <c r="S134" s="235"/>
    </row>
    <row r="135" spans="1:19">
      <c r="A135" s="123" t="s">
        <v>148</v>
      </c>
      <c r="B135" s="124">
        <v>14.6</v>
      </c>
      <c r="C135" s="76">
        <v>-1.3513513499999999E-2</v>
      </c>
      <c r="D135" s="13">
        <v>14.3</v>
      </c>
      <c r="E135" s="14">
        <f>IF(ISNUMBER(D135), (D135 - $B135) / $B135, "")</f>
        <v>-2.0547945205479378E-2</v>
      </c>
      <c r="F135" s="16">
        <f>IF(ISNUMBER(D135), $B145 * E135, "")</f>
        <v>-3082.1917808219068</v>
      </c>
      <c r="G135" s="29">
        <v>13.6</v>
      </c>
      <c r="H135" s="14">
        <f>IF(ISNUMBER(G135), (G135 - $B135) / $B135, "")</f>
        <v>-6.8493150684931503E-2</v>
      </c>
      <c r="I135" s="100">
        <f>IF(ISNUMBER(G135), $B145 * H135, "")</f>
        <v>-10273.972602739725</v>
      </c>
      <c r="J135" s="13">
        <v>13.6</v>
      </c>
      <c r="K135" s="14">
        <f>IF(ISNUMBER(J135), (J135 - $B135) / $B135, "")</f>
        <v>-6.8493150684931503E-2</v>
      </c>
      <c r="L135" s="16">
        <f>IF(ISNUMBER(J135), $B145 * K135, "")</f>
        <v>-10273.972602739725</v>
      </c>
      <c r="M135" s="29">
        <v>13.6</v>
      </c>
      <c r="N135" s="14">
        <f>IF(ISNUMBER(M135), (M135 - $B135) / $B135, "")</f>
        <v>-6.8493150684931503E-2</v>
      </c>
      <c r="O135" s="16">
        <f>IF(ISNUMBER(M135), $B145 * N135, "")</f>
        <v>-10273.972602739725</v>
      </c>
      <c r="Q135" s="236"/>
      <c r="R135" s="237"/>
      <c r="S135" s="238"/>
    </row>
    <row r="136" spans="1:19" ht="17.25" thickBot="1">
      <c r="A136" s="125" t="s">
        <v>120</v>
      </c>
      <c r="B136" s="126">
        <v>39.9</v>
      </c>
      <c r="C136" s="77">
        <v>-1.4814814799999999E-2</v>
      </c>
      <c r="D136" s="15">
        <v>39.799999999999997</v>
      </c>
      <c r="E136" s="32">
        <f t="shared" ref="E136:E139" si="70">IF(ISNUMBER(D136), (D136 - $B136) / $B136, "")</f>
        <v>-2.5062656641604369E-3</v>
      </c>
      <c r="F136" s="18">
        <f>IF(ISNUMBER(D136), $B145 * E136, "")</f>
        <v>-375.93984962406552</v>
      </c>
      <c r="G136" s="31">
        <v>38.1</v>
      </c>
      <c r="H136" s="32">
        <f t="shared" ref="H136:H139" si="71">IF(ISNUMBER(G136), (G136 - $B136) / $B136, "")</f>
        <v>-4.5112781954887146E-2</v>
      </c>
      <c r="I136" s="101">
        <f>IF(ISNUMBER(G136), $B145 * H136, "")</f>
        <v>-6766.9172932330721</v>
      </c>
      <c r="J136" s="15">
        <v>38</v>
      </c>
      <c r="K136" s="32">
        <f t="shared" ref="K136:K139" si="72">IF(ISNUMBER(J136), (J136 - $B136) / $B136, "")</f>
        <v>-4.7619047619047582E-2</v>
      </c>
      <c r="L136" s="18">
        <f>IF(ISNUMBER(J136), $B145 * K136, "")</f>
        <v>-7142.8571428571377</v>
      </c>
      <c r="M136" s="31">
        <v>38.1</v>
      </c>
      <c r="N136" s="32">
        <f t="shared" ref="N136:N139" si="73">IF(ISNUMBER(M136), (M136 - $B136) / $B136, "")</f>
        <v>-4.5112781954887146E-2</v>
      </c>
      <c r="O136" s="18">
        <f>IF(ISNUMBER(M136), $B145 * N136, "")</f>
        <v>-6766.9172932330721</v>
      </c>
      <c r="Q136" s="239"/>
      <c r="R136" s="240"/>
      <c r="S136" s="241"/>
    </row>
    <row r="137" spans="1:19" ht="17.25" thickBot="1">
      <c r="A137" s="125" t="s">
        <v>188</v>
      </c>
      <c r="B137" s="126">
        <v>19.8</v>
      </c>
      <c r="C137" s="77">
        <v>-1.49253731E-2</v>
      </c>
      <c r="D137" s="15">
        <v>19.100000000000001</v>
      </c>
      <c r="E137" s="32">
        <f t="shared" si="70"/>
        <v>-3.5353535353535318E-2</v>
      </c>
      <c r="F137" s="18">
        <f>IF(ISNUMBER(D137), $B145 * E137, "")</f>
        <v>-5303.0303030302975</v>
      </c>
      <c r="G137" s="31">
        <v>18.2</v>
      </c>
      <c r="H137" s="32">
        <f t="shared" si="71"/>
        <v>-8.080808080808087E-2</v>
      </c>
      <c r="I137" s="101">
        <f>IF(ISNUMBER(G137), $B145 * H137, "")</f>
        <v>-12121.212121212131</v>
      </c>
      <c r="J137" s="15">
        <v>18.399999999999999</v>
      </c>
      <c r="K137" s="32">
        <f t="shared" si="72"/>
        <v>-7.0707070707070815E-2</v>
      </c>
      <c r="L137" s="18">
        <f>IF(ISNUMBER(J137), $B145 * K137, "")</f>
        <v>-10606.060606060622</v>
      </c>
      <c r="M137" s="31">
        <v>18.3</v>
      </c>
      <c r="N137" s="32">
        <f t="shared" si="73"/>
        <v>-7.575757575757576E-2</v>
      </c>
      <c r="O137" s="18">
        <f>IF(ISNUMBER(M137), $B145 * N137, "")</f>
        <v>-11363.636363636364</v>
      </c>
      <c r="Q137" s="232"/>
      <c r="R137" s="232"/>
      <c r="S137" s="232"/>
    </row>
    <row r="138" spans="1:19" ht="17.25" thickBot="1">
      <c r="A138" s="125" t="s">
        <v>232</v>
      </c>
      <c r="B138" s="126">
        <v>87.6</v>
      </c>
      <c r="C138" s="77">
        <v>-1.6835016800000002E-2</v>
      </c>
      <c r="D138" s="15">
        <v>85.6</v>
      </c>
      <c r="E138" s="32">
        <f t="shared" si="70"/>
        <v>-2.2831050228310504E-2</v>
      </c>
      <c r="F138" s="18">
        <f>IF(ISNUMBER(D138), $B145 * E138, "")</f>
        <v>-3424.6575342465758</v>
      </c>
      <c r="G138" s="31">
        <v>82.2</v>
      </c>
      <c r="H138" s="32">
        <f t="shared" si="71"/>
        <v>-6.1643835616438263E-2</v>
      </c>
      <c r="I138" s="101">
        <f>IF(ISNUMBER(G138), $B145 * H138, "")</f>
        <v>-9246.5753424657396</v>
      </c>
      <c r="J138" s="15">
        <v>82.1</v>
      </c>
      <c r="K138" s="32">
        <f t="shared" si="72"/>
        <v>-6.2785388127853892E-2</v>
      </c>
      <c r="L138" s="18">
        <f>IF(ISNUMBER(J138), $B145 * K138, "")</f>
        <v>-9417.8082191780832</v>
      </c>
      <c r="M138" s="31">
        <v>82.2</v>
      </c>
      <c r="N138" s="32">
        <f t="shared" si="73"/>
        <v>-6.1643835616438263E-2</v>
      </c>
      <c r="O138" s="18">
        <f>IF(ISNUMBER(M138), $B145 * N138, "")</f>
        <v>-9246.5753424657396</v>
      </c>
      <c r="Q138" s="242"/>
      <c r="R138" s="242"/>
      <c r="S138" s="242"/>
    </row>
    <row r="139" spans="1:19" ht="17.25" thickBot="1">
      <c r="A139" s="127" t="s">
        <v>206</v>
      </c>
      <c r="B139" s="128">
        <v>17</v>
      </c>
      <c r="C139" s="78">
        <v>-1.7341040499999998E-2</v>
      </c>
      <c r="D139" s="20">
        <v>16.600000000000001</v>
      </c>
      <c r="E139" s="21">
        <f t="shared" si="70"/>
        <v>-2.3529411764705799E-2</v>
      </c>
      <c r="F139" s="22">
        <f>IF(ISNUMBER(D139), $B145 * E139, "")</f>
        <v>-3529.4117647058697</v>
      </c>
      <c r="G139" s="30">
        <v>15.7</v>
      </c>
      <c r="H139" s="21">
        <f t="shared" si="71"/>
        <v>-7.6470588235294165E-2</v>
      </c>
      <c r="I139" s="105">
        <f>IF(ISNUMBER(G139), $B145 * H139, "")</f>
        <v>-11470.588235294124</v>
      </c>
      <c r="J139" s="20">
        <v>15.7</v>
      </c>
      <c r="K139" s="21">
        <f t="shared" si="72"/>
        <v>-7.6470588235294165E-2</v>
      </c>
      <c r="L139" s="22">
        <f>IF(ISNUMBER(J139), $B145 * K139, "")</f>
        <v>-11470.588235294124</v>
      </c>
      <c r="M139" s="30">
        <v>15.6</v>
      </c>
      <c r="N139" s="21">
        <f t="shared" si="73"/>
        <v>-8.2352941176470615E-2</v>
      </c>
      <c r="O139" s="22">
        <f>IF(ISNUMBER(M139), $B145 * N139, "")</f>
        <v>-12352.941176470593</v>
      </c>
      <c r="Q139" s="242"/>
      <c r="R139" s="242"/>
      <c r="S139" s="242"/>
    </row>
    <row r="140" spans="1:19" ht="17.25" thickBot="1">
      <c r="A140" s="125" t="s">
        <v>208</v>
      </c>
      <c r="B140" s="129">
        <v>21.9</v>
      </c>
      <c r="C140" s="80">
        <v>-1.79372197E-2</v>
      </c>
      <c r="D140" s="106">
        <v>21.4</v>
      </c>
      <c r="E140" s="107">
        <f>IF(ISNUMBER(D140), (D140 - $B140) / $B140, "")</f>
        <v>-2.2831050228310504E-2</v>
      </c>
      <c r="F140" s="108">
        <f>IF(ISNUMBER(D140), $B145 * E140, "")</f>
        <v>-3424.6575342465758</v>
      </c>
      <c r="G140" s="109">
        <v>20.2</v>
      </c>
      <c r="H140" s="107">
        <f>IF(ISNUMBER(G140), (G140 - $B140) / $B140, "")</f>
        <v>-7.7625570776255676E-2</v>
      </c>
      <c r="I140" s="110">
        <f>IF(ISNUMBER(G140), $B145 * H140, "")</f>
        <v>-11643.835616438351</v>
      </c>
      <c r="J140" s="106">
        <v>20.2</v>
      </c>
      <c r="K140" s="107">
        <f>IF(ISNUMBER(J140), (J140 - $B140) / $B140, "")</f>
        <v>-7.7625570776255676E-2</v>
      </c>
      <c r="L140" s="108">
        <f>IF(ISNUMBER(J140), $B145 * K140, "")</f>
        <v>-11643.835616438351</v>
      </c>
      <c r="M140" s="109">
        <v>20</v>
      </c>
      <c r="N140" s="107">
        <f>IF(ISNUMBER(M140), (M140 - $B140) / $B140, "")</f>
        <v>-8.6757990867579848E-2</v>
      </c>
      <c r="O140" s="108">
        <f>IF(ISNUMBER(M140), $B145 * N140, "")</f>
        <v>-13013.698630136978</v>
      </c>
      <c r="Q140" s="232"/>
      <c r="R140" s="232"/>
      <c r="S140" s="232"/>
    </row>
    <row r="141" spans="1:19" ht="17.25" thickBot="1">
      <c r="A141" s="125" t="s">
        <v>72</v>
      </c>
      <c r="B141" s="126">
        <v>41.4</v>
      </c>
      <c r="C141" s="77">
        <v>-2.1276595700000001E-2</v>
      </c>
      <c r="D141" s="15">
        <v>40.6</v>
      </c>
      <c r="E141" s="32">
        <f t="shared" ref="E141:E144" si="74">IF(ISNUMBER(D141), (D141 - $B141) / $B141, "")</f>
        <v>-1.9323671497584474E-2</v>
      </c>
      <c r="F141" s="18">
        <f>IF(ISNUMBER(D141), $B145 * E141, "")</f>
        <v>-2898.550724637671</v>
      </c>
      <c r="G141" s="31">
        <v>38</v>
      </c>
      <c r="H141" s="32">
        <f t="shared" ref="H141:H144" si="75">IF(ISNUMBER(G141), (G141 - $B141) / $B141, "")</f>
        <v>-8.2125603864734262E-2</v>
      </c>
      <c r="I141" s="101">
        <f>IF(ISNUMBER(G141), $B145 * H141, "")</f>
        <v>-12318.840579710139</v>
      </c>
      <c r="J141" s="15">
        <v>37.9</v>
      </c>
      <c r="K141" s="32">
        <f t="shared" ref="K141:K144" si="76">IF(ISNUMBER(J141), (J141 - $B141) / $B141, "")</f>
        <v>-8.4541062801932368E-2</v>
      </c>
      <c r="L141" s="18">
        <f>IF(ISNUMBER(J141), $B145 * K141, "")</f>
        <v>-12681.159420289856</v>
      </c>
      <c r="M141" s="31">
        <v>37.700000000000003</v>
      </c>
      <c r="N141" s="32">
        <f t="shared" ref="N141:N144" si="77">IF(ISNUMBER(M141), (M141 - $B141) / $B141, "")</f>
        <v>-8.93719806763284E-2</v>
      </c>
      <c r="O141" s="18">
        <f>IF(ISNUMBER(M141), $B145 * N141, "")</f>
        <v>-13405.79710144926</v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-1.7471003654705202E-2</v>
      </c>
      <c r="F145" s="28">
        <f>SUM(F125:F144)</f>
        <v>-44551.059319498272</v>
      </c>
      <c r="G145" s="26" t="s">
        <v>269</v>
      </c>
      <c r="H145" s="27">
        <f>IF(COUNT(H125:H144), SUM(H125:H144) / COUNT(H125:H144), 0)</f>
        <v>-6.3139549185671592E-2</v>
      </c>
      <c r="I145" s="28">
        <f>SUM(I125:I144)</f>
        <v>-161005.85042346257</v>
      </c>
      <c r="J145" s="26" t="s">
        <v>269</v>
      </c>
      <c r="K145" s="27">
        <f>IF(COUNT(K125:K144), SUM(K125:K144) / COUNT(K125:K144), 0)</f>
        <v>-6.0215960903099913E-2</v>
      </c>
      <c r="L145" s="28">
        <f>SUM(L125:L144)</f>
        <v>-153550.70030290476</v>
      </c>
      <c r="M145" s="26" t="s">
        <v>269</v>
      </c>
      <c r="N145" s="27">
        <f>IF(COUNT(N125:N144), SUM(N125:N144) / COUNT(N125:N144), 0)</f>
        <v>-6.3221118094457518E-2</v>
      </c>
      <c r="O145" s="28">
        <f>SUM(O125:O144)</f>
        <v>-161213.85114086667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13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2021-10-15(금) 오전 00:00</v>
      </c>
      <c r="C150" s="284"/>
      <c r="D150" s="256" t="str">
        <f>TEXT($G$1, "[$-ko-KR]yyyy-mm-dd(ddd) ") &amp; "오후 14:00"</f>
        <v>2021-10-15(금) 오후 14:00</v>
      </c>
      <c r="E150" s="257"/>
      <c r="F150" s="258"/>
      <c r="G150" s="256" t="str">
        <f>TEXT($G$1, "[$-ko-KR]yyyy-mm-dd(ddd) ") &amp; "오후 19:00"</f>
        <v>2021-10-15(금) 오후 19:00</v>
      </c>
      <c r="H150" s="257"/>
      <c r="I150" s="258"/>
      <c r="J150" s="256" t="str">
        <f>TEXT($G$1, "[$-ko-KR]yyyy-mm-dd(ddd) ") &amp; "오후 21:00"</f>
        <v>2021-10-15(금) 오후 21:00</v>
      </c>
      <c r="K150" s="257"/>
      <c r="L150" s="258"/>
      <c r="M150" s="256" t="str">
        <f>TEXT($G$1+1, "[$-ko-KR]yyyy-mm-dd(ddd) ") &amp; "오전 00:00"</f>
        <v>2021-10-16(토)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4" t="s">
        <v>58</v>
      </c>
      <c r="H151" s="215" t="s">
        <v>266</v>
      </c>
      <c r="I151" s="21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150</v>
      </c>
      <c r="B152" s="124">
        <v>119</v>
      </c>
      <c r="C152" s="76">
        <v>0</v>
      </c>
      <c r="D152" s="13">
        <v>119</v>
      </c>
      <c r="E152" s="14">
        <f>IF(ISNUMBER(D152), (D152 - $B152) / $B152, "")</f>
        <v>0</v>
      </c>
      <c r="F152" s="16">
        <f>IF(ISNUMBER(D152), $B172 * E152, "")</f>
        <v>0</v>
      </c>
      <c r="G152" s="29">
        <v>119</v>
      </c>
      <c r="H152" s="14">
        <f>IF(ISNUMBER(G152), (G152 - $B152) / $B152, "")</f>
        <v>0</v>
      </c>
      <c r="I152" s="100">
        <f>IF(ISNUMBER(G152), $B172 * H152, "")</f>
        <v>0</v>
      </c>
      <c r="J152" s="13">
        <v>122</v>
      </c>
      <c r="K152" s="14">
        <f>IF(ISNUMBER(J152), (J152 - $B152) / $B152, "")</f>
        <v>2.5210084033613446E-2</v>
      </c>
      <c r="L152" s="16">
        <f>IF(ISNUMBER(J152), $B172 * K152, "")</f>
        <v>3781.5126050420167</v>
      </c>
      <c r="M152" s="29">
        <v>122</v>
      </c>
      <c r="N152" s="14">
        <f>IF(ISNUMBER(M152), (M152 - $B152) / $B152, "")</f>
        <v>2.5210084033613446E-2</v>
      </c>
      <c r="O152" s="16">
        <f>IF(ISNUMBER(M152), $B172 * N152, "")</f>
        <v>3781.5126050420167</v>
      </c>
      <c r="Q152" s="242"/>
      <c r="R152" s="242"/>
      <c r="S152" s="242"/>
    </row>
    <row r="153" spans="1:19" ht="17.25" thickBot="1">
      <c r="A153" s="125" t="s">
        <v>80</v>
      </c>
      <c r="B153" s="126">
        <v>862</v>
      </c>
      <c r="C153" s="77">
        <v>0</v>
      </c>
      <c r="D153" s="15">
        <v>861</v>
      </c>
      <c r="E153" s="32">
        <f t="shared" ref="E153:E156" si="78">IF(ISNUMBER(D153), (D153 - $B153) / $B153, "")</f>
        <v>-1.1600928074245939E-3</v>
      </c>
      <c r="F153" s="18">
        <f>IF(ISNUMBER(D153), $B172 * E153, "")</f>
        <v>-174.01392111368909</v>
      </c>
      <c r="G153" s="31">
        <v>845</v>
      </c>
      <c r="H153" s="32">
        <f t="shared" ref="H153:H156" si="79">IF(ISNUMBER(G153), (G153 - $B153) / $B153, "")</f>
        <v>-1.9721577726218097E-2</v>
      </c>
      <c r="I153" s="101">
        <f>IF(ISNUMBER(G153), $B172 * H153, "")</f>
        <v>-2958.2366589327144</v>
      </c>
      <c r="J153" s="15">
        <v>846</v>
      </c>
      <c r="K153" s="32">
        <f t="shared" ref="K153:K156" si="80">IF(ISNUMBER(J153), (J153 - $B153) / $B153, "")</f>
        <v>-1.8561484918793503E-2</v>
      </c>
      <c r="L153" s="18">
        <f>IF(ISNUMBER(J153), $B172 * K153, "")</f>
        <v>-2784.2227378190255</v>
      </c>
      <c r="M153" s="31">
        <v>851</v>
      </c>
      <c r="N153" s="32">
        <f t="shared" ref="N153:N156" si="81">IF(ISNUMBER(M153), (M153 - $B153) / $B153, "")</f>
        <v>-1.2761020881670533E-2</v>
      </c>
      <c r="O153" s="18">
        <f>IF(ISNUMBER(M153), $B172 * N153, "")</f>
        <v>-1914.15313225058</v>
      </c>
      <c r="Q153" s="242"/>
      <c r="R153" s="242"/>
      <c r="S153" s="242"/>
    </row>
    <row r="154" spans="1:19" ht="17.25" thickBot="1">
      <c r="A154" s="125" t="s">
        <v>192</v>
      </c>
      <c r="B154" s="126">
        <v>138</v>
      </c>
      <c r="C154" s="77">
        <v>0</v>
      </c>
      <c r="D154" s="15">
        <v>135</v>
      </c>
      <c r="E154" s="32">
        <f t="shared" si="78"/>
        <v>-2.1739130434782608E-2</v>
      </c>
      <c r="F154" s="18">
        <f>IF(ISNUMBER(D154), $B172 * E154, "")</f>
        <v>-3260.869565217391</v>
      </c>
      <c r="G154" s="31">
        <v>129</v>
      </c>
      <c r="H154" s="32">
        <f t="shared" si="79"/>
        <v>-6.5217391304347824E-2</v>
      </c>
      <c r="I154" s="101">
        <f>IF(ISNUMBER(G154), $B172 * H154, "")</f>
        <v>-9782.608695652174</v>
      </c>
      <c r="J154" s="15">
        <v>129</v>
      </c>
      <c r="K154" s="32">
        <f t="shared" si="80"/>
        <v>-6.5217391304347824E-2</v>
      </c>
      <c r="L154" s="18">
        <f>IF(ISNUMBER(J154), $B172 * K154, "")</f>
        <v>-9782.608695652174</v>
      </c>
      <c r="M154" s="31">
        <v>128</v>
      </c>
      <c r="N154" s="32">
        <f t="shared" si="81"/>
        <v>-7.2463768115942032E-2</v>
      </c>
      <c r="O154" s="18">
        <f>IF(ISNUMBER(M154), $B172 * N154, "")</f>
        <v>-10869.565217391304</v>
      </c>
      <c r="Q154" s="232"/>
      <c r="R154" s="232"/>
      <c r="S154" s="232"/>
    </row>
    <row r="155" spans="1:19" ht="17.25" thickBot="1">
      <c r="A155" s="125" t="s">
        <v>86</v>
      </c>
      <c r="B155" s="126">
        <v>398</v>
      </c>
      <c r="C155" s="77">
        <v>-2.5062656999999999E-3</v>
      </c>
      <c r="D155" s="15">
        <v>399</v>
      </c>
      <c r="E155" s="32">
        <f t="shared" si="78"/>
        <v>2.5125628140703518E-3</v>
      </c>
      <c r="F155" s="18">
        <f>IF(ISNUMBER(D155), $B172 * E155, "")</f>
        <v>376.88442211055275</v>
      </c>
      <c r="G155" s="31">
        <v>391</v>
      </c>
      <c r="H155" s="32">
        <f t="shared" si="79"/>
        <v>-1.7587939698492462E-2</v>
      </c>
      <c r="I155" s="101">
        <f>IF(ISNUMBER(G155), $B172 * H155, "")</f>
        <v>-2638.1909547738692</v>
      </c>
      <c r="J155" s="15">
        <v>393</v>
      </c>
      <c r="K155" s="32">
        <f t="shared" si="80"/>
        <v>-1.2562814070351759E-2</v>
      </c>
      <c r="L155" s="18">
        <f>IF(ISNUMBER(J155), $B172 * K155, "")</f>
        <v>-1884.422110552764</v>
      </c>
      <c r="M155" s="31">
        <v>395</v>
      </c>
      <c r="N155" s="32">
        <f t="shared" si="81"/>
        <v>-7.537688442211055E-3</v>
      </c>
      <c r="O155" s="18">
        <f>IF(ISNUMBER(M155), $B172 * N155, "")</f>
        <v>-1130.6532663316582</v>
      </c>
      <c r="Q155" s="232"/>
      <c r="R155" s="232"/>
      <c r="S155" s="232"/>
    </row>
    <row r="156" spans="1:19" ht="17.25" thickBot="1">
      <c r="A156" s="127" t="s">
        <v>228</v>
      </c>
      <c r="B156" s="128">
        <v>353</v>
      </c>
      <c r="C156" s="78">
        <v>-2.8248587999999998E-3</v>
      </c>
      <c r="D156" s="20">
        <v>345</v>
      </c>
      <c r="E156" s="21">
        <f t="shared" si="78"/>
        <v>-2.2662889518413599E-2</v>
      </c>
      <c r="F156" s="22">
        <f>IF(ISNUMBER(D156), $B172 * E156, "")</f>
        <v>-3399.4334277620396</v>
      </c>
      <c r="G156" s="30">
        <v>340</v>
      </c>
      <c r="H156" s="21">
        <f t="shared" si="79"/>
        <v>-3.6827195467422094E-2</v>
      </c>
      <c r="I156" s="105">
        <f>IF(ISNUMBER(G156), $B172 * H156, "")</f>
        <v>-5524.0793201133138</v>
      </c>
      <c r="J156" s="20">
        <v>340</v>
      </c>
      <c r="K156" s="21">
        <f t="shared" si="80"/>
        <v>-3.6827195467422094E-2</v>
      </c>
      <c r="L156" s="22">
        <f>IF(ISNUMBER(J156), $B172 * K156, "")</f>
        <v>-5524.0793201133138</v>
      </c>
      <c r="M156" s="30">
        <v>338</v>
      </c>
      <c r="N156" s="21">
        <f t="shared" si="81"/>
        <v>-4.2492917847025496E-2</v>
      </c>
      <c r="O156" s="22">
        <f>IF(ISNUMBER(M156), $B172 * N156, "")</f>
        <v>-6373.9376770538247</v>
      </c>
      <c r="Q156" s="232"/>
      <c r="R156" s="232"/>
      <c r="S156" s="232"/>
    </row>
    <row r="157" spans="1:19" ht="17.25" thickBot="1">
      <c r="A157" s="125" t="s">
        <v>122</v>
      </c>
      <c r="B157" s="129">
        <v>614</v>
      </c>
      <c r="C157" s="80">
        <v>-3.2467531999999999E-3</v>
      </c>
      <c r="D157" s="106">
        <v>610</v>
      </c>
      <c r="E157" s="107">
        <f>IF(ISNUMBER(D157), (D157 - $B157) / $B157, "")</f>
        <v>-6.5146579804560263E-3</v>
      </c>
      <c r="F157" s="108">
        <f>IF(ISNUMBER(D157), $B172 * E157, "")</f>
        <v>-977.19869706840393</v>
      </c>
      <c r="G157" s="109">
        <v>589</v>
      </c>
      <c r="H157" s="107">
        <f>IF(ISNUMBER(G157), (G157 - $B157) / $B157, "")</f>
        <v>-4.071661237785016E-2</v>
      </c>
      <c r="I157" s="110">
        <f>IF(ISNUMBER(G157), $B172 * H157, "")</f>
        <v>-6107.4918566775241</v>
      </c>
      <c r="J157" s="106">
        <v>595</v>
      </c>
      <c r="K157" s="107">
        <f>IF(ISNUMBER(J157), (J157 - $B157) / $B157, "")</f>
        <v>-3.0944625407166124E-2</v>
      </c>
      <c r="L157" s="108">
        <f>IF(ISNUMBER(J157), $B172 * K157, "")</f>
        <v>-4641.6938110749188</v>
      </c>
      <c r="M157" s="109">
        <v>590</v>
      </c>
      <c r="N157" s="107">
        <f>IF(ISNUMBER(M157), (M157 - $B157) / $B157, "")</f>
        <v>-3.9087947882736153E-2</v>
      </c>
      <c r="O157" s="108">
        <f>IF(ISNUMBER(M157), $B172 * N157, "")</f>
        <v>-5863.1921824104229</v>
      </c>
      <c r="Q157" s="232"/>
      <c r="R157" s="232"/>
      <c r="S157" s="232"/>
    </row>
    <row r="158" spans="1:19" ht="17.25" thickBot="1">
      <c r="A158" s="125" t="s">
        <v>204</v>
      </c>
      <c r="B158" s="126">
        <v>916</v>
      </c>
      <c r="C158" s="77">
        <v>-3.2644178000000002E-3</v>
      </c>
      <c r="D158" s="15">
        <v>920</v>
      </c>
      <c r="E158" s="32">
        <f t="shared" ref="E158:E161" si="82">IF(ISNUMBER(D158), (D158 - $B158) / $B158, "")</f>
        <v>4.3668122270742356E-3</v>
      </c>
      <c r="F158" s="18">
        <f>IF(ISNUMBER(D158), $B172 * E158, "")</f>
        <v>655.02183406113534</v>
      </c>
      <c r="G158" s="31">
        <v>867</v>
      </c>
      <c r="H158" s="32">
        <f t="shared" ref="H158:H161" si="83">IF(ISNUMBER(G158), (G158 - $B158) / $B158, "")</f>
        <v>-5.3493449781659388E-2</v>
      </c>
      <c r="I158" s="101">
        <f>IF(ISNUMBER(G158), $B172 * H158, "")</f>
        <v>-8024.0174672489084</v>
      </c>
      <c r="J158" s="15">
        <v>871</v>
      </c>
      <c r="K158" s="32">
        <f t="shared" ref="K158:K161" si="84">IF(ISNUMBER(J158), (J158 - $B158) / $B158, "")</f>
        <v>-4.9126637554585149E-2</v>
      </c>
      <c r="L158" s="18">
        <f>IF(ISNUMBER(J158), $B172 * K158, "")</f>
        <v>-7368.995633187772</v>
      </c>
      <c r="M158" s="31">
        <v>864</v>
      </c>
      <c r="N158" s="32">
        <f t="shared" ref="N158:N161" si="85">IF(ISNUMBER(M158), (M158 - $B158) / $B158, "")</f>
        <v>-5.6768558951965066E-2</v>
      </c>
      <c r="O158" s="18">
        <f>IF(ISNUMBER(M158), $B172 * N158, "")</f>
        <v>-8515.283842794759</v>
      </c>
      <c r="Q158" s="232"/>
      <c r="R158" s="232"/>
      <c r="S158" s="232"/>
    </row>
    <row r="159" spans="1:19" ht="17.25" thickBot="1">
      <c r="A159" s="125" t="s">
        <v>116</v>
      </c>
      <c r="B159" s="126">
        <v>226</v>
      </c>
      <c r="C159" s="77">
        <v>-4.4052863000000001E-3</v>
      </c>
      <c r="D159" s="15">
        <v>231</v>
      </c>
      <c r="E159" s="32">
        <f t="shared" si="82"/>
        <v>2.2123893805309734E-2</v>
      </c>
      <c r="F159" s="18">
        <f>IF(ISNUMBER(D159), $B172 * E159, "")</f>
        <v>3318.5840707964603</v>
      </c>
      <c r="G159" s="31">
        <v>225</v>
      </c>
      <c r="H159" s="32">
        <f t="shared" si="83"/>
        <v>-4.4247787610619468E-3</v>
      </c>
      <c r="I159" s="101">
        <f>IF(ISNUMBER(G159), $B172 * H159, "")</f>
        <v>-663.71681415929197</v>
      </c>
      <c r="J159" s="15">
        <v>226</v>
      </c>
      <c r="K159" s="32">
        <f t="shared" si="84"/>
        <v>0</v>
      </c>
      <c r="L159" s="18">
        <f>IF(ISNUMBER(J159), $B172 * K159, "")</f>
        <v>0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32"/>
      <c r="R159" s="232"/>
      <c r="S159" s="232"/>
    </row>
    <row r="160" spans="1:19" ht="17.25" thickBot="1">
      <c r="A160" s="125" t="s">
        <v>252</v>
      </c>
      <c r="B160" s="126">
        <v>422</v>
      </c>
      <c r="C160" s="77">
        <v>-4.7169810999999999E-3</v>
      </c>
      <c r="D160" s="15">
        <v>436</v>
      </c>
      <c r="E160" s="32">
        <f t="shared" si="82"/>
        <v>3.3175355450236969E-2</v>
      </c>
      <c r="F160" s="18">
        <f>IF(ISNUMBER(D160), $B172 * E160, "")</f>
        <v>4976.3033175355458</v>
      </c>
      <c r="G160" s="31">
        <v>398</v>
      </c>
      <c r="H160" s="32">
        <f t="shared" si="83"/>
        <v>-5.6872037914691941E-2</v>
      </c>
      <c r="I160" s="101">
        <f>IF(ISNUMBER(G160), $B172 * H160, "")</f>
        <v>-8530.8056872037905</v>
      </c>
      <c r="J160" s="15">
        <v>399</v>
      </c>
      <c r="K160" s="32">
        <f t="shared" si="84"/>
        <v>-5.4502369668246446E-2</v>
      </c>
      <c r="L160" s="18">
        <f>IF(ISNUMBER(J160), $B172 * K160, "")</f>
        <v>-8175.355450236967</v>
      </c>
      <c r="M160" s="31">
        <v>399</v>
      </c>
      <c r="N160" s="32">
        <f t="shared" si="85"/>
        <v>-5.4502369668246446E-2</v>
      </c>
      <c r="O160" s="18">
        <f>IF(ISNUMBER(M160), $B172 * N160, "")</f>
        <v>-8175.355450236967</v>
      </c>
      <c r="Q160" s="33"/>
      <c r="R160" s="33"/>
    </row>
    <row r="161" spans="1:19" ht="17.25" thickBot="1">
      <c r="A161" s="130" t="s">
        <v>236</v>
      </c>
      <c r="B161" s="131">
        <v>137</v>
      </c>
      <c r="C161" s="79">
        <v>-7.2463768E-3</v>
      </c>
      <c r="D161" s="24">
        <v>134</v>
      </c>
      <c r="E161" s="25">
        <f t="shared" si="82"/>
        <v>-2.1897810218978103E-2</v>
      </c>
      <c r="F161" s="104">
        <f>IF(ISNUMBER(D161), $B172 * E161, "")</f>
        <v>-3284.6715328467153</v>
      </c>
      <c r="G161" s="102">
        <v>126</v>
      </c>
      <c r="H161" s="25">
        <f t="shared" si="83"/>
        <v>-8.0291970802919707E-2</v>
      </c>
      <c r="I161" s="103">
        <f>IF(ISNUMBER(G161), $B172 * H161, "")</f>
        <v>-12043.795620437955</v>
      </c>
      <c r="J161" s="24">
        <v>128</v>
      </c>
      <c r="K161" s="25">
        <f t="shared" si="84"/>
        <v>-6.569343065693431E-2</v>
      </c>
      <c r="L161" s="104">
        <f>IF(ISNUMBER(J161), $B172 * K161, "")</f>
        <v>-9854.0145985401468</v>
      </c>
      <c r="M161" s="102">
        <v>126</v>
      </c>
      <c r="N161" s="25">
        <f t="shared" si="85"/>
        <v>-8.0291970802919707E-2</v>
      </c>
      <c r="O161" s="104">
        <f>IF(ISNUMBER(M161), $B172 * N161, "")</f>
        <v>-12043.795620437955</v>
      </c>
      <c r="Q161" s="233"/>
      <c r="R161" s="234"/>
      <c r="S161" s="235"/>
    </row>
    <row r="162" spans="1:19">
      <c r="A162" s="123" t="s">
        <v>51</v>
      </c>
      <c r="B162" s="124">
        <v>445</v>
      </c>
      <c r="C162" s="76">
        <v>-8.9086860000000007E-3</v>
      </c>
      <c r="D162" s="13">
        <v>450</v>
      </c>
      <c r="E162" s="14">
        <f>IF(ISNUMBER(D162), (D162 - $B162) / $B162, "")</f>
        <v>1.1235955056179775E-2</v>
      </c>
      <c r="F162" s="16">
        <f>IF(ISNUMBER(D162), $B172 * E162, "")</f>
        <v>1685.3932584269662</v>
      </c>
      <c r="G162" s="29">
        <v>438</v>
      </c>
      <c r="H162" s="14">
        <f>IF(ISNUMBER(G162), (G162 - $B162) / $B162, "")</f>
        <v>-1.5730337078651686E-2</v>
      </c>
      <c r="I162" s="100">
        <f>IF(ISNUMBER(G162), $B172 * H162, "")</f>
        <v>-2359.5505617977528</v>
      </c>
      <c r="J162" s="13">
        <v>437</v>
      </c>
      <c r="K162" s="14">
        <f>IF(ISNUMBER(J162), (J162 - $B162) / $B162, "")</f>
        <v>-1.7977528089887642E-2</v>
      </c>
      <c r="L162" s="16">
        <f>IF(ISNUMBER(J162), $B172 * K162, "")</f>
        <v>-2696.6292134831465</v>
      </c>
      <c r="M162" s="29">
        <v>441</v>
      </c>
      <c r="N162" s="14">
        <f>IF(ISNUMBER(M162), (M162 - $B162) / $B162, "")</f>
        <v>-8.988764044943821E-3</v>
      </c>
      <c r="O162" s="16">
        <f>IF(ISNUMBER(M162), $B172 * N162, "")</f>
        <v>-1348.3146067415732</v>
      </c>
      <c r="Q162" s="236"/>
      <c r="R162" s="237"/>
      <c r="S162" s="238"/>
    </row>
    <row r="163" spans="1:19" ht="17.25" thickBot="1">
      <c r="A163" s="125" t="s">
        <v>162</v>
      </c>
      <c r="B163" s="126">
        <v>809</v>
      </c>
      <c r="C163" s="77">
        <v>-9.7919216999999992E-3</v>
      </c>
      <c r="D163" s="15">
        <v>799</v>
      </c>
      <c r="E163" s="32">
        <f t="shared" ref="E163:E166" si="86">IF(ISNUMBER(D163), (D163 - $B163) / $B163, "")</f>
        <v>-1.2360939431396786E-2</v>
      </c>
      <c r="F163" s="18">
        <f>IF(ISNUMBER(D163), $B172 * E163, "")</f>
        <v>-1854.1409147095178</v>
      </c>
      <c r="G163" s="31">
        <v>752</v>
      </c>
      <c r="H163" s="32">
        <f t="shared" ref="H163:H166" si="87">IF(ISNUMBER(G163), (G163 - $B163) / $B163, "")</f>
        <v>-7.0457354758961685E-2</v>
      </c>
      <c r="I163" s="101">
        <f>IF(ISNUMBER(G163), $B172 * H163, "")</f>
        <v>-10568.603213844253</v>
      </c>
      <c r="J163" s="15">
        <v>748</v>
      </c>
      <c r="K163" s="32">
        <f t="shared" ref="K163:K166" si="88">IF(ISNUMBER(J163), (J163 - $B163) / $B163, "")</f>
        <v>-7.5401730531520397E-2</v>
      </c>
      <c r="L163" s="18">
        <f>IF(ISNUMBER(J163), $B172 * K163, "")</f>
        <v>-11310.259579728059</v>
      </c>
      <c r="M163" s="31">
        <v>743</v>
      </c>
      <c r="N163" s="32">
        <f t="shared" ref="N163:N166" si="89">IF(ISNUMBER(M163), (M163 - $B163) / $B163, "")</f>
        <v>-8.1582200247218795E-2</v>
      </c>
      <c r="O163" s="18">
        <f>IF(ISNUMBER(M163), $B172 * N163, "")</f>
        <v>-12237.330037082818</v>
      </c>
      <c r="Q163" s="239"/>
      <c r="R163" s="240"/>
      <c r="S163" s="241"/>
    </row>
    <row r="164" spans="1:19" ht="17.25" thickBot="1">
      <c r="A164" s="125" t="s">
        <v>190</v>
      </c>
      <c r="B164" s="126">
        <v>404</v>
      </c>
      <c r="C164" s="77">
        <v>-1.2224938899999999E-2</v>
      </c>
      <c r="D164" s="15">
        <v>404</v>
      </c>
      <c r="E164" s="32">
        <f t="shared" si="86"/>
        <v>0</v>
      </c>
      <c r="F164" s="18">
        <f>IF(ISNUMBER(D164), $B172 * E164, "")</f>
        <v>0</v>
      </c>
      <c r="G164" s="31">
        <v>385</v>
      </c>
      <c r="H164" s="32">
        <f t="shared" si="87"/>
        <v>-4.702970297029703E-2</v>
      </c>
      <c r="I164" s="101">
        <f>IF(ISNUMBER(G164), $B172 * H164, "")</f>
        <v>-7054.4554455445541</v>
      </c>
      <c r="J164" s="15">
        <v>382</v>
      </c>
      <c r="K164" s="32">
        <f t="shared" si="88"/>
        <v>-5.4455445544554455E-2</v>
      </c>
      <c r="L164" s="18">
        <f>IF(ISNUMBER(J164), $B172 * K164, "")</f>
        <v>-8168.3168316831679</v>
      </c>
      <c r="M164" s="31">
        <v>382</v>
      </c>
      <c r="N164" s="32">
        <f t="shared" si="89"/>
        <v>-5.4455445544554455E-2</v>
      </c>
      <c r="O164" s="18">
        <f>IF(ISNUMBER(M164), $B172 * N164, "")</f>
        <v>-8168.3168316831679</v>
      </c>
      <c r="Q164" s="232"/>
      <c r="R164" s="232"/>
      <c r="S164" s="232"/>
    </row>
    <row r="165" spans="1:19" ht="17.25" thickBot="1">
      <c r="A165" s="125" t="s">
        <v>164</v>
      </c>
      <c r="B165" s="126">
        <v>229</v>
      </c>
      <c r="C165" s="77">
        <v>-1.2931034500000001E-2</v>
      </c>
      <c r="D165" s="15">
        <v>227</v>
      </c>
      <c r="E165" s="32">
        <f t="shared" si="86"/>
        <v>-8.7336244541484712E-3</v>
      </c>
      <c r="F165" s="18">
        <f>IF(ISNUMBER(D165), $B172 * E165, "")</f>
        <v>-1310.0436681222707</v>
      </c>
      <c r="G165" s="31">
        <v>218</v>
      </c>
      <c r="H165" s="32">
        <f t="shared" si="87"/>
        <v>-4.8034934497816595E-2</v>
      </c>
      <c r="I165" s="101">
        <f>IF(ISNUMBER(G165), $B172 * H165, "")</f>
        <v>-7205.240174672489</v>
      </c>
      <c r="J165" s="15">
        <v>218</v>
      </c>
      <c r="K165" s="32">
        <f t="shared" si="88"/>
        <v>-4.8034934497816595E-2</v>
      </c>
      <c r="L165" s="18">
        <f>IF(ISNUMBER(J165), $B172 * K165, "")</f>
        <v>-7205.240174672489</v>
      </c>
      <c r="M165" s="31">
        <v>217</v>
      </c>
      <c r="N165" s="32">
        <f t="shared" si="89"/>
        <v>-5.2401746724890827E-2</v>
      </c>
      <c r="O165" s="18">
        <f>IF(ISNUMBER(M165), $B172 * N165, "")</f>
        <v>-7860.2620087336245</v>
      </c>
      <c r="Q165" s="242"/>
      <c r="R165" s="242"/>
      <c r="S165" s="242"/>
    </row>
    <row r="166" spans="1:19" ht="17.25" thickBot="1">
      <c r="A166" s="127" t="s">
        <v>128</v>
      </c>
      <c r="B166" s="128">
        <v>149</v>
      </c>
      <c r="C166" s="78">
        <v>-1.3245033099999999E-2</v>
      </c>
      <c r="D166" s="20">
        <v>148</v>
      </c>
      <c r="E166" s="21">
        <f t="shared" si="86"/>
        <v>-6.7114093959731542E-3</v>
      </c>
      <c r="F166" s="22">
        <f>IF(ISNUMBER(D166), $B172 * E166, "")</f>
        <v>-1006.7114093959731</v>
      </c>
      <c r="G166" s="30">
        <v>144</v>
      </c>
      <c r="H166" s="21">
        <f t="shared" si="87"/>
        <v>-3.3557046979865772E-2</v>
      </c>
      <c r="I166" s="105">
        <f>IF(ISNUMBER(G166), $B172 * H166, "")</f>
        <v>-5033.5570469798658</v>
      </c>
      <c r="J166" s="20">
        <v>144</v>
      </c>
      <c r="K166" s="21">
        <f t="shared" si="88"/>
        <v>-3.3557046979865772E-2</v>
      </c>
      <c r="L166" s="22">
        <f>IF(ISNUMBER(J166), $B172 * K166, "")</f>
        <v>-5033.5570469798658</v>
      </c>
      <c r="M166" s="30">
        <v>143</v>
      </c>
      <c r="N166" s="21">
        <f t="shared" si="89"/>
        <v>-4.0268456375838924E-2</v>
      </c>
      <c r="O166" s="22">
        <f>IF(ISNUMBER(M166), $B172 * N166, "")</f>
        <v>-6040.2684563758385</v>
      </c>
      <c r="Q166" s="242"/>
      <c r="R166" s="242"/>
      <c r="S166" s="242"/>
    </row>
    <row r="167" spans="1:19" ht="17.25" thickBot="1">
      <c r="A167" s="125" t="s">
        <v>218</v>
      </c>
      <c r="B167" s="129">
        <v>256</v>
      </c>
      <c r="C167" s="80">
        <v>-1.9157088100000001E-2</v>
      </c>
      <c r="D167" s="106">
        <v>249</v>
      </c>
      <c r="E167" s="107">
        <f>IF(ISNUMBER(D167), (D167 - $B167) / $B167, "")</f>
        <v>-2.734375E-2</v>
      </c>
      <c r="F167" s="108">
        <f>IF(ISNUMBER(D167), $B172 * E167, "")</f>
        <v>-4101.5625</v>
      </c>
      <c r="G167" s="109">
        <v>237</v>
      </c>
      <c r="H167" s="107">
        <f>IF(ISNUMBER(G167), (G167 - $B167) / $B167, "")</f>
        <v>-7.421875E-2</v>
      </c>
      <c r="I167" s="110">
        <f>IF(ISNUMBER(G167), $B172 * H167, "")</f>
        <v>-11132.8125</v>
      </c>
      <c r="J167" s="106">
        <v>237</v>
      </c>
      <c r="K167" s="107">
        <f>IF(ISNUMBER(J167), (J167 - $B167) / $B167, "")</f>
        <v>-7.421875E-2</v>
      </c>
      <c r="L167" s="108">
        <f>IF(ISNUMBER(J167), $B172 * K167, "")</f>
        <v>-11132.8125</v>
      </c>
      <c r="M167" s="109">
        <v>235</v>
      </c>
      <c r="N167" s="107">
        <f>IF(ISNUMBER(M167), (M167 - $B167) / $B167, "")</f>
        <v>-8.203125E-2</v>
      </c>
      <c r="O167" s="108">
        <f>IF(ISNUMBER(M167), $B172 * N167, "")</f>
        <v>-12304.6875</v>
      </c>
      <c r="Q167" s="232"/>
      <c r="R167" s="232"/>
      <c r="S167" s="232"/>
    </row>
    <row r="168" spans="1:19" ht="17.25" thickBot="1">
      <c r="A168" s="125" t="s">
        <v>198</v>
      </c>
      <c r="B168" s="126">
        <v>237</v>
      </c>
      <c r="C168" s="77">
        <v>-2.0661156999999999E-2</v>
      </c>
      <c r="D168" s="15">
        <v>229</v>
      </c>
      <c r="E168" s="32">
        <f t="shared" ref="E168:E171" si="90">IF(ISNUMBER(D168), (D168 - $B168) / $B168, "")</f>
        <v>-3.3755274261603373E-2</v>
      </c>
      <c r="F168" s="18">
        <f>IF(ISNUMBER(D168), $B172 * E168, "")</f>
        <v>-5063.2911392405058</v>
      </c>
      <c r="G168" s="31">
        <v>214</v>
      </c>
      <c r="H168" s="32">
        <f t="shared" ref="H168:H171" si="91">IF(ISNUMBER(G168), (G168 - $B168) / $B168, "")</f>
        <v>-9.7046413502109699E-2</v>
      </c>
      <c r="I168" s="101">
        <f>IF(ISNUMBER(G168), $B172 * H168, "")</f>
        <v>-14556.962025316456</v>
      </c>
      <c r="J168" s="15">
        <v>215</v>
      </c>
      <c r="K168" s="32">
        <f t="shared" ref="K168:K171" si="92">IF(ISNUMBER(J168), (J168 - $B168) / $B168, "")</f>
        <v>-9.2827004219409287E-2</v>
      </c>
      <c r="L168" s="18">
        <f>IF(ISNUMBER(J168), $B172 * K168, "")</f>
        <v>-13924.050632911392</v>
      </c>
      <c r="M168" s="31">
        <v>213</v>
      </c>
      <c r="N168" s="32">
        <f t="shared" ref="N168:N171" si="93">IF(ISNUMBER(M168), (M168 - $B168) / $B168, "")</f>
        <v>-0.10126582278481013</v>
      </c>
      <c r="O168" s="18">
        <f>IF(ISNUMBER(M168), $B172 * N168, "")</f>
        <v>-15189.873417721519</v>
      </c>
      <c r="Q168" s="232"/>
      <c r="R168" s="232"/>
      <c r="S168" s="232"/>
    </row>
    <row r="169" spans="1:19" ht="17.25" thickBot="1">
      <c r="A169" s="125" t="s">
        <v>108</v>
      </c>
      <c r="B169" s="126">
        <v>183</v>
      </c>
      <c r="C169" s="77">
        <v>-2.1390374300000001E-2</v>
      </c>
      <c r="D169" s="15">
        <v>179</v>
      </c>
      <c r="E169" s="32">
        <f t="shared" si="90"/>
        <v>-2.185792349726776E-2</v>
      </c>
      <c r="F169" s="18">
        <f>IF(ISNUMBER(D169), $B172 * E169, "")</f>
        <v>-3278.688524590164</v>
      </c>
      <c r="G169" s="31">
        <v>170</v>
      </c>
      <c r="H169" s="32">
        <f t="shared" si="91"/>
        <v>-7.1038251366120214E-2</v>
      </c>
      <c r="I169" s="101">
        <f>IF(ISNUMBER(G169), $B172 * H169, "")</f>
        <v>-10655.737704918032</v>
      </c>
      <c r="J169" s="15">
        <v>173</v>
      </c>
      <c r="K169" s="32">
        <f t="shared" si="92"/>
        <v>-5.4644808743169397E-2</v>
      </c>
      <c r="L169" s="18">
        <f>IF(ISNUMBER(J169), $B172 * K169, "")</f>
        <v>-8196.7213114754104</v>
      </c>
      <c r="M169" s="31">
        <v>172</v>
      </c>
      <c r="N169" s="32">
        <f t="shared" si="93"/>
        <v>-6.0109289617486336E-2</v>
      </c>
      <c r="O169" s="18">
        <f>IF(ISNUMBER(M169), $B172 * N169, "")</f>
        <v>-9016.3934426229498</v>
      </c>
      <c r="Q169" s="232"/>
      <c r="R169" s="232"/>
      <c r="S169" s="232"/>
    </row>
    <row r="170" spans="1:19">
      <c r="A170" s="125" t="s">
        <v>220</v>
      </c>
      <c r="B170" s="126">
        <v>204</v>
      </c>
      <c r="C170" s="77">
        <v>-2.3923445000000002E-2</v>
      </c>
      <c r="D170" s="15">
        <v>199</v>
      </c>
      <c r="E170" s="32">
        <f t="shared" si="90"/>
        <v>-2.4509803921568627E-2</v>
      </c>
      <c r="F170" s="18">
        <f>IF(ISNUMBER(D170), $B172 * E170, "")</f>
        <v>-3676.4705882352941</v>
      </c>
      <c r="G170" s="31">
        <v>190</v>
      </c>
      <c r="H170" s="32">
        <f t="shared" si="91"/>
        <v>-6.8627450980392163E-2</v>
      </c>
      <c r="I170" s="101">
        <f>IF(ISNUMBER(G170), $B172 * H170, "")</f>
        <v>-10294.117647058825</v>
      </c>
      <c r="J170" s="15">
        <v>189</v>
      </c>
      <c r="K170" s="32">
        <f t="shared" si="92"/>
        <v>-7.3529411764705885E-2</v>
      </c>
      <c r="L170" s="18">
        <f>IF(ISNUMBER(J170), $B172 * K170, "")</f>
        <v>-11029.411764705883</v>
      </c>
      <c r="M170" s="31">
        <v>190</v>
      </c>
      <c r="N170" s="32">
        <f t="shared" si="93"/>
        <v>-6.8627450980392163E-2</v>
      </c>
      <c r="O170" s="18">
        <f>IF(ISNUMBER(M170), $B172 * N170, "")</f>
        <v>-10294.117647058825</v>
      </c>
      <c r="Q170" s="221"/>
      <c r="R170" s="222"/>
      <c r="S170" s="223"/>
    </row>
    <row r="171" spans="1:19" ht="17.25" thickBot="1">
      <c r="A171" s="130" t="s">
        <v>238</v>
      </c>
      <c r="B171" s="131">
        <v>205</v>
      </c>
      <c r="C171" s="79">
        <v>-9.2920353999999997E-2</v>
      </c>
      <c r="D171" s="24">
        <v>205</v>
      </c>
      <c r="E171" s="25">
        <f t="shared" si="90"/>
        <v>0</v>
      </c>
      <c r="F171" s="104">
        <f>IF(ISNUMBER(D171), $B172 * E171, "")</f>
        <v>0</v>
      </c>
      <c r="G171" s="102">
        <v>185</v>
      </c>
      <c r="H171" s="25">
        <f t="shared" si="91"/>
        <v>-9.7560975609756101E-2</v>
      </c>
      <c r="I171" s="103">
        <f>IF(ISNUMBER(G171), $B172 * H171, "")</f>
        <v>-14634.146341463415</v>
      </c>
      <c r="J171" s="24">
        <v>185</v>
      </c>
      <c r="K171" s="25">
        <f t="shared" si="92"/>
        <v>-9.7560975609756101E-2</v>
      </c>
      <c r="L171" s="104">
        <f>IF(ISNUMBER(J171), $B172 * K171, "")</f>
        <v>-14634.146341463415</v>
      </c>
      <c r="M171" s="102">
        <v>184</v>
      </c>
      <c r="N171" s="25">
        <f t="shared" si="93"/>
        <v>-0.1024390243902439</v>
      </c>
      <c r="O171" s="104">
        <f>IF(ISNUMBER(M171), $B172 * N171, "")</f>
        <v>-15365.853658536584</v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-6.7916363284571011E-3</v>
      </c>
      <c r="F172" s="28">
        <f>SUM(F152:F171)</f>
        <v>-20374.908985371301</v>
      </c>
      <c r="G172" s="26" t="s">
        <v>269</v>
      </c>
      <c r="H172" s="27">
        <f>IF(COUNT(H152:H171), SUM(H152:H171) / COUNT(H152:H171), 0)</f>
        <v>-4.9922708578931725E-2</v>
      </c>
      <c r="I172" s="28">
        <f>SUM(I152:I171)</f>
        <v>-149768.12573679519</v>
      </c>
      <c r="J172" s="26" t="s">
        <v>269</v>
      </c>
      <c r="K172" s="27">
        <f>IF(COUNT(K152:K171), SUM(K152:K171) / COUNT(K152:K171), 0)</f>
        <v>-4.6521675049745956E-2</v>
      </c>
      <c r="L172" s="28">
        <f>SUM(L152:L171)</f>
        <v>-139565.02514923792</v>
      </c>
      <c r="M172" s="26" t="s">
        <v>269</v>
      </c>
      <c r="N172" s="27">
        <f>IF(COUNT(N152:N171), SUM(N152:N171) / COUNT(N152:N171), 0)</f>
        <v>-4.9422041525421019E-2</v>
      </c>
      <c r="O172" s="28">
        <f>SUM(O152:O171)</f>
        <v>-148266.12457626307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13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2021-10-15(금) 오전 00:00</v>
      </c>
      <c r="C177" s="284"/>
      <c r="D177" s="256" t="str">
        <f>TEXT($G$1, "[$-ko-KR]yyyy-mm-dd(ddd) ") &amp; "오후 14:00"</f>
        <v>2021-10-15(금) 오후 14:00</v>
      </c>
      <c r="E177" s="257"/>
      <c r="F177" s="258"/>
      <c r="G177" s="256" t="str">
        <f>TEXT($G$1, "[$-ko-KR]yyyy-mm-dd(ddd) ") &amp; "오후 19:00"</f>
        <v>2021-10-15(금) 오후 19:00</v>
      </c>
      <c r="H177" s="257"/>
      <c r="I177" s="258"/>
      <c r="J177" s="256" t="str">
        <f>TEXT($G$1, "[$-ko-KR]yyyy-mm-dd(ddd) ") &amp; "오후 21:00"</f>
        <v>2021-10-15(금) 오후 21:00</v>
      </c>
      <c r="K177" s="257"/>
      <c r="L177" s="258"/>
      <c r="M177" s="256" t="str">
        <f>TEXT($G$1+1, "[$-ko-KR]yyyy-mm-dd(ddd) ") &amp; "오전 00:00"</f>
        <v>2021-10-16(토)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4" t="s">
        <v>58</v>
      </c>
      <c r="H178" s="215" t="s">
        <v>266</v>
      </c>
      <c r="I178" s="21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65</v>
      </c>
      <c r="B179" s="124">
        <v>66.400000000000006</v>
      </c>
      <c r="C179" s="76">
        <v>-1.33729569E-2</v>
      </c>
      <c r="D179" s="13">
        <v>65.400000000000006</v>
      </c>
      <c r="E179" s="14">
        <f>IF(ISNUMBER(D179), (D179 - $B179) / $B179, "")</f>
        <v>-1.506024096385542E-2</v>
      </c>
      <c r="F179" s="16">
        <f>IF(ISNUMBER(D179), $B199 * E179, "")</f>
        <v>-2259.0361445783128</v>
      </c>
      <c r="G179" s="29">
        <v>63.7</v>
      </c>
      <c r="H179" s="14">
        <f>IF(ISNUMBER(G179), (G179 - $B179) / $B179, "")</f>
        <v>-4.0662650602409679E-2</v>
      </c>
      <c r="I179" s="100">
        <f>IF(ISNUMBER(G179), $B199 * H179, "")</f>
        <v>-6099.3975903614519</v>
      </c>
      <c r="J179" s="13">
        <v>64</v>
      </c>
      <c r="K179" s="14">
        <f>IF(ISNUMBER(J179), (J179 - $B179) / $B179, "")</f>
        <v>-3.6144578313253094E-2</v>
      </c>
      <c r="L179" s="16">
        <f>IF(ISNUMBER(J179), $B199 * K179, "")</f>
        <v>-5421.6867469879644</v>
      </c>
      <c r="M179" s="29">
        <v>63.6</v>
      </c>
      <c r="N179" s="14">
        <f>IF(ISNUMBER(M179), (M179 - $B179) / $B179, "")</f>
        <v>-4.216867469879524E-2</v>
      </c>
      <c r="O179" s="16">
        <f>IF(ISNUMBER(M179), $B199 * N179, "")</f>
        <v>-6325.3012048192859</v>
      </c>
      <c r="Q179" s="242"/>
      <c r="R179" s="242"/>
      <c r="S179" s="242"/>
    </row>
    <row r="180" spans="1:19" ht="17.25" thickBot="1">
      <c r="A180" s="125" t="s">
        <v>148</v>
      </c>
      <c r="B180" s="126">
        <v>14.6</v>
      </c>
      <c r="C180" s="77">
        <v>-1.3513513499999999E-2</v>
      </c>
      <c r="D180" s="15">
        <v>14.3</v>
      </c>
      <c r="E180" s="32">
        <f t="shared" ref="E180:E183" si="94">IF(ISNUMBER(D180), (D180 - $B180) / $B180, "")</f>
        <v>-2.0547945205479378E-2</v>
      </c>
      <c r="F180" s="18">
        <f>IF(ISNUMBER(D180), $B199 * E180, "")</f>
        <v>-3082.1917808219068</v>
      </c>
      <c r="G180" s="31">
        <v>13.6</v>
      </c>
      <c r="H180" s="32">
        <f t="shared" ref="H180:H183" si="95">IF(ISNUMBER(G180), (G180 - $B180) / $B180, "")</f>
        <v>-6.8493150684931503E-2</v>
      </c>
      <c r="I180" s="101">
        <f>IF(ISNUMBER(G180), $B199 * H180, "")</f>
        <v>-10273.972602739725</v>
      </c>
      <c r="J180" s="15">
        <v>13.6</v>
      </c>
      <c r="K180" s="32">
        <f t="shared" ref="K180:K183" si="96">IF(ISNUMBER(J180), (J180 - $B180) / $B180, "")</f>
        <v>-6.8493150684931503E-2</v>
      </c>
      <c r="L180" s="18">
        <f>IF(ISNUMBER(J180), $B199 * K180, "")</f>
        <v>-10273.972602739725</v>
      </c>
      <c r="M180" s="31">
        <v>13.6</v>
      </c>
      <c r="N180" s="32">
        <f t="shared" ref="N180:N183" si="97">IF(ISNUMBER(M180), (M180 - $B180) / $B180, "")</f>
        <v>-6.8493150684931503E-2</v>
      </c>
      <c r="O180" s="18">
        <f>IF(ISNUMBER(M180), $B199 * N180, "")</f>
        <v>-10273.972602739725</v>
      </c>
      <c r="Q180" s="242"/>
      <c r="R180" s="242"/>
      <c r="S180" s="242"/>
    </row>
    <row r="181" spans="1:19" ht="17.25" thickBot="1">
      <c r="A181" s="125" t="s">
        <v>120</v>
      </c>
      <c r="B181" s="126">
        <v>39.9</v>
      </c>
      <c r="C181" s="77">
        <v>-1.4814814799999999E-2</v>
      </c>
      <c r="D181" s="15">
        <v>39.799999999999997</v>
      </c>
      <c r="E181" s="32">
        <f t="shared" si="94"/>
        <v>-2.5062656641604369E-3</v>
      </c>
      <c r="F181" s="18">
        <f>IF(ISNUMBER(D181), $B199 * E181, "")</f>
        <v>-375.93984962406552</v>
      </c>
      <c r="G181" s="31">
        <v>38.1</v>
      </c>
      <c r="H181" s="32">
        <f t="shared" si="95"/>
        <v>-4.5112781954887146E-2</v>
      </c>
      <c r="I181" s="101">
        <f>IF(ISNUMBER(G181), $B199 * H181, "")</f>
        <v>-6766.9172932330721</v>
      </c>
      <c r="J181" s="15">
        <v>38</v>
      </c>
      <c r="K181" s="32">
        <f t="shared" si="96"/>
        <v>-4.7619047619047582E-2</v>
      </c>
      <c r="L181" s="18">
        <f>IF(ISNUMBER(J181), $B199 * K181, "")</f>
        <v>-7142.8571428571377</v>
      </c>
      <c r="M181" s="31">
        <v>38.1</v>
      </c>
      <c r="N181" s="32">
        <f t="shared" si="97"/>
        <v>-4.5112781954887146E-2</v>
      </c>
      <c r="O181" s="18">
        <f>IF(ISNUMBER(M181), $B199 * N181, "")</f>
        <v>-6766.9172932330721</v>
      </c>
      <c r="Q181" s="232"/>
      <c r="R181" s="232"/>
      <c r="S181" s="232"/>
    </row>
    <row r="182" spans="1:19" ht="17.25" thickBot="1">
      <c r="A182" s="125" t="s">
        <v>188</v>
      </c>
      <c r="B182" s="126">
        <v>19.8</v>
      </c>
      <c r="C182" s="77">
        <v>-1.49253731E-2</v>
      </c>
      <c r="D182" s="15">
        <v>19.100000000000001</v>
      </c>
      <c r="E182" s="32">
        <f t="shared" si="94"/>
        <v>-3.5353535353535318E-2</v>
      </c>
      <c r="F182" s="18">
        <f>IF(ISNUMBER(D182), $B199 * E182, "")</f>
        <v>-5303.0303030302975</v>
      </c>
      <c r="G182" s="31">
        <v>18.2</v>
      </c>
      <c r="H182" s="32">
        <f t="shared" si="95"/>
        <v>-8.080808080808087E-2</v>
      </c>
      <c r="I182" s="101">
        <f>IF(ISNUMBER(G182), $B199 * H182, "")</f>
        <v>-12121.212121212131</v>
      </c>
      <c r="J182" s="15">
        <v>18.399999999999999</v>
      </c>
      <c r="K182" s="32">
        <f t="shared" si="96"/>
        <v>-7.0707070707070815E-2</v>
      </c>
      <c r="L182" s="18">
        <f>IF(ISNUMBER(J182), $B199 * K182, "")</f>
        <v>-10606.060606060622</v>
      </c>
      <c r="M182" s="31">
        <v>18.3</v>
      </c>
      <c r="N182" s="32">
        <f t="shared" si="97"/>
        <v>-7.575757575757576E-2</v>
      </c>
      <c r="O182" s="18">
        <f>IF(ISNUMBER(M182), $B199 * N182, "")</f>
        <v>-11363.636363636364</v>
      </c>
      <c r="Q182" s="232"/>
      <c r="R182" s="232"/>
      <c r="S182" s="232"/>
    </row>
    <row r="183" spans="1:19" ht="17.25" thickBot="1">
      <c r="A183" s="127" t="s">
        <v>232</v>
      </c>
      <c r="B183" s="128">
        <v>87.6</v>
      </c>
      <c r="C183" s="78">
        <v>-1.6835016800000002E-2</v>
      </c>
      <c r="D183" s="20">
        <v>85.6</v>
      </c>
      <c r="E183" s="21">
        <f t="shared" si="94"/>
        <v>-2.2831050228310504E-2</v>
      </c>
      <c r="F183" s="22">
        <f>IF(ISNUMBER(D183), $B199 * E183, "")</f>
        <v>-3424.6575342465758</v>
      </c>
      <c r="G183" s="30">
        <v>82.2</v>
      </c>
      <c r="H183" s="21">
        <f t="shared" si="95"/>
        <v>-6.1643835616438263E-2</v>
      </c>
      <c r="I183" s="105">
        <f>IF(ISNUMBER(G183), $B199 * H183, "")</f>
        <v>-9246.5753424657396</v>
      </c>
      <c r="J183" s="20">
        <v>82.1</v>
      </c>
      <c r="K183" s="21">
        <f t="shared" si="96"/>
        <v>-6.2785388127853892E-2</v>
      </c>
      <c r="L183" s="22">
        <f>IF(ISNUMBER(J183), $B199 * K183, "")</f>
        <v>-9417.8082191780832</v>
      </c>
      <c r="M183" s="30">
        <v>82.2</v>
      </c>
      <c r="N183" s="21">
        <f t="shared" si="97"/>
        <v>-6.1643835616438263E-2</v>
      </c>
      <c r="O183" s="22">
        <f>IF(ISNUMBER(M183), $B199 * N183, "")</f>
        <v>-9246.5753424657396</v>
      </c>
      <c r="Q183" s="232"/>
      <c r="R183" s="232"/>
      <c r="S183" s="232"/>
    </row>
    <row r="184" spans="1:19" ht="17.25" thickBot="1">
      <c r="A184" s="125" t="s">
        <v>206</v>
      </c>
      <c r="B184" s="129">
        <v>17</v>
      </c>
      <c r="C184" s="80">
        <v>-1.7341040499999998E-2</v>
      </c>
      <c r="D184" s="106">
        <v>16.600000000000001</v>
      </c>
      <c r="E184" s="107">
        <f>IF(ISNUMBER(D184), (D184 - $B184) / $B184, "")</f>
        <v>-2.3529411764705799E-2</v>
      </c>
      <c r="F184" s="108">
        <f>IF(ISNUMBER(D184), $B199 * E184, "")</f>
        <v>-3529.4117647058697</v>
      </c>
      <c r="G184" s="109">
        <v>15.7</v>
      </c>
      <c r="H184" s="107">
        <f>IF(ISNUMBER(G184), (G184 - $B184) / $B184, "")</f>
        <v>-7.6470588235294165E-2</v>
      </c>
      <c r="I184" s="110">
        <f>IF(ISNUMBER(G184), $B199 * H184, "")</f>
        <v>-11470.588235294124</v>
      </c>
      <c r="J184" s="106">
        <v>15.7</v>
      </c>
      <c r="K184" s="107">
        <f>IF(ISNUMBER(J184), (J184 - $B184) / $B184, "")</f>
        <v>-7.6470588235294165E-2</v>
      </c>
      <c r="L184" s="108">
        <f>IF(ISNUMBER(J184), $B199 * K184, "")</f>
        <v>-11470.588235294124</v>
      </c>
      <c r="M184" s="109">
        <v>15.6</v>
      </c>
      <c r="N184" s="107">
        <f>IF(ISNUMBER(M184), (M184 - $B184) / $B184, "")</f>
        <v>-8.2352941176470615E-2</v>
      </c>
      <c r="O184" s="108">
        <f>IF(ISNUMBER(M184), $B199 * N184, "")</f>
        <v>-12352.941176470593</v>
      </c>
      <c r="Q184" s="232"/>
      <c r="R184" s="232"/>
      <c r="S184" s="232"/>
    </row>
    <row r="185" spans="1:19" ht="17.25" thickBot="1">
      <c r="A185" s="125" t="s">
        <v>208</v>
      </c>
      <c r="B185" s="126">
        <v>21.9</v>
      </c>
      <c r="C185" s="77">
        <v>-1.79372197E-2</v>
      </c>
      <c r="D185" s="15">
        <v>21.4</v>
      </c>
      <c r="E185" s="32">
        <f t="shared" ref="E185:E188" si="98">IF(ISNUMBER(D185), (D185 - $B185) / $B185, "")</f>
        <v>-2.2831050228310504E-2</v>
      </c>
      <c r="F185" s="18">
        <f>IF(ISNUMBER(D185), $B199 * E185, "")</f>
        <v>-3424.6575342465758</v>
      </c>
      <c r="G185" s="31">
        <v>20.2</v>
      </c>
      <c r="H185" s="32">
        <f t="shared" ref="H185:H188" si="99">IF(ISNUMBER(G185), (G185 - $B185) / $B185, "")</f>
        <v>-7.7625570776255676E-2</v>
      </c>
      <c r="I185" s="101">
        <f>IF(ISNUMBER(G185), $B199 * H185, "")</f>
        <v>-11643.835616438351</v>
      </c>
      <c r="J185" s="15">
        <v>20.2</v>
      </c>
      <c r="K185" s="32">
        <f t="shared" ref="K185:K188" si="100">IF(ISNUMBER(J185), (J185 - $B185) / $B185, "")</f>
        <v>-7.7625570776255676E-2</v>
      </c>
      <c r="L185" s="18">
        <f>IF(ISNUMBER(J185), $B199 * K185, "")</f>
        <v>-11643.835616438351</v>
      </c>
      <c r="M185" s="31">
        <v>20</v>
      </c>
      <c r="N185" s="32">
        <f t="shared" ref="N185:N188" si="101">IF(ISNUMBER(M185), (M185 - $B185) / $B185, "")</f>
        <v>-8.6757990867579848E-2</v>
      </c>
      <c r="O185" s="18">
        <f>IF(ISNUMBER(M185), $B199 * N185, "")</f>
        <v>-13013.698630136978</v>
      </c>
      <c r="Q185" s="232"/>
      <c r="R185" s="232"/>
      <c r="S185" s="232"/>
    </row>
    <row r="186" spans="1:19" ht="17.25" thickBot="1">
      <c r="A186" s="125" t="s">
        <v>218</v>
      </c>
      <c r="B186" s="126">
        <v>256</v>
      </c>
      <c r="C186" s="77">
        <v>-1.9157088100000001E-2</v>
      </c>
      <c r="D186" s="15">
        <v>249</v>
      </c>
      <c r="E186" s="32">
        <f t="shared" si="98"/>
        <v>-2.734375E-2</v>
      </c>
      <c r="F186" s="18">
        <f>IF(ISNUMBER(D186), $B199 * E186, "")</f>
        <v>-4101.5625</v>
      </c>
      <c r="G186" s="31">
        <v>237</v>
      </c>
      <c r="H186" s="32">
        <f t="shared" si="99"/>
        <v>-7.421875E-2</v>
      </c>
      <c r="I186" s="101">
        <f>IF(ISNUMBER(G186), $B199 * H186, "")</f>
        <v>-11132.8125</v>
      </c>
      <c r="J186" s="15">
        <v>237</v>
      </c>
      <c r="K186" s="32">
        <f t="shared" si="100"/>
        <v>-7.421875E-2</v>
      </c>
      <c r="L186" s="18">
        <f>IF(ISNUMBER(J186), $B199 * K186, "")</f>
        <v>-11132.8125</v>
      </c>
      <c r="M186" s="31">
        <v>235</v>
      </c>
      <c r="N186" s="32">
        <f t="shared" si="101"/>
        <v>-8.203125E-2</v>
      </c>
      <c r="O186" s="18">
        <f>IF(ISNUMBER(M186), $B199 * N186, "")</f>
        <v>-12304.6875</v>
      </c>
      <c r="Q186" s="232"/>
      <c r="R186" s="232"/>
      <c r="S186" s="232"/>
    </row>
    <row r="187" spans="1:19" ht="17.25" thickBot="1">
      <c r="A187" s="125" t="s">
        <v>198</v>
      </c>
      <c r="B187" s="126">
        <v>237</v>
      </c>
      <c r="C187" s="77">
        <v>-2.0661156999999999E-2</v>
      </c>
      <c r="D187" s="15">
        <v>229</v>
      </c>
      <c r="E187" s="32">
        <f t="shared" si="98"/>
        <v>-3.3755274261603373E-2</v>
      </c>
      <c r="F187" s="18">
        <f>IF(ISNUMBER(D187), $B199 * E187, "")</f>
        <v>-5063.2911392405058</v>
      </c>
      <c r="G187" s="31">
        <v>214</v>
      </c>
      <c r="H187" s="32">
        <f t="shared" si="99"/>
        <v>-9.7046413502109699E-2</v>
      </c>
      <c r="I187" s="101">
        <f>IF(ISNUMBER(G187), $B199 * H187, "")</f>
        <v>-14556.962025316456</v>
      </c>
      <c r="J187" s="15">
        <v>215</v>
      </c>
      <c r="K187" s="32">
        <f t="shared" si="100"/>
        <v>-9.2827004219409287E-2</v>
      </c>
      <c r="L187" s="18">
        <f>IF(ISNUMBER(J187), $B199 * K187, "")</f>
        <v>-13924.050632911392</v>
      </c>
      <c r="M187" s="31">
        <v>213</v>
      </c>
      <c r="N187" s="32">
        <f t="shared" si="101"/>
        <v>-0.10126582278481013</v>
      </c>
      <c r="O187" s="18">
        <f>IF(ISNUMBER(M187), $B199 * N187, "")</f>
        <v>-15189.873417721519</v>
      </c>
      <c r="Q187" s="33"/>
      <c r="R187" s="33"/>
    </row>
    <row r="188" spans="1:19" ht="17.25" thickBot="1">
      <c r="A188" s="130" t="s">
        <v>72</v>
      </c>
      <c r="B188" s="131">
        <v>41.4</v>
      </c>
      <c r="C188" s="79">
        <v>-2.1276595700000001E-2</v>
      </c>
      <c r="D188" s="24">
        <v>40.6</v>
      </c>
      <c r="E188" s="25">
        <f t="shared" si="98"/>
        <v>-1.9323671497584474E-2</v>
      </c>
      <c r="F188" s="104">
        <f>IF(ISNUMBER(D188), $B199 * E188, "")</f>
        <v>-2898.550724637671</v>
      </c>
      <c r="G188" s="102">
        <v>38</v>
      </c>
      <c r="H188" s="25">
        <f t="shared" si="99"/>
        <v>-8.2125603864734262E-2</v>
      </c>
      <c r="I188" s="103">
        <f>IF(ISNUMBER(G188), $B199 * H188, "")</f>
        <v>-12318.840579710139</v>
      </c>
      <c r="J188" s="24">
        <v>37.9</v>
      </c>
      <c r="K188" s="25">
        <f t="shared" si="100"/>
        <v>-8.4541062801932368E-2</v>
      </c>
      <c r="L188" s="104">
        <f>IF(ISNUMBER(J188), $B199 * K188, "")</f>
        <v>-12681.159420289856</v>
      </c>
      <c r="M188" s="102">
        <v>37.700000000000003</v>
      </c>
      <c r="N188" s="25">
        <f t="shared" si="101"/>
        <v>-8.93719806763284E-2</v>
      </c>
      <c r="O188" s="104">
        <f>IF(ISNUMBER(M188), $B199 * N188, "")</f>
        <v>-13405.79710144926</v>
      </c>
      <c r="Q188" s="233"/>
      <c r="R188" s="234"/>
      <c r="S188" s="235"/>
    </row>
    <row r="189" spans="1:19">
      <c r="A189" s="123" t="s">
        <v>108</v>
      </c>
      <c r="B189" s="124">
        <v>183</v>
      </c>
      <c r="C189" s="76">
        <v>-2.1390374300000001E-2</v>
      </c>
      <c r="D189" s="13">
        <v>179</v>
      </c>
      <c r="E189" s="14">
        <f>IF(ISNUMBER(D189), (D189 - $B189) / $B189, "")</f>
        <v>-2.185792349726776E-2</v>
      </c>
      <c r="F189" s="16">
        <f>IF(ISNUMBER(D189), $B199 * E189, "")</f>
        <v>-3278.688524590164</v>
      </c>
      <c r="G189" s="29">
        <v>170</v>
      </c>
      <c r="H189" s="14">
        <f>IF(ISNUMBER(G189), (G189 - $B189) / $B189, "")</f>
        <v>-7.1038251366120214E-2</v>
      </c>
      <c r="I189" s="100">
        <f>IF(ISNUMBER(G189), $B199 * H189, "")</f>
        <v>-10655.737704918032</v>
      </c>
      <c r="J189" s="13">
        <v>173</v>
      </c>
      <c r="K189" s="14">
        <f>IF(ISNUMBER(J189), (J189 - $B189) / $B189, "")</f>
        <v>-5.4644808743169397E-2</v>
      </c>
      <c r="L189" s="16">
        <f>IF(ISNUMBER(J189), $B199 * K189, "")</f>
        <v>-8196.7213114754104</v>
      </c>
      <c r="M189" s="29">
        <v>172</v>
      </c>
      <c r="N189" s="14">
        <f>IF(ISNUMBER(M189), (M189 - $B189) / $B189, "")</f>
        <v>-6.0109289617486336E-2</v>
      </c>
      <c r="O189" s="16">
        <f>IF(ISNUMBER(M189), $B199 * N189, "")</f>
        <v>-9016.3934426229498</v>
      </c>
      <c r="Q189" s="236"/>
      <c r="R189" s="237"/>
      <c r="S189" s="238"/>
    </row>
    <row r="190" spans="1:19" ht="17.25" thickBot="1">
      <c r="A190" s="125" t="s">
        <v>220</v>
      </c>
      <c r="B190" s="126">
        <v>204</v>
      </c>
      <c r="C190" s="77">
        <v>-2.3923445000000002E-2</v>
      </c>
      <c r="D190" s="15">
        <v>199</v>
      </c>
      <c r="E190" s="32">
        <f t="shared" ref="E190:E193" si="102">IF(ISNUMBER(D190), (D190 - $B190) / $B190, "")</f>
        <v>-2.4509803921568627E-2</v>
      </c>
      <c r="F190" s="18">
        <f>IF(ISNUMBER(D190), $B199 * E190, "")</f>
        <v>-3676.4705882352941</v>
      </c>
      <c r="G190" s="31">
        <v>190</v>
      </c>
      <c r="H190" s="32">
        <f t="shared" ref="H190:H193" si="103">IF(ISNUMBER(G190), (G190 - $B190) / $B190, "")</f>
        <v>-6.8627450980392163E-2</v>
      </c>
      <c r="I190" s="101">
        <f>IF(ISNUMBER(G190), $B199 * H190, "")</f>
        <v>-10294.117647058825</v>
      </c>
      <c r="J190" s="15">
        <v>189</v>
      </c>
      <c r="K190" s="32">
        <f t="shared" ref="K190:K193" si="104">IF(ISNUMBER(J190), (J190 - $B190) / $B190, "")</f>
        <v>-7.3529411764705885E-2</v>
      </c>
      <c r="L190" s="18">
        <f>IF(ISNUMBER(J190), $B199 * K190, "")</f>
        <v>-11029.411764705883</v>
      </c>
      <c r="M190" s="31">
        <v>190</v>
      </c>
      <c r="N190" s="32">
        <f t="shared" ref="N190:N193" si="105">IF(ISNUMBER(M190), (M190 - $B190) / $B190, "")</f>
        <v>-6.8627450980392163E-2</v>
      </c>
      <c r="O190" s="18">
        <f>IF(ISNUMBER(M190), $B199 * N190, "")</f>
        <v>-10294.117647058825</v>
      </c>
      <c r="Q190" s="239"/>
      <c r="R190" s="240"/>
      <c r="S190" s="241"/>
    </row>
    <row r="191" spans="1:19" ht="17.25" thickBot="1">
      <c r="A191" s="125" t="s">
        <v>224</v>
      </c>
      <c r="B191" s="126">
        <v>2030</v>
      </c>
      <c r="C191" s="77">
        <v>-2.40384615E-2</v>
      </c>
      <c r="D191" s="15">
        <v>1985</v>
      </c>
      <c r="E191" s="32">
        <f t="shared" si="102"/>
        <v>-2.2167487684729065E-2</v>
      </c>
      <c r="F191" s="18">
        <f>IF(ISNUMBER(D191), $B199 * E191, "")</f>
        <v>-3325.1231527093596</v>
      </c>
      <c r="G191" s="31">
        <v>1895</v>
      </c>
      <c r="H191" s="32">
        <f t="shared" si="103"/>
        <v>-6.6502463054187194E-2</v>
      </c>
      <c r="I191" s="101">
        <f>IF(ISNUMBER(G191), $B199 * H191, "")</f>
        <v>-9975.3694581280797</v>
      </c>
      <c r="J191" s="15">
        <v>1900</v>
      </c>
      <c r="K191" s="32">
        <f t="shared" si="104"/>
        <v>-6.4039408866995079E-2</v>
      </c>
      <c r="L191" s="18">
        <f>IF(ISNUMBER(J191), $B199 * K191, "")</f>
        <v>-9605.9113300492627</v>
      </c>
      <c r="M191" s="31">
        <v>1890</v>
      </c>
      <c r="N191" s="32">
        <f t="shared" si="105"/>
        <v>-6.8965517241379309E-2</v>
      </c>
      <c r="O191" s="18">
        <f>IF(ISNUMBER(M191), $B199 * N191, "")</f>
        <v>-10344.827586206897</v>
      </c>
      <c r="Q191" s="232"/>
      <c r="R191" s="232"/>
      <c r="S191" s="232"/>
    </row>
    <row r="192" spans="1:19" ht="17.25" thickBot="1">
      <c r="A192" s="125" t="s">
        <v>106</v>
      </c>
      <c r="B192" s="126">
        <v>2550</v>
      </c>
      <c r="C192" s="77">
        <v>-2.4856596599999999E-2</v>
      </c>
      <c r="D192" s="15">
        <v>2500</v>
      </c>
      <c r="E192" s="32">
        <f t="shared" si="102"/>
        <v>-1.9607843137254902E-2</v>
      </c>
      <c r="F192" s="18">
        <f>IF(ISNUMBER(D192), $B199 * E192, "")</f>
        <v>-2941.1764705882351</v>
      </c>
      <c r="G192" s="31">
        <v>2475</v>
      </c>
      <c r="H192" s="32">
        <f t="shared" si="103"/>
        <v>-2.9411764705882353E-2</v>
      </c>
      <c r="I192" s="101">
        <f>IF(ISNUMBER(G192), $B199 * H192, "")</f>
        <v>-4411.7647058823532</v>
      </c>
      <c r="J192" s="15">
        <v>2465</v>
      </c>
      <c r="K192" s="32">
        <f t="shared" si="104"/>
        <v>-3.3333333333333333E-2</v>
      </c>
      <c r="L192" s="18">
        <f>IF(ISNUMBER(J192), $B199 * K192, "")</f>
        <v>-5000</v>
      </c>
      <c r="M192" s="31">
        <v>2475</v>
      </c>
      <c r="N192" s="32">
        <f t="shared" si="105"/>
        <v>-2.9411764705882353E-2</v>
      </c>
      <c r="O192" s="18">
        <f>IF(ISNUMBER(M192), $B199 * N192, "")</f>
        <v>-4411.7647058823532</v>
      </c>
      <c r="Q192" s="242"/>
      <c r="R192" s="242"/>
      <c r="S192" s="242"/>
    </row>
    <row r="193" spans="1:19" ht="17.25" thickBot="1">
      <c r="A193" s="127" t="s">
        <v>138</v>
      </c>
      <c r="B193" s="128">
        <v>17800</v>
      </c>
      <c r="C193" s="78">
        <v>-2.6258205699999999E-2</v>
      </c>
      <c r="D193" s="20">
        <v>17160</v>
      </c>
      <c r="E193" s="21">
        <f t="shared" si="102"/>
        <v>-3.5955056179775284E-2</v>
      </c>
      <c r="F193" s="22">
        <f>IF(ISNUMBER(D193), $B199 * E193, "")</f>
        <v>-5393.258426966293</v>
      </c>
      <c r="G193" s="30">
        <v>17700</v>
      </c>
      <c r="H193" s="21">
        <f t="shared" si="103"/>
        <v>-5.6179775280898875E-3</v>
      </c>
      <c r="I193" s="105">
        <f>IF(ISNUMBER(G193), $B199 * H193, "")</f>
        <v>-842.69662921348311</v>
      </c>
      <c r="J193" s="20">
        <v>17220</v>
      </c>
      <c r="K193" s="21">
        <f t="shared" si="104"/>
        <v>-3.2584269662921349E-2</v>
      </c>
      <c r="L193" s="22">
        <f>IF(ISNUMBER(J193), $B199 * K193, "")</f>
        <v>-4887.6404494382023</v>
      </c>
      <c r="M193" s="30">
        <v>17290</v>
      </c>
      <c r="N193" s="21">
        <f t="shared" si="105"/>
        <v>-2.8651685393258425E-2</v>
      </c>
      <c r="O193" s="22">
        <f>IF(ISNUMBER(M193), $B199 * N193, "")</f>
        <v>-4297.7528089887637</v>
      </c>
      <c r="Q193" s="242"/>
      <c r="R193" s="242"/>
      <c r="S193" s="242"/>
    </row>
    <row r="194" spans="1:19" ht="17.25" thickBot="1">
      <c r="A194" s="125" t="s">
        <v>132</v>
      </c>
      <c r="B194" s="129">
        <v>49090</v>
      </c>
      <c r="C194" s="80">
        <v>-3.0225207399999999E-2</v>
      </c>
      <c r="D194" s="106">
        <v>50890</v>
      </c>
      <c r="E194" s="107">
        <f>IF(ISNUMBER(D194), (D194 - $B194) / $B194, "")</f>
        <v>3.6667345691586882E-2</v>
      </c>
      <c r="F194" s="108">
        <f>IF(ISNUMBER(D194), $B199 * E194, "")</f>
        <v>5500.1018537380323</v>
      </c>
      <c r="G194" s="109">
        <v>48780</v>
      </c>
      <c r="H194" s="107">
        <f>IF(ISNUMBER(G194), (G194 - $B194) / $B194, "")</f>
        <v>-6.3149317579955181E-3</v>
      </c>
      <c r="I194" s="110">
        <f>IF(ISNUMBER(G194), $B199 * H194, "")</f>
        <v>-947.23976369932768</v>
      </c>
      <c r="J194" s="106">
        <v>48810</v>
      </c>
      <c r="K194" s="107">
        <f>IF(ISNUMBER(J194), (J194 - $B194) / $B194, "")</f>
        <v>-5.7038093298024039E-3</v>
      </c>
      <c r="L194" s="108">
        <f>IF(ISNUMBER(J194), $B199 * K194, "")</f>
        <v>-855.57139947036057</v>
      </c>
      <c r="M194" s="109">
        <v>49200</v>
      </c>
      <c r="N194" s="107">
        <f>IF(ISNUMBER(M194), (M194 - $B194) / $B194, "")</f>
        <v>2.2407822367080873E-3</v>
      </c>
      <c r="O194" s="108">
        <f>IF(ISNUMBER(M194), $B199 * N194, "")</f>
        <v>336.11733550621312</v>
      </c>
      <c r="Q194" s="232"/>
      <c r="R194" s="232"/>
      <c r="S194" s="232"/>
    </row>
    <row r="195" spans="1:19" ht="17.25" thickBot="1">
      <c r="A195" s="125" t="s">
        <v>230</v>
      </c>
      <c r="B195" s="126">
        <v>1035</v>
      </c>
      <c r="C195" s="77">
        <v>-3.27102804E-2</v>
      </c>
      <c r="D195" s="15">
        <v>1005</v>
      </c>
      <c r="E195" s="32">
        <f t="shared" ref="E195:E198" si="106">IF(ISNUMBER(D195), (D195 - $B195) / $B195, "")</f>
        <v>-2.8985507246376812E-2</v>
      </c>
      <c r="F195" s="18">
        <f>IF(ISNUMBER(D195), $B199 * E195, "")</f>
        <v>-4347.826086956522</v>
      </c>
      <c r="G195" s="31">
        <v>954</v>
      </c>
      <c r="H195" s="32">
        <f t="shared" ref="H195:H198" si="107">IF(ISNUMBER(G195), (G195 - $B195) / $B195, "")</f>
        <v>-7.8260869565217397E-2</v>
      </c>
      <c r="I195" s="101">
        <f>IF(ISNUMBER(G195), $B199 * H195, "")</f>
        <v>-11739.13043478261</v>
      </c>
      <c r="J195" s="15">
        <v>967</v>
      </c>
      <c r="K195" s="32">
        <f t="shared" ref="K195:K198" si="108">IF(ISNUMBER(J195), (J195 - $B195) / $B195, "")</f>
        <v>-6.5700483091787443E-2</v>
      </c>
      <c r="L195" s="18">
        <f>IF(ISNUMBER(J195), $B199 * K195, "")</f>
        <v>-9855.072463768116</v>
      </c>
      <c r="M195" s="31">
        <v>963</v>
      </c>
      <c r="N195" s="32">
        <f t="shared" ref="N195:N198" si="109">IF(ISNUMBER(M195), (M195 - $B195) / $B195, "")</f>
        <v>-6.9565217391304349E-2</v>
      </c>
      <c r="O195" s="18">
        <f>IF(ISNUMBER(M195), $B199 * N195, "")</f>
        <v>-10434.782608695652</v>
      </c>
      <c r="Q195" s="232"/>
      <c r="R195" s="232"/>
      <c r="S195" s="232"/>
    </row>
    <row r="196" spans="1:19" ht="17.25" thickBot="1">
      <c r="A196" s="125" t="s">
        <v>184</v>
      </c>
      <c r="B196" s="126">
        <v>11160</v>
      </c>
      <c r="C196" s="77">
        <v>-3.5436473599999997E-2</v>
      </c>
      <c r="D196" s="15">
        <v>10950</v>
      </c>
      <c r="E196" s="32">
        <f t="shared" si="106"/>
        <v>-1.8817204301075269E-2</v>
      </c>
      <c r="F196" s="18">
        <f>IF(ISNUMBER(D196), $B199 * E196, "")</f>
        <v>-2822.5806451612902</v>
      </c>
      <c r="G196" s="31">
        <v>10380</v>
      </c>
      <c r="H196" s="32">
        <f t="shared" si="107"/>
        <v>-6.9892473118279563E-2</v>
      </c>
      <c r="I196" s="101">
        <f>IF(ISNUMBER(G196), $B199 * H196, "")</f>
        <v>-10483.870967741934</v>
      </c>
      <c r="J196" s="15">
        <v>10470</v>
      </c>
      <c r="K196" s="32">
        <f t="shared" si="108"/>
        <v>-6.1827956989247312E-2</v>
      </c>
      <c r="L196" s="18">
        <f>IF(ISNUMBER(J196), $B199 * K196, "")</f>
        <v>-9274.1935483870966</v>
      </c>
      <c r="M196" s="31">
        <v>10370</v>
      </c>
      <c r="N196" s="32">
        <f t="shared" si="109"/>
        <v>-7.0788530465949823E-2</v>
      </c>
      <c r="O196" s="18">
        <f>IF(ISNUMBER(M196), $B199 * N196, "")</f>
        <v>-10618.279569892473</v>
      </c>
      <c r="Q196" s="232"/>
      <c r="R196" s="232"/>
      <c r="S196" s="232"/>
    </row>
    <row r="197" spans="1:19">
      <c r="A197" s="125" t="s">
        <v>166</v>
      </c>
      <c r="B197" s="126">
        <v>2585</v>
      </c>
      <c r="C197" s="77">
        <v>-4.7882136300000003E-2</v>
      </c>
      <c r="D197" s="15">
        <v>2565</v>
      </c>
      <c r="E197" s="32">
        <f t="shared" si="106"/>
        <v>-7.7369439071566732E-3</v>
      </c>
      <c r="F197" s="18">
        <f>IF(ISNUMBER(D197), $B199 * E197, "")</f>
        <v>-1160.5415860735009</v>
      </c>
      <c r="G197" s="31">
        <v>2480</v>
      </c>
      <c r="H197" s="32">
        <f t="shared" si="107"/>
        <v>-4.0618955512572531E-2</v>
      </c>
      <c r="I197" s="101">
        <f>IF(ISNUMBER(G197), $B199 * H197, "")</f>
        <v>-6092.8433268858798</v>
      </c>
      <c r="J197" s="15">
        <v>2450</v>
      </c>
      <c r="K197" s="32">
        <f t="shared" si="108"/>
        <v>-5.2224371373307543E-2</v>
      </c>
      <c r="L197" s="18">
        <f>IF(ISNUMBER(J197), $B199 * K197, "")</f>
        <v>-7833.6557059961315</v>
      </c>
      <c r="M197" s="31">
        <v>2450</v>
      </c>
      <c r="N197" s="32">
        <f t="shared" si="109"/>
        <v>-5.2224371373307543E-2</v>
      </c>
      <c r="O197" s="18">
        <f>IF(ISNUMBER(M197), $B199 * N197, "")</f>
        <v>-7833.6557059961315</v>
      </c>
      <c r="Q197" s="221"/>
      <c r="R197" s="222"/>
      <c r="S197" s="223"/>
    </row>
    <row r="198" spans="1:19" ht="17.25" thickBot="1">
      <c r="A198" s="130" t="s">
        <v>238</v>
      </c>
      <c r="B198" s="131">
        <v>205</v>
      </c>
      <c r="C198" s="79">
        <v>-9.2920353999999997E-2</v>
      </c>
      <c r="D198" s="24">
        <v>205</v>
      </c>
      <c r="E198" s="25">
        <f t="shared" si="106"/>
        <v>0</v>
      </c>
      <c r="F198" s="104">
        <f>IF(ISNUMBER(D198), $B199 * E198, "")</f>
        <v>0</v>
      </c>
      <c r="G198" s="102">
        <v>185</v>
      </c>
      <c r="H198" s="25">
        <f t="shared" si="107"/>
        <v>-9.7560975609756101E-2</v>
      </c>
      <c r="I198" s="103">
        <f>IF(ISNUMBER(G198), $B199 * H198, "")</f>
        <v>-14634.146341463415</v>
      </c>
      <c r="J198" s="24">
        <v>185</v>
      </c>
      <c r="K198" s="25">
        <f t="shared" si="108"/>
        <v>-9.7560975609756101E-2</v>
      </c>
      <c r="L198" s="104">
        <f>IF(ISNUMBER(J198), $B199 * K198, "")</f>
        <v>-14634.146341463415</v>
      </c>
      <c r="M198" s="102">
        <v>184</v>
      </c>
      <c r="N198" s="25">
        <f t="shared" si="109"/>
        <v>-0.1024390243902439</v>
      </c>
      <c r="O198" s="104">
        <f>IF(ISNUMBER(M198), $B199 * N198, "")</f>
        <v>-15365.853658536584</v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-1.8302630967558138E-2</v>
      </c>
      <c r="F199" s="28">
        <f>SUM(F179:F198)</f>
        <v>-54907.892902674415</v>
      </c>
      <c r="G199" s="26" t="s">
        <v>269</v>
      </c>
      <c r="H199" s="27">
        <f>IF(COUNT(H179:H198), SUM(H179:H198) / COUNT(H179:H198), 0)</f>
        <v>-6.1902676962181699E-2</v>
      </c>
      <c r="I199" s="28">
        <f>SUM(I179:I198)</f>
        <v>-185708.03088654517</v>
      </c>
      <c r="J199" s="26" t="s">
        <v>269</v>
      </c>
      <c r="K199" s="27">
        <f>IF(COUNT(K179:K198), SUM(K179:K198) / COUNT(K179:K198), 0)</f>
        <v>-6.1629052012503717E-2</v>
      </c>
      <c r="L199" s="28">
        <f>SUM(L179:L198)</f>
        <v>-184887.15603751113</v>
      </c>
      <c r="M199" s="26" t="s">
        <v>269</v>
      </c>
      <c r="N199" s="27">
        <f>IF(COUNT(N179:N198), SUM(N179:N198) / COUNT(N179:N198), 0)</f>
        <v>-6.4174903677015657E-2</v>
      </c>
      <c r="O199" s="28">
        <f>SUM(O179:O198)</f>
        <v>-192524.71103104696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1566-E88B-4CC6-950A-35F2D0B2E2A7}">
  <sheetPr codeName="Sheet22"/>
  <dimension ref="A1:S199"/>
  <sheetViews>
    <sheetView tabSelected="1"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44485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318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326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80,616 KRW (2.69%)</v>
      </c>
      <c r="H3" s="265"/>
      <c r="I3" s="266"/>
      <c r="J3" s="4" t="s">
        <v>7</v>
      </c>
      <c r="K3" s="268" t="s">
        <v>319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320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317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48,355 KRW (1.90%)</v>
      </c>
      <c r="H5" s="265"/>
      <c r="I5" s="266"/>
      <c r="J5" s="4" t="s">
        <v>15</v>
      </c>
      <c r="K5" s="268" t="s">
        <v>321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322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84,381 KRW (2.81%)</v>
      </c>
      <c r="H7" s="265"/>
      <c r="I7" s="266"/>
      <c r="J7" s="4" t="s">
        <v>21</v>
      </c>
      <c r="K7" s="268" t="s">
        <v>323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253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22,307 KRW (0.74%)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324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325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316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1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75390000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-3.9372158999999999E-3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2021-10-16(토) 오전 00:00</v>
      </c>
      <c r="C15" s="282"/>
      <c r="D15" s="256" t="str">
        <f>TEXT($G$1, "[$-ko-KR]yyyy-mm-dd(ddd) ") &amp; "오후 14:00"</f>
        <v>2021-10-16(토) 오후 14:00</v>
      </c>
      <c r="E15" s="257"/>
      <c r="F15" s="258"/>
      <c r="G15" s="256" t="str">
        <f>TEXT($G$1, "[$-ko-KR]yyyy-mm-dd(ddd) ") &amp; "오후 19:00"</f>
        <v>2021-10-16(토) 오후 19:00</v>
      </c>
      <c r="H15" s="257"/>
      <c r="I15" s="258"/>
      <c r="J15" s="256" t="str">
        <f>TEXT($G$1, "[$-ko-KR]yyyy-mm-dd(ddd) ") &amp; "오후 21:00"</f>
        <v>2021-10-16(토) 오후 21:00</v>
      </c>
      <c r="K15" s="257"/>
      <c r="L15" s="258"/>
      <c r="M15" s="256" t="str">
        <f>TEXT($G$1+1, "[$-ko-KR]yyyy-mm-dd(ddd) ") &amp; "오전 00:00"</f>
        <v>2021-10-17(일)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150000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17" t="s">
        <v>265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75390000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-3.9372158999999999E-3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2021-10-16(토) 오전 00:00</v>
      </c>
      <c r="C42" s="284"/>
      <c r="D42" s="256" t="str">
        <f>TEXT($G$1, "[$-ko-KR]yyyy-mm-dd(ddd) ") &amp; "오후 14:00"</f>
        <v>2021-10-16(토) 오후 14:00</v>
      </c>
      <c r="E42" s="257"/>
      <c r="F42" s="258"/>
      <c r="G42" s="256" t="str">
        <f>TEXT($G$1, "[$-ko-KR]yyyy-mm-dd(ddd) ") &amp; "오후 19:00"</f>
        <v>2021-10-16(토) 오후 19:00</v>
      </c>
      <c r="H42" s="257"/>
      <c r="I42" s="258"/>
      <c r="J42" s="256" t="str">
        <f>TEXT($G$1, "[$-ko-KR]yyyy-mm-dd(ddd) ") &amp; "오후 21:00"</f>
        <v>2021-10-16(토) 오후 21:00</v>
      </c>
      <c r="K42" s="257"/>
      <c r="L42" s="258"/>
      <c r="M42" s="256" t="str">
        <f>TEXT($G$1+1, "[$-ko-KR]yyyy-mm-dd(ddd) ") &amp; "오전 00:00"</f>
        <v>2021-10-17(일)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8" t="s">
        <v>58</v>
      </c>
      <c r="H43" s="219" t="s">
        <v>266</v>
      </c>
      <c r="I43" s="22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2"/>
      <c r="R43" s="232"/>
      <c r="S43" s="232"/>
    </row>
    <row r="44" spans="1:19" ht="17.25" customHeight="1" thickBot="1">
      <c r="A44" s="123" t="s">
        <v>98</v>
      </c>
      <c r="B44" s="124">
        <v>4.4800000000000004</v>
      </c>
      <c r="C44" s="76">
        <v>-1.75438596E-2</v>
      </c>
      <c r="D44" s="13">
        <v>4.46</v>
      </c>
      <c r="E44" s="14">
        <f>IF(ISNUMBER(D44), (D44 - $B44) / $B44, "")</f>
        <v>-4.4642857142858173E-3</v>
      </c>
      <c r="F44" s="16">
        <f>IF(ISNUMBER(D44), $B64 * E44, "")</f>
        <v>-669.64285714287257</v>
      </c>
      <c r="G44" s="29">
        <v>4.5199999999999996</v>
      </c>
      <c r="H44" s="14">
        <f>IF(ISNUMBER(G44), (G44 - $B44) / $B44, "")</f>
        <v>8.9285714285712373E-3</v>
      </c>
      <c r="I44" s="100">
        <f>IF(ISNUMBER(G44), $B64 * H44, "")</f>
        <v>1339.2857142856856</v>
      </c>
      <c r="J44" s="13">
        <v>4.5199999999999996</v>
      </c>
      <c r="K44" s="14">
        <f>IF(ISNUMBER(J44), (J44 - $B44) / $B44, "")</f>
        <v>8.9285714285712373E-3</v>
      </c>
      <c r="L44" s="16">
        <f>IF(ISNUMBER(J44), $B64 * K44, "")</f>
        <v>1339.2857142856856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 t="s">
        <v>248</v>
      </c>
      <c r="B45" s="126">
        <v>94.4</v>
      </c>
      <c r="C45" s="77">
        <v>-2.3784901800000001E-2</v>
      </c>
      <c r="D45" s="15">
        <v>93.1</v>
      </c>
      <c r="E45" s="32">
        <f t="shared" ref="E45:E48" si="14">IF(ISNUMBER(D45), (D45 - $B45) / $B45, "")</f>
        <v>-1.3771186440678086E-2</v>
      </c>
      <c r="F45" s="18">
        <f>IF(ISNUMBER(D45), $B64 * E45, "")</f>
        <v>-2065.6779661017126</v>
      </c>
      <c r="G45" s="31">
        <v>95.1</v>
      </c>
      <c r="H45" s="32">
        <f t="shared" ref="H45:H48" si="15">IF(ISNUMBER(G45), (G45 - $B45) / $B45, "")</f>
        <v>7.4152542372880144E-3</v>
      </c>
      <c r="I45" s="101">
        <f>IF(ISNUMBER(G45), $B64 * H45, "")</f>
        <v>1112.2881355932022</v>
      </c>
      <c r="J45" s="15">
        <v>94.7</v>
      </c>
      <c r="K45" s="32">
        <f t="shared" ref="K45:K48" si="16">IF(ISNUMBER(J45), (J45 - $B45) / $B45, "")</f>
        <v>3.1779661016948851E-3</v>
      </c>
      <c r="L45" s="18">
        <f>IF(ISNUMBER(J45), $B64 * K45, "")</f>
        <v>476.69491525423274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 t="s">
        <v>146</v>
      </c>
      <c r="B46" s="126">
        <v>22.1</v>
      </c>
      <c r="C46" s="77">
        <v>-4.7413793099999997E-2</v>
      </c>
      <c r="D46" s="15">
        <v>22.4</v>
      </c>
      <c r="E46" s="32">
        <f t="shared" si="14"/>
        <v>1.3574660633484033E-2</v>
      </c>
      <c r="F46" s="18">
        <f>IF(ISNUMBER(D46), $B64 * E46, "")</f>
        <v>2036.199095022605</v>
      </c>
      <c r="G46" s="31">
        <v>23</v>
      </c>
      <c r="H46" s="32">
        <f t="shared" si="15"/>
        <v>4.072398190045242E-2</v>
      </c>
      <c r="I46" s="101">
        <f>IF(ISNUMBER(G46), $B64 * H46, "")</f>
        <v>6108.5972850678627</v>
      </c>
      <c r="J46" s="15">
        <v>22.9</v>
      </c>
      <c r="K46" s="32">
        <f t="shared" si="16"/>
        <v>3.6199095022624306E-2</v>
      </c>
      <c r="L46" s="18">
        <f>IF(ISNUMBER(J46), $B64 * K46, "")</f>
        <v>5429.8642533936454</v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25" t="s">
        <v>65</v>
      </c>
      <c r="B47" s="126">
        <v>63.6</v>
      </c>
      <c r="C47" s="77">
        <v>-4.79041916E-2</v>
      </c>
      <c r="D47" s="15">
        <v>63.3</v>
      </c>
      <c r="E47" s="32">
        <f t="shared" si="14"/>
        <v>-4.7169811320755383E-3</v>
      </c>
      <c r="F47" s="18">
        <f>IF(ISNUMBER(D47), $B64 * E47, "")</f>
        <v>-707.54716981133072</v>
      </c>
      <c r="G47" s="31">
        <v>65.099999999999994</v>
      </c>
      <c r="H47" s="32">
        <f t="shared" si="15"/>
        <v>2.3584905660377246E-2</v>
      </c>
      <c r="I47" s="101">
        <f>IF(ISNUMBER(G47), $B64 * H47, "")</f>
        <v>3537.7358490565866</v>
      </c>
      <c r="J47" s="15">
        <v>65.099999999999994</v>
      </c>
      <c r="K47" s="32">
        <f t="shared" si="16"/>
        <v>2.3584905660377246E-2</v>
      </c>
      <c r="L47" s="18">
        <f>IF(ISNUMBER(J47), $B64 * K47, "")</f>
        <v>3537.7358490565866</v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27" t="s">
        <v>328</v>
      </c>
      <c r="B48" s="128">
        <v>0.255</v>
      </c>
      <c r="C48" s="78">
        <v>-4.8507462699999997E-2</v>
      </c>
      <c r="D48" s="20">
        <v>0.249</v>
      </c>
      <c r="E48" s="21">
        <f t="shared" si="14"/>
        <v>-2.3529411764705903E-2</v>
      </c>
      <c r="F48" s="22">
        <f>IF(ISNUMBER(D48), $B64 * E48, "")</f>
        <v>-3529.4117647058856</v>
      </c>
      <c r="G48" s="30">
        <v>0.253</v>
      </c>
      <c r="H48" s="21">
        <f t="shared" si="15"/>
        <v>-7.8431372549019676E-3</v>
      </c>
      <c r="I48" s="105">
        <f>IF(ISNUMBER(G48), $B64 * H48, "")</f>
        <v>-1176.4705882352951</v>
      </c>
      <c r="J48" s="20">
        <v>0.253</v>
      </c>
      <c r="K48" s="21">
        <f t="shared" si="16"/>
        <v>-7.8431372549019676E-3</v>
      </c>
      <c r="L48" s="22">
        <f>IF(ISNUMBER(J48), $B64 * K48, "")</f>
        <v>-1176.4705882352951</v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25" t="s">
        <v>120</v>
      </c>
      <c r="B49" s="129">
        <v>38.1</v>
      </c>
      <c r="C49" s="80">
        <v>-6.3882063899999994E-2</v>
      </c>
      <c r="D49" s="106">
        <v>38.1</v>
      </c>
      <c r="E49" s="107">
        <f>IF(ISNUMBER(D49), (D49 - $B49) / $B49, "")</f>
        <v>0</v>
      </c>
      <c r="F49" s="108">
        <f>IF(ISNUMBER(D49), $B64 * E49, "")</f>
        <v>0</v>
      </c>
      <c r="G49" s="109">
        <v>39</v>
      </c>
      <c r="H49" s="107">
        <f>IF(ISNUMBER(G49), (G49 - $B49) / $B49, "")</f>
        <v>2.362204724409445E-2</v>
      </c>
      <c r="I49" s="110">
        <f>IF(ISNUMBER(G49), $B64 * H49, "")</f>
        <v>3543.3070866141675</v>
      </c>
      <c r="J49" s="106">
        <v>39.700000000000003</v>
      </c>
      <c r="K49" s="107">
        <f>IF(ISNUMBER(J49), (J49 - $B49) / $B49, "")</f>
        <v>4.1994750656168013E-2</v>
      </c>
      <c r="L49" s="108">
        <f>IF(ISNUMBER(J49), $B64 * K49, "")</f>
        <v>6299.2125984252016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25" t="s">
        <v>200</v>
      </c>
      <c r="B50" s="126">
        <v>83</v>
      </c>
      <c r="C50" s="77">
        <v>-7.3660714299999999E-2</v>
      </c>
      <c r="D50" s="15">
        <v>82.3</v>
      </c>
      <c r="E50" s="32">
        <f t="shared" ref="E50:E53" si="18">IF(ISNUMBER(D50), (D50 - $B50) / $B50, "")</f>
        <v>-8.4337349397590709E-3</v>
      </c>
      <c r="F50" s="18">
        <f>IF(ISNUMBER(D50), $B64 * E50, "")</f>
        <v>-1265.0602409638607</v>
      </c>
      <c r="G50" s="31">
        <v>83.9</v>
      </c>
      <c r="H50" s="32">
        <f t="shared" ref="H50:H53" si="19">IF(ISNUMBER(G50), (G50 - $B50) / $B50, "")</f>
        <v>1.0843373493975973E-2</v>
      </c>
      <c r="I50" s="101">
        <f>IF(ISNUMBER(G50), $B64 * H50, "")</f>
        <v>1626.506024096396</v>
      </c>
      <c r="J50" s="15">
        <v>83.6</v>
      </c>
      <c r="K50" s="32">
        <f t="shared" ref="K50:K53" si="20">IF(ISNUMBER(J50), (J50 - $B50) / $B50, "")</f>
        <v>7.2289156626505341E-3</v>
      </c>
      <c r="L50" s="18">
        <f>IF(ISNUMBER(J50), $B64 * K50, "")</f>
        <v>1084.3373493975801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25" t="s">
        <v>232</v>
      </c>
      <c r="B51" s="126">
        <v>82.2</v>
      </c>
      <c r="C51" s="77">
        <v>-7.4324324299999994E-2</v>
      </c>
      <c r="D51" s="15">
        <v>81.099999999999994</v>
      </c>
      <c r="E51" s="32">
        <f t="shared" si="18"/>
        <v>-1.3381995133820055E-2</v>
      </c>
      <c r="F51" s="18">
        <f>IF(ISNUMBER(D51), $B64 * E51, "")</f>
        <v>-2007.2992700730083</v>
      </c>
      <c r="G51" s="31">
        <v>82.5</v>
      </c>
      <c r="H51" s="32">
        <f t="shared" si="19"/>
        <v>3.6496350364963156E-3</v>
      </c>
      <c r="I51" s="101">
        <f>IF(ISNUMBER(G51), $B64 * H51, "")</f>
        <v>547.44525547444732</v>
      </c>
      <c r="J51" s="15">
        <v>82.2</v>
      </c>
      <c r="K51" s="32">
        <f t="shared" si="20"/>
        <v>0</v>
      </c>
      <c r="L51" s="18">
        <f>IF(ISNUMBER(J51), $B64 * K51, "")</f>
        <v>0</v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25" t="s">
        <v>188</v>
      </c>
      <c r="B52" s="126">
        <v>18.3</v>
      </c>
      <c r="C52" s="77">
        <v>-8.9552238800000003E-2</v>
      </c>
      <c r="D52" s="15">
        <v>18.600000000000001</v>
      </c>
      <c r="E52" s="32">
        <f t="shared" si="18"/>
        <v>1.6393442622950859E-2</v>
      </c>
      <c r="F52" s="18">
        <f>IF(ISNUMBER(D52), $B64 * E52, "")</f>
        <v>2459.0163934426287</v>
      </c>
      <c r="G52" s="31">
        <v>18.899999999999999</v>
      </c>
      <c r="H52" s="32">
        <f t="shared" si="19"/>
        <v>3.2786885245901523E-2</v>
      </c>
      <c r="I52" s="101">
        <f>IF(ISNUMBER(G52), $B64 * H52, "")</f>
        <v>4918.0327868852282</v>
      </c>
      <c r="J52" s="15">
        <v>18.8</v>
      </c>
      <c r="K52" s="32">
        <f t="shared" si="20"/>
        <v>2.7322404371584699E-2</v>
      </c>
      <c r="L52" s="18">
        <f>IF(ISNUMBER(J52), $B64 * K52, "")</f>
        <v>4098.3606557377052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214</v>
      </c>
      <c r="B53" s="131">
        <v>12.5</v>
      </c>
      <c r="C53" s="79">
        <v>-9.4202898600000001E-2</v>
      </c>
      <c r="D53" s="24">
        <v>12.5</v>
      </c>
      <c r="E53" s="25">
        <f t="shared" si="18"/>
        <v>0</v>
      </c>
      <c r="F53" s="104">
        <f>IF(ISNUMBER(D53), $B64 * E53, "")</f>
        <v>0</v>
      </c>
      <c r="G53" s="102">
        <v>12.8</v>
      </c>
      <c r="H53" s="25">
        <f t="shared" si="19"/>
        <v>2.4000000000000056E-2</v>
      </c>
      <c r="I53" s="103">
        <f>IF(ISNUMBER(G53), $B64 * H53, "")</f>
        <v>3600.0000000000082</v>
      </c>
      <c r="J53" s="24">
        <v>12.7</v>
      </c>
      <c r="K53" s="25">
        <f t="shared" si="20"/>
        <v>1.5999999999999945E-2</v>
      </c>
      <c r="L53" s="104">
        <f>IF(ISNUMBER(J53), $B64 * K53, "")</f>
        <v>2399.9999999999918</v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3" t="s">
        <v>148</v>
      </c>
      <c r="B54" s="124">
        <v>13.6</v>
      </c>
      <c r="C54" s="76">
        <v>-9.9337748300000001E-2</v>
      </c>
      <c r="D54" s="13">
        <v>13.7</v>
      </c>
      <c r="E54" s="14">
        <f>IF(ISNUMBER(D54), (D54 - $B54) / $B54, "")</f>
        <v>7.3529411764705621E-3</v>
      </c>
      <c r="F54" s="16">
        <f>IF(ISNUMBER(D54), $B64 * E54, "")</f>
        <v>1102.9411764705844</v>
      </c>
      <c r="G54" s="29">
        <v>14</v>
      </c>
      <c r="H54" s="14">
        <f>IF(ISNUMBER(G54), (G54 - $B54) / $B54, "")</f>
        <v>2.941176470588238E-2</v>
      </c>
      <c r="I54" s="100">
        <f>IF(ISNUMBER(G54), $B64 * H54, "")</f>
        <v>4411.7647058823568</v>
      </c>
      <c r="J54" s="13">
        <v>14</v>
      </c>
      <c r="K54" s="14">
        <f>IF(ISNUMBER(J54), (J54 - $B54) / $B54, "")</f>
        <v>2.941176470588238E-2</v>
      </c>
      <c r="L54" s="16">
        <f>IF(ISNUMBER(J54), $B64 * K54, "")</f>
        <v>4411.7647058823568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25" t="s">
        <v>176</v>
      </c>
      <c r="B55" s="126">
        <v>24.2</v>
      </c>
      <c r="C55" s="77">
        <v>-0.10701107009999999</v>
      </c>
      <c r="D55" s="15">
        <v>23.5</v>
      </c>
      <c r="E55" s="32">
        <f t="shared" ref="E55:E58" si="22">IF(ISNUMBER(D55), (D55 - $B55) / $B55, "")</f>
        <v>-2.8925619834710717E-2</v>
      </c>
      <c r="F55" s="18">
        <f>IF(ISNUMBER(D55), $B64 * E55, "")</f>
        <v>-4338.8429752066077</v>
      </c>
      <c r="G55" s="31">
        <v>24.1</v>
      </c>
      <c r="H55" s="32">
        <f t="shared" ref="H55:H58" si="23">IF(ISNUMBER(G55), (G55 - $B55) / $B55, "")</f>
        <v>-4.1322314049585893E-3</v>
      </c>
      <c r="I55" s="101">
        <f>IF(ISNUMBER(G55), $B64 * H55, "")</f>
        <v>-619.83471074378838</v>
      </c>
      <c r="J55" s="15">
        <v>23.8</v>
      </c>
      <c r="K55" s="32">
        <f t="shared" ref="K55:K58" si="24">IF(ISNUMBER(J55), (J55 - $B55) / $B55, "")</f>
        <v>-1.6528925619834652E-2</v>
      </c>
      <c r="L55" s="18">
        <f>IF(ISNUMBER(J55), $B64 * K55, "")</f>
        <v>-2479.3388429751976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25" t="s">
        <v>206</v>
      </c>
      <c r="B56" s="126">
        <v>15.6</v>
      </c>
      <c r="C56" s="77">
        <v>-0.10857142860000001</v>
      </c>
      <c r="D56" s="15">
        <v>15.9</v>
      </c>
      <c r="E56" s="32">
        <f t="shared" si="22"/>
        <v>1.9230769230769277E-2</v>
      </c>
      <c r="F56" s="18">
        <f>IF(ISNUMBER(D56), $B64 * E56, "")</f>
        <v>2884.6153846153916</v>
      </c>
      <c r="G56" s="31">
        <v>16</v>
      </c>
      <c r="H56" s="32">
        <f t="shared" si="23"/>
        <v>2.5641025641025664E-2</v>
      </c>
      <c r="I56" s="101">
        <f>IF(ISNUMBER(G56), $B64 * H56, "")</f>
        <v>3846.1538461538498</v>
      </c>
      <c r="J56" s="15">
        <v>15.9</v>
      </c>
      <c r="K56" s="32">
        <f t="shared" si="24"/>
        <v>1.9230769230769277E-2</v>
      </c>
      <c r="L56" s="18">
        <f>IF(ISNUMBER(J56), $B64 * K56, "")</f>
        <v>2884.6153846153916</v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25" t="s">
        <v>186</v>
      </c>
      <c r="B57" s="126">
        <v>16.2</v>
      </c>
      <c r="C57" s="77">
        <v>-0.1098901099</v>
      </c>
      <c r="D57" s="15">
        <v>17</v>
      </c>
      <c r="E57" s="32">
        <f t="shared" si="22"/>
        <v>4.9382716049382762E-2</v>
      </c>
      <c r="F57" s="18">
        <f>IF(ISNUMBER(D57), $B64 * E57, "")</f>
        <v>7407.4074074074142</v>
      </c>
      <c r="G57" s="31">
        <v>17.100000000000001</v>
      </c>
      <c r="H57" s="32">
        <f t="shared" si="23"/>
        <v>5.5555555555555691E-2</v>
      </c>
      <c r="I57" s="101">
        <f>IF(ISNUMBER(G57), $B64 * H57, "")</f>
        <v>8333.3333333333539</v>
      </c>
      <c r="J57" s="15">
        <v>16.8</v>
      </c>
      <c r="K57" s="32">
        <f t="shared" si="24"/>
        <v>3.7037037037037125E-2</v>
      </c>
      <c r="L57" s="18">
        <f>IF(ISNUMBER(J57), $B64 * K57, "")</f>
        <v>5555.5555555555684</v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 t="s">
        <v>208</v>
      </c>
      <c r="B58" s="128">
        <v>20</v>
      </c>
      <c r="C58" s="78">
        <v>-0.12663755460000001</v>
      </c>
      <c r="D58" s="20">
        <v>20.100000000000001</v>
      </c>
      <c r="E58" s="21">
        <f t="shared" si="22"/>
        <v>5.0000000000000712E-3</v>
      </c>
      <c r="F58" s="22">
        <f>IF(ISNUMBER(D58), $B64 * E58, "")</f>
        <v>750.00000000001069</v>
      </c>
      <c r="G58" s="30">
        <v>20.5</v>
      </c>
      <c r="H58" s="21">
        <f t="shared" si="23"/>
        <v>2.5000000000000001E-2</v>
      </c>
      <c r="I58" s="105">
        <f>IF(ISNUMBER(G58), $B64 * H58, "")</f>
        <v>3750</v>
      </c>
      <c r="J58" s="20">
        <v>20.2</v>
      </c>
      <c r="K58" s="21">
        <f t="shared" si="24"/>
        <v>9.9999999999999638E-3</v>
      </c>
      <c r="L58" s="22">
        <f>IF(ISNUMBER(J58), $B64 * K58, "")</f>
        <v>1499.9999999999945</v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 t="s">
        <v>202</v>
      </c>
      <c r="B59" s="129">
        <v>20.399999999999999</v>
      </c>
      <c r="C59" s="80">
        <v>-0.12820512819999999</v>
      </c>
      <c r="D59" s="106">
        <v>22.2</v>
      </c>
      <c r="E59" s="107">
        <f>IF(ISNUMBER(D59), (D59 - $B59) / $B59, "")</f>
        <v>8.8235294117647106E-2</v>
      </c>
      <c r="F59" s="108">
        <f>IF(ISNUMBER(D59), $B64 * E59, "")</f>
        <v>13235.294117647067</v>
      </c>
      <c r="G59" s="109">
        <v>22.6</v>
      </c>
      <c r="H59" s="107">
        <f>IF(ISNUMBER(G59), (G59 - $B59) / $B59, "")</f>
        <v>0.10784313725490211</v>
      </c>
      <c r="I59" s="110">
        <f>IF(ISNUMBER(G59), $B64 * H59, "")</f>
        <v>16176.470588235316</v>
      </c>
      <c r="J59" s="106">
        <v>22.6</v>
      </c>
      <c r="K59" s="107">
        <f>IF(ISNUMBER(J59), (J59 - $B59) / $B59, "")</f>
        <v>0.10784313725490211</v>
      </c>
      <c r="L59" s="108">
        <f>IF(ISNUMBER(J59), $B64 * K59, "")</f>
        <v>16176.470588235316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 t="s">
        <v>72</v>
      </c>
      <c r="B60" s="126">
        <v>37.700000000000003</v>
      </c>
      <c r="C60" s="77">
        <v>-0.1333333333</v>
      </c>
      <c r="D60" s="15">
        <v>36.200000000000003</v>
      </c>
      <c r="E60" s="32">
        <f t="shared" ref="E60:E63" si="26">IF(ISNUMBER(D60), (D60 - $B60) / $B60, "")</f>
        <v>-3.9787798408488062E-2</v>
      </c>
      <c r="F60" s="18">
        <f>IF(ISNUMBER(D60), $B64 * E60, "")</f>
        <v>-5968.1697612732096</v>
      </c>
      <c r="G60" s="31">
        <v>37.1</v>
      </c>
      <c r="H60" s="32">
        <f t="shared" ref="H60:H63" si="27">IF(ISNUMBER(G60), (G60 - $B60) / $B60, "")</f>
        <v>-1.5915119363395264E-2</v>
      </c>
      <c r="I60" s="101">
        <f>IF(ISNUMBER(G60), $B64 * H60, "")</f>
        <v>-2387.2679045092896</v>
      </c>
      <c r="J60" s="15">
        <v>36.9</v>
      </c>
      <c r="K60" s="32">
        <f t="shared" ref="K60:K63" si="28">IF(ISNUMBER(J60), (J60 - $B60) / $B60, "")</f>
        <v>-2.1220159151193744E-2</v>
      </c>
      <c r="L60" s="18">
        <f>IF(ISNUMBER(J60), $B64 * K60, "")</f>
        <v>-3183.0238726790617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268</v>
      </c>
      <c r="B64" s="285">
        <f>$B$37</f>
        <v>150000</v>
      </c>
      <c r="C64" s="286"/>
      <c r="D64" s="26" t="s">
        <v>269</v>
      </c>
      <c r="E64" s="27">
        <f>IF(COUNT(E44:E63), SUM(E44:E63) / COUNT(E44:E63), 0)</f>
        <v>3.6564006154224359E-3</v>
      </c>
      <c r="F64" s="28">
        <f>SUM(F44:F63)</f>
        <v>9323.8215693272177</v>
      </c>
      <c r="G64" s="26" t="s">
        <v>269</v>
      </c>
      <c r="H64" s="27">
        <f>IF(COUNT(H44:H63), SUM(H44:H63) / COUNT(H44:H63), 0)</f>
        <v>2.3006802904780431E-2</v>
      </c>
      <c r="I64" s="28">
        <f>SUM(I44:I63)</f>
        <v>58667.347407190093</v>
      </c>
      <c r="J64" s="26" t="s">
        <v>269</v>
      </c>
      <c r="K64" s="27">
        <f>IF(COUNT(K44:K63), SUM(K44:K63) / COUNT(K44:K63), 0)</f>
        <v>1.8962770300372429E-2</v>
      </c>
      <c r="L64" s="28">
        <f>SUM(L44:L63)</f>
        <v>48355.064265949695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17" t="s">
        <v>265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75390000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-3.9372158999999999E-3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2021-10-16(토) 오전 00:00</v>
      </c>
      <c r="C69" s="284"/>
      <c r="D69" s="256" t="str">
        <f>TEXT($G$1, "[$-ko-KR]yyyy-mm-dd(ddd) ") &amp; "오후 14:00"</f>
        <v>2021-10-16(토) 오후 14:00</v>
      </c>
      <c r="E69" s="257"/>
      <c r="F69" s="258"/>
      <c r="G69" s="256" t="str">
        <f>TEXT($G$1, "[$-ko-KR]yyyy-mm-dd(ddd) ") &amp; "오후 19:00"</f>
        <v>2021-10-16(토) 오후 19:00</v>
      </c>
      <c r="H69" s="257"/>
      <c r="I69" s="258"/>
      <c r="J69" s="256" t="str">
        <f>TEXT($G$1, "[$-ko-KR]yyyy-mm-dd(ddd) ") &amp; "오후 21:00"</f>
        <v>2021-10-16(토) 오후 21:00</v>
      </c>
      <c r="K69" s="257"/>
      <c r="L69" s="258"/>
      <c r="M69" s="256" t="str">
        <f>TEXT($G$1+1, "[$-ko-KR]yyyy-mm-dd(ddd) ") &amp; "오전 00:00"</f>
        <v>2021-10-17(일)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8" t="s">
        <v>58</v>
      </c>
      <c r="H70" s="219" t="s">
        <v>266</v>
      </c>
      <c r="I70" s="22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2"/>
      <c r="R70" s="232"/>
      <c r="S70" s="232"/>
    </row>
    <row r="71" spans="1:19" ht="17.25" thickBot="1">
      <c r="A71" s="123" t="s">
        <v>150</v>
      </c>
      <c r="B71" s="124">
        <v>122</v>
      </c>
      <c r="C71" s="76">
        <v>2.5210084000000001E-2</v>
      </c>
      <c r="D71" s="13">
        <v>121</v>
      </c>
      <c r="E71" s="14">
        <f>IF(ISNUMBER(D71), (D71 - $B71) / $B71, "")</f>
        <v>-8.1967213114754103E-3</v>
      </c>
      <c r="F71" s="16">
        <f>IF(ISNUMBER(D71), $B91 * E71, "")</f>
        <v>-1229.5081967213116</v>
      </c>
      <c r="G71" s="29">
        <v>124</v>
      </c>
      <c r="H71" s="14">
        <f>IF(ISNUMBER(G71), (G71 - $B71) / $B71, "")</f>
        <v>1.6393442622950821E-2</v>
      </c>
      <c r="I71" s="100">
        <f>IF(ISNUMBER(G71), $B91 * H71, "")</f>
        <v>2459.0163934426232</v>
      </c>
      <c r="J71" s="13">
        <v>122</v>
      </c>
      <c r="K71" s="14">
        <f>IF(ISNUMBER(J71), (J71 - $B71) / $B71, "")</f>
        <v>0</v>
      </c>
      <c r="L71" s="16">
        <f>IF(ISNUMBER(J71), $B91 * K71, "")</f>
        <v>0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 t="s">
        <v>116</v>
      </c>
      <c r="B72" s="126">
        <v>227</v>
      </c>
      <c r="C72" s="77">
        <v>0</v>
      </c>
      <c r="D72" s="15">
        <v>232</v>
      </c>
      <c r="E72" s="32">
        <f t="shared" ref="E72:E75" si="30">IF(ISNUMBER(D72), (D72 - $B72) / $B72, "")</f>
        <v>2.2026431718061675E-2</v>
      </c>
      <c r="F72" s="18">
        <f>IF(ISNUMBER(D72), $B91 * E72, "")</f>
        <v>3303.9647577092514</v>
      </c>
      <c r="G72" s="31">
        <v>235</v>
      </c>
      <c r="H72" s="32">
        <f t="shared" ref="H72:H75" si="31">IF(ISNUMBER(G72), (G72 - $B72) / $B72, "")</f>
        <v>3.5242290748898682E-2</v>
      </c>
      <c r="I72" s="101">
        <f>IF(ISNUMBER(G72), $B91 * H72, "")</f>
        <v>5286.3436123348019</v>
      </c>
      <c r="J72" s="15">
        <v>234</v>
      </c>
      <c r="K72" s="32">
        <f t="shared" ref="K72:K75" si="32">IF(ISNUMBER(J72), (J72 - $B72) / $B72, "")</f>
        <v>3.0837004405286344E-2</v>
      </c>
      <c r="L72" s="18">
        <f>IF(ISNUMBER(J72), $B91 * K72, "")</f>
        <v>4625.5506607929519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 t="s">
        <v>264</v>
      </c>
      <c r="B73" s="126">
        <v>284</v>
      </c>
      <c r="C73" s="77">
        <v>0</v>
      </c>
      <c r="D73" s="15">
        <v>290</v>
      </c>
      <c r="E73" s="32">
        <f t="shared" si="30"/>
        <v>2.1126760563380281E-2</v>
      </c>
      <c r="F73" s="18">
        <f>IF(ISNUMBER(D73), $B91 * E73, "")</f>
        <v>3169.0140845070423</v>
      </c>
      <c r="G73" s="31">
        <v>293</v>
      </c>
      <c r="H73" s="32">
        <f t="shared" si="31"/>
        <v>3.1690140845070422E-2</v>
      </c>
      <c r="I73" s="101">
        <f>IF(ISNUMBER(G73), $B91 * H73, "")</f>
        <v>4753.5211267605637</v>
      </c>
      <c r="J73" s="15">
        <v>297</v>
      </c>
      <c r="K73" s="32">
        <f t="shared" si="32"/>
        <v>4.5774647887323945E-2</v>
      </c>
      <c r="L73" s="18">
        <f>IF(ISNUMBER(J73), $B91 * K73, "")</f>
        <v>6866.1971830985922</v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25" t="s">
        <v>80</v>
      </c>
      <c r="B74" s="126">
        <v>851</v>
      </c>
      <c r="C74" s="77">
        <v>-8.1585081999999993E-3</v>
      </c>
      <c r="D74" s="15">
        <v>848</v>
      </c>
      <c r="E74" s="32">
        <f t="shared" si="30"/>
        <v>-3.5252643948296123E-3</v>
      </c>
      <c r="F74" s="18">
        <f>IF(ISNUMBER(D74), $B91 * E74, "")</f>
        <v>-528.78965922444183</v>
      </c>
      <c r="G74" s="31">
        <v>866</v>
      </c>
      <c r="H74" s="32">
        <f t="shared" si="31"/>
        <v>1.7626321974148061E-2</v>
      </c>
      <c r="I74" s="101">
        <f>IF(ISNUMBER(G74), $B91 * H74, "")</f>
        <v>2643.9482961222093</v>
      </c>
      <c r="J74" s="15">
        <v>867</v>
      </c>
      <c r="K74" s="32">
        <f t="shared" si="32"/>
        <v>1.8801410105757931E-2</v>
      </c>
      <c r="L74" s="18">
        <f>IF(ISNUMBER(J74), $B91 * K74, "")</f>
        <v>2820.2115158636898</v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27" t="s">
        <v>130</v>
      </c>
      <c r="B75" s="128">
        <v>119</v>
      </c>
      <c r="C75" s="78">
        <v>-8.3333333000000006E-3</v>
      </c>
      <c r="D75" s="20">
        <v>118</v>
      </c>
      <c r="E75" s="21">
        <f t="shared" si="30"/>
        <v>-8.4033613445378148E-3</v>
      </c>
      <c r="F75" s="22">
        <f>IF(ISNUMBER(D75), $B91 * E75, "")</f>
        <v>-1260.5042016806722</v>
      </c>
      <c r="G75" s="30">
        <v>121</v>
      </c>
      <c r="H75" s="21">
        <f t="shared" si="31"/>
        <v>1.680672268907563E-2</v>
      </c>
      <c r="I75" s="105">
        <f>IF(ISNUMBER(G75), $B91 * H75, "")</f>
        <v>2521.0084033613443</v>
      </c>
      <c r="J75" s="20">
        <v>123</v>
      </c>
      <c r="K75" s="21">
        <f t="shared" si="32"/>
        <v>3.3613445378151259E-2</v>
      </c>
      <c r="L75" s="22">
        <f>IF(ISNUMBER(J75), $B91 * K75, "")</f>
        <v>5042.0168067226887</v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25" t="s">
        <v>136</v>
      </c>
      <c r="B76" s="129">
        <v>351</v>
      </c>
      <c r="C76" s="80">
        <v>-8.4745762999999998E-3</v>
      </c>
      <c r="D76" s="106">
        <v>349</v>
      </c>
      <c r="E76" s="107">
        <f>IF(ISNUMBER(D76), (D76 - $B76) / $B76, "")</f>
        <v>-5.6980056980056983E-3</v>
      </c>
      <c r="F76" s="108">
        <f>IF(ISNUMBER(D76), $B91 * E76, "")</f>
        <v>-854.70085470085473</v>
      </c>
      <c r="G76" s="109">
        <v>354</v>
      </c>
      <c r="H76" s="107">
        <f>IF(ISNUMBER(G76), (G76 - $B76) / $B76, "")</f>
        <v>8.5470085470085479E-3</v>
      </c>
      <c r="I76" s="110">
        <f>IF(ISNUMBER(G76), $B91 * H76, "")</f>
        <v>1282.0512820512822</v>
      </c>
      <c r="J76" s="106">
        <v>355</v>
      </c>
      <c r="K76" s="107">
        <f>IF(ISNUMBER(J76), (J76 - $B76) / $B76, "")</f>
        <v>1.1396011396011397E-2</v>
      </c>
      <c r="L76" s="108">
        <f>IF(ISNUMBER(J76), $B91 * K76, "")</f>
        <v>1709.4017094017095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25" t="s">
        <v>126</v>
      </c>
      <c r="B77" s="126">
        <v>143</v>
      </c>
      <c r="C77" s="77">
        <v>-1.3793103399999999E-2</v>
      </c>
      <c r="D77" s="15">
        <v>146</v>
      </c>
      <c r="E77" s="32">
        <f t="shared" ref="E77:E80" si="34">IF(ISNUMBER(D77), (D77 - $B77) / $B77, "")</f>
        <v>2.097902097902098E-2</v>
      </c>
      <c r="F77" s="18">
        <f>IF(ISNUMBER(D77), $B91 * E77, "")</f>
        <v>3146.8531468531469</v>
      </c>
      <c r="G77" s="31">
        <v>149</v>
      </c>
      <c r="H77" s="32">
        <f t="shared" ref="H77:H80" si="35">IF(ISNUMBER(G77), (G77 - $B77) / $B77, "")</f>
        <v>4.195804195804196E-2</v>
      </c>
      <c r="I77" s="101">
        <f>IF(ISNUMBER(G77), $B91 * H77, "")</f>
        <v>6293.7062937062938</v>
      </c>
      <c r="J77" s="15">
        <v>151</v>
      </c>
      <c r="K77" s="32">
        <f t="shared" ref="K77:K80" si="36">IF(ISNUMBER(J77), (J77 - $B77) / $B77, "")</f>
        <v>5.5944055944055944E-2</v>
      </c>
      <c r="L77" s="18">
        <f>IF(ISNUMBER(J77), $B91 * K77, "")</f>
        <v>8391.6083916083917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25" t="s">
        <v>142</v>
      </c>
      <c r="B78" s="126">
        <v>110</v>
      </c>
      <c r="C78" s="77">
        <v>-1.7857142900000001E-2</v>
      </c>
      <c r="D78" s="15">
        <v>112</v>
      </c>
      <c r="E78" s="32">
        <f t="shared" si="34"/>
        <v>1.8181818181818181E-2</v>
      </c>
      <c r="F78" s="18">
        <f>IF(ISNUMBER(D78), $B91 * E78, "")</f>
        <v>2727.272727272727</v>
      </c>
      <c r="G78" s="31">
        <v>113</v>
      </c>
      <c r="H78" s="32">
        <f t="shared" si="35"/>
        <v>2.7272727272727271E-2</v>
      </c>
      <c r="I78" s="101">
        <f>IF(ISNUMBER(G78), $B91 * H78, "")</f>
        <v>4090.9090909090905</v>
      </c>
      <c r="J78" s="15">
        <v>114</v>
      </c>
      <c r="K78" s="32">
        <f t="shared" si="36"/>
        <v>3.6363636363636362E-2</v>
      </c>
      <c r="L78" s="18">
        <f>IF(ISNUMBER(J78), $B91 * K78, "")</f>
        <v>5454.545454545454</v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25" t="s">
        <v>51</v>
      </c>
      <c r="B79" s="126">
        <v>441</v>
      </c>
      <c r="C79" s="77">
        <v>-0.02</v>
      </c>
      <c r="D79" s="15">
        <v>455</v>
      </c>
      <c r="E79" s="32">
        <f t="shared" si="34"/>
        <v>3.1746031746031744E-2</v>
      </c>
      <c r="F79" s="18">
        <f>IF(ISNUMBER(D79), $B91 * E79, "")</f>
        <v>4761.9047619047615</v>
      </c>
      <c r="G79" s="31">
        <v>477</v>
      </c>
      <c r="H79" s="32">
        <f t="shared" si="35"/>
        <v>8.1632653061224483E-2</v>
      </c>
      <c r="I79" s="101">
        <f>IF(ISNUMBER(G79), $B91 * H79, "")</f>
        <v>12244.897959183672</v>
      </c>
      <c r="J79" s="15">
        <v>502</v>
      </c>
      <c r="K79" s="32">
        <f t="shared" si="36"/>
        <v>0.1383219954648526</v>
      </c>
      <c r="L79" s="18">
        <f>IF(ISNUMBER(J79), $B91 * K79, "")</f>
        <v>20748.299319727892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-2.0191285900000001E-2</v>
      </c>
      <c r="D80" s="24">
        <v>927</v>
      </c>
      <c r="E80" s="25">
        <f t="shared" si="34"/>
        <v>5.4229934924078091E-3</v>
      </c>
      <c r="F80" s="104">
        <f>IF(ISNUMBER(D80), $B91 * E80, "")</f>
        <v>813.44902386117133</v>
      </c>
      <c r="G80" s="102">
        <v>946</v>
      </c>
      <c r="H80" s="25">
        <f t="shared" si="35"/>
        <v>2.6030368763557483E-2</v>
      </c>
      <c r="I80" s="103">
        <f>IF(ISNUMBER(G80), $B91 * H80, "")</f>
        <v>3904.5553145336225</v>
      </c>
      <c r="J80" s="24">
        <v>953</v>
      </c>
      <c r="K80" s="25">
        <f t="shared" si="36"/>
        <v>3.3622559652928416E-2</v>
      </c>
      <c r="L80" s="104">
        <f>IF(ISNUMBER(J80), $B91 * K80, "")</f>
        <v>5043.3839479392627</v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3" t="s">
        <v>86</v>
      </c>
      <c r="B81" s="124">
        <v>395</v>
      </c>
      <c r="C81" s="76">
        <v>-2.2277227699999999E-2</v>
      </c>
      <c r="D81" s="13">
        <v>396</v>
      </c>
      <c r="E81" s="14">
        <f>IF(ISNUMBER(D81), (D81 - $B81) / $B81, "")</f>
        <v>2.5316455696202532E-3</v>
      </c>
      <c r="F81" s="16">
        <f>IF(ISNUMBER(D81), $B91 * E81, "")</f>
        <v>379.74683544303798</v>
      </c>
      <c r="G81" s="29">
        <v>403</v>
      </c>
      <c r="H81" s="14">
        <f>IF(ISNUMBER(G81), (G81 - $B81) / $B81, "")</f>
        <v>2.0253164556962026E-2</v>
      </c>
      <c r="I81" s="100">
        <f>IF(ISNUMBER(G81), $B91 * H81, "")</f>
        <v>3037.9746835443038</v>
      </c>
      <c r="J81" s="13">
        <v>405</v>
      </c>
      <c r="K81" s="14">
        <f>IF(ISNUMBER(J81), (J81 - $B81) / $B81, "")</f>
        <v>2.5316455696202531E-2</v>
      </c>
      <c r="L81" s="16">
        <f>IF(ISNUMBER(J81), $B91 * K81, "")</f>
        <v>3797.4683544303798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25" t="s">
        <v>57</v>
      </c>
      <c r="B82" s="126">
        <v>210</v>
      </c>
      <c r="C82" s="77">
        <v>-2.3255814E-2</v>
      </c>
      <c r="D82" s="15">
        <v>210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213</v>
      </c>
      <c r="H82" s="32">
        <f t="shared" ref="H82:H85" si="39">IF(ISNUMBER(G82), (G82 - $B82) / $B82, "")</f>
        <v>1.4285714285714285E-2</v>
      </c>
      <c r="I82" s="101">
        <f>IF(ISNUMBER(G82), $B91 * H82, "")</f>
        <v>2142.8571428571427</v>
      </c>
      <c r="J82" s="15">
        <v>214</v>
      </c>
      <c r="K82" s="32">
        <f t="shared" ref="K82:K85" si="40">IF(ISNUMBER(J82), (J82 - $B82) / $B82, "")</f>
        <v>1.9047619047619049E-2</v>
      </c>
      <c r="L82" s="18">
        <f>IF(ISNUMBER(J82), $B91 * K82, "")</f>
        <v>2857.1428571428573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25" t="s">
        <v>228</v>
      </c>
      <c r="B83" s="126">
        <v>338</v>
      </c>
      <c r="C83" s="77">
        <v>-4.5197740100000001E-2</v>
      </c>
      <c r="D83" s="15">
        <v>329</v>
      </c>
      <c r="E83" s="32">
        <f t="shared" si="38"/>
        <v>-2.6627218934911243E-2</v>
      </c>
      <c r="F83" s="18">
        <f>IF(ISNUMBER(D83), $B91 * E83, "")</f>
        <v>-3994.0828402366865</v>
      </c>
      <c r="G83" s="31">
        <v>339</v>
      </c>
      <c r="H83" s="32">
        <f t="shared" si="39"/>
        <v>2.9585798816568047E-3</v>
      </c>
      <c r="I83" s="101">
        <f>IF(ISNUMBER(G83), $B91 * H83, "")</f>
        <v>443.7869822485207</v>
      </c>
      <c r="J83" s="15">
        <v>339</v>
      </c>
      <c r="K83" s="32">
        <f t="shared" si="40"/>
        <v>2.9585798816568047E-3</v>
      </c>
      <c r="L83" s="18">
        <f>IF(ISNUMBER(J83), $B91 * K83, "")</f>
        <v>443.7869822485207</v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25" t="s">
        <v>164</v>
      </c>
      <c r="B84" s="126">
        <v>217</v>
      </c>
      <c r="C84" s="77">
        <v>-5.2401746700000001E-2</v>
      </c>
      <c r="D84" s="15">
        <v>221</v>
      </c>
      <c r="E84" s="32">
        <f t="shared" si="38"/>
        <v>1.8433179723502304E-2</v>
      </c>
      <c r="F84" s="18">
        <f>IF(ISNUMBER(D84), $B91 * E84, "")</f>
        <v>2764.9769585253457</v>
      </c>
      <c r="G84" s="31">
        <v>225</v>
      </c>
      <c r="H84" s="32">
        <f t="shared" si="39"/>
        <v>3.6866359447004608E-2</v>
      </c>
      <c r="I84" s="101">
        <f>IF(ISNUMBER(G84), $B91 * H84, "")</f>
        <v>5529.9539170506914</v>
      </c>
      <c r="J84" s="15">
        <v>224</v>
      </c>
      <c r="K84" s="32">
        <f t="shared" si="40"/>
        <v>3.2258064516129031E-2</v>
      </c>
      <c r="L84" s="18">
        <f>IF(ISNUMBER(J84), $B91 * K84, "")</f>
        <v>4838.7096774193551</v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 t="s">
        <v>122</v>
      </c>
      <c r="B85" s="128">
        <v>590</v>
      </c>
      <c r="C85" s="78">
        <v>-5.29695024E-2</v>
      </c>
      <c r="D85" s="20">
        <v>581</v>
      </c>
      <c r="E85" s="21">
        <f t="shared" si="38"/>
        <v>-1.5254237288135594E-2</v>
      </c>
      <c r="F85" s="22">
        <f>IF(ISNUMBER(D85), $B91 * E85, "")</f>
        <v>-2288.1355932203392</v>
      </c>
      <c r="G85" s="30">
        <v>597</v>
      </c>
      <c r="H85" s="21">
        <f t="shared" si="39"/>
        <v>1.1864406779661017E-2</v>
      </c>
      <c r="I85" s="105">
        <f>IF(ISNUMBER(G85), $B91 * H85, "")</f>
        <v>1779.6610169491526</v>
      </c>
      <c r="J85" s="20">
        <v>595</v>
      </c>
      <c r="K85" s="21">
        <f t="shared" si="40"/>
        <v>8.4745762711864406E-3</v>
      </c>
      <c r="L85" s="22">
        <f>IF(ISNUMBER(J85), $B91 * K85, "")</f>
        <v>1271.1864406779662</v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 t="s">
        <v>128</v>
      </c>
      <c r="B86" s="129">
        <v>143</v>
      </c>
      <c r="C86" s="80">
        <v>-5.2980132499999999E-2</v>
      </c>
      <c r="D86" s="106">
        <v>142</v>
      </c>
      <c r="E86" s="107">
        <f>IF(ISNUMBER(D86), (D86 - $B86) / $B86, "")</f>
        <v>-6.993006993006993E-3</v>
      </c>
      <c r="F86" s="108">
        <f>IF(ISNUMBER(D86), $B91 * E86, "")</f>
        <v>-1048.951048951049</v>
      </c>
      <c r="G86" s="109">
        <v>144</v>
      </c>
      <c r="H86" s="107">
        <f>IF(ISNUMBER(G86), (G86 - $B86) / $B86, "")</f>
        <v>6.993006993006993E-3</v>
      </c>
      <c r="I86" s="110">
        <f>IF(ISNUMBER(G86), $B91 * H86, "")</f>
        <v>1048.951048951049</v>
      </c>
      <c r="J86" s="106">
        <v>144</v>
      </c>
      <c r="K86" s="107">
        <f>IF(ISNUMBER(J86), (J86 - $B86) / $B86, "")</f>
        <v>6.993006993006993E-3</v>
      </c>
      <c r="L86" s="108">
        <f>IF(ISNUMBER(J86), $B91 * K86, "")</f>
        <v>1048.951048951049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25" t="s">
        <v>112</v>
      </c>
      <c r="B87" s="126">
        <v>897</v>
      </c>
      <c r="C87" s="77">
        <v>-5.6782334400000002E-2</v>
      </c>
      <c r="D87" s="15">
        <v>901</v>
      </c>
      <c r="E87" s="32">
        <f t="shared" ref="E87:E90" si="42">IF(ISNUMBER(D87), (D87 - $B87) / $B87, "")</f>
        <v>4.459308807134894E-3</v>
      </c>
      <c r="F87" s="18">
        <f>IF(ISNUMBER(D87), $B91 * E87, "")</f>
        <v>668.89632107023408</v>
      </c>
      <c r="G87" s="31">
        <v>916</v>
      </c>
      <c r="H87" s="32">
        <f t="shared" ref="H87:H90" si="43">IF(ISNUMBER(G87), (G87 - $B87) / $B87, "")</f>
        <v>2.1181716833890748E-2</v>
      </c>
      <c r="I87" s="101">
        <f>IF(ISNUMBER(G87), $B91 * H87, "")</f>
        <v>3177.2575250836121</v>
      </c>
      <c r="J87" s="15">
        <v>916</v>
      </c>
      <c r="K87" s="32">
        <f t="shared" ref="K87:K90" si="44">IF(ISNUMBER(J87), (J87 - $B87) / $B87, "")</f>
        <v>2.1181716833890748E-2</v>
      </c>
      <c r="L87" s="18">
        <f>IF(ISNUMBER(J87), $B91 * K87, "")</f>
        <v>3177.2575250836121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25" t="s">
        <v>212</v>
      </c>
      <c r="B88" s="126">
        <v>969</v>
      </c>
      <c r="C88" s="77">
        <v>-5.9223300999999999E-2</v>
      </c>
      <c r="D88" s="15">
        <v>960</v>
      </c>
      <c r="E88" s="32">
        <f t="shared" si="42"/>
        <v>-9.2879256965944269E-3</v>
      </c>
      <c r="F88" s="18">
        <f>IF(ISNUMBER(D88), $B91 * E88, "")</f>
        <v>-1393.188854489164</v>
      </c>
      <c r="G88" s="31">
        <v>967</v>
      </c>
      <c r="H88" s="32">
        <f t="shared" si="43"/>
        <v>-2.0639834881320948E-3</v>
      </c>
      <c r="I88" s="101">
        <f>IF(ISNUMBER(G88), $B91 * H88, "")</f>
        <v>-309.59752321981421</v>
      </c>
      <c r="J88" s="15">
        <v>969</v>
      </c>
      <c r="K88" s="32">
        <f t="shared" si="44"/>
        <v>0</v>
      </c>
      <c r="L88" s="18">
        <f>IF(ISNUMBER(J88), $B91 * K88, "")</f>
        <v>0</v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25" t="s">
        <v>240</v>
      </c>
      <c r="B89" s="126">
        <v>652</v>
      </c>
      <c r="C89" s="77">
        <v>-6.0518731999999999E-2</v>
      </c>
      <c r="D89" s="15">
        <v>646</v>
      </c>
      <c r="E89" s="32">
        <f t="shared" si="42"/>
        <v>-9.202453987730062E-3</v>
      </c>
      <c r="F89" s="18">
        <f>IF(ISNUMBER(D89), $B91 * E89, "")</f>
        <v>-1380.3680981595094</v>
      </c>
      <c r="G89" s="31">
        <v>654</v>
      </c>
      <c r="H89" s="32">
        <f t="shared" si="43"/>
        <v>3.0674846625766872E-3</v>
      </c>
      <c r="I89" s="101">
        <f>IF(ISNUMBER(G89), $B91 * H89, "")</f>
        <v>460.12269938650309</v>
      </c>
      <c r="J89" s="15">
        <v>655</v>
      </c>
      <c r="K89" s="32">
        <f t="shared" si="44"/>
        <v>4.601226993865031E-3</v>
      </c>
      <c r="L89" s="18">
        <f>IF(ISNUMBER(J89), $B91 * K89, "")</f>
        <v>690.18404907975469</v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 t="s">
        <v>160</v>
      </c>
      <c r="B90" s="131">
        <v>108</v>
      </c>
      <c r="C90" s="79">
        <v>-6.0869565200000003E-2</v>
      </c>
      <c r="D90" s="24">
        <v>107</v>
      </c>
      <c r="E90" s="25">
        <f t="shared" si="42"/>
        <v>-9.2592592592592587E-3</v>
      </c>
      <c r="F90" s="104">
        <f>IF(ISNUMBER(D90), $B91 * E90, "")</f>
        <v>-1388.8888888888889</v>
      </c>
      <c r="G90" s="102">
        <v>109</v>
      </c>
      <c r="H90" s="25">
        <f t="shared" si="43"/>
        <v>9.2592592592592587E-3</v>
      </c>
      <c r="I90" s="103">
        <f>IF(ISNUMBER(G90), $B91 * H90, "")</f>
        <v>1388.8888888888889</v>
      </c>
      <c r="J90" s="24">
        <v>112</v>
      </c>
      <c r="K90" s="25">
        <f t="shared" si="44"/>
        <v>3.7037037037037035E-2</v>
      </c>
      <c r="L90" s="104">
        <f>IF(ISNUMBER(J90), $B91 * K90, "")</f>
        <v>5555.5555555555557</v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268</v>
      </c>
      <c r="B91" s="285">
        <f>$B$37</f>
        <v>150000</v>
      </c>
      <c r="C91" s="286"/>
      <c r="D91" s="26" t="s">
        <v>269</v>
      </c>
      <c r="E91" s="27">
        <f>IF(COUNT(E71:E90), SUM(E71:E90) / COUNT(E71:E90), 0)</f>
        <v>2.1229867936246012E-3</v>
      </c>
      <c r="F91" s="28">
        <f>SUM(F71:F90)</f>
        <v>6368.9603808738029</v>
      </c>
      <c r="G91" s="26" t="s">
        <v>269</v>
      </c>
      <c r="H91" s="27">
        <f>IF(COUNT(H71:H90), SUM(H71:H90) / COUNT(H71:H90), 0)</f>
        <v>2.1393271384715182E-2</v>
      </c>
      <c r="I91" s="28">
        <f>SUM(I71:I90)</f>
        <v>64179.814154145562</v>
      </c>
      <c r="J91" s="26" t="s">
        <v>269</v>
      </c>
      <c r="K91" s="27">
        <f>IF(COUNT(K71:K90), SUM(K71:K90) / COUNT(K71:K90), 0)</f>
        <v>2.8127152493429886E-2</v>
      </c>
      <c r="L91" s="28">
        <f>SUM(L71:L90)</f>
        <v>84381.457480289668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17" t="s">
        <v>265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75390000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-3.9372158999999999E-3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2021-10-16(토) 오전 00:00</v>
      </c>
      <c r="C96" s="284"/>
      <c r="D96" s="256" t="str">
        <f>TEXT($G$1, "[$-ko-KR]yyyy-mm-dd(ddd) ") &amp; "오후 14:00"</f>
        <v>2021-10-16(토) 오후 14:00</v>
      </c>
      <c r="E96" s="257"/>
      <c r="F96" s="258"/>
      <c r="G96" s="256" t="str">
        <f>TEXT($G$1, "[$-ko-KR]yyyy-mm-dd(ddd) ") &amp; "오후 19:00"</f>
        <v>2021-10-16(토) 오후 19:00</v>
      </c>
      <c r="H96" s="257"/>
      <c r="I96" s="258"/>
      <c r="J96" s="256" t="str">
        <f>TEXT($G$1, "[$-ko-KR]yyyy-mm-dd(ddd) ") &amp; "오후 21:00"</f>
        <v>2021-10-16(토) 오후 21:00</v>
      </c>
      <c r="K96" s="257"/>
      <c r="L96" s="258"/>
      <c r="M96" s="256" t="str">
        <f>TEXT($G$1+1, "[$-ko-KR]yyyy-mm-dd(ddd) ") &amp; "오전 00:00"</f>
        <v>2021-10-17(일)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8" t="s">
        <v>58</v>
      </c>
      <c r="H97" s="219" t="s">
        <v>266</v>
      </c>
      <c r="I97" s="22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2"/>
      <c r="R97" s="232"/>
      <c r="S97" s="232"/>
    </row>
    <row r="98" spans="1:19" ht="17.25" thickBot="1">
      <c r="A98" s="123" t="s">
        <v>332</v>
      </c>
      <c r="B98" s="124">
        <v>1785</v>
      </c>
      <c r="C98" s="76">
        <v>4.6847133758000004</v>
      </c>
      <c r="D98" s="13">
        <v>2435</v>
      </c>
      <c r="E98" s="14">
        <f>IF(ISNUMBER(D98), (D98 - $B98) / $B98, "")</f>
        <v>0.36414565826330531</v>
      </c>
      <c r="F98" s="16">
        <f>IF(ISNUMBER(D98), $B118 * E98, "")</f>
        <v>54621.848739495799</v>
      </c>
      <c r="G98" s="29">
        <v>1965</v>
      </c>
      <c r="H98" s="14">
        <f>IF(ISNUMBER(G98), (G98 - $B98) / $B98, "")</f>
        <v>0.10084033613445378</v>
      </c>
      <c r="I98" s="100">
        <f>IF(ISNUMBER(G98), $B118 * H98, "")</f>
        <v>15126.050420168067</v>
      </c>
      <c r="J98" s="13">
        <v>1920</v>
      </c>
      <c r="K98" s="14">
        <f>IF(ISNUMBER(J98), (J98 - $B98) / $B98, "")</f>
        <v>7.5630252100840331E-2</v>
      </c>
      <c r="L98" s="16">
        <f>IF(ISNUMBER(J98), $B118 * K98, "")</f>
        <v>11344.53781512605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 t="s">
        <v>334</v>
      </c>
      <c r="B99" s="126">
        <v>1820</v>
      </c>
      <c r="C99" s="77">
        <v>0.3481481481</v>
      </c>
      <c r="D99" s="15">
        <v>1920</v>
      </c>
      <c r="E99" s="32">
        <f t="shared" ref="E99:E102" si="46">IF(ISNUMBER(D99), (D99 - $B99) / $B99, "")</f>
        <v>5.4945054945054944E-2</v>
      </c>
      <c r="F99" s="18">
        <f>IF(ISNUMBER(D99), $B118 * E99, "")</f>
        <v>8241.7582417582416</v>
      </c>
      <c r="G99" s="31">
        <v>1900</v>
      </c>
      <c r="H99" s="32">
        <f t="shared" ref="H99:H102" si="47">IF(ISNUMBER(G99), (G99 - $B99) / $B99, "")</f>
        <v>4.3956043956043959E-2</v>
      </c>
      <c r="I99" s="101">
        <f>IF(ISNUMBER(G99), $B118 * H99, "")</f>
        <v>6593.4065934065939</v>
      </c>
      <c r="J99" s="15">
        <v>1870</v>
      </c>
      <c r="K99" s="32">
        <f t="shared" ref="K99:K102" si="48">IF(ISNUMBER(J99), (J99 - $B99) / $B99, "")</f>
        <v>2.7472527472527472E-2</v>
      </c>
      <c r="L99" s="18">
        <f>IF(ISNUMBER(J99), $B118 * K99, "")</f>
        <v>4120.8791208791208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 t="s">
        <v>336</v>
      </c>
      <c r="B100" s="126">
        <v>196100</v>
      </c>
      <c r="C100" s="77">
        <v>0.2279273638</v>
      </c>
      <c r="D100" s="15">
        <v>193700</v>
      </c>
      <c r="E100" s="32">
        <f t="shared" si="46"/>
        <v>-1.223865374808771E-2</v>
      </c>
      <c r="F100" s="18">
        <f>IF(ISNUMBER(D100), $B118 * E100, "")</f>
        <v>-1835.7980622131565</v>
      </c>
      <c r="G100" s="31">
        <v>200350</v>
      </c>
      <c r="H100" s="32">
        <f t="shared" si="47"/>
        <v>2.1672616012238653E-2</v>
      </c>
      <c r="I100" s="101">
        <f>IF(ISNUMBER(G100), $B118 * H100, "")</f>
        <v>3250.892401835798</v>
      </c>
      <c r="J100" s="15">
        <v>199000</v>
      </c>
      <c r="K100" s="32">
        <f t="shared" si="48"/>
        <v>1.4788373278939317E-2</v>
      </c>
      <c r="L100" s="18">
        <f>IF(ISNUMBER(J100), $B118 * K100, "")</f>
        <v>2218.2559918408974</v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25" t="s">
        <v>49</v>
      </c>
      <c r="B101" s="126">
        <v>74076000</v>
      </c>
      <c r="C101" s="77">
        <v>6.1519281199999998E-2</v>
      </c>
      <c r="D101" s="15">
        <v>75625000</v>
      </c>
      <c r="E101" s="32">
        <f t="shared" si="46"/>
        <v>2.0910956315135808E-2</v>
      </c>
      <c r="F101" s="18">
        <f>IF(ISNUMBER(D101), $B118 * E101, "")</f>
        <v>3136.6434472703713</v>
      </c>
      <c r="G101" s="31">
        <v>75554000</v>
      </c>
      <c r="H101" s="32">
        <f t="shared" si="47"/>
        <v>1.9952481235487877E-2</v>
      </c>
      <c r="I101" s="101">
        <f>IF(ISNUMBER(G101), $B118 * H101, "")</f>
        <v>2992.8721853231814</v>
      </c>
      <c r="J101" s="15">
        <v>75390000</v>
      </c>
      <c r="K101" s="32">
        <f t="shared" si="48"/>
        <v>1.7738538797991251E-2</v>
      </c>
      <c r="L101" s="18">
        <f>IF(ISNUMBER(J101), $B118 * K101, "")</f>
        <v>2660.7808196986875</v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27" t="s">
        <v>92</v>
      </c>
      <c r="B102" s="128">
        <v>87660</v>
      </c>
      <c r="C102" s="78">
        <v>5.0197675800000001E-2</v>
      </c>
      <c r="D102" s="20">
        <v>85630</v>
      </c>
      <c r="E102" s="21">
        <f t="shared" si="46"/>
        <v>-2.3157654574492356E-2</v>
      </c>
      <c r="F102" s="22">
        <f>IF(ISNUMBER(D102), $B118 * E102, "")</f>
        <v>-3473.6481861738534</v>
      </c>
      <c r="G102" s="30">
        <v>86720</v>
      </c>
      <c r="H102" s="21">
        <f t="shared" si="47"/>
        <v>-1.0723248916267396E-2</v>
      </c>
      <c r="I102" s="105">
        <f>IF(ISNUMBER(G102), $B118 * H102, "")</f>
        <v>-1608.4873374401095</v>
      </c>
      <c r="J102" s="20">
        <v>86500</v>
      </c>
      <c r="K102" s="21">
        <f t="shared" si="48"/>
        <v>-1.3232945471138489E-2</v>
      </c>
      <c r="L102" s="22">
        <f>IF(ISNUMBER(J102), $B118 * K102, "")</f>
        <v>-1984.9418206707733</v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25" t="s">
        <v>78</v>
      </c>
      <c r="B103" s="129">
        <v>762100</v>
      </c>
      <c r="C103" s="80">
        <v>4.6122168800000002E-2</v>
      </c>
      <c r="D103" s="106">
        <v>770000</v>
      </c>
      <c r="E103" s="107">
        <f>IF(ISNUMBER(D103), (D103 - $B103) / $B103, "")</f>
        <v>1.0366093688492324E-2</v>
      </c>
      <c r="F103" s="108">
        <f>IF(ISNUMBER(D103), $B118 * E103, "")</f>
        <v>1554.9140532738486</v>
      </c>
      <c r="G103" s="109">
        <v>787900</v>
      </c>
      <c r="H103" s="107">
        <f>IF(ISNUMBER(G103), (G103 - $B103) / $B103, "")</f>
        <v>3.3853824957354679E-2</v>
      </c>
      <c r="I103" s="110">
        <f>IF(ISNUMBER(G103), $B118 * H103, "")</f>
        <v>5078.0737436032023</v>
      </c>
      <c r="J103" s="106">
        <v>787500</v>
      </c>
      <c r="K103" s="107">
        <f>IF(ISNUMBER(J103), (J103 - $B103) / $B103, "")</f>
        <v>3.3328959454139877E-2</v>
      </c>
      <c r="L103" s="108">
        <f>IF(ISNUMBER(J103), $B118 * K103, "")</f>
        <v>4999.3439181209815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25" t="s">
        <v>110</v>
      </c>
      <c r="B104" s="126">
        <v>7740</v>
      </c>
      <c r="C104" s="77">
        <v>4.4534413000000002E-2</v>
      </c>
      <c r="D104" s="15">
        <v>7610</v>
      </c>
      <c r="E104" s="32">
        <f t="shared" ref="E104:E107" si="50">IF(ISNUMBER(D104), (D104 - $B104) / $B104, "")</f>
        <v>-1.6795865633074936E-2</v>
      </c>
      <c r="F104" s="18">
        <f>IF(ISNUMBER(D104), $B118 * E104, "")</f>
        <v>-2519.3798449612405</v>
      </c>
      <c r="G104" s="31">
        <v>7775</v>
      </c>
      <c r="H104" s="32">
        <f t="shared" ref="H104:H107" si="51">IF(ISNUMBER(G104), (G104 - $B104) / $B104, "")</f>
        <v>4.5219638242894053E-3</v>
      </c>
      <c r="I104" s="101">
        <f>IF(ISNUMBER(G104), $B118 * H104, "")</f>
        <v>678.29457364341079</v>
      </c>
      <c r="J104" s="15">
        <v>7810</v>
      </c>
      <c r="K104" s="32">
        <f t="shared" ref="K104:K107" si="52">IF(ISNUMBER(J104), (J104 - $B104) / $B104, "")</f>
        <v>9.0439276485788107E-3</v>
      </c>
      <c r="L104" s="18">
        <f>IF(ISNUMBER(J104), $B118 * K104, "")</f>
        <v>1356.5891472868216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25" t="s">
        <v>82</v>
      </c>
      <c r="B105" s="126">
        <v>2730</v>
      </c>
      <c r="C105" s="77">
        <v>3.2136105900000003E-2</v>
      </c>
      <c r="D105" s="15">
        <v>2710</v>
      </c>
      <c r="E105" s="32">
        <f t="shared" si="50"/>
        <v>-7.326007326007326E-3</v>
      </c>
      <c r="F105" s="18">
        <f>IF(ISNUMBER(D105), $B118 * E105, "")</f>
        <v>-1098.901098901099</v>
      </c>
      <c r="G105" s="31">
        <v>2735</v>
      </c>
      <c r="H105" s="32">
        <f t="shared" si="51"/>
        <v>1.8315018315018315E-3</v>
      </c>
      <c r="I105" s="101">
        <f>IF(ISNUMBER(G105), $B118 * H105, "")</f>
        <v>274.72527472527474</v>
      </c>
      <c r="J105" s="15">
        <v>2750</v>
      </c>
      <c r="K105" s="32">
        <f t="shared" si="52"/>
        <v>7.326007326007326E-3</v>
      </c>
      <c r="L105" s="18">
        <f>IF(ISNUMBER(J105), $B118 * K105, "")</f>
        <v>1098.901098901099</v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25" t="s">
        <v>150</v>
      </c>
      <c r="B106" s="126">
        <v>122</v>
      </c>
      <c r="C106" s="77">
        <v>2.5210084000000001E-2</v>
      </c>
      <c r="D106" s="15">
        <v>121</v>
      </c>
      <c r="E106" s="32">
        <f t="shared" si="50"/>
        <v>-8.1967213114754103E-3</v>
      </c>
      <c r="F106" s="18">
        <f>IF(ISNUMBER(D106), $B118 * E106, "")</f>
        <v>-1229.5081967213116</v>
      </c>
      <c r="G106" s="31">
        <v>124</v>
      </c>
      <c r="H106" s="32">
        <f t="shared" si="51"/>
        <v>1.6393442622950821E-2</v>
      </c>
      <c r="I106" s="101">
        <f>IF(ISNUMBER(G106), $B118 * H106, "")</f>
        <v>2459.0163934426232</v>
      </c>
      <c r="J106" s="15">
        <v>122</v>
      </c>
      <c r="K106" s="32">
        <f t="shared" si="52"/>
        <v>0</v>
      </c>
      <c r="L106" s="18">
        <f>IF(ISNUMBER(J106), $B118 * K106, "")</f>
        <v>0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124</v>
      </c>
      <c r="B107" s="131">
        <v>225700</v>
      </c>
      <c r="C107" s="79">
        <v>2.1729289299999999E-2</v>
      </c>
      <c r="D107" s="24">
        <v>231500</v>
      </c>
      <c r="E107" s="25">
        <f t="shared" si="50"/>
        <v>2.5697828976517501E-2</v>
      </c>
      <c r="F107" s="104">
        <f>IF(ISNUMBER(D107), $B118 * E107, "")</f>
        <v>3854.674346477625</v>
      </c>
      <c r="G107" s="102">
        <v>234400</v>
      </c>
      <c r="H107" s="25">
        <f t="shared" si="51"/>
        <v>3.8546743464776254E-2</v>
      </c>
      <c r="I107" s="103">
        <f>IF(ISNUMBER(G107), $B118 * H107, "")</f>
        <v>5782.0115197164378</v>
      </c>
      <c r="J107" s="24">
        <v>233550</v>
      </c>
      <c r="K107" s="25">
        <f t="shared" si="52"/>
        <v>3.478068232166593E-2</v>
      </c>
      <c r="L107" s="104">
        <f>IF(ISNUMBER(J107), $B118 * K107, "")</f>
        <v>5217.1023482498895</v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3" t="s">
        <v>94</v>
      </c>
      <c r="B108" s="124">
        <v>4694000</v>
      </c>
      <c r="C108" s="76">
        <v>1.8442178300000001E-2</v>
      </c>
      <c r="D108" s="13">
        <v>4708000</v>
      </c>
      <c r="E108" s="14">
        <f>IF(ISNUMBER(D108), (D108 - $B108) / $B108, "")</f>
        <v>2.9825308904985089E-3</v>
      </c>
      <c r="F108" s="16">
        <f>IF(ISNUMBER(D108), $B118 * E108, "")</f>
        <v>447.37963357477634</v>
      </c>
      <c r="G108" s="29">
        <v>4833000</v>
      </c>
      <c r="H108" s="14">
        <f>IF(ISNUMBER(G108), (G108 - $B108) / $B108, "")</f>
        <v>2.9612270984235193E-2</v>
      </c>
      <c r="I108" s="100">
        <f>IF(ISNUMBER(G108), $B118 * H108, "")</f>
        <v>4441.8406476352793</v>
      </c>
      <c r="J108" s="13">
        <v>4824000</v>
      </c>
      <c r="K108" s="14">
        <f>IF(ISNUMBER(J108), (J108 - $B108) / $B108, "")</f>
        <v>2.7694929697486152E-2</v>
      </c>
      <c r="L108" s="16">
        <f>IF(ISNUMBER(J108), $B118 * K108, "")</f>
        <v>4154.2394546229225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25" t="s">
        <v>90</v>
      </c>
      <c r="B109" s="126">
        <v>1390</v>
      </c>
      <c r="C109" s="77">
        <v>1.09090909E-2</v>
      </c>
      <c r="D109" s="15">
        <v>1395</v>
      </c>
      <c r="E109" s="32">
        <f t="shared" ref="E109:E112" si="54">IF(ISNUMBER(D109), (D109 - $B109) / $B109, "")</f>
        <v>3.5971223021582736E-3</v>
      </c>
      <c r="F109" s="18">
        <f>IF(ISNUMBER(D109), $B118 * E109, "")</f>
        <v>539.56834532374103</v>
      </c>
      <c r="G109" s="31">
        <v>1420</v>
      </c>
      <c r="H109" s="32">
        <f t="shared" ref="H109:H112" si="55">IF(ISNUMBER(G109), (G109 - $B109) / $B109, "")</f>
        <v>2.1582733812949641E-2</v>
      </c>
      <c r="I109" s="101">
        <f>IF(ISNUMBER(G109), $B118 * H109, "")</f>
        <v>3237.4100719424464</v>
      </c>
      <c r="J109" s="15">
        <v>1445</v>
      </c>
      <c r="K109" s="32">
        <f t="shared" ref="K109:K112" si="56">IF(ISNUMBER(J109), (J109 - $B109) / $B109, "")</f>
        <v>3.9568345323741004E-2</v>
      </c>
      <c r="L109" s="18">
        <f>IF(ISNUMBER(J109), $B118 * K109, "")</f>
        <v>5935.2517985611503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25" t="s">
        <v>76</v>
      </c>
      <c r="B110" s="126">
        <v>32650</v>
      </c>
      <c r="C110" s="77">
        <v>3.6889026000000002E-3</v>
      </c>
      <c r="D110" s="15">
        <v>33150</v>
      </c>
      <c r="E110" s="32">
        <f t="shared" si="54"/>
        <v>1.5313935681470138E-2</v>
      </c>
      <c r="F110" s="18">
        <f>IF(ISNUMBER(D110), $B118 * E110, "")</f>
        <v>2297.0903522205208</v>
      </c>
      <c r="G110" s="31">
        <v>34210</v>
      </c>
      <c r="H110" s="32">
        <f t="shared" si="55"/>
        <v>4.7779479326186827E-2</v>
      </c>
      <c r="I110" s="101">
        <f>IF(ISNUMBER(G110), $B118 * H110, "")</f>
        <v>7166.9218989280243</v>
      </c>
      <c r="J110" s="15">
        <v>34440</v>
      </c>
      <c r="K110" s="32">
        <f t="shared" si="56"/>
        <v>5.4823889739663095E-2</v>
      </c>
      <c r="L110" s="18">
        <f>IF(ISNUMBER(J110), $B118 * K110, "")</f>
        <v>8223.583460949465</v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25" t="s">
        <v>116</v>
      </c>
      <c r="B111" s="126">
        <v>227</v>
      </c>
      <c r="C111" s="77">
        <v>0</v>
      </c>
      <c r="D111" s="15">
        <v>232</v>
      </c>
      <c r="E111" s="32">
        <f t="shared" si="54"/>
        <v>2.2026431718061675E-2</v>
      </c>
      <c r="F111" s="18">
        <f>IF(ISNUMBER(D111), $B118 * E111, "")</f>
        <v>3303.9647577092514</v>
      </c>
      <c r="G111" s="31">
        <v>235</v>
      </c>
      <c r="H111" s="32">
        <f t="shared" si="55"/>
        <v>3.5242290748898682E-2</v>
      </c>
      <c r="I111" s="101">
        <f>IF(ISNUMBER(G111), $B118 * H111, "")</f>
        <v>5286.3436123348019</v>
      </c>
      <c r="J111" s="15">
        <v>234</v>
      </c>
      <c r="K111" s="32">
        <f t="shared" si="56"/>
        <v>3.0837004405286344E-2</v>
      </c>
      <c r="L111" s="18">
        <f>IF(ISNUMBER(J111), $B118 * K111, "")</f>
        <v>4625.5506607929519</v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 t="s">
        <v>264</v>
      </c>
      <c r="B112" s="128">
        <v>284</v>
      </c>
      <c r="C112" s="78">
        <v>0</v>
      </c>
      <c r="D112" s="20">
        <v>290</v>
      </c>
      <c r="E112" s="21">
        <f t="shared" si="54"/>
        <v>2.1126760563380281E-2</v>
      </c>
      <c r="F112" s="22">
        <f>IF(ISNUMBER(D112), $B118 * E112, "")</f>
        <v>3169.0140845070423</v>
      </c>
      <c r="G112" s="30">
        <v>293</v>
      </c>
      <c r="H112" s="21">
        <f t="shared" si="55"/>
        <v>3.1690140845070422E-2</v>
      </c>
      <c r="I112" s="105">
        <f>IF(ISNUMBER(G112), $B118 * H112, "")</f>
        <v>4753.5211267605637</v>
      </c>
      <c r="J112" s="20">
        <v>297</v>
      </c>
      <c r="K112" s="21">
        <f t="shared" si="56"/>
        <v>4.5774647887323945E-2</v>
      </c>
      <c r="L112" s="22">
        <f>IF(ISNUMBER(J112), $B118 * K112, "")</f>
        <v>6866.1971830985922</v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 t="s">
        <v>88</v>
      </c>
      <c r="B113" s="129">
        <v>210900</v>
      </c>
      <c r="C113" s="80">
        <v>-2.37023E-4</v>
      </c>
      <c r="D113" s="106">
        <v>207350</v>
      </c>
      <c r="E113" s="107">
        <f>IF(ISNUMBER(D113), (D113 - $B113) / $B113, "")</f>
        <v>-1.683262209577999E-2</v>
      </c>
      <c r="F113" s="108">
        <f>IF(ISNUMBER(D113), $B118 * E113, "")</f>
        <v>-2524.8933143669983</v>
      </c>
      <c r="G113" s="109">
        <v>211700</v>
      </c>
      <c r="H113" s="107">
        <f>IF(ISNUMBER(G113), (G113 - $B113) / $B113, "")</f>
        <v>3.793266951161688E-3</v>
      </c>
      <c r="I113" s="110">
        <f>IF(ISNUMBER(G113), $B118 * H113, "")</f>
        <v>568.99004267425323</v>
      </c>
      <c r="J113" s="106">
        <v>210700</v>
      </c>
      <c r="K113" s="107">
        <f>IF(ISNUMBER(J113), (J113 - $B113) / $B113, "")</f>
        <v>-9.4831673779042201E-4</v>
      </c>
      <c r="L113" s="108">
        <f>IF(ISNUMBER(J113), $B118 * K113, "")</f>
        <v>-142.24751066856331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25" t="s">
        <v>100</v>
      </c>
      <c r="B114" s="126">
        <v>66140</v>
      </c>
      <c r="C114" s="77">
        <v>-3.7656273999999998E-3</v>
      </c>
      <c r="D114" s="15">
        <v>66090</v>
      </c>
      <c r="E114" s="32">
        <f t="shared" ref="E114:E117" si="58">IF(ISNUMBER(D114), (D114 - $B114) / $B114, "")</f>
        <v>-7.5597218022376781E-4</v>
      </c>
      <c r="F114" s="18">
        <f>IF(ISNUMBER(D114), $B118 * E114, "")</f>
        <v>-113.39582703356517</v>
      </c>
      <c r="G114" s="31">
        <v>67250</v>
      </c>
      <c r="H114" s="32">
        <f t="shared" ref="H114:H117" si="59">IF(ISNUMBER(G114), (G114 - $B114) / $B114, "")</f>
        <v>1.6782582400967645E-2</v>
      </c>
      <c r="I114" s="101">
        <f>IF(ISNUMBER(G114), $B118 * H114, "")</f>
        <v>2517.3873601451469</v>
      </c>
      <c r="J114" s="15">
        <v>67210</v>
      </c>
      <c r="K114" s="32">
        <f t="shared" ref="K114:K117" si="60">IF(ISNUMBER(J114), (J114 - $B114) / $B114, "")</f>
        <v>1.6177804656788631E-2</v>
      </c>
      <c r="L114" s="18">
        <f>IF(ISNUMBER(J114), $B118 * K114, "")</f>
        <v>2426.6706985182946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25" t="s">
        <v>84</v>
      </c>
      <c r="B115" s="126">
        <v>5585</v>
      </c>
      <c r="C115" s="77">
        <v>-6.2277579999999999E-3</v>
      </c>
      <c r="D115" s="15">
        <v>5650</v>
      </c>
      <c r="E115" s="32">
        <f t="shared" si="58"/>
        <v>1.1638316920322292E-2</v>
      </c>
      <c r="F115" s="18">
        <f>IF(ISNUMBER(D115), $B118 * E115, "")</f>
        <v>1745.7475380483438</v>
      </c>
      <c r="G115" s="31">
        <v>5730</v>
      </c>
      <c r="H115" s="32">
        <f t="shared" si="59"/>
        <v>2.5962399283795883E-2</v>
      </c>
      <c r="I115" s="101">
        <f>IF(ISNUMBER(G115), $B118 * H115, "")</f>
        <v>3894.3598925693823</v>
      </c>
      <c r="J115" s="15">
        <v>5740</v>
      </c>
      <c r="K115" s="32">
        <f t="shared" si="60"/>
        <v>2.775290957923008E-2</v>
      </c>
      <c r="L115" s="18">
        <f>IF(ISNUMBER(J115), $B118 * K115, "")</f>
        <v>4162.9364368845117</v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25" t="s">
        <v>132</v>
      </c>
      <c r="B116" s="126">
        <v>49200</v>
      </c>
      <c r="C116" s="77">
        <v>-7.0635721000000002E-3</v>
      </c>
      <c r="D116" s="15">
        <v>52740</v>
      </c>
      <c r="E116" s="32">
        <f t="shared" si="58"/>
        <v>7.1951219512195116E-2</v>
      </c>
      <c r="F116" s="18">
        <f>IF(ISNUMBER(D116), $B118 * E116, "")</f>
        <v>10792.682926829268</v>
      </c>
      <c r="G116" s="31">
        <v>52560</v>
      </c>
      <c r="H116" s="32">
        <f t="shared" si="59"/>
        <v>6.8292682926829273E-2</v>
      </c>
      <c r="I116" s="101">
        <f>IF(ISNUMBER(G116), $B118 * H116, "")</f>
        <v>10243.90243902439</v>
      </c>
      <c r="J116" s="15">
        <v>52400</v>
      </c>
      <c r="K116" s="32">
        <f t="shared" si="60"/>
        <v>6.5040650406504072E-2</v>
      </c>
      <c r="L116" s="18">
        <f>IF(ISNUMBER(J116), $B118 * K116, "")</f>
        <v>9756.0975609756115</v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 t="s">
        <v>63</v>
      </c>
      <c r="B117" s="131">
        <v>54110</v>
      </c>
      <c r="C117" s="79">
        <v>-8.0659944999999997E-3</v>
      </c>
      <c r="D117" s="24">
        <v>54190</v>
      </c>
      <c r="E117" s="25">
        <f t="shared" si="58"/>
        <v>1.4784697837737942E-3</v>
      </c>
      <c r="F117" s="104">
        <f>IF(ISNUMBER(D117), $B118 * E117, "")</f>
        <v>221.77046756606913</v>
      </c>
      <c r="G117" s="102">
        <v>55360</v>
      </c>
      <c r="H117" s="25">
        <f t="shared" si="59"/>
        <v>2.3101090371465533E-2</v>
      </c>
      <c r="I117" s="103">
        <f>IF(ISNUMBER(G117), $B118 * H117, "")</f>
        <v>3465.1635557198301</v>
      </c>
      <c r="J117" s="24">
        <v>55400</v>
      </c>
      <c r="K117" s="25">
        <f t="shared" si="60"/>
        <v>2.3840325263352429E-2</v>
      </c>
      <c r="L117" s="104">
        <f>IF(ISNUMBER(J117), $B118 * K117, "")</f>
        <v>3576.0487895028646</v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268</v>
      </c>
      <c r="B118" s="285">
        <f>$B$37</f>
        <v>150000</v>
      </c>
      <c r="C118" s="286"/>
      <c r="D118" s="26" t="s">
        <v>269</v>
      </c>
      <c r="E118" s="27">
        <f>IF(COUNT(E98:E117), SUM(E98:E117) / COUNT(E98:E117), 0)</f>
        <v>2.7043844134561217E-2</v>
      </c>
      <c r="F118" s="28">
        <f>SUM(F98:F117)</f>
        <v>81131.532403683639</v>
      </c>
      <c r="G118" s="26" t="s">
        <v>269</v>
      </c>
      <c r="H118" s="27">
        <f>IF(COUNT(H98:H117), SUM(H98:H117) / COUNT(H98:H117), 0)</f>
        <v>2.8734232138719534E-2</v>
      </c>
      <c r="I118" s="28">
        <f>SUM(I98:I117)</f>
        <v>86202.696416158593</v>
      </c>
      <c r="J118" s="26" t="s">
        <v>269</v>
      </c>
      <c r="K118" s="27">
        <f>IF(COUNT(K98:K117), SUM(K98:K117) / COUNT(K98:K117), 0)</f>
        <v>2.6871925657556854E-2</v>
      </c>
      <c r="L118" s="28">
        <f>SUM(L98:L117)</f>
        <v>80615.776972670574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256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17" t="s">
        <v>265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75390000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-3.9372158999999999E-3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2021-10-16(토) 오전 00:00</v>
      </c>
      <c r="C123" s="284"/>
      <c r="D123" s="256" t="str">
        <f>TEXT($G$1, "[$-ko-KR]yyyy-mm-dd(ddd) ") &amp; "오후 14:00"</f>
        <v>2021-10-16(토) 오후 14:00</v>
      </c>
      <c r="E123" s="257"/>
      <c r="F123" s="258"/>
      <c r="G123" s="256" t="str">
        <f>TEXT($G$1, "[$-ko-KR]yyyy-mm-dd(ddd) ") &amp; "오후 19:00"</f>
        <v>2021-10-16(토) 오후 19:00</v>
      </c>
      <c r="H123" s="257"/>
      <c r="I123" s="258"/>
      <c r="J123" s="256" t="str">
        <f>TEXT($G$1, "[$-ko-KR]yyyy-mm-dd(ddd) ") &amp; "오후 21:00"</f>
        <v>2021-10-16(토) 오후 21:00</v>
      </c>
      <c r="K123" s="257"/>
      <c r="L123" s="258"/>
      <c r="M123" s="256" t="str">
        <f>TEXT($G$1+1, "[$-ko-KR]yyyy-mm-dd(ddd) ") &amp; "오전 00:00"</f>
        <v>2021-10-17(일)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8" t="s">
        <v>58</v>
      </c>
      <c r="H124" s="219" t="s">
        <v>266</v>
      </c>
      <c r="I124" s="22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2"/>
      <c r="R124" s="232"/>
      <c r="S124" s="232"/>
    </row>
    <row r="125" spans="1:19" ht="17.25" thickBot="1">
      <c r="A125" s="123" t="s">
        <v>98</v>
      </c>
      <c r="B125" s="124">
        <v>4.4800000000000004</v>
      </c>
      <c r="C125" s="76">
        <v>-1.75438596E-2</v>
      </c>
      <c r="D125" s="13">
        <v>4.46</v>
      </c>
      <c r="E125" s="14">
        <f>IF(ISNUMBER(D125), (D125 - $B125) / $B125, "")</f>
        <v>-4.4642857142858173E-3</v>
      </c>
      <c r="F125" s="16">
        <f>IF(ISNUMBER(D125), $B145 * E125, "")</f>
        <v>-669.64285714287257</v>
      </c>
      <c r="G125" s="29">
        <v>4.5199999999999996</v>
      </c>
      <c r="H125" s="14">
        <f>IF(ISNUMBER(G125), (G125 - $B125) / $B125, "")</f>
        <v>8.9285714285712373E-3</v>
      </c>
      <c r="I125" s="100">
        <f>IF(ISNUMBER(G125), $B145 * H125, "")</f>
        <v>1339.2857142856856</v>
      </c>
      <c r="J125" s="13">
        <v>4.5199999999999996</v>
      </c>
      <c r="K125" s="14">
        <f>IF(ISNUMBER(J125), (J125 - $B125) / $B125, "")</f>
        <v>8.9285714285712373E-3</v>
      </c>
      <c r="L125" s="16">
        <f>IF(ISNUMBER(J125), $B145 * K125, "")</f>
        <v>1339.2857142856856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 t="s">
        <v>248</v>
      </c>
      <c r="B126" s="126">
        <v>94.4</v>
      </c>
      <c r="C126" s="77">
        <v>-2.3784901800000001E-2</v>
      </c>
      <c r="D126" s="15">
        <v>93.1</v>
      </c>
      <c r="E126" s="32">
        <f t="shared" ref="E126:E129" si="62">IF(ISNUMBER(D126), (D126 - $B126) / $B126, "")</f>
        <v>-1.3771186440678086E-2</v>
      </c>
      <c r="F126" s="18">
        <f>IF(ISNUMBER(D126), $B145 * E126, "")</f>
        <v>-2065.6779661017126</v>
      </c>
      <c r="G126" s="31">
        <v>95.1</v>
      </c>
      <c r="H126" s="32">
        <f t="shared" ref="H126:H129" si="63">IF(ISNUMBER(G126), (G126 - $B126) / $B126, "")</f>
        <v>7.4152542372880144E-3</v>
      </c>
      <c r="I126" s="101">
        <f>IF(ISNUMBER(G126), $B145 * H126, "")</f>
        <v>1112.2881355932022</v>
      </c>
      <c r="J126" s="15">
        <v>94.7</v>
      </c>
      <c r="K126" s="32">
        <f t="shared" ref="K126:K129" si="64">IF(ISNUMBER(J126), (J126 - $B126) / $B126, "")</f>
        <v>3.1779661016948851E-3</v>
      </c>
      <c r="L126" s="18">
        <f>IF(ISNUMBER(J126), $B145 * K126, "")</f>
        <v>476.69491525423274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 t="s">
        <v>146</v>
      </c>
      <c r="B127" s="126">
        <v>22.1</v>
      </c>
      <c r="C127" s="77">
        <v>-4.7413793099999997E-2</v>
      </c>
      <c r="D127" s="15">
        <v>22.4</v>
      </c>
      <c r="E127" s="32">
        <f t="shared" si="62"/>
        <v>1.3574660633484033E-2</v>
      </c>
      <c r="F127" s="18">
        <f>IF(ISNUMBER(D127), $B145 * E127, "")</f>
        <v>2036.199095022605</v>
      </c>
      <c r="G127" s="31">
        <v>23</v>
      </c>
      <c r="H127" s="32">
        <f t="shared" si="63"/>
        <v>4.072398190045242E-2</v>
      </c>
      <c r="I127" s="101">
        <f>IF(ISNUMBER(G127), $B145 * H127, "")</f>
        <v>6108.5972850678627</v>
      </c>
      <c r="J127" s="15">
        <v>22.9</v>
      </c>
      <c r="K127" s="32">
        <f t="shared" si="64"/>
        <v>3.6199095022624306E-2</v>
      </c>
      <c r="L127" s="18">
        <f>IF(ISNUMBER(J127), $B145 * K127, "")</f>
        <v>5429.8642533936454</v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25" t="s">
        <v>65</v>
      </c>
      <c r="B128" s="126">
        <v>63.6</v>
      </c>
      <c r="C128" s="77">
        <v>-4.79041916E-2</v>
      </c>
      <c r="D128" s="15">
        <v>63.3</v>
      </c>
      <c r="E128" s="32">
        <f t="shared" si="62"/>
        <v>-4.7169811320755383E-3</v>
      </c>
      <c r="F128" s="18">
        <f>IF(ISNUMBER(D128), $B145 * E128, "")</f>
        <v>-707.54716981133072</v>
      </c>
      <c r="G128" s="31">
        <v>65.099999999999994</v>
      </c>
      <c r="H128" s="32">
        <f t="shared" si="63"/>
        <v>2.3584905660377246E-2</v>
      </c>
      <c r="I128" s="101">
        <f>IF(ISNUMBER(G128), $B145 * H128, "")</f>
        <v>3537.7358490565866</v>
      </c>
      <c r="J128" s="15">
        <v>65.099999999999994</v>
      </c>
      <c r="K128" s="32">
        <f t="shared" si="64"/>
        <v>2.3584905660377246E-2</v>
      </c>
      <c r="L128" s="18">
        <f>IF(ISNUMBER(J128), $B145 * K128, "")</f>
        <v>3537.7358490565866</v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27" t="s">
        <v>328</v>
      </c>
      <c r="B129" s="128">
        <v>0.255</v>
      </c>
      <c r="C129" s="78">
        <v>-4.8507462699999997E-2</v>
      </c>
      <c r="D129" s="20">
        <v>0.249</v>
      </c>
      <c r="E129" s="21">
        <f t="shared" si="62"/>
        <v>-2.3529411764705903E-2</v>
      </c>
      <c r="F129" s="22">
        <f>IF(ISNUMBER(D129), $B145 * E129, "")</f>
        <v>-3529.4117647058856</v>
      </c>
      <c r="G129" s="30">
        <v>0.253</v>
      </c>
      <c r="H129" s="21">
        <f t="shared" si="63"/>
        <v>-7.8431372549019676E-3</v>
      </c>
      <c r="I129" s="105">
        <f>IF(ISNUMBER(G129), $B145 * H129, "")</f>
        <v>-1176.4705882352951</v>
      </c>
      <c r="J129" s="20">
        <v>0.253</v>
      </c>
      <c r="K129" s="21">
        <f t="shared" si="64"/>
        <v>-7.8431372549019676E-3</v>
      </c>
      <c r="L129" s="22">
        <f>IF(ISNUMBER(J129), $B145 * K129, "")</f>
        <v>-1176.4705882352951</v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25" t="s">
        <v>120</v>
      </c>
      <c r="B130" s="129">
        <v>38.1</v>
      </c>
      <c r="C130" s="80">
        <v>-6.3882063899999994E-2</v>
      </c>
      <c r="D130" s="106">
        <v>38.1</v>
      </c>
      <c r="E130" s="107">
        <f>IF(ISNUMBER(D130), (D130 - $B130) / $B130, "")</f>
        <v>0</v>
      </c>
      <c r="F130" s="108">
        <f>IF(ISNUMBER(D130), $B145 * E130, "")</f>
        <v>0</v>
      </c>
      <c r="G130" s="109">
        <v>39</v>
      </c>
      <c r="H130" s="107">
        <f>IF(ISNUMBER(G130), (G130 - $B130) / $B130, "")</f>
        <v>2.362204724409445E-2</v>
      </c>
      <c r="I130" s="110">
        <f>IF(ISNUMBER(G130), $B145 * H130, "")</f>
        <v>3543.3070866141675</v>
      </c>
      <c r="J130" s="106">
        <v>39.700000000000003</v>
      </c>
      <c r="K130" s="107">
        <f>IF(ISNUMBER(J130), (J130 - $B130) / $B130, "")</f>
        <v>4.1994750656168013E-2</v>
      </c>
      <c r="L130" s="108">
        <f>IF(ISNUMBER(J130), $B145 * K130, "")</f>
        <v>6299.2125984252016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25" t="s">
        <v>200</v>
      </c>
      <c r="B131" s="126">
        <v>83</v>
      </c>
      <c r="C131" s="77">
        <v>-7.3660714299999999E-2</v>
      </c>
      <c r="D131" s="15">
        <v>82.3</v>
      </c>
      <c r="E131" s="32">
        <f t="shared" ref="E131:E134" si="66">IF(ISNUMBER(D131), (D131 - $B131) / $B131, "")</f>
        <v>-8.4337349397590709E-3</v>
      </c>
      <c r="F131" s="18">
        <f>IF(ISNUMBER(D131), $B145 * E131, "")</f>
        <v>-1265.0602409638607</v>
      </c>
      <c r="G131" s="31">
        <v>83.9</v>
      </c>
      <c r="H131" s="32">
        <f t="shared" ref="H131:H134" si="67">IF(ISNUMBER(G131), (G131 - $B131) / $B131, "")</f>
        <v>1.0843373493975973E-2</v>
      </c>
      <c r="I131" s="101">
        <f>IF(ISNUMBER(G131), $B145 * H131, "")</f>
        <v>1626.506024096396</v>
      </c>
      <c r="J131" s="15">
        <v>83.6</v>
      </c>
      <c r="K131" s="32">
        <f t="shared" ref="K131:K134" si="68">IF(ISNUMBER(J131), (J131 - $B131) / $B131, "")</f>
        <v>7.2289156626505341E-3</v>
      </c>
      <c r="L131" s="18">
        <f>IF(ISNUMBER(J131), $B145 * K131, "")</f>
        <v>1084.3373493975801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25" t="s">
        <v>232</v>
      </c>
      <c r="B132" s="126">
        <v>82.2</v>
      </c>
      <c r="C132" s="77">
        <v>-7.4324324299999994E-2</v>
      </c>
      <c r="D132" s="15">
        <v>81.099999999999994</v>
      </c>
      <c r="E132" s="32">
        <f t="shared" si="66"/>
        <v>-1.3381995133820055E-2</v>
      </c>
      <c r="F132" s="18">
        <f>IF(ISNUMBER(D132), $B145 * E132, "")</f>
        <v>-2007.2992700730083</v>
      </c>
      <c r="G132" s="31">
        <v>82.5</v>
      </c>
      <c r="H132" s="32">
        <f t="shared" si="67"/>
        <v>3.6496350364963156E-3</v>
      </c>
      <c r="I132" s="101">
        <f>IF(ISNUMBER(G132), $B145 * H132, "")</f>
        <v>547.44525547444732</v>
      </c>
      <c r="J132" s="15">
        <v>82.2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25" t="s">
        <v>188</v>
      </c>
      <c r="B133" s="126">
        <v>18.3</v>
      </c>
      <c r="C133" s="77">
        <v>-8.9552238800000003E-2</v>
      </c>
      <c r="D133" s="15">
        <v>18.600000000000001</v>
      </c>
      <c r="E133" s="32">
        <f t="shared" si="66"/>
        <v>1.6393442622950859E-2</v>
      </c>
      <c r="F133" s="18">
        <f>IF(ISNUMBER(D133), $B145 * E133, "")</f>
        <v>2459.0163934426287</v>
      </c>
      <c r="G133" s="31">
        <v>18.899999999999999</v>
      </c>
      <c r="H133" s="32">
        <f t="shared" si="67"/>
        <v>3.2786885245901523E-2</v>
      </c>
      <c r="I133" s="101">
        <f>IF(ISNUMBER(G133), $B145 * H133, "")</f>
        <v>4918.0327868852282</v>
      </c>
      <c r="J133" s="15">
        <v>18.8</v>
      </c>
      <c r="K133" s="32">
        <f t="shared" si="68"/>
        <v>2.7322404371584699E-2</v>
      </c>
      <c r="L133" s="18">
        <f>IF(ISNUMBER(J133), $B145 * K133, "")</f>
        <v>4098.3606557377052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214</v>
      </c>
      <c r="B134" s="131">
        <v>12.5</v>
      </c>
      <c r="C134" s="79">
        <v>-9.4202898600000001E-2</v>
      </c>
      <c r="D134" s="24">
        <v>12.5</v>
      </c>
      <c r="E134" s="25">
        <f t="shared" si="66"/>
        <v>0</v>
      </c>
      <c r="F134" s="104">
        <f>IF(ISNUMBER(D134), $B145 * E134, "")</f>
        <v>0</v>
      </c>
      <c r="G134" s="102">
        <v>12.8</v>
      </c>
      <c r="H134" s="25">
        <f t="shared" si="67"/>
        <v>2.4000000000000056E-2</v>
      </c>
      <c r="I134" s="103">
        <f>IF(ISNUMBER(G134), $B145 * H134, "")</f>
        <v>3600.0000000000082</v>
      </c>
      <c r="J134" s="24">
        <v>12.7</v>
      </c>
      <c r="K134" s="25">
        <f t="shared" si="68"/>
        <v>1.5999999999999945E-2</v>
      </c>
      <c r="L134" s="104">
        <f>IF(ISNUMBER(J134), $B145 * K134, "")</f>
        <v>2399.9999999999918</v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3" t="s">
        <v>148</v>
      </c>
      <c r="B135" s="124">
        <v>13.6</v>
      </c>
      <c r="C135" s="76">
        <v>-9.9337748300000001E-2</v>
      </c>
      <c r="D135" s="13">
        <v>13.7</v>
      </c>
      <c r="E135" s="14">
        <f>IF(ISNUMBER(D135), (D135 - $B135) / $B135, "")</f>
        <v>7.3529411764705621E-3</v>
      </c>
      <c r="F135" s="16">
        <f>IF(ISNUMBER(D135), $B145 * E135, "")</f>
        <v>1102.9411764705844</v>
      </c>
      <c r="G135" s="29">
        <v>14</v>
      </c>
      <c r="H135" s="14">
        <f>IF(ISNUMBER(G135), (G135 - $B135) / $B135, "")</f>
        <v>2.941176470588238E-2</v>
      </c>
      <c r="I135" s="100">
        <f>IF(ISNUMBER(G135), $B145 * H135, "")</f>
        <v>4411.7647058823568</v>
      </c>
      <c r="J135" s="13">
        <v>14</v>
      </c>
      <c r="K135" s="14">
        <f>IF(ISNUMBER(J135), (J135 - $B135) / $B135, "")</f>
        <v>2.941176470588238E-2</v>
      </c>
      <c r="L135" s="16">
        <f>IF(ISNUMBER(J135), $B145 * K135, "")</f>
        <v>4411.7647058823568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25" t="s">
        <v>176</v>
      </c>
      <c r="B136" s="126">
        <v>24.2</v>
      </c>
      <c r="C136" s="77">
        <v>-0.10701107009999999</v>
      </c>
      <c r="D136" s="15">
        <v>23.5</v>
      </c>
      <c r="E136" s="32">
        <f t="shared" ref="E136:E139" si="70">IF(ISNUMBER(D136), (D136 - $B136) / $B136, "")</f>
        <v>-2.8925619834710717E-2</v>
      </c>
      <c r="F136" s="18">
        <f>IF(ISNUMBER(D136), $B145 * E136, "")</f>
        <v>-4338.8429752066077</v>
      </c>
      <c r="G136" s="31">
        <v>24.1</v>
      </c>
      <c r="H136" s="32">
        <f t="shared" ref="H136:H139" si="71">IF(ISNUMBER(G136), (G136 - $B136) / $B136, "")</f>
        <v>-4.1322314049585893E-3</v>
      </c>
      <c r="I136" s="101">
        <f>IF(ISNUMBER(G136), $B145 * H136, "")</f>
        <v>-619.83471074378838</v>
      </c>
      <c r="J136" s="15">
        <v>23.8</v>
      </c>
      <c r="K136" s="32">
        <f t="shared" ref="K136:K139" si="72">IF(ISNUMBER(J136), (J136 - $B136) / $B136, "")</f>
        <v>-1.6528925619834652E-2</v>
      </c>
      <c r="L136" s="18">
        <f>IF(ISNUMBER(J136), $B145 * K136, "")</f>
        <v>-2479.3388429751976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25" t="s">
        <v>206</v>
      </c>
      <c r="B137" s="126">
        <v>15.6</v>
      </c>
      <c r="C137" s="77">
        <v>-0.10857142860000001</v>
      </c>
      <c r="D137" s="15">
        <v>15.9</v>
      </c>
      <c r="E137" s="32">
        <f t="shared" si="70"/>
        <v>1.9230769230769277E-2</v>
      </c>
      <c r="F137" s="18">
        <f>IF(ISNUMBER(D137), $B145 * E137, "")</f>
        <v>2884.6153846153916</v>
      </c>
      <c r="G137" s="31">
        <v>16</v>
      </c>
      <c r="H137" s="32">
        <f t="shared" si="71"/>
        <v>2.5641025641025664E-2</v>
      </c>
      <c r="I137" s="101">
        <f>IF(ISNUMBER(G137), $B145 * H137, "")</f>
        <v>3846.1538461538498</v>
      </c>
      <c r="J137" s="15">
        <v>15.9</v>
      </c>
      <c r="K137" s="32">
        <f t="shared" si="72"/>
        <v>1.9230769230769277E-2</v>
      </c>
      <c r="L137" s="18">
        <f>IF(ISNUMBER(J137), $B145 * K137, "")</f>
        <v>2884.6153846153916</v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25" t="s">
        <v>186</v>
      </c>
      <c r="B138" s="126">
        <v>16.2</v>
      </c>
      <c r="C138" s="77">
        <v>-0.1098901099</v>
      </c>
      <c r="D138" s="15">
        <v>17</v>
      </c>
      <c r="E138" s="32">
        <f t="shared" si="70"/>
        <v>4.9382716049382762E-2</v>
      </c>
      <c r="F138" s="18">
        <f>IF(ISNUMBER(D138), $B145 * E138, "")</f>
        <v>7407.4074074074142</v>
      </c>
      <c r="G138" s="31">
        <v>17.100000000000001</v>
      </c>
      <c r="H138" s="32">
        <f t="shared" si="71"/>
        <v>5.5555555555555691E-2</v>
      </c>
      <c r="I138" s="101">
        <f>IF(ISNUMBER(G138), $B145 * H138, "")</f>
        <v>8333.3333333333539</v>
      </c>
      <c r="J138" s="15">
        <v>16.8</v>
      </c>
      <c r="K138" s="32">
        <f t="shared" si="72"/>
        <v>3.7037037037037125E-2</v>
      </c>
      <c r="L138" s="18">
        <f>IF(ISNUMBER(J138), $B145 * K138, "")</f>
        <v>5555.5555555555684</v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 t="s">
        <v>208</v>
      </c>
      <c r="B139" s="128">
        <v>20</v>
      </c>
      <c r="C139" s="78">
        <v>-0.12663755460000001</v>
      </c>
      <c r="D139" s="20">
        <v>20.100000000000001</v>
      </c>
      <c r="E139" s="21">
        <f t="shared" si="70"/>
        <v>5.0000000000000712E-3</v>
      </c>
      <c r="F139" s="22">
        <f>IF(ISNUMBER(D139), $B145 * E139, "")</f>
        <v>750.00000000001069</v>
      </c>
      <c r="G139" s="30">
        <v>20.5</v>
      </c>
      <c r="H139" s="21">
        <f t="shared" si="71"/>
        <v>2.5000000000000001E-2</v>
      </c>
      <c r="I139" s="105">
        <f>IF(ISNUMBER(G139), $B145 * H139, "")</f>
        <v>3750</v>
      </c>
      <c r="J139" s="20">
        <v>20.2</v>
      </c>
      <c r="K139" s="21">
        <f t="shared" si="72"/>
        <v>9.9999999999999638E-3</v>
      </c>
      <c r="L139" s="22">
        <f>IF(ISNUMBER(J139), $B145 * K139, "")</f>
        <v>1499.9999999999945</v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 t="s">
        <v>202</v>
      </c>
      <c r="B140" s="129">
        <v>20.399999999999999</v>
      </c>
      <c r="C140" s="80">
        <v>-0.12820512819999999</v>
      </c>
      <c r="D140" s="106">
        <v>22.2</v>
      </c>
      <c r="E140" s="107">
        <f>IF(ISNUMBER(D140), (D140 - $B140) / $B140, "")</f>
        <v>8.8235294117647106E-2</v>
      </c>
      <c r="F140" s="108">
        <f>IF(ISNUMBER(D140), $B145 * E140, "")</f>
        <v>13235.294117647067</v>
      </c>
      <c r="G140" s="109">
        <v>22.6</v>
      </c>
      <c r="H140" s="107">
        <f>IF(ISNUMBER(G140), (G140 - $B140) / $B140, "")</f>
        <v>0.10784313725490211</v>
      </c>
      <c r="I140" s="110">
        <f>IF(ISNUMBER(G140), $B145 * H140, "")</f>
        <v>16176.470588235316</v>
      </c>
      <c r="J140" s="106">
        <v>22.6</v>
      </c>
      <c r="K140" s="107">
        <f>IF(ISNUMBER(J140), (J140 - $B140) / $B140, "")</f>
        <v>0.10784313725490211</v>
      </c>
      <c r="L140" s="108">
        <f>IF(ISNUMBER(J140), $B145 * K140, "")</f>
        <v>16176.470588235316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 t="s">
        <v>72</v>
      </c>
      <c r="B141" s="126">
        <v>37.700000000000003</v>
      </c>
      <c r="C141" s="77">
        <v>-0.1333333333</v>
      </c>
      <c r="D141" s="15">
        <v>36.200000000000003</v>
      </c>
      <c r="E141" s="32">
        <f t="shared" ref="E141:E144" si="74">IF(ISNUMBER(D141), (D141 - $B141) / $B141, "")</f>
        <v>-3.9787798408488062E-2</v>
      </c>
      <c r="F141" s="18">
        <f>IF(ISNUMBER(D141), $B145 * E141, "")</f>
        <v>-5968.1697612732096</v>
      </c>
      <c r="G141" s="31">
        <v>37.1</v>
      </c>
      <c r="H141" s="32">
        <f t="shared" ref="H141:H144" si="75">IF(ISNUMBER(G141), (G141 - $B141) / $B141, "")</f>
        <v>-1.5915119363395264E-2</v>
      </c>
      <c r="I141" s="101">
        <f>IF(ISNUMBER(G141), $B145 * H141, "")</f>
        <v>-2387.2679045092896</v>
      </c>
      <c r="J141" s="15">
        <v>36.9</v>
      </c>
      <c r="K141" s="32">
        <f t="shared" ref="K141:K144" si="76">IF(ISNUMBER(J141), (J141 - $B141) / $B141, "")</f>
        <v>-2.1220159151193744E-2</v>
      </c>
      <c r="L141" s="18">
        <f>IF(ISNUMBER(J141), $B145 * K141, "")</f>
        <v>-3183.0238726790617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268</v>
      </c>
      <c r="B145" s="285">
        <f>$B$37</f>
        <v>150000</v>
      </c>
      <c r="C145" s="286"/>
      <c r="D145" s="26" t="s">
        <v>269</v>
      </c>
      <c r="E145" s="27">
        <f>IF(COUNT(E125:E144), SUM(E125:E144) / COUNT(E125:E144), 0)</f>
        <v>3.6564006154224359E-3</v>
      </c>
      <c r="F145" s="28">
        <f>SUM(F125:F144)</f>
        <v>9323.8215693272177</v>
      </c>
      <c r="G145" s="26" t="s">
        <v>269</v>
      </c>
      <c r="H145" s="27">
        <f>IF(COUNT(H125:H144), SUM(H125:H144) / COUNT(H125:H144), 0)</f>
        <v>2.3006802904780431E-2</v>
      </c>
      <c r="I145" s="28">
        <f>SUM(I125:I144)</f>
        <v>58667.347407190093</v>
      </c>
      <c r="J145" s="26" t="s">
        <v>269</v>
      </c>
      <c r="K145" s="27">
        <f>IF(COUNT(K125:K144), SUM(K125:K144) / COUNT(K125:K144), 0)</f>
        <v>1.8962770300372429E-2</v>
      </c>
      <c r="L145" s="28">
        <f>SUM(L125:L144)</f>
        <v>48355.064265949695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257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17" t="s">
        <v>265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75390000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-3.9372158999999999E-3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2021-10-16(토) 오전 00:00</v>
      </c>
      <c r="C150" s="284"/>
      <c r="D150" s="256" t="str">
        <f>TEXT($G$1, "[$-ko-KR]yyyy-mm-dd(ddd) ") &amp; "오후 14:00"</f>
        <v>2021-10-16(토) 오후 14:00</v>
      </c>
      <c r="E150" s="257"/>
      <c r="F150" s="258"/>
      <c r="G150" s="256" t="str">
        <f>TEXT($G$1, "[$-ko-KR]yyyy-mm-dd(ddd) ") &amp; "오후 19:00"</f>
        <v>2021-10-16(토) 오후 19:00</v>
      </c>
      <c r="H150" s="257"/>
      <c r="I150" s="258"/>
      <c r="J150" s="256" t="str">
        <f>TEXT($G$1, "[$-ko-KR]yyyy-mm-dd(ddd) ") &amp; "오후 21:00"</f>
        <v>2021-10-16(토) 오후 21:00</v>
      </c>
      <c r="K150" s="257"/>
      <c r="L150" s="258"/>
      <c r="M150" s="256" t="str">
        <f>TEXT($G$1+1, "[$-ko-KR]yyyy-mm-dd(ddd) ") &amp; "오전 00:00"</f>
        <v>2021-10-17(일)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8" t="s">
        <v>58</v>
      </c>
      <c r="H151" s="219" t="s">
        <v>266</v>
      </c>
      <c r="I151" s="22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2"/>
      <c r="R151" s="232"/>
      <c r="S151" s="232"/>
    </row>
    <row r="152" spans="1:19" ht="17.25" thickBot="1">
      <c r="A152" s="123" t="s">
        <v>212</v>
      </c>
      <c r="B152" s="124">
        <v>969</v>
      </c>
      <c r="C152" s="76">
        <v>-5.9223300999999999E-2</v>
      </c>
      <c r="D152" s="13">
        <v>960</v>
      </c>
      <c r="E152" s="14">
        <f>IF(ISNUMBER(D152), (D152 - $B152) / $B152, "")</f>
        <v>-9.2879256965944269E-3</v>
      </c>
      <c r="F152" s="16">
        <f>IF(ISNUMBER(D152), $B172 * E152, "")</f>
        <v>-1393.188854489164</v>
      </c>
      <c r="G152" s="29">
        <v>967</v>
      </c>
      <c r="H152" s="14">
        <f>IF(ISNUMBER(G152), (G152 - $B152) / $B152, "")</f>
        <v>-2.0639834881320948E-3</v>
      </c>
      <c r="I152" s="100">
        <f>IF(ISNUMBER(G152), $B172 * H152, "")</f>
        <v>-309.59752321981421</v>
      </c>
      <c r="J152" s="13">
        <v>969</v>
      </c>
      <c r="K152" s="14">
        <f>IF(ISNUMBER(J152), (J152 - $B152) / $B152, "")</f>
        <v>0</v>
      </c>
      <c r="L152" s="16">
        <f>IF(ISNUMBER(J152), $B172 * K152, "")</f>
        <v>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 t="s">
        <v>240</v>
      </c>
      <c r="B153" s="126">
        <v>652</v>
      </c>
      <c r="C153" s="77">
        <v>-6.0518731999999999E-2</v>
      </c>
      <c r="D153" s="15">
        <v>646</v>
      </c>
      <c r="E153" s="32">
        <f t="shared" ref="E153:E156" si="78">IF(ISNUMBER(D153), (D153 - $B153) / $B153, "")</f>
        <v>-9.202453987730062E-3</v>
      </c>
      <c r="F153" s="18">
        <f>IF(ISNUMBER(D153), $B172 * E153, "")</f>
        <v>-1380.3680981595094</v>
      </c>
      <c r="G153" s="31">
        <v>654</v>
      </c>
      <c r="H153" s="32">
        <f t="shared" ref="H153:H156" si="79">IF(ISNUMBER(G153), (G153 - $B153) / $B153, "")</f>
        <v>3.0674846625766872E-3</v>
      </c>
      <c r="I153" s="101">
        <f>IF(ISNUMBER(G153), $B172 * H153, "")</f>
        <v>460.12269938650309</v>
      </c>
      <c r="J153" s="15">
        <v>655</v>
      </c>
      <c r="K153" s="32">
        <f t="shared" ref="K153:K156" si="80">IF(ISNUMBER(J153), (J153 - $B153) / $B153, "")</f>
        <v>4.601226993865031E-3</v>
      </c>
      <c r="L153" s="18">
        <f>IF(ISNUMBER(J153), $B172 * K153, "")</f>
        <v>690.18404907975469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 t="s">
        <v>160</v>
      </c>
      <c r="B154" s="126">
        <v>108</v>
      </c>
      <c r="C154" s="77">
        <v>-6.0869565200000003E-2</v>
      </c>
      <c r="D154" s="15">
        <v>107</v>
      </c>
      <c r="E154" s="32">
        <f t="shared" si="78"/>
        <v>-9.2592592592592587E-3</v>
      </c>
      <c r="F154" s="18">
        <f>IF(ISNUMBER(D154), $B172 * E154, "")</f>
        <v>-1388.8888888888889</v>
      </c>
      <c r="G154" s="31">
        <v>109</v>
      </c>
      <c r="H154" s="32">
        <f t="shared" si="79"/>
        <v>9.2592592592592587E-3</v>
      </c>
      <c r="I154" s="101">
        <f>IF(ISNUMBER(G154), $B172 * H154, "")</f>
        <v>1388.8888888888889</v>
      </c>
      <c r="J154" s="15">
        <v>112</v>
      </c>
      <c r="K154" s="32">
        <f t="shared" si="80"/>
        <v>3.7037037037037035E-2</v>
      </c>
      <c r="L154" s="18">
        <f>IF(ISNUMBER(J154), $B172 * K154, "")</f>
        <v>5555.5555555555557</v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25" t="s">
        <v>330</v>
      </c>
      <c r="B155" s="126">
        <v>445</v>
      </c>
      <c r="C155" s="77">
        <v>-6.1181434600000001E-2</v>
      </c>
      <c r="D155" s="15">
        <v>454</v>
      </c>
      <c r="E155" s="32">
        <f t="shared" si="78"/>
        <v>2.0224719101123594E-2</v>
      </c>
      <c r="F155" s="18">
        <f>IF(ISNUMBER(D155), $B172 * E155, "")</f>
        <v>3033.7078651685392</v>
      </c>
      <c r="G155" s="31">
        <v>458</v>
      </c>
      <c r="H155" s="32">
        <f t="shared" si="79"/>
        <v>2.9213483146067417E-2</v>
      </c>
      <c r="I155" s="101">
        <f>IF(ISNUMBER(G155), $B172 * H155, "")</f>
        <v>4382.0224719101125</v>
      </c>
      <c r="J155" s="15">
        <v>460</v>
      </c>
      <c r="K155" s="32">
        <f t="shared" si="80"/>
        <v>3.3707865168539325E-2</v>
      </c>
      <c r="L155" s="18">
        <f>IF(ISNUMBER(J155), $B172 * K155, "")</f>
        <v>5056.1797752808989</v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27" t="s">
        <v>252</v>
      </c>
      <c r="B156" s="128">
        <v>399</v>
      </c>
      <c r="C156" s="78">
        <v>-6.5573770500000003E-2</v>
      </c>
      <c r="D156" s="20">
        <v>392</v>
      </c>
      <c r="E156" s="21">
        <f t="shared" si="78"/>
        <v>-1.7543859649122806E-2</v>
      </c>
      <c r="F156" s="22">
        <f>IF(ISNUMBER(D156), $B172 * E156, "")</f>
        <v>-2631.5789473684208</v>
      </c>
      <c r="G156" s="30">
        <v>399</v>
      </c>
      <c r="H156" s="21">
        <f t="shared" si="79"/>
        <v>0</v>
      </c>
      <c r="I156" s="105">
        <f>IF(ISNUMBER(G156), $B172 * H156, "")</f>
        <v>0</v>
      </c>
      <c r="J156" s="20">
        <v>396</v>
      </c>
      <c r="K156" s="21">
        <f t="shared" si="80"/>
        <v>-7.5187969924812026E-3</v>
      </c>
      <c r="L156" s="22">
        <f>IF(ISNUMBER(J156), $B172 * K156, "")</f>
        <v>-1127.8195488721803</v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25" t="s">
        <v>172</v>
      </c>
      <c r="B157" s="129">
        <v>441</v>
      </c>
      <c r="C157" s="80">
        <v>-6.5677966099999999E-2</v>
      </c>
      <c r="D157" s="106">
        <v>429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439</v>
      </c>
      <c r="H157" s="107">
        <f>IF(ISNUMBER(G157), (G157 - $B157) / $B157, "")</f>
        <v>-4.5351473922902496E-3</v>
      </c>
      <c r="I157" s="110">
        <f>IF(ISNUMBER(G157), $B172 * H157, "")</f>
        <v>-680.27210884353747</v>
      </c>
      <c r="J157" s="106">
        <v>440</v>
      </c>
      <c r="K157" s="107">
        <f>IF(ISNUMBER(J157), (J157 - $B157) / $B157, "")</f>
        <v>-2.2675736961451248E-3</v>
      </c>
      <c r="L157" s="108">
        <f>IF(ISNUMBER(J157), $B172 * K157, "")</f>
        <v>-340.13605442176873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25" t="s">
        <v>190</v>
      </c>
      <c r="B158" s="126">
        <v>382</v>
      </c>
      <c r="C158" s="77">
        <v>-6.6014669900000003E-2</v>
      </c>
      <c r="D158" s="15">
        <v>374</v>
      </c>
      <c r="E158" s="32">
        <f t="shared" ref="E158:E161" si="82">IF(ISNUMBER(D158), (D158 - $B158) / $B158, "")</f>
        <v>-2.0942408376963352E-2</v>
      </c>
      <c r="F158" s="18">
        <f>IF(ISNUMBER(D158), $B172 * E158, "")</f>
        <v>-3141.3612565445028</v>
      </c>
      <c r="G158" s="31">
        <v>385</v>
      </c>
      <c r="H158" s="32">
        <f t="shared" ref="H158:H161" si="83">IF(ISNUMBER(G158), (G158 - $B158) / $B158, "")</f>
        <v>7.8534031413612562E-3</v>
      </c>
      <c r="I158" s="101">
        <f>IF(ISNUMBER(G158), $B172 * H158, "")</f>
        <v>1178.0104712041884</v>
      </c>
      <c r="J158" s="15">
        <v>381</v>
      </c>
      <c r="K158" s="32">
        <f t="shared" ref="K158:K161" si="84">IF(ISNUMBER(J158), (J158 - $B158) / $B158, "")</f>
        <v>-2.617801047120419E-3</v>
      </c>
      <c r="L158" s="18">
        <f>IF(ISNUMBER(J158), $B172 * K158, "")</f>
        <v>-392.67015706806285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25" t="s">
        <v>108</v>
      </c>
      <c r="B159" s="126">
        <v>172</v>
      </c>
      <c r="C159" s="77">
        <v>-7.0270270300000007E-2</v>
      </c>
      <c r="D159" s="15">
        <v>170</v>
      </c>
      <c r="E159" s="32">
        <f t="shared" si="82"/>
        <v>-1.1627906976744186E-2</v>
      </c>
      <c r="F159" s="18">
        <f>IF(ISNUMBER(D159), $B172 * E159, "")</f>
        <v>-1744.1860465116279</v>
      </c>
      <c r="G159" s="31">
        <v>173</v>
      </c>
      <c r="H159" s="32">
        <f t="shared" si="83"/>
        <v>5.8139534883720929E-3</v>
      </c>
      <c r="I159" s="101">
        <f>IF(ISNUMBER(G159), $B172 * H159, "")</f>
        <v>872.09302325581393</v>
      </c>
      <c r="J159" s="15">
        <v>171</v>
      </c>
      <c r="K159" s="32">
        <f t="shared" si="84"/>
        <v>-5.8139534883720929E-3</v>
      </c>
      <c r="L159" s="18">
        <f>IF(ISNUMBER(J159), $B172 * K159, "")</f>
        <v>-872.09302325581393</v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25" t="s">
        <v>234</v>
      </c>
      <c r="B160" s="126">
        <v>717</v>
      </c>
      <c r="C160" s="77">
        <v>-7.2445019400000005E-2</v>
      </c>
      <c r="D160" s="15">
        <v>707</v>
      </c>
      <c r="E160" s="32">
        <f t="shared" si="82"/>
        <v>-1.3947001394700139E-2</v>
      </c>
      <c r="F160" s="18">
        <f>IF(ISNUMBER(D160), $B172 * E160, "")</f>
        <v>-2092.050209205021</v>
      </c>
      <c r="G160" s="31">
        <v>720</v>
      </c>
      <c r="H160" s="32">
        <f t="shared" si="83"/>
        <v>4.1841004184100415E-3</v>
      </c>
      <c r="I160" s="101">
        <f>IF(ISNUMBER(G160), $B172 * H160, "")</f>
        <v>627.61506276150624</v>
      </c>
      <c r="J160" s="15">
        <v>719</v>
      </c>
      <c r="K160" s="32">
        <f t="shared" si="84"/>
        <v>2.7894002789400278E-3</v>
      </c>
      <c r="L160" s="18">
        <f>IF(ISNUMBER(J160), $B172 * K160, "")</f>
        <v>418.41004184100416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226</v>
      </c>
      <c r="B161" s="131">
        <v>879</v>
      </c>
      <c r="C161" s="79">
        <v>-7.27848101E-2</v>
      </c>
      <c r="D161" s="24">
        <v>847</v>
      </c>
      <c r="E161" s="25">
        <f t="shared" si="82"/>
        <v>-3.6405005688282137E-2</v>
      </c>
      <c r="F161" s="104">
        <f>IF(ISNUMBER(D161), $B172 * E161, "")</f>
        <v>-5460.7508532423208</v>
      </c>
      <c r="G161" s="102">
        <v>866</v>
      </c>
      <c r="H161" s="25">
        <f t="shared" si="83"/>
        <v>-1.4789533560864619E-2</v>
      </c>
      <c r="I161" s="103">
        <f>IF(ISNUMBER(G161), $B172 * H161, "")</f>
        <v>-2218.430034129693</v>
      </c>
      <c r="J161" s="24">
        <v>861</v>
      </c>
      <c r="K161" s="25">
        <f t="shared" si="84"/>
        <v>-2.0477815699658702E-2</v>
      </c>
      <c r="L161" s="104">
        <f>IF(ISNUMBER(J161), $B172 * K161, "")</f>
        <v>-3071.6723549488052</v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3" t="s">
        <v>204</v>
      </c>
      <c r="B162" s="124">
        <v>864</v>
      </c>
      <c r="C162" s="76">
        <v>-7.5935828900000002E-2</v>
      </c>
      <c r="D162" s="13">
        <v>860</v>
      </c>
      <c r="E162" s="14">
        <f>IF(ISNUMBER(D162), (D162 - $B162) / $B162, "")</f>
        <v>-4.6296296296296294E-3</v>
      </c>
      <c r="F162" s="16">
        <f>IF(ISNUMBER(D162), $B172 * E162, "")</f>
        <v>-694.44444444444446</v>
      </c>
      <c r="G162" s="29">
        <v>875</v>
      </c>
      <c r="H162" s="14">
        <f>IF(ISNUMBER(G162), (G162 - $B162) / $B162, "")</f>
        <v>1.2731481481481481E-2</v>
      </c>
      <c r="I162" s="100">
        <f>IF(ISNUMBER(G162), $B172 * H162, "")</f>
        <v>1909.7222222222222</v>
      </c>
      <c r="J162" s="13">
        <v>873</v>
      </c>
      <c r="K162" s="14">
        <f>IF(ISNUMBER(J162), (J162 - $B162) / $B162, "")</f>
        <v>1.0416666666666666E-2</v>
      </c>
      <c r="L162" s="16">
        <f>IF(ISNUMBER(J162), $B172 * K162, "")</f>
        <v>1562.5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25" t="s">
        <v>220</v>
      </c>
      <c r="B163" s="126">
        <v>190</v>
      </c>
      <c r="C163" s="77">
        <v>-8.2125603899999997E-2</v>
      </c>
      <c r="D163" s="15">
        <v>186</v>
      </c>
      <c r="E163" s="32">
        <f t="shared" ref="E163:E166" si="86">IF(ISNUMBER(D163), (D163 - $B163) / $B163, "")</f>
        <v>-2.1052631578947368E-2</v>
      </c>
      <c r="F163" s="18">
        <f>IF(ISNUMBER(D163), $B172 * E163, "")</f>
        <v>-3157.894736842105</v>
      </c>
      <c r="G163" s="31">
        <v>189</v>
      </c>
      <c r="H163" s="32">
        <f t="shared" ref="H163:H166" si="87">IF(ISNUMBER(G163), (G163 - $B163) / $B163, "")</f>
        <v>-5.263157894736842E-3</v>
      </c>
      <c r="I163" s="101">
        <f>IF(ISNUMBER(G163), $B172 * H163, "")</f>
        <v>-789.47368421052624</v>
      </c>
      <c r="J163" s="15">
        <v>188</v>
      </c>
      <c r="K163" s="32">
        <f t="shared" ref="K163:K166" si="88">IF(ISNUMBER(J163), (J163 - $B163) / $B163, "")</f>
        <v>-1.0526315789473684E-2</v>
      </c>
      <c r="L163" s="18">
        <f>IF(ISNUMBER(J163), $B172 * K163, "")</f>
        <v>-1578.9473684210525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25" t="s">
        <v>162</v>
      </c>
      <c r="B164" s="126">
        <v>743</v>
      </c>
      <c r="C164" s="77">
        <v>-8.3847102300000004E-2</v>
      </c>
      <c r="D164" s="15">
        <v>731</v>
      </c>
      <c r="E164" s="32">
        <f t="shared" si="86"/>
        <v>-1.6150740242261104E-2</v>
      </c>
      <c r="F164" s="18">
        <f>IF(ISNUMBER(D164), $B172 * E164, "")</f>
        <v>-2422.6110363391654</v>
      </c>
      <c r="G164" s="31">
        <v>744</v>
      </c>
      <c r="H164" s="32">
        <f t="shared" si="87"/>
        <v>1.3458950201884253E-3</v>
      </c>
      <c r="I164" s="101">
        <f>IF(ISNUMBER(G164), $B172 * H164, "")</f>
        <v>201.8842530282638</v>
      </c>
      <c r="J164" s="15">
        <v>742</v>
      </c>
      <c r="K164" s="32">
        <f t="shared" si="88"/>
        <v>-1.3458950201884253E-3</v>
      </c>
      <c r="L164" s="18">
        <f>IF(ISNUMBER(J164), $B172 * K164, "")</f>
        <v>-201.8842530282638</v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25" t="s">
        <v>192</v>
      </c>
      <c r="B165" s="126">
        <v>128</v>
      </c>
      <c r="C165" s="77">
        <v>-8.5714285700000004E-2</v>
      </c>
      <c r="D165" s="15">
        <v>127</v>
      </c>
      <c r="E165" s="32">
        <f t="shared" si="86"/>
        <v>-7.8125E-3</v>
      </c>
      <c r="F165" s="18">
        <f>IF(ISNUMBER(D165), $B172 * E165, "")</f>
        <v>-1171.875</v>
      </c>
      <c r="G165" s="31">
        <v>129</v>
      </c>
      <c r="H165" s="32">
        <f t="shared" si="87"/>
        <v>7.8125E-3</v>
      </c>
      <c r="I165" s="101">
        <f>IF(ISNUMBER(G165), $B172 * H165, "")</f>
        <v>1171.875</v>
      </c>
      <c r="J165" s="15">
        <v>130</v>
      </c>
      <c r="K165" s="32">
        <f t="shared" si="88"/>
        <v>1.5625E-2</v>
      </c>
      <c r="L165" s="18">
        <f>IF(ISNUMBER(J165), $B172 * K165, "")</f>
        <v>2343.75</v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 t="s">
        <v>236</v>
      </c>
      <c r="B166" s="128">
        <v>126</v>
      </c>
      <c r="C166" s="78">
        <v>-8.6956521699999997E-2</v>
      </c>
      <c r="D166" s="20">
        <v>128</v>
      </c>
      <c r="E166" s="21">
        <f t="shared" si="86"/>
        <v>1.5873015873015872E-2</v>
      </c>
      <c r="F166" s="22">
        <f>IF(ISNUMBER(D166), $B172 * E166, "")</f>
        <v>2380.9523809523807</v>
      </c>
      <c r="G166" s="30">
        <v>131</v>
      </c>
      <c r="H166" s="21">
        <f t="shared" si="87"/>
        <v>3.968253968253968E-2</v>
      </c>
      <c r="I166" s="105">
        <f>IF(ISNUMBER(G166), $B172 * H166, "")</f>
        <v>5952.3809523809523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 t="s">
        <v>230</v>
      </c>
      <c r="B167" s="129">
        <v>963</v>
      </c>
      <c r="C167" s="80">
        <v>-8.7203791500000002E-2</v>
      </c>
      <c r="D167" s="106">
        <v>936</v>
      </c>
      <c r="E167" s="107">
        <f>IF(ISNUMBER(D167), (D167 - $B167) / $B167, "")</f>
        <v>-2.8037383177570093E-2</v>
      </c>
      <c r="F167" s="108">
        <f>IF(ISNUMBER(D167), $B172 * E167, "")</f>
        <v>-4205.6074766355141</v>
      </c>
      <c r="G167" s="109">
        <v>952</v>
      </c>
      <c r="H167" s="107">
        <f>IF(ISNUMBER(G167), (G167 - $B167) / $B167, "")</f>
        <v>-1.142263759086189E-2</v>
      </c>
      <c r="I167" s="110">
        <f>IF(ISNUMBER(G167), $B172 * H167, "")</f>
        <v>-1713.3956386292834</v>
      </c>
      <c r="J167" s="106">
        <v>950</v>
      </c>
      <c r="K167" s="107">
        <f>IF(ISNUMBER(J167), (J167 - $B167) / $B167, "")</f>
        <v>-1.3499480789200415E-2</v>
      </c>
      <c r="L167" s="108">
        <f>IF(ISNUMBER(J167), $B172 * K167, "")</f>
        <v>-2024.9221183800621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25" t="s">
        <v>218</v>
      </c>
      <c r="B168" s="126">
        <v>235</v>
      </c>
      <c r="C168" s="77">
        <v>-9.6153846200000004E-2</v>
      </c>
      <c r="D168" s="15">
        <v>232</v>
      </c>
      <c r="E168" s="32">
        <f t="shared" ref="E168:E171" si="90">IF(ISNUMBER(D168), (D168 - $B168) / $B168, "")</f>
        <v>-1.276595744680851E-2</v>
      </c>
      <c r="F168" s="18">
        <f>IF(ISNUMBER(D168), $B172 * E168, "")</f>
        <v>-1914.8936170212764</v>
      </c>
      <c r="G168" s="31">
        <v>235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235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25" t="s">
        <v>198</v>
      </c>
      <c r="B169" s="126">
        <v>213</v>
      </c>
      <c r="C169" s="77">
        <v>-0.1050420168</v>
      </c>
      <c r="D169" s="15">
        <v>209</v>
      </c>
      <c r="E169" s="32">
        <f t="shared" si="90"/>
        <v>-1.8779342723004695E-2</v>
      </c>
      <c r="F169" s="18">
        <f>IF(ISNUMBER(D169), $B172 * E169, "")</f>
        <v>-2816.9014084507044</v>
      </c>
      <c r="G169" s="31">
        <v>213</v>
      </c>
      <c r="H169" s="32">
        <f t="shared" si="91"/>
        <v>0</v>
      </c>
      <c r="I169" s="101">
        <f>IF(ISNUMBER(G169), $B172 * H169, "")</f>
        <v>0</v>
      </c>
      <c r="J169" s="15">
        <v>211</v>
      </c>
      <c r="K169" s="32">
        <f t="shared" si="92"/>
        <v>-9.3896713615023476E-3</v>
      </c>
      <c r="L169" s="18">
        <f>IF(ISNUMBER(J169), $B172 * K169, "")</f>
        <v>-1408.4507042253522</v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25" t="s">
        <v>238</v>
      </c>
      <c r="B170" s="126">
        <v>184</v>
      </c>
      <c r="C170" s="77">
        <v>-0.1196172249</v>
      </c>
      <c r="D170" s="15">
        <v>176</v>
      </c>
      <c r="E170" s="32">
        <f t="shared" si="90"/>
        <v>-4.3478260869565216E-2</v>
      </c>
      <c r="F170" s="18">
        <f>IF(ISNUMBER(D170), $B172 * E170, "")</f>
        <v>-6521.7391304347821</v>
      </c>
      <c r="G170" s="31">
        <v>178</v>
      </c>
      <c r="H170" s="32">
        <f t="shared" si="91"/>
        <v>-3.2608695652173912E-2</v>
      </c>
      <c r="I170" s="101">
        <f>IF(ISNUMBER(G170), $B172 * H170, "")</f>
        <v>-4891.304347826087</v>
      </c>
      <c r="J170" s="15">
        <v>177</v>
      </c>
      <c r="K170" s="32">
        <f t="shared" si="92"/>
        <v>-3.8043478260869568E-2</v>
      </c>
      <c r="L170" s="18">
        <f>IF(ISNUMBER(J170), $B172 * K170, "")</f>
        <v>-5706.521739130435</v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 t="s">
        <v>216</v>
      </c>
      <c r="B171" s="131">
        <v>204</v>
      </c>
      <c r="C171" s="79">
        <v>-0.1206896552</v>
      </c>
      <c r="D171" s="24">
        <v>212</v>
      </c>
      <c r="E171" s="25">
        <f t="shared" si="90"/>
        <v>3.9215686274509803E-2</v>
      </c>
      <c r="F171" s="104">
        <f>IF(ISNUMBER(D171), $B172 * E171, "")</f>
        <v>5882.3529411764703</v>
      </c>
      <c r="G171" s="102">
        <v>216</v>
      </c>
      <c r="H171" s="25">
        <f t="shared" si="91"/>
        <v>5.8823529411764705E-2</v>
      </c>
      <c r="I171" s="103">
        <f>IF(ISNUMBER(G171), $B172 * H171, "")</f>
        <v>8823.5294117647063</v>
      </c>
      <c r="J171" s="24">
        <v>214</v>
      </c>
      <c r="K171" s="25">
        <f t="shared" si="92"/>
        <v>4.9019607843137254E-2</v>
      </c>
      <c r="L171" s="104">
        <f>IF(ISNUMBER(J171), $B172 * K171, "")</f>
        <v>7352.9411764705883</v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268</v>
      </c>
      <c r="B172" s="285">
        <f>$B$37</f>
        <v>150000</v>
      </c>
      <c r="C172" s="286"/>
      <c r="D172" s="26" t="s">
        <v>269</v>
      </c>
      <c r="E172" s="27">
        <f>IF(COUNT(E152:E171), SUM(E152:E171) / COUNT(E152:E171), 0)</f>
        <v>-1.1640986490113758E-2</v>
      </c>
      <c r="F172" s="28">
        <f>SUM(F152:F171)</f>
        <v>-34922.959470341288</v>
      </c>
      <c r="G172" s="26" t="s">
        <v>269</v>
      </c>
      <c r="H172" s="27">
        <f>IF(COUNT(H152:H171), SUM(H152:H171) / COUNT(H152:H171), 0)</f>
        <v>5.4552237066480712E-3</v>
      </c>
      <c r="I172" s="28">
        <f>SUM(I152:I171)</f>
        <v>16365.671119944214</v>
      </c>
      <c r="J172" s="26" t="s">
        <v>269</v>
      </c>
      <c r="K172" s="27">
        <f>IF(COUNT(K152:K171), SUM(K152:K171) / COUNT(K152:K171), 0)</f>
        <v>3.6721026794602554E-3</v>
      </c>
      <c r="L172" s="28">
        <f>SUM(L152:L171)</f>
        <v>11016.308038380765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253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17" t="s">
        <v>265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75390000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-3.9372158999999999E-3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2021-10-16(토) 오전 00:00</v>
      </c>
      <c r="C177" s="284"/>
      <c r="D177" s="256" t="str">
        <f>TEXT($G$1, "[$-ko-KR]yyyy-mm-dd(ddd) ") &amp; "오후 14:00"</f>
        <v>2021-10-16(토) 오후 14:00</v>
      </c>
      <c r="E177" s="257"/>
      <c r="F177" s="258"/>
      <c r="G177" s="256" t="str">
        <f>TEXT($G$1, "[$-ko-KR]yyyy-mm-dd(ddd) ") &amp; "오후 19:00"</f>
        <v>2021-10-16(토) 오후 19:00</v>
      </c>
      <c r="H177" s="257"/>
      <c r="I177" s="258"/>
      <c r="J177" s="256" t="str">
        <f>TEXT($G$1, "[$-ko-KR]yyyy-mm-dd(ddd) ") &amp; "오후 21:00"</f>
        <v>2021-10-16(토) 오후 21:00</v>
      </c>
      <c r="K177" s="257"/>
      <c r="L177" s="258"/>
      <c r="M177" s="256" t="str">
        <f>TEXT($G$1+1, "[$-ko-KR]yyyy-mm-dd(ddd) ") &amp; "오전 00:00"</f>
        <v>2021-10-17(일)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8" t="s">
        <v>58</v>
      </c>
      <c r="H178" s="219" t="s">
        <v>266</v>
      </c>
      <c r="I178" s="22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2"/>
      <c r="R178" s="232"/>
      <c r="S178" s="232"/>
    </row>
    <row r="179" spans="1:19" ht="17.25" thickBot="1">
      <c r="A179" s="123" t="s">
        <v>230</v>
      </c>
      <c r="B179" s="124">
        <v>963</v>
      </c>
      <c r="C179" s="76">
        <v>-8.7203791500000002E-2</v>
      </c>
      <c r="D179" s="13">
        <v>936</v>
      </c>
      <c r="E179" s="14">
        <f>IF(ISNUMBER(D179), (D179 - $B179) / $B179, "")</f>
        <v>-2.8037383177570093E-2</v>
      </c>
      <c r="F179" s="16">
        <f>IF(ISNUMBER(D179), $B199 * E179, "")</f>
        <v>-4205.6074766355141</v>
      </c>
      <c r="G179" s="29">
        <v>952</v>
      </c>
      <c r="H179" s="14">
        <f>IF(ISNUMBER(G179), (G179 - $B179) / $B179, "")</f>
        <v>-1.142263759086189E-2</v>
      </c>
      <c r="I179" s="100">
        <f>IF(ISNUMBER(G179), $B199 * H179, "")</f>
        <v>-1713.3956386292834</v>
      </c>
      <c r="J179" s="13">
        <v>950</v>
      </c>
      <c r="K179" s="14">
        <f>IF(ISNUMBER(J179), (J179 - $B179) / $B179, "")</f>
        <v>-1.3499480789200415E-2</v>
      </c>
      <c r="L179" s="16">
        <f>IF(ISNUMBER(J179), $B199 * K179, "")</f>
        <v>-2024.9221183800621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 t="s">
        <v>210</v>
      </c>
      <c r="B180" s="126">
        <v>1355</v>
      </c>
      <c r="C180" s="77">
        <v>-8.7542087500000004E-2</v>
      </c>
      <c r="D180" s="15">
        <v>1320</v>
      </c>
      <c r="E180" s="32">
        <f t="shared" ref="E180:E183" si="94">IF(ISNUMBER(D180), (D180 - $B180) / $B180, "")</f>
        <v>-2.5830258302583026E-2</v>
      </c>
      <c r="F180" s="18">
        <f>IF(ISNUMBER(D180), $B199 * E180, "")</f>
        <v>-3874.5387453874541</v>
      </c>
      <c r="G180" s="31">
        <v>1360</v>
      </c>
      <c r="H180" s="32">
        <f t="shared" ref="H180:H183" si="95">IF(ISNUMBER(G180), (G180 - $B180) / $B180, "")</f>
        <v>3.6900369003690036E-3</v>
      </c>
      <c r="I180" s="101">
        <f>IF(ISNUMBER(G180), $B199 * H180, "")</f>
        <v>553.50553505535049</v>
      </c>
      <c r="J180" s="15">
        <v>1345</v>
      </c>
      <c r="K180" s="32">
        <f t="shared" ref="K180:K183" si="96">IF(ISNUMBER(J180), (J180 - $B180) / $B180, "")</f>
        <v>-7.3800738007380072E-3</v>
      </c>
      <c r="L180" s="18">
        <f>IF(ISNUMBER(J180), $B199 * K180, "")</f>
        <v>-1107.011070110701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 t="s">
        <v>188</v>
      </c>
      <c r="B181" s="126">
        <v>18.3</v>
      </c>
      <c r="C181" s="77">
        <v>-8.9552238800000003E-2</v>
      </c>
      <c r="D181" s="15">
        <v>18.600000000000001</v>
      </c>
      <c r="E181" s="32">
        <f t="shared" si="94"/>
        <v>1.6393442622950859E-2</v>
      </c>
      <c r="F181" s="18">
        <f>IF(ISNUMBER(D181), $B199 * E181, "")</f>
        <v>2459.0163934426287</v>
      </c>
      <c r="G181" s="31">
        <v>18.899999999999999</v>
      </c>
      <c r="H181" s="32">
        <f t="shared" si="95"/>
        <v>3.2786885245901523E-2</v>
      </c>
      <c r="I181" s="101">
        <f>IF(ISNUMBER(G181), $B199 * H181, "")</f>
        <v>4918.0327868852282</v>
      </c>
      <c r="J181" s="15">
        <v>18.8</v>
      </c>
      <c r="K181" s="32">
        <f t="shared" si="96"/>
        <v>2.7322404371584699E-2</v>
      </c>
      <c r="L181" s="18">
        <f>IF(ISNUMBER(J181), $B199 * K181, "")</f>
        <v>4098.3606557377052</v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25" t="s">
        <v>166</v>
      </c>
      <c r="B182" s="126">
        <v>2450</v>
      </c>
      <c r="C182" s="77">
        <v>-9.2592592599999995E-2</v>
      </c>
      <c r="D182" s="15">
        <v>2350</v>
      </c>
      <c r="E182" s="32">
        <f t="shared" si="94"/>
        <v>-4.0816326530612242E-2</v>
      </c>
      <c r="F182" s="18">
        <f>IF(ISNUMBER(D182), $B199 * E182, "")</f>
        <v>-6122.4489795918362</v>
      </c>
      <c r="G182" s="31">
        <v>2450</v>
      </c>
      <c r="H182" s="32">
        <f t="shared" si="95"/>
        <v>0</v>
      </c>
      <c r="I182" s="101">
        <f>IF(ISNUMBER(G182), $B199 * H182, "")</f>
        <v>0</v>
      </c>
      <c r="J182" s="15">
        <v>2435</v>
      </c>
      <c r="K182" s="32">
        <f t="shared" si="96"/>
        <v>-6.1224489795918364E-3</v>
      </c>
      <c r="L182" s="18">
        <f>IF(ISNUMBER(J182), $B199 * K182, "")</f>
        <v>-918.36734693877543</v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27" t="s">
        <v>214</v>
      </c>
      <c r="B183" s="128">
        <v>12.5</v>
      </c>
      <c r="C183" s="78">
        <v>-9.4202898600000001E-2</v>
      </c>
      <c r="D183" s="20">
        <v>12.5</v>
      </c>
      <c r="E183" s="21">
        <f t="shared" si="94"/>
        <v>0</v>
      </c>
      <c r="F183" s="22">
        <f>IF(ISNUMBER(D183), $B199 * E183, "")</f>
        <v>0</v>
      </c>
      <c r="G183" s="30">
        <v>12.8</v>
      </c>
      <c r="H183" s="21">
        <f t="shared" si="95"/>
        <v>2.4000000000000056E-2</v>
      </c>
      <c r="I183" s="105">
        <f>IF(ISNUMBER(G183), $B199 * H183, "")</f>
        <v>3600.0000000000082</v>
      </c>
      <c r="J183" s="20">
        <v>12.7</v>
      </c>
      <c r="K183" s="21">
        <f t="shared" si="96"/>
        <v>1.5999999999999945E-2</v>
      </c>
      <c r="L183" s="22">
        <f>IF(ISNUMBER(J183), $B199 * K183, "")</f>
        <v>2399.9999999999918</v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25" t="s">
        <v>184</v>
      </c>
      <c r="B184" s="129">
        <v>10370</v>
      </c>
      <c r="C184" s="80">
        <v>-9.4323144100000006E-2</v>
      </c>
      <c r="D184" s="106">
        <v>10190</v>
      </c>
      <c r="E184" s="107">
        <f>IF(ISNUMBER(D184), (D184 - $B184) / $B184, "")</f>
        <v>-1.7357762777242044E-2</v>
      </c>
      <c r="F184" s="108">
        <f>IF(ISNUMBER(D184), $B199 * E184, "")</f>
        <v>-2603.6644165863067</v>
      </c>
      <c r="G184" s="109">
        <v>10500</v>
      </c>
      <c r="H184" s="107">
        <f>IF(ISNUMBER(G184), (G184 - $B184) / $B184, "")</f>
        <v>1.253616200578592E-2</v>
      </c>
      <c r="I184" s="110">
        <f>IF(ISNUMBER(G184), $B199 * H184, "")</f>
        <v>1880.424300867888</v>
      </c>
      <c r="J184" s="106">
        <v>10480</v>
      </c>
      <c r="K184" s="107">
        <f>IF(ISNUMBER(J184), (J184 - $B184) / $B184, "")</f>
        <v>1.0607521697203472E-2</v>
      </c>
      <c r="L184" s="108">
        <f>IF(ISNUMBER(J184), $B199 * K184, "")</f>
        <v>1591.1282545805209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25" t="s">
        <v>218</v>
      </c>
      <c r="B185" s="126">
        <v>235</v>
      </c>
      <c r="C185" s="77">
        <v>-9.6153846200000004E-2</v>
      </c>
      <c r="D185" s="15">
        <v>232</v>
      </c>
      <c r="E185" s="32">
        <f t="shared" ref="E185:E188" si="98">IF(ISNUMBER(D185), (D185 - $B185) / $B185, "")</f>
        <v>-1.276595744680851E-2</v>
      </c>
      <c r="F185" s="18">
        <f>IF(ISNUMBER(D185), $B199 * E185, "")</f>
        <v>-1914.8936170212764</v>
      </c>
      <c r="G185" s="31">
        <v>235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235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25" t="s">
        <v>148</v>
      </c>
      <c r="B186" s="126">
        <v>13.6</v>
      </c>
      <c r="C186" s="77">
        <v>-9.9337748300000001E-2</v>
      </c>
      <c r="D186" s="15">
        <v>13.7</v>
      </c>
      <c r="E186" s="32">
        <f t="shared" si="98"/>
        <v>7.3529411764705621E-3</v>
      </c>
      <c r="F186" s="18">
        <f>IF(ISNUMBER(D186), $B199 * E186, "")</f>
        <v>1102.9411764705844</v>
      </c>
      <c r="G186" s="31">
        <v>14</v>
      </c>
      <c r="H186" s="32">
        <f t="shared" si="99"/>
        <v>2.941176470588238E-2</v>
      </c>
      <c r="I186" s="101">
        <f>IF(ISNUMBER(G186), $B199 * H186, "")</f>
        <v>4411.7647058823568</v>
      </c>
      <c r="J186" s="15">
        <v>14</v>
      </c>
      <c r="K186" s="32">
        <f t="shared" si="100"/>
        <v>2.941176470588238E-2</v>
      </c>
      <c r="L186" s="18">
        <f>IF(ISNUMBER(J186), $B199 * K186, "")</f>
        <v>4411.7647058823568</v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25" t="s">
        <v>118</v>
      </c>
      <c r="B187" s="126">
        <v>4755</v>
      </c>
      <c r="C187" s="77">
        <v>-0.10283018870000001</v>
      </c>
      <c r="D187" s="15">
        <v>4590</v>
      </c>
      <c r="E187" s="32">
        <f t="shared" si="98"/>
        <v>-3.4700315457413249E-2</v>
      </c>
      <c r="F187" s="18">
        <f>IF(ISNUMBER(D187), $B199 * E187, "")</f>
        <v>-5205.0473186119871</v>
      </c>
      <c r="G187" s="31">
        <v>4735</v>
      </c>
      <c r="H187" s="32">
        <f t="shared" si="99"/>
        <v>-4.206098843322818E-3</v>
      </c>
      <c r="I187" s="101">
        <f>IF(ISNUMBER(G187), $B199 * H187, "")</f>
        <v>-630.91482649842271</v>
      </c>
      <c r="J187" s="15">
        <v>4730</v>
      </c>
      <c r="K187" s="32">
        <f t="shared" si="100"/>
        <v>-5.2576235541535229E-3</v>
      </c>
      <c r="L187" s="18">
        <f>IF(ISNUMBER(J187), $B199 * K187, "")</f>
        <v>-788.64353312302842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2575</v>
      </c>
      <c r="C188" s="79">
        <v>-0.1043478261</v>
      </c>
      <c r="D188" s="24">
        <v>2440</v>
      </c>
      <c r="E188" s="25">
        <f t="shared" si="98"/>
        <v>-5.2427184466019419E-2</v>
      </c>
      <c r="F188" s="104">
        <f>IF(ISNUMBER(D188), $B199 * E188, "")</f>
        <v>-7864.0776699029129</v>
      </c>
      <c r="G188" s="102">
        <v>2520</v>
      </c>
      <c r="H188" s="25">
        <f t="shared" si="99"/>
        <v>-2.1359223300970873E-2</v>
      </c>
      <c r="I188" s="103">
        <f>IF(ISNUMBER(G188), $B199 * H188, "")</f>
        <v>-3203.8834951456311</v>
      </c>
      <c r="J188" s="24">
        <v>2500</v>
      </c>
      <c r="K188" s="25">
        <f t="shared" si="100"/>
        <v>-2.9126213592233011E-2</v>
      </c>
      <c r="L188" s="104">
        <f>IF(ISNUMBER(J188), $B199 * K188, "")</f>
        <v>-4368.9320388349515</v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3" t="s">
        <v>198</v>
      </c>
      <c r="B189" s="124">
        <v>213</v>
      </c>
      <c r="C189" s="76">
        <v>-0.1050420168</v>
      </c>
      <c r="D189" s="13">
        <v>209</v>
      </c>
      <c r="E189" s="14">
        <f>IF(ISNUMBER(D189), (D189 - $B189) / $B189, "")</f>
        <v>-1.8779342723004695E-2</v>
      </c>
      <c r="F189" s="16">
        <f>IF(ISNUMBER(D189), $B199 * E189, "")</f>
        <v>-2816.9014084507044</v>
      </c>
      <c r="G189" s="29">
        <v>213</v>
      </c>
      <c r="H189" s="14">
        <f>IF(ISNUMBER(G189), (G189 - $B189) / $B189, "")</f>
        <v>0</v>
      </c>
      <c r="I189" s="100">
        <f>IF(ISNUMBER(G189), $B199 * H189, "")</f>
        <v>0</v>
      </c>
      <c r="J189" s="13">
        <v>211</v>
      </c>
      <c r="K189" s="14">
        <f>IF(ISNUMBER(J189), (J189 - $B189) / $B189, "")</f>
        <v>-9.3896713615023476E-3</v>
      </c>
      <c r="L189" s="16">
        <f>IF(ISNUMBER(J189), $B199 * K189, "")</f>
        <v>-1408.4507042253522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25" t="s">
        <v>176</v>
      </c>
      <c r="B190" s="126">
        <v>24.2</v>
      </c>
      <c r="C190" s="77">
        <v>-0.10701107009999999</v>
      </c>
      <c r="D190" s="15">
        <v>23.5</v>
      </c>
      <c r="E190" s="32">
        <f t="shared" ref="E190:E193" si="102">IF(ISNUMBER(D190), (D190 - $B190) / $B190, "")</f>
        <v>-2.8925619834710717E-2</v>
      </c>
      <c r="F190" s="18">
        <f>IF(ISNUMBER(D190), $B199 * E190, "")</f>
        <v>-4338.8429752066077</v>
      </c>
      <c r="G190" s="31">
        <v>24.1</v>
      </c>
      <c r="H190" s="32">
        <f t="shared" ref="H190:H193" si="103">IF(ISNUMBER(G190), (G190 - $B190) / $B190, "")</f>
        <v>-4.1322314049585893E-3</v>
      </c>
      <c r="I190" s="101">
        <f>IF(ISNUMBER(G190), $B199 * H190, "")</f>
        <v>-619.83471074378838</v>
      </c>
      <c r="J190" s="15">
        <v>23.8</v>
      </c>
      <c r="K190" s="32">
        <f t="shared" ref="K190:K193" si="104">IF(ISNUMBER(J190), (J190 - $B190) / $B190, "")</f>
        <v>-1.6528925619834652E-2</v>
      </c>
      <c r="L190" s="18">
        <f>IF(ISNUMBER(J190), $B199 * K190, "")</f>
        <v>-2479.3388429751976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25" t="s">
        <v>206</v>
      </c>
      <c r="B191" s="126">
        <v>15.6</v>
      </c>
      <c r="C191" s="77">
        <v>-0.10857142860000001</v>
      </c>
      <c r="D191" s="15">
        <v>15.9</v>
      </c>
      <c r="E191" s="32">
        <f t="shared" si="102"/>
        <v>1.9230769230769277E-2</v>
      </c>
      <c r="F191" s="18">
        <f>IF(ISNUMBER(D191), $B199 * E191, "")</f>
        <v>2884.6153846153916</v>
      </c>
      <c r="G191" s="31">
        <v>16</v>
      </c>
      <c r="H191" s="32">
        <f t="shared" si="103"/>
        <v>2.5641025641025664E-2</v>
      </c>
      <c r="I191" s="101">
        <f>IF(ISNUMBER(G191), $B199 * H191, "")</f>
        <v>3846.1538461538498</v>
      </c>
      <c r="J191" s="15">
        <v>15.9</v>
      </c>
      <c r="K191" s="32">
        <f t="shared" si="104"/>
        <v>1.9230769230769277E-2</v>
      </c>
      <c r="L191" s="18">
        <f>IF(ISNUMBER(J191), $B199 * K191, "")</f>
        <v>2884.6153846153916</v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25" t="s">
        <v>186</v>
      </c>
      <c r="B192" s="126">
        <v>16.2</v>
      </c>
      <c r="C192" s="77">
        <v>-0.1098901099</v>
      </c>
      <c r="D192" s="15">
        <v>17</v>
      </c>
      <c r="E192" s="32">
        <f t="shared" si="102"/>
        <v>4.9382716049382762E-2</v>
      </c>
      <c r="F192" s="18">
        <f>IF(ISNUMBER(D192), $B199 * E192, "")</f>
        <v>7407.4074074074142</v>
      </c>
      <c r="G192" s="31">
        <v>17.100000000000001</v>
      </c>
      <c r="H192" s="32">
        <f t="shared" si="103"/>
        <v>5.5555555555555691E-2</v>
      </c>
      <c r="I192" s="101">
        <f>IF(ISNUMBER(G192), $B199 * H192, "")</f>
        <v>8333.3333333333539</v>
      </c>
      <c r="J192" s="15">
        <v>16.8</v>
      </c>
      <c r="K192" s="32">
        <f t="shared" si="104"/>
        <v>3.7037037037037125E-2</v>
      </c>
      <c r="L192" s="18">
        <f>IF(ISNUMBER(J192), $B199 * K192, "")</f>
        <v>5555.5555555555684</v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 t="s">
        <v>67</v>
      </c>
      <c r="B193" s="128">
        <v>4915</v>
      </c>
      <c r="C193" s="78">
        <v>-0.1112115732</v>
      </c>
      <c r="D193" s="20">
        <v>4735</v>
      </c>
      <c r="E193" s="21">
        <f t="shared" si="102"/>
        <v>-3.6622583926754833E-2</v>
      </c>
      <c r="F193" s="22">
        <f>IF(ISNUMBER(D193), $B199 * E193, "")</f>
        <v>-5493.3875890132249</v>
      </c>
      <c r="G193" s="30">
        <v>4870</v>
      </c>
      <c r="H193" s="21">
        <f t="shared" si="103"/>
        <v>-9.1556459816887082E-3</v>
      </c>
      <c r="I193" s="105">
        <f>IF(ISNUMBER(G193), $B199 * H193, "")</f>
        <v>-1373.3468972533062</v>
      </c>
      <c r="J193" s="20">
        <v>4860</v>
      </c>
      <c r="K193" s="21">
        <f t="shared" si="104"/>
        <v>-1.1190233977619531E-2</v>
      </c>
      <c r="L193" s="22">
        <f>IF(ISNUMBER(J193), $B199 * K193, "")</f>
        <v>-1678.5350966429296</v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 t="s">
        <v>238</v>
      </c>
      <c r="B194" s="129">
        <v>184</v>
      </c>
      <c r="C194" s="80">
        <v>-0.1196172249</v>
      </c>
      <c r="D194" s="106">
        <v>176</v>
      </c>
      <c r="E194" s="107">
        <f>IF(ISNUMBER(D194), (D194 - $B194) / $B194, "")</f>
        <v>-4.3478260869565216E-2</v>
      </c>
      <c r="F194" s="108">
        <f>IF(ISNUMBER(D194), $B199 * E194, "")</f>
        <v>-6521.7391304347821</v>
      </c>
      <c r="G194" s="109">
        <v>178</v>
      </c>
      <c r="H194" s="107">
        <f>IF(ISNUMBER(G194), (G194 - $B194) / $B194, "")</f>
        <v>-3.2608695652173912E-2</v>
      </c>
      <c r="I194" s="110">
        <f>IF(ISNUMBER(G194), $B199 * H194, "")</f>
        <v>-4891.304347826087</v>
      </c>
      <c r="J194" s="106">
        <v>177</v>
      </c>
      <c r="K194" s="107">
        <f>IF(ISNUMBER(J194), (J194 - $B194) / $B194, "")</f>
        <v>-3.8043478260869568E-2</v>
      </c>
      <c r="L194" s="108">
        <f>IF(ISNUMBER(J194), $B199 * K194, "")</f>
        <v>-5706.521739130435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25" t="s">
        <v>216</v>
      </c>
      <c r="B195" s="126">
        <v>204</v>
      </c>
      <c r="C195" s="77">
        <v>-0.1206896552</v>
      </c>
      <c r="D195" s="15">
        <v>212</v>
      </c>
      <c r="E195" s="32">
        <f t="shared" ref="E195:E198" si="106">IF(ISNUMBER(D195), (D195 - $B195) / $B195, "")</f>
        <v>3.9215686274509803E-2</v>
      </c>
      <c r="F195" s="18">
        <f>IF(ISNUMBER(D195), $B199 * E195, "")</f>
        <v>5882.3529411764703</v>
      </c>
      <c r="G195" s="31">
        <v>216</v>
      </c>
      <c r="H195" s="32">
        <f t="shared" ref="H195:H198" si="107">IF(ISNUMBER(G195), (G195 - $B195) / $B195, "")</f>
        <v>5.8823529411764705E-2</v>
      </c>
      <c r="I195" s="101">
        <f>IF(ISNUMBER(G195), $B199 * H195, "")</f>
        <v>8823.5294117647063</v>
      </c>
      <c r="J195" s="15">
        <v>214</v>
      </c>
      <c r="K195" s="32">
        <f t="shared" ref="K195:K198" si="108">IF(ISNUMBER(J195), (J195 - $B195) / $B195, "")</f>
        <v>4.9019607843137254E-2</v>
      </c>
      <c r="L195" s="18">
        <f>IF(ISNUMBER(J195), $B199 * K195, "")</f>
        <v>7352.9411764705883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25" t="s">
        <v>208</v>
      </c>
      <c r="B196" s="126">
        <v>20</v>
      </c>
      <c r="C196" s="77">
        <v>-0.12663755460000001</v>
      </c>
      <c r="D196" s="15">
        <v>20.100000000000001</v>
      </c>
      <c r="E196" s="32">
        <f t="shared" si="106"/>
        <v>5.0000000000000712E-3</v>
      </c>
      <c r="F196" s="18">
        <f>IF(ISNUMBER(D196), $B199 * E196, "")</f>
        <v>750.00000000001069</v>
      </c>
      <c r="G196" s="31">
        <v>20.5</v>
      </c>
      <c r="H196" s="32">
        <f t="shared" si="107"/>
        <v>2.5000000000000001E-2</v>
      </c>
      <c r="I196" s="101">
        <f>IF(ISNUMBER(G196), $B199 * H196, "")</f>
        <v>3750</v>
      </c>
      <c r="J196" s="15">
        <v>20.2</v>
      </c>
      <c r="K196" s="32">
        <f t="shared" si="108"/>
        <v>9.9999999999999638E-3</v>
      </c>
      <c r="L196" s="18">
        <f>IF(ISNUMBER(J196), $B199 * K196, "")</f>
        <v>1499.9999999999945</v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25" t="s">
        <v>202</v>
      </c>
      <c r="B197" s="126">
        <v>20.399999999999999</v>
      </c>
      <c r="C197" s="77">
        <v>-0.12820512819999999</v>
      </c>
      <c r="D197" s="15">
        <v>22.2</v>
      </c>
      <c r="E197" s="32">
        <f t="shared" si="106"/>
        <v>8.8235294117647106E-2</v>
      </c>
      <c r="F197" s="18">
        <f>IF(ISNUMBER(D197), $B199 * E197, "")</f>
        <v>13235.294117647067</v>
      </c>
      <c r="G197" s="31">
        <v>22.6</v>
      </c>
      <c r="H197" s="32">
        <f t="shared" si="107"/>
        <v>0.10784313725490211</v>
      </c>
      <c r="I197" s="101">
        <f>IF(ISNUMBER(G197), $B199 * H197, "")</f>
        <v>16176.470588235316</v>
      </c>
      <c r="J197" s="15">
        <v>22.6</v>
      </c>
      <c r="K197" s="32">
        <f t="shared" si="108"/>
        <v>0.10784313725490211</v>
      </c>
      <c r="L197" s="18">
        <f>IF(ISNUMBER(J197), $B199 * K197, "")</f>
        <v>16176.470588235316</v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 t="s">
        <v>72</v>
      </c>
      <c r="B198" s="131">
        <v>37.700000000000003</v>
      </c>
      <c r="C198" s="79">
        <v>-0.1333333333</v>
      </c>
      <c r="D198" s="24">
        <v>36.200000000000003</v>
      </c>
      <c r="E198" s="25">
        <f t="shared" si="106"/>
        <v>-3.9787798408488062E-2</v>
      </c>
      <c r="F198" s="104">
        <f>IF(ISNUMBER(D198), $B199 * E198, "")</f>
        <v>-5968.1697612732096</v>
      </c>
      <c r="G198" s="102">
        <v>37.1</v>
      </c>
      <c r="H198" s="25">
        <f t="shared" si="107"/>
        <v>-1.5915119363395264E-2</v>
      </c>
      <c r="I198" s="103">
        <f>IF(ISNUMBER(G198), $B199 * H198, "")</f>
        <v>-2387.2679045092896</v>
      </c>
      <c r="J198" s="24">
        <v>36.9</v>
      </c>
      <c r="K198" s="25">
        <f t="shared" si="108"/>
        <v>-2.1220159151193744E-2</v>
      </c>
      <c r="L198" s="104">
        <f>IF(ISNUMBER(J198), $B199 * K198, "")</f>
        <v>-3183.0238726790617</v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268</v>
      </c>
      <c r="B199" s="285">
        <f>$B$37</f>
        <v>150000</v>
      </c>
      <c r="C199" s="286"/>
      <c r="D199" s="26" t="s">
        <v>269</v>
      </c>
      <c r="E199" s="27">
        <f>IF(COUNT(E179:E198), SUM(E179:E198) / COUNT(E179:E198), 0)</f>
        <v>-7.7358972224520831E-3</v>
      </c>
      <c r="F199" s="28">
        <f>SUM(F179:F198)</f>
        <v>-23207.691667356252</v>
      </c>
      <c r="G199" s="26" t="s">
        <v>269</v>
      </c>
      <c r="H199" s="27">
        <f>IF(COUNT(H179:H198), SUM(H179:H198) / COUNT(H179:H198), 0)</f>
        <v>1.3824422229190747E-2</v>
      </c>
      <c r="I199" s="28">
        <f>SUM(I179:I198)</f>
        <v>41473.266687572257</v>
      </c>
      <c r="J199" s="26" t="s">
        <v>269</v>
      </c>
      <c r="K199" s="27">
        <f>IF(COUNT(K179:K198), SUM(K179:K198) / COUNT(K179:K198), 0)</f>
        <v>7.4356966526789789E-3</v>
      </c>
      <c r="L199" s="28">
        <f>SUM(L179:L198)</f>
        <v>22307.089958036937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  <vt:lpstr>2021.10.13</vt:lpstr>
      <vt:lpstr>2021.10.14</vt:lpstr>
      <vt:lpstr>2021.10.15</vt:lpstr>
      <vt:lpstr>2021.10.16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2021-10-16T12:11:05Z</dcterms:modified>
</cp:coreProperties>
</file>