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6A6AF3E-3EFB-41DC-A5C1-9E7C9D3AE284}" xr6:coauthVersionLast="47" xr6:coauthVersionMax="47" xr10:uidLastSave="{00000000-0000-0000-0000-000000000000}"/>
  <bookViews>
    <workbookView xWindow="-120" yWindow="-120" windowWidth="29040" windowHeight="15840" firstSheet="18" activeTab="2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  <sheet name="2021.06.23" sheetId="46" r:id="rId28"/>
    <sheet name="2021.06.24" sheetId="47" r:id="rId29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27" hidden="1">'2021.06.23'!#REF!</definedName>
    <definedName name="_xlnm._FilterDatabase" localSheetId="28" hidden="1">'2021.06.24'!#REF!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7" l="1"/>
  <c r="O198" i="47"/>
  <c r="N198" i="47"/>
  <c r="L198" i="47"/>
  <c r="K198" i="47"/>
  <c r="I198" i="47"/>
  <c r="H198" i="47"/>
  <c r="F198" i="47"/>
  <c r="E198" i="47"/>
  <c r="O197" i="47"/>
  <c r="N197" i="47"/>
  <c r="L197" i="47"/>
  <c r="K197" i="47"/>
  <c r="I197" i="47"/>
  <c r="H197" i="47"/>
  <c r="F197" i="47"/>
  <c r="E197" i="47"/>
  <c r="O196" i="47"/>
  <c r="N196" i="47"/>
  <c r="L196" i="47"/>
  <c r="K196" i="47"/>
  <c r="I196" i="47"/>
  <c r="H196" i="47"/>
  <c r="F196" i="47"/>
  <c r="E196" i="47"/>
  <c r="O195" i="47"/>
  <c r="N195" i="47"/>
  <c r="L195" i="47"/>
  <c r="K195" i="47"/>
  <c r="I195" i="47"/>
  <c r="H195" i="47"/>
  <c r="F195" i="47"/>
  <c r="E195" i="47"/>
  <c r="O194" i="47"/>
  <c r="N194" i="47"/>
  <c r="L194" i="47"/>
  <c r="K194" i="47"/>
  <c r="I194" i="47"/>
  <c r="H194" i="47"/>
  <c r="F194" i="47"/>
  <c r="E194" i="47"/>
  <c r="O193" i="47"/>
  <c r="N193" i="47"/>
  <c r="L193" i="47"/>
  <c r="K193" i="47"/>
  <c r="I193" i="47"/>
  <c r="H193" i="47"/>
  <c r="F193" i="47"/>
  <c r="E193" i="47"/>
  <c r="O192" i="47"/>
  <c r="N192" i="47"/>
  <c r="L192" i="47"/>
  <c r="K192" i="47"/>
  <c r="I192" i="47"/>
  <c r="H192" i="47"/>
  <c r="F192" i="47"/>
  <c r="E192" i="47"/>
  <c r="O191" i="47"/>
  <c r="N191" i="47"/>
  <c r="L191" i="47"/>
  <c r="K191" i="47"/>
  <c r="I191" i="47"/>
  <c r="H191" i="47"/>
  <c r="F191" i="47"/>
  <c r="E191" i="47"/>
  <c r="O190" i="47"/>
  <c r="N190" i="47"/>
  <c r="L190" i="47"/>
  <c r="K190" i="47"/>
  <c r="I190" i="47"/>
  <c r="H190" i="47"/>
  <c r="F190" i="47"/>
  <c r="E190" i="47"/>
  <c r="O189" i="47"/>
  <c r="N189" i="47"/>
  <c r="L189" i="47"/>
  <c r="K189" i="47"/>
  <c r="I189" i="47"/>
  <c r="H189" i="47"/>
  <c r="F189" i="47"/>
  <c r="E189" i="47"/>
  <c r="O188" i="47"/>
  <c r="N188" i="47"/>
  <c r="L188" i="47"/>
  <c r="K188" i="47"/>
  <c r="I188" i="47"/>
  <c r="H188" i="47"/>
  <c r="F188" i="47"/>
  <c r="E188" i="47"/>
  <c r="O187" i="47"/>
  <c r="N187" i="47"/>
  <c r="L187" i="47"/>
  <c r="K187" i="47"/>
  <c r="I187" i="47"/>
  <c r="H187" i="47"/>
  <c r="F187" i="47"/>
  <c r="E187" i="47"/>
  <c r="O186" i="47"/>
  <c r="N186" i="47"/>
  <c r="L186" i="47"/>
  <c r="K186" i="47"/>
  <c r="I186" i="47"/>
  <c r="H186" i="47"/>
  <c r="F186" i="47"/>
  <c r="E186" i="47"/>
  <c r="O185" i="47"/>
  <c r="N185" i="47"/>
  <c r="L185" i="47"/>
  <c r="K185" i="47"/>
  <c r="I185" i="47"/>
  <c r="H185" i="47"/>
  <c r="F185" i="47"/>
  <c r="E185" i="47"/>
  <c r="O184" i="47"/>
  <c r="N184" i="47"/>
  <c r="L184" i="47"/>
  <c r="K184" i="47"/>
  <c r="I184" i="47"/>
  <c r="H184" i="47"/>
  <c r="F184" i="47"/>
  <c r="E184" i="47"/>
  <c r="O183" i="47"/>
  <c r="N183" i="47"/>
  <c r="L183" i="47"/>
  <c r="K183" i="47"/>
  <c r="I183" i="47"/>
  <c r="H183" i="47"/>
  <c r="F183" i="47"/>
  <c r="E183" i="47"/>
  <c r="O182" i="47"/>
  <c r="N182" i="47"/>
  <c r="L182" i="47"/>
  <c r="K182" i="47"/>
  <c r="I182" i="47"/>
  <c r="H182" i="47"/>
  <c r="F182" i="47"/>
  <c r="E182" i="47"/>
  <c r="O181" i="47"/>
  <c r="N181" i="47"/>
  <c r="L181" i="47"/>
  <c r="K181" i="47"/>
  <c r="I181" i="47"/>
  <c r="H181" i="47"/>
  <c r="F181" i="47"/>
  <c r="E181" i="47"/>
  <c r="O180" i="47"/>
  <c r="N180" i="47"/>
  <c r="L180" i="47"/>
  <c r="K180" i="47"/>
  <c r="I180" i="47"/>
  <c r="H180" i="47"/>
  <c r="F180" i="47"/>
  <c r="E180" i="47"/>
  <c r="O179" i="47"/>
  <c r="O199" i="47" s="1"/>
  <c r="N179" i="47"/>
  <c r="N199" i="47" s="1"/>
  <c r="L179" i="47"/>
  <c r="L199" i="47" s="1"/>
  <c r="K179" i="47"/>
  <c r="K199" i="47" s="1"/>
  <c r="I179" i="47"/>
  <c r="I199" i="47" s="1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I171" i="47"/>
  <c r="H171" i="47"/>
  <c r="F171" i="47"/>
  <c r="E171" i="47"/>
  <c r="O170" i="47"/>
  <c r="N170" i="47"/>
  <c r="L170" i="47"/>
  <c r="K170" i="47"/>
  <c r="I170" i="47"/>
  <c r="H170" i="47"/>
  <c r="F170" i="47"/>
  <c r="E170" i="47"/>
  <c r="O169" i="47"/>
  <c r="N169" i="47"/>
  <c r="L169" i="47"/>
  <c r="K169" i="47"/>
  <c r="I169" i="47"/>
  <c r="H169" i="47"/>
  <c r="F169" i="47"/>
  <c r="E169" i="47"/>
  <c r="O168" i="47"/>
  <c r="N168" i="47"/>
  <c r="L168" i="47"/>
  <c r="K168" i="47"/>
  <c r="I168" i="47"/>
  <c r="H168" i="47"/>
  <c r="F168" i="47"/>
  <c r="E168" i="47"/>
  <c r="O167" i="47"/>
  <c r="N167" i="47"/>
  <c r="L167" i="47"/>
  <c r="K167" i="47"/>
  <c r="I167" i="47"/>
  <c r="H167" i="47"/>
  <c r="F167" i="47"/>
  <c r="E167" i="47"/>
  <c r="O166" i="47"/>
  <c r="N166" i="47"/>
  <c r="L166" i="47"/>
  <c r="K166" i="47"/>
  <c r="I166" i="47"/>
  <c r="H166" i="47"/>
  <c r="F166" i="47"/>
  <c r="E166" i="47"/>
  <c r="O165" i="47"/>
  <c r="N165" i="47"/>
  <c r="L165" i="47"/>
  <c r="K165" i="47"/>
  <c r="I165" i="47"/>
  <c r="H165" i="47"/>
  <c r="F165" i="47"/>
  <c r="E165" i="47"/>
  <c r="O164" i="47"/>
  <c r="N164" i="47"/>
  <c r="L164" i="47"/>
  <c r="K164" i="47"/>
  <c r="I164" i="47"/>
  <c r="H164" i="47"/>
  <c r="F164" i="47"/>
  <c r="E164" i="47"/>
  <c r="O163" i="47"/>
  <c r="N163" i="47"/>
  <c r="L163" i="47"/>
  <c r="K163" i="47"/>
  <c r="I163" i="47"/>
  <c r="H163" i="47"/>
  <c r="F163" i="47"/>
  <c r="E163" i="47"/>
  <c r="O162" i="47"/>
  <c r="N162" i="47"/>
  <c r="L162" i="47"/>
  <c r="K162" i="47"/>
  <c r="I162" i="47"/>
  <c r="H162" i="47"/>
  <c r="F162" i="47"/>
  <c r="E162" i="47"/>
  <c r="O161" i="47"/>
  <c r="N161" i="47"/>
  <c r="L161" i="47"/>
  <c r="K161" i="47"/>
  <c r="I161" i="47"/>
  <c r="H161" i="47"/>
  <c r="F161" i="47"/>
  <c r="E161" i="47"/>
  <c r="O160" i="47"/>
  <c r="N160" i="47"/>
  <c r="L160" i="47"/>
  <c r="K160" i="47"/>
  <c r="I160" i="47"/>
  <c r="H160" i="47"/>
  <c r="F160" i="47"/>
  <c r="E160" i="47"/>
  <c r="O159" i="47"/>
  <c r="N159" i="47"/>
  <c r="L159" i="47"/>
  <c r="K159" i="47"/>
  <c r="I159" i="47"/>
  <c r="H159" i="47"/>
  <c r="F159" i="47"/>
  <c r="E159" i="47"/>
  <c r="O158" i="47"/>
  <c r="N158" i="47"/>
  <c r="L158" i="47"/>
  <c r="K158" i="47"/>
  <c r="I158" i="47"/>
  <c r="H158" i="47"/>
  <c r="F158" i="47"/>
  <c r="E158" i="47"/>
  <c r="O157" i="47"/>
  <c r="N157" i="47"/>
  <c r="L157" i="47"/>
  <c r="K157" i="47"/>
  <c r="I157" i="47"/>
  <c r="H157" i="47"/>
  <c r="F157" i="47"/>
  <c r="E157" i="47"/>
  <c r="O156" i="47"/>
  <c r="N156" i="47"/>
  <c r="L156" i="47"/>
  <c r="K156" i="47"/>
  <c r="I156" i="47"/>
  <c r="H156" i="47"/>
  <c r="F156" i="47"/>
  <c r="E156" i="47"/>
  <c r="O155" i="47"/>
  <c r="N155" i="47"/>
  <c r="L155" i="47"/>
  <c r="K155" i="47"/>
  <c r="I155" i="47"/>
  <c r="H155" i="47"/>
  <c r="F155" i="47"/>
  <c r="E155" i="47"/>
  <c r="O154" i="47"/>
  <c r="N154" i="47"/>
  <c r="L154" i="47"/>
  <c r="K154" i="47"/>
  <c r="I154" i="47"/>
  <c r="H154" i="47"/>
  <c r="F154" i="47"/>
  <c r="E154" i="47"/>
  <c r="O153" i="47"/>
  <c r="N153" i="47"/>
  <c r="L153" i="47"/>
  <c r="K153" i="47"/>
  <c r="I153" i="47"/>
  <c r="H153" i="47"/>
  <c r="F153" i="47"/>
  <c r="E153" i="47"/>
  <c r="O152" i="47"/>
  <c r="O172" i="47" s="1"/>
  <c r="N152" i="47"/>
  <c r="N172" i="47" s="1"/>
  <c r="L152" i="47"/>
  <c r="L172" i="47" s="1"/>
  <c r="K152" i="47"/>
  <c r="K172" i="47" s="1"/>
  <c r="I152" i="47"/>
  <c r="I172" i="47" s="1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K145" i="47"/>
  <c r="E145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O141" i="47"/>
  <c r="N141" i="47"/>
  <c r="L141" i="47"/>
  <c r="K141" i="47"/>
  <c r="I141" i="47"/>
  <c r="H141" i="47"/>
  <c r="F141" i="47"/>
  <c r="E141" i="47"/>
  <c r="O140" i="47"/>
  <c r="N140" i="47"/>
  <c r="L140" i="47"/>
  <c r="K140" i="47"/>
  <c r="I140" i="47"/>
  <c r="H140" i="47"/>
  <c r="F140" i="47"/>
  <c r="E140" i="47"/>
  <c r="O139" i="47"/>
  <c r="N139" i="47"/>
  <c r="L139" i="47"/>
  <c r="K139" i="47"/>
  <c r="I139" i="47"/>
  <c r="H139" i="47"/>
  <c r="F139" i="47"/>
  <c r="E139" i="47"/>
  <c r="O138" i="47"/>
  <c r="N138" i="47"/>
  <c r="L138" i="47"/>
  <c r="K138" i="47"/>
  <c r="I138" i="47"/>
  <c r="H138" i="47"/>
  <c r="F138" i="47"/>
  <c r="E138" i="47"/>
  <c r="O137" i="47"/>
  <c r="N137" i="47"/>
  <c r="L137" i="47"/>
  <c r="K137" i="47"/>
  <c r="I137" i="47"/>
  <c r="H137" i="47"/>
  <c r="F137" i="47"/>
  <c r="E137" i="47"/>
  <c r="O136" i="47"/>
  <c r="N136" i="47"/>
  <c r="L136" i="47"/>
  <c r="K136" i="47"/>
  <c r="I136" i="47"/>
  <c r="H136" i="47"/>
  <c r="F136" i="47"/>
  <c r="E136" i="47"/>
  <c r="O135" i="47"/>
  <c r="N135" i="47"/>
  <c r="L135" i="47"/>
  <c r="K135" i="47"/>
  <c r="I135" i="47"/>
  <c r="H135" i="47"/>
  <c r="F135" i="47"/>
  <c r="E135" i="47"/>
  <c r="O134" i="47"/>
  <c r="N134" i="47"/>
  <c r="L134" i="47"/>
  <c r="K134" i="47"/>
  <c r="I134" i="47"/>
  <c r="H134" i="47"/>
  <c r="F134" i="47"/>
  <c r="E134" i="47"/>
  <c r="O133" i="47"/>
  <c r="N133" i="47"/>
  <c r="L133" i="47"/>
  <c r="K133" i="47"/>
  <c r="I133" i="47"/>
  <c r="H133" i="47"/>
  <c r="F133" i="47"/>
  <c r="E133" i="47"/>
  <c r="O132" i="47"/>
  <c r="N132" i="47"/>
  <c r="L132" i="47"/>
  <c r="K132" i="47"/>
  <c r="I132" i="47"/>
  <c r="H132" i="47"/>
  <c r="F132" i="47"/>
  <c r="E132" i="47"/>
  <c r="O131" i="47"/>
  <c r="N131" i="47"/>
  <c r="L131" i="47"/>
  <c r="K131" i="47"/>
  <c r="I131" i="47"/>
  <c r="H131" i="47"/>
  <c r="F131" i="47"/>
  <c r="E131" i="47"/>
  <c r="O130" i="47"/>
  <c r="N130" i="47"/>
  <c r="L130" i="47"/>
  <c r="K130" i="47"/>
  <c r="I130" i="47"/>
  <c r="H130" i="47"/>
  <c r="F130" i="47"/>
  <c r="E130" i="47"/>
  <c r="O129" i="47"/>
  <c r="N129" i="47"/>
  <c r="L129" i="47"/>
  <c r="K129" i="47"/>
  <c r="I129" i="47"/>
  <c r="H129" i="47"/>
  <c r="F129" i="47"/>
  <c r="E129" i="47"/>
  <c r="O128" i="47"/>
  <c r="N128" i="47"/>
  <c r="L128" i="47"/>
  <c r="K128" i="47"/>
  <c r="I128" i="47"/>
  <c r="H128" i="47"/>
  <c r="F128" i="47"/>
  <c r="E128" i="47"/>
  <c r="O127" i="47"/>
  <c r="N127" i="47"/>
  <c r="L127" i="47"/>
  <c r="K127" i="47"/>
  <c r="I127" i="47"/>
  <c r="H127" i="47"/>
  <c r="F127" i="47"/>
  <c r="E127" i="47"/>
  <c r="O126" i="47"/>
  <c r="N126" i="47"/>
  <c r="L126" i="47"/>
  <c r="K126" i="47"/>
  <c r="I126" i="47"/>
  <c r="H126" i="47"/>
  <c r="F126" i="47"/>
  <c r="E126" i="47"/>
  <c r="O125" i="47"/>
  <c r="O145" i="47" s="1"/>
  <c r="N125" i="47"/>
  <c r="N145" i="47" s="1"/>
  <c r="L125" i="47"/>
  <c r="L145" i="47" s="1"/>
  <c r="K125" i="47"/>
  <c r="I125" i="47"/>
  <c r="I145" i="47" s="1"/>
  <c r="H125" i="47"/>
  <c r="H145" i="47" s="1"/>
  <c r="F125" i="47"/>
  <c r="F145" i="47" s="1"/>
  <c r="E125" i="47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I117" i="47"/>
  <c r="H117" i="47"/>
  <c r="F117" i="47"/>
  <c r="E117" i="47"/>
  <c r="O116" i="47"/>
  <c r="N116" i="47"/>
  <c r="L116" i="47"/>
  <c r="K116" i="47"/>
  <c r="I116" i="47"/>
  <c r="H116" i="47"/>
  <c r="F116" i="47"/>
  <c r="E116" i="47"/>
  <c r="O115" i="47"/>
  <c r="N115" i="47"/>
  <c r="L115" i="47"/>
  <c r="K115" i="47"/>
  <c r="I115" i="47"/>
  <c r="H115" i="47"/>
  <c r="F115" i="47"/>
  <c r="E115" i="47"/>
  <c r="O114" i="47"/>
  <c r="N114" i="47"/>
  <c r="L114" i="47"/>
  <c r="K114" i="47"/>
  <c r="I114" i="47"/>
  <c r="H114" i="47"/>
  <c r="F114" i="47"/>
  <c r="E114" i="47"/>
  <c r="O113" i="47"/>
  <c r="N113" i="47"/>
  <c r="L113" i="47"/>
  <c r="K113" i="47"/>
  <c r="I113" i="47"/>
  <c r="H113" i="47"/>
  <c r="F113" i="47"/>
  <c r="E113" i="47"/>
  <c r="O112" i="47"/>
  <c r="N112" i="47"/>
  <c r="L112" i="47"/>
  <c r="K112" i="47"/>
  <c r="I112" i="47"/>
  <c r="H112" i="47"/>
  <c r="F112" i="47"/>
  <c r="E112" i="47"/>
  <c r="O111" i="47"/>
  <c r="N111" i="47"/>
  <c r="L111" i="47"/>
  <c r="K111" i="47"/>
  <c r="I111" i="47"/>
  <c r="H111" i="47"/>
  <c r="F111" i="47"/>
  <c r="E111" i="47"/>
  <c r="O110" i="47"/>
  <c r="N110" i="47"/>
  <c r="L110" i="47"/>
  <c r="K110" i="47"/>
  <c r="I110" i="47"/>
  <c r="H110" i="47"/>
  <c r="F110" i="47"/>
  <c r="E110" i="47"/>
  <c r="O109" i="47"/>
  <c r="N109" i="47"/>
  <c r="L109" i="47"/>
  <c r="K109" i="47"/>
  <c r="I109" i="47"/>
  <c r="H109" i="47"/>
  <c r="F109" i="47"/>
  <c r="E109" i="47"/>
  <c r="O108" i="47"/>
  <c r="N108" i="47"/>
  <c r="L108" i="47"/>
  <c r="K108" i="47"/>
  <c r="I108" i="47"/>
  <c r="H108" i="47"/>
  <c r="F108" i="47"/>
  <c r="E108" i="47"/>
  <c r="O107" i="47"/>
  <c r="N107" i="47"/>
  <c r="L107" i="47"/>
  <c r="K107" i="47"/>
  <c r="I107" i="47"/>
  <c r="H107" i="47"/>
  <c r="F107" i="47"/>
  <c r="E107" i="47"/>
  <c r="O106" i="47"/>
  <c r="N106" i="47"/>
  <c r="L106" i="47"/>
  <c r="K106" i="47"/>
  <c r="I106" i="47"/>
  <c r="H106" i="47"/>
  <c r="F106" i="47"/>
  <c r="E106" i="47"/>
  <c r="O105" i="47"/>
  <c r="N105" i="47"/>
  <c r="L105" i="47"/>
  <c r="K105" i="47"/>
  <c r="I105" i="47"/>
  <c r="H105" i="47"/>
  <c r="F105" i="47"/>
  <c r="E105" i="47"/>
  <c r="O104" i="47"/>
  <c r="N104" i="47"/>
  <c r="L104" i="47"/>
  <c r="K104" i="47"/>
  <c r="I104" i="47"/>
  <c r="H104" i="47"/>
  <c r="F104" i="47"/>
  <c r="E104" i="47"/>
  <c r="O103" i="47"/>
  <c r="N103" i="47"/>
  <c r="L103" i="47"/>
  <c r="K103" i="47"/>
  <c r="I103" i="47"/>
  <c r="H103" i="47"/>
  <c r="F103" i="47"/>
  <c r="E103" i="47"/>
  <c r="O102" i="47"/>
  <c r="N102" i="47"/>
  <c r="L102" i="47"/>
  <c r="K102" i="47"/>
  <c r="I102" i="47"/>
  <c r="H102" i="47"/>
  <c r="F102" i="47"/>
  <c r="E102" i="47"/>
  <c r="O101" i="47"/>
  <c r="N101" i="47"/>
  <c r="L101" i="47"/>
  <c r="K101" i="47"/>
  <c r="I101" i="47"/>
  <c r="H101" i="47"/>
  <c r="F101" i="47"/>
  <c r="E101" i="47"/>
  <c r="O100" i="47"/>
  <c r="N100" i="47"/>
  <c r="L100" i="47"/>
  <c r="K100" i="47"/>
  <c r="I100" i="47"/>
  <c r="H100" i="47"/>
  <c r="F100" i="47"/>
  <c r="E100" i="47"/>
  <c r="O99" i="47"/>
  <c r="N99" i="47"/>
  <c r="L99" i="47"/>
  <c r="K99" i="47"/>
  <c r="I99" i="47"/>
  <c r="H99" i="47"/>
  <c r="F99" i="47"/>
  <c r="E99" i="47"/>
  <c r="O98" i="47"/>
  <c r="O118" i="47" s="1"/>
  <c r="N98" i="47"/>
  <c r="N118" i="47" s="1"/>
  <c r="L98" i="47"/>
  <c r="L118" i="47" s="1"/>
  <c r="K98" i="47"/>
  <c r="K118" i="47" s="1"/>
  <c r="I98" i="47"/>
  <c r="I118" i="47" s="1"/>
  <c r="H98" i="47"/>
  <c r="H118" i="47" s="1"/>
  <c r="F98" i="47"/>
  <c r="F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L90" i="47"/>
  <c r="K90" i="47"/>
  <c r="I90" i="47"/>
  <c r="H90" i="47"/>
  <c r="F90" i="47"/>
  <c r="E90" i="47"/>
  <c r="O89" i="47"/>
  <c r="N89" i="47"/>
  <c r="L89" i="47"/>
  <c r="K89" i="47"/>
  <c r="I89" i="47"/>
  <c r="H89" i="47"/>
  <c r="F89" i="47"/>
  <c r="E89" i="47"/>
  <c r="O88" i="47"/>
  <c r="N88" i="47"/>
  <c r="L88" i="47"/>
  <c r="K88" i="47"/>
  <c r="I88" i="47"/>
  <c r="H88" i="47"/>
  <c r="F88" i="47"/>
  <c r="E88" i="47"/>
  <c r="O87" i="47"/>
  <c r="N87" i="47"/>
  <c r="L87" i="47"/>
  <c r="K87" i="47"/>
  <c r="I87" i="47"/>
  <c r="H87" i="47"/>
  <c r="F87" i="47"/>
  <c r="E87" i="47"/>
  <c r="O86" i="47"/>
  <c r="N86" i="47"/>
  <c r="L86" i="47"/>
  <c r="K86" i="47"/>
  <c r="I86" i="47"/>
  <c r="H86" i="47"/>
  <c r="F86" i="47"/>
  <c r="E86" i="47"/>
  <c r="O85" i="47"/>
  <c r="N85" i="47"/>
  <c r="L85" i="47"/>
  <c r="K85" i="47"/>
  <c r="I85" i="47"/>
  <c r="H85" i="47"/>
  <c r="F85" i="47"/>
  <c r="E85" i="47"/>
  <c r="O84" i="47"/>
  <c r="N84" i="47"/>
  <c r="L84" i="47"/>
  <c r="K84" i="47"/>
  <c r="I84" i="47"/>
  <c r="H84" i="47"/>
  <c r="F84" i="47"/>
  <c r="E84" i="47"/>
  <c r="O83" i="47"/>
  <c r="N83" i="47"/>
  <c r="L83" i="47"/>
  <c r="K83" i="47"/>
  <c r="I83" i="47"/>
  <c r="H83" i="47"/>
  <c r="F83" i="47"/>
  <c r="E83" i="47"/>
  <c r="O82" i="47"/>
  <c r="N82" i="47"/>
  <c r="L82" i="47"/>
  <c r="K82" i="47"/>
  <c r="I82" i="47"/>
  <c r="H82" i="47"/>
  <c r="F82" i="47"/>
  <c r="E82" i="47"/>
  <c r="O81" i="47"/>
  <c r="N81" i="47"/>
  <c r="L81" i="47"/>
  <c r="K81" i="47"/>
  <c r="I81" i="47"/>
  <c r="H81" i="47"/>
  <c r="F81" i="47"/>
  <c r="E81" i="47"/>
  <c r="O80" i="47"/>
  <c r="N80" i="47"/>
  <c r="L80" i="47"/>
  <c r="K80" i="47"/>
  <c r="I80" i="47"/>
  <c r="H80" i="47"/>
  <c r="F80" i="47"/>
  <c r="E80" i="47"/>
  <c r="O79" i="47"/>
  <c r="N79" i="47"/>
  <c r="L79" i="47"/>
  <c r="K79" i="47"/>
  <c r="I79" i="47"/>
  <c r="H79" i="47"/>
  <c r="F79" i="47"/>
  <c r="E79" i="47"/>
  <c r="O78" i="47"/>
  <c r="N78" i="47"/>
  <c r="L78" i="47"/>
  <c r="K78" i="47"/>
  <c r="I78" i="47"/>
  <c r="H78" i="47"/>
  <c r="F78" i="47"/>
  <c r="E78" i="47"/>
  <c r="O77" i="47"/>
  <c r="N77" i="47"/>
  <c r="L77" i="47"/>
  <c r="K77" i="47"/>
  <c r="I77" i="47"/>
  <c r="H77" i="47"/>
  <c r="F77" i="47"/>
  <c r="E77" i="47"/>
  <c r="O76" i="47"/>
  <c r="N76" i="47"/>
  <c r="L76" i="47"/>
  <c r="K76" i="47"/>
  <c r="I76" i="47"/>
  <c r="H76" i="47"/>
  <c r="F76" i="47"/>
  <c r="E76" i="47"/>
  <c r="O75" i="47"/>
  <c r="N75" i="47"/>
  <c r="L75" i="47"/>
  <c r="K75" i="47"/>
  <c r="I75" i="47"/>
  <c r="H75" i="47"/>
  <c r="F75" i="47"/>
  <c r="E75" i="47"/>
  <c r="O74" i="47"/>
  <c r="N74" i="47"/>
  <c r="L74" i="47"/>
  <c r="K74" i="47"/>
  <c r="I74" i="47"/>
  <c r="H74" i="47"/>
  <c r="F74" i="47"/>
  <c r="E74" i="47"/>
  <c r="O73" i="47"/>
  <c r="N73" i="47"/>
  <c r="L73" i="47"/>
  <c r="K73" i="47"/>
  <c r="I73" i="47"/>
  <c r="H73" i="47"/>
  <c r="F73" i="47"/>
  <c r="E73" i="47"/>
  <c r="O72" i="47"/>
  <c r="N72" i="47"/>
  <c r="L72" i="47"/>
  <c r="K72" i="47"/>
  <c r="I72" i="47"/>
  <c r="H72" i="47"/>
  <c r="F72" i="47"/>
  <c r="E72" i="47"/>
  <c r="O71" i="47"/>
  <c r="O91" i="47" s="1"/>
  <c r="N71" i="47"/>
  <c r="N91" i="47" s="1"/>
  <c r="L71" i="47"/>
  <c r="L91" i="47" s="1"/>
  <c r="K71" i="47"/>
  <c r="K91" i="47" s="1"/>
  <c r="I71" i="47"/>
  <c r="I91" i="47" s="1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N51" i="47"/>
  <c r="L51" i="47"/>
  <c r="K51" i="47"/>
  <c r="I51" i="47"/>
  <c r="H51" i="47"/>
  <c r="F51" i="47"/>
  <c r="E51" i="47"/>
  <c r="O50" i="47"/>
  <c r="N50" i="47"/>
  <c r="L50" i="47"/>
  <c r="K50" i="47"/>
  <c r="I50" i="47"/>
  <c r="H50" i="47"/>
  <c r="F50" i="47"/>
  <c r="E50" i="47"/>
  <c r="O49" i="47"/>
  <c r="N49" i="47"/>
  <c r="L49" i="47"/>
  <c r="K49" i="47"/>
  <c r="I49" i="47"/>
  <c r="H49" i="47"/>
  <c r="F49" i="47"/>
  <c r="E49" i="47"/>
  <c r="O48" i="47"/>
  <c r="N48" i="47"/>
  <c r="L48" i="47"/>
  <c r="K48" i="47"/>
  <c r="I48" i="47"/>
  <c r="H48" i="47"/>
  <c r="F48" i="47"/>
  <c r="E48" i="47"/>
  <c r="O47" i="47"/>
  <c r="N47" i="47"/>
  <c r="L47" i="47"/>
  <c r="K47" i="47"/>
  <c r="I47" i="47"/>
  <c r="H47" i="47"/>
  <c r="F47" i="47"/>
  <c r="E47" i="47"/>
  <c r="O46" i="47"/>
  <c r="N46" i="47"/>
  <c r="L46" i="47"/>
  <c r="K46" i="47"/>
  <c r="I46" i="47"/>
  <c r="H46" i="47"/>
  <c r="F46" i="47"/>
  <c r="E46" i="47"/>
  <c r="O45" i="47"/>
  <c r="N45" i="47"/>
  <c r="L45" i="47"/>
  <c r="K45" i="47"/>
  <c r="I45" i="47"/>
  <c r="H45" i="47"/>
  <c r="F45" i="47"/>
  <c r="E45" i="47"/>
  <c r="O44" i="47"/>
  <c r="O64" i="47" s="1"/>
  <c r="N44" i="47"/>
  <c r="N64" i="47" s="1"/>
  <c r="L44" i="47"/>
  <c r="L64" i="47" s="1"/>
  <c r="K44" i="47"/>
  <c r="K64" i="47" s="1"/>
  <c r="I44" i="47"/>
  <c r="I64" i="47" s="1"/>
  <c r="H44" i="47"/>
  <c r="H64" i="47" s="1"/>
  <c r="F44" i="47"/>
  <c r="F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N153" i="46"/>
  <c r="O153" i="46" s="1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N144" i="46"/>
  <c r="O144" i="46" s="1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N142" i="46"/>
  <c r="O142" i="46" s="1"/>
  <c r="K142" i="46"/>
  <c r="L142" i="46" s="1"/>
  <c r="H142" i="46"/>
  <c r="I142" i="46" s="1"/>
  <c r="F142" i="46"/>
  <c r="E142" i="46"/>
  <c r="N141" i="46"/>
  <c r="O141" i="46" s="1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K134" i="46"/>
  <c r="L134" i="46" s="1"/>
  <c r="H134" i="46"/>
  <c r="I134" i="46" s="1"/>
  <c r="F134" i="46"/>
  <c r="E134" i="46"/>
  <c r="N133" i="46"/>
  <c r="O133" i="46" s="1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N130" i="46"/>
  <c r="O130" i="46" s="1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N128" i="46"/>
  <c r="O128" i="46" s="1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K126" i="46"/>
  <c r="L126" i="46" s="1"/>
  <c r="H126" i="46"/>
  <c r="I126" i="46" s="1"/>
  <c r="F126" i="46"/>
  <c r="E126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O115" i="46"/>
  <c r="N115" i="46"/>
  <c r="L115" i="46"/>
  <c r="K115" i="46"/>
  <c r="H115" i="46"/>
  <c r="I115" i="46" s="1"/>
  <c r="F115" i="46"/>
  <c r="E115" i="46"/>
  <c r="N114" i="46"/>
  <c r="O114" i="46" s="1"/>
  <c r="K114" i="46"/>
  <c r="L114" i="46" s="1"/>
  <c r="H114" i="46"/>
  <c r="I114" i="46" s="1"/>
  <c r="F114" i="46"/>
  <c r="E114" i="46"/>
  <c r="N113" i="46"/>
  <c r="O113" i="46" s="1"/>
  <c r="L113" i="46"/>
  <c r="K113" i="46"/>
  <c r="H113" i="46"/>
  <c r="I113" i="46" s="1"/>
  <c r="F113" i="46"/>
  <c r="E113" i="46"/>
  <c r="O112" i="46"/>
  <c r="N112" i="46"/>
  <c r="K112" i="46"/>
  <c r="L112" i="46" s="1"/>
  <c r="H112" i="46"/>
  <c r="I112" i="46" s="1"/>
  <c r="F112" i="46"/>
  <c r="E112" i="46"/>
  <c r="N111" i="46"/>
  <c r="O111" i="46" s="1"/>
  <c r="L111" i="46"/>
  <c r="K111" i="46"/>
  <c r="H111" i="46"/>
  <c r="I111" i="46" s="1"/>
  <c r="F111" i="46"/>
  <c r="E111" i="46"/>
  <c r="N110" i="46"/>
  <c r="O110" i="46" s="1"/>
  <c r="K110" i="46"/>
  <c r="L110" i="46" s="1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O107" i="46"/>
  <c r="N107" i="46"/>
  <c r="L107" i="46"/>
  <c r="K107" i="46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N100" i="46"/>
  <c r="O100" i="46" s="1"/>
  <c r="K100" i="46"/>
  <c r="L100" i="46" s="1"/>
  <c r="H100" i="46"/>
  <c r="I100" i="46" s="1"/>
  <c r="F100" i="46"/>
  <c r="E100" i="46"/>
  <c r="O99" i="46"/>
  <c r="N99" i="46"/>
  <c r="L99" i="46"/>
  <c r="K99" i="46"/>
  <c r="H99" i="46"/>
  <c r="I99" i="46" s="1"/>
  <c r="F99" i="46"/>
  <c r="E99" i="46"/>
  <c r="N98" i="46"/>
  <c r="N118" i="46" s="1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I90" i="46"/>
  <c r="H90" i="46"/>
  <c r="F90" i="46"/>
  <c r="E90" i="46"/>
  <c r="N89" i="46"/>
  <c r="O89" i="46" s="1"/>
  <c r="L89" i="46"/>
  <c r="K89" i="46"/>
  <c r="I89" i="46"/>
  <c r="H89" i="46"/>
  <c r="F89" i="46"/>
  <c r="E89" i="46"/>
  <c r="N88" i="46"/>
  <c r="O88" i="46" s="1"/>
  <c r="L88" i="46"/>
  <c r="K88" i="46"/>
  <c r="I88" i="46"/>
  <c r="H88" i="46"/>
  <c r="F88" i="46"/>
  <c r="E88" i="46"/>
  <c r="N87" i="46"/>
  <c r="O87" i="46" s="1"/>
  <c r="L87" i="46"/>
  <c r="K87" i="46"/>
  <c r="I87" i="46"/>
  <c r="H87" i="46"/>
  <c r="F87" i="46"/>
  <c r="E87" i="46"/>
  <c r="N86" i="46"/>
  <c r="O86" i="46" s="1"/>
  <c r="L86" i="46"/>
  <c r="K86" i="46"/>
  <c r="I86" i="46"/>
  <c r="H86" i="46"/>
  <c r="F86" i="46"/>
  <c r="E86" i="46"/>
  <c r="N85" i="46"/>
  <c r="O85" i="46" s="1"/>
  <c r="L85" i="46"/>
  <c r="K85" i="46"/>
  <c r="I85" i="46"/>
  <c r="H85" i="46"/>
  <c r="F85" i="46"/>
  <c r="E85" i="46"/>
  <c r="N84" i="46"/>
  <c r="O84" i="46" s="1"/>
  <c r="L84" i="46"/>
  <c r="K84" i="46"/>
  <c r="I84" i="46"/>
  <c r="H84" i="46"/>
  <c r="F84" i="46"/>
  <c r="E84" i="46"/>
  <c r="N83" i="46"/>
  <c r="O83" i="46" s="1"/>
  <c r="L83" i="46"/>
  <c r="K83" i="46"/>
  <c r="I83" i="46"/>
  <c r="H83" i="46"/>
  <c r="F83" i="46"/>
  <c r="E83" i="46"/>
  <c r="N82" i="46"/>
  <c r="O82" i="46" s="1"/>
  <c r="L82" i="46"/>
  <c r="K82" i="46"/>
  <c r="I82" i="46"/>
  <c r="H82" i="46"/>
  <c r="F82" i="46"/>
  <c r="E82" i="46"/>
  <c r="N81" i="46"/>
  <c r="O81" i="46" s="1"/>
  <c r="L81" i="46"/>
  <c r="K81" i="46"/>
  <c r="I81" i="46"/>
  <c r="H81" i="46"/>
  <c r="F81" i="46"/>
  <c r="E81" i="46"/>
  <c r="N80" i="46"/>
  <c r="O80" i="46" s="1"/>
  <c r="L80" i="46"/>
  <c r="K80" i="46"/>
  <c r="I80" i="46"/>
  <c r="H80" i="46"/>
  <c r="F80" i="46"/>
  <c r="E80" i="46"/>
  <c r="N79" i="46"/>
  <c r="O79" i="46" s="1"/>
  <c r="L79" i="46"/>
  <c r="K79" i="46"/>
  <c r="I79" i="46"/>
  <c r="H79" i="46"/>
  <c r="F79" i="46"/>
  <c r="E79" i="46"/>
  <c r="N78" i="46"/>
  <c r="O78" i="46" s="1"/>
  <c r="L78" i="46"/>
  <c r="K78" i="46"/>
  <c r="I78" i="46"/>
  <c r="H78" i="46"/>
  <c r="F78" i="46"/>
  <c r="E78" i="46"/>
  <c r="N77" i="46"/>
  <c r="O77" i="46" s="1"/>
  <c r="L77" i="46"/>
  <c r="K77" i="46"/>
  <c r="I77" i="46"/>
  <c r="H77" i="46"/>
  <c r="F77" i="46"/>
  <c r="E77" i="46"/>
  <c r="N76" i="46"/>
  <c r="O76" i="46" s="1"/>
  <c r="L76" i="46"/>
  <c r="K76" i="46"/>
  <c r="I76" i="46"/>
  <c r="H76" i="46"/>
  <c r="F76" i="46"/>
  <c r="E76" i="46"/>
  <c r="N75" i="46"/>
  <c r="O75" i="46" s="1"/>
  <c r="L75" i="46"/>
  <c r="K75" i="46"/>
  <c r="I75" i="46"/>
  <c r="H75" i="46"/>
  <c r="F75" i="46"/>
  <c r="E75" i="46"/>
  <c r="N74" i="46"/>
  <c r="O74" i="46" s="1"/>
  <c r="L74" i="46"/>
  <c r="K74" i="46"/>
  <c r="I74" i="46"/>
  <c r="H74" i="46"/>
  <c r="F74" i="46"/>
  <c r="E74" i="46"/>
  <c r="N73" i="46"/>
  <c r="O73" i="46" s="1"/>
  <c r="L73" i="46"/>
  <c r="K73" i="46"/>
  <c r="I73" i="46"/>
  <c r="H73" i="46"/>
  <c r="F73" i="46"/>
  <c r="E73" i="46"/>
  <c r="N72" i="46"/>
  <c r="O72" i="46" s="1"/>
  <c r="L72" i="46"/>
  <c r="K72" i="46"/>
  <c r="I72" i="46"/>
  <c r="H72" i="46"/>
  <c r="F72" i="46"/>
  <c r="E72" i="46"/>
  <c r="N71" i="46"/>
  <c r="N91" i="46" s="1"/>
  <c r="L71" i="46"/>
  <c r="L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N62" i="46"/>
  <c r="O62" i="46" s="1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N60" i="46"/>
  <c r="O60" i="46" s="1"/>
  <c r="K60" i="46"/>
  <c r="L60" i="46" s="1"/>
  <c r="H60" i="46"/>
  <c r="I60" i="46" s="1"/>
  <c r="E60" i="46"/>
  <c r="F60" i="46" s="1"/>
  <c r="O59" i="46"/>
  <c r="N59" i="46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L57" i="46"/>
  <c r="K57" i="46"/>
  <c r="I57" i="46"/>
  <c r="H57" i="46"/>
  <c r="E57" i="46"/>
  <c r="F57" i="46" s="1"/>
  <c r="O56" i="46"/>
  <c r="N56" i="46"/>
  <c r="L56" i="46"/>
  <c r="K56" i="46"/>
  <c r="H56" i="46"/>
  <c r="I56" i="46" s="1"/>
  <c r="E56" i="46"/>
  <c r="F56" i="46" s="1"/>
  <c r="N55" i="46"/>
  <c r="O55" i="46" s="1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O52" i="46"/>
  <c r="N52" i="46"/>
  <c r="K52" i="46"/>
  <c r="L52" i="46" s="1"/>
  <c r="H52" i="46"/>
  <c r="I52" i="46" s="1"/>
  <c r="E52" i="46"/>
  <c r="F52" i="46" s="1"/>
  <c r="N51" i="46"/>
  <c r="O51" i="46" s="1"/>
  <c r="K51" i="46"/>
  <c r="L51" i="46" s="1"/>
  <c r="H51" i="46"/>
  <c r="I51" i="46" s="1"/>
  <c r="E51" i="46"/>
  <c r="F51" i="46" s="1"/>
  <c r="O50" i="46"/>
  <c r="N50" i="46"/>
  <c r="K50" i="46"/>
  <c r="L50" i="46" s="1"/>
  <c r="H50" i="46"/>
  <c r="I50" i="46" s="1"/>
  <c r="E50" i="46"/>
  <c r="F50" i="46" s="1"/>
  <c r="O49" i="46"/>
  <c r="N49" i="46"/>
  <c r="K49" i="46"/>
  <c r="L49" i="46" s="1"/>
  <c r="I49" i="46"/>
  <c r="H49" i="46"/>
  <c r="E49" i="46"/>
  <c r="F49" i="46" s="1"/>
  <c r="N48" i="46"/>
  <c r="O48" i="46" s="1"/>
  <c r="L48" i="46"/>
  <c r="K48" i="46"/>
  <c r="H48" i="46"/>
  <c r="I48" i="46" s="1"/>
  <c r="E48" i="46"/>
  <c r="F48" i="46" s="1"/>
  <c r="N47" i="46"/>
  <c r="O47" i="46" s="1"/>
  <c r="L47" i="46"/>
  <c r="K47" i="46"/>
  <c r="H47" i="46"/>
  <c r="I47" i="46" s="1"/>
  <c r="E47" i="46"/>
  <c r="F47" i="46" s="1"/>
  <c r="N46" i="46"/>
  <c r="O46" i="46" s="1"/>
  <c r="L46" i="46"/>
  <c r="K46" i="46"/>
  <c r="H46" i="46"/>
  <c r="I46" i="46" s="1"/>
  <c r="E46" i="46"/>
  <c r="F46" i="46" s="1"/>
  <c r="N45" i="46"/>
  <c r="O45" i="46" s="1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N154" i="45"/>
  <c r="O154" i="45" s="1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N142" i="45"/>
  <c r="O142" i="45" s="1"/>
  <c r="K142" i="45"/>
  <c r="L142" i="45" s="1"/>
  <c r="H142" i="45"/>
  <c r="I142" i="45" s="1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L137" i="45"/>
  <c r="K137" i="45"/>
  <c r="H137" i="45"/>
  <c r="I137" i="45" s="1"/>
  <c r="F137" i="45"/>
  <c r="E137" i="45"/>
  <c r="O136" i="45"/>
  <c r="N136" i="45"/>
  <c r="L136" i="45"/>
  <c r="L18" i="45" s="1"/>
  <c r="K136" i="45"/>
  <c r="H136" i="45"/>
  <c r="I136" i="45" s="1"/>
  <c r="I18" i="45" s="1"/>
  <c r="F136" i="45"/>
  <c r="F18" i="45" s="1"/>
  <c r="E136" i="45"/>
  <c r="N135" i="45"/>
  <c r="O135" i="45" s="1"/>
  <c r="O22" i="45" s="1"/>
  <c r="K135" i="45"/>
  <c r="K22" i="45" s="1"/>
  <c r="H135" i="45"/>
  <c r="I135" i="45" s="1"/>
  <c r="I22" i="45" s="1"/>
  <c r="F135" i="45"/>
  <c r="F22" i="45" s="1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K133" i="45"/>
  <c r="L133" i="45" s="1"/>
  <c r="H133" i="45"/>
  <c r="I133" i="45" s="1"/>
  <c r="F133" i="45"/>
  <c r="E133" i="45"/>
  <c r="N132" i="45"/>
  <c r="O132" i="45" s="1"/>
  <c r="O19" i="45" s="1"/>
  <c r="L132" i="45"/>
  <c r="L19" i="45" s="1"/>
  <c r="K132" i="45"/>
  <c r="H132" i="45"/>
  <c r="I132" i="45" s="1"/>
  <c r="I19" i="45" s="1"/>
  <c r="F132" i="45"/>
  <c r="F19" i="45" s="1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L27" i="45" s="1"/>
  <c r="H129" i="45"/>
  <c r="I129" i="45" s="1"/>
  <c r="I27" i="45" s="1"/>
  <c r="F129" i="45"/>
  <c r="F27" i="45" s="1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L117" i="45"/>
  <c r="K117" i="45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L106" i="45"/>
  <c r="K106" i="45"/>
  <c r="I106" i="45"/>
  <c r="H106" i="45"/>
  <c r="F106" i="45"/>
  <c r="E106" i="45"/>
  <c r="N105" i="45"/>
  <c r="O105" i="45" s="1"/>
  <c r="L105" i="45"/>
  <c r="K105" i="45"/>
  <c r="I105" i="45"/>
  <c r="H105" i="45"/>
  <c r="F105" i="45"/>
  <c r="E105" i="45"/>
  <c r="N104" i="45"/>
  <c r="O104" i="45" s="1"/>
  <c r="L104" i="45"/>
  <c r="K104" i="45"/>
  <c r="I104" i="45"/>
  <c r="H104" i="45"/>
  <c r="F104" i="45"/>
  <c r="E104" i="45"/>
  <c r="N103" i="45"/>
  <c r="O103" i="45" s="1"/>
  <c r="O36" i="45" s="1"/>
  <c r="L103" i="45"/>
  <c r="L36" i="45" s="1"/>
  <c r="K103" i="45"/>
  <c r="I103" i="45"/>
  <c r="H103" i="45"/>
  <c r="F103" i="45"/>
  <c r="F36" i="45" s="1"/>
  <c r="E103" i="45"/>
  <c r="N102" i="45"/>
  <c r="O102" i="45" s="1"/>
  <c r="L102" i="45"/>
  <c r="K102" i="45"/>
  <c r="I102" i="45"/>
  <c r="H102" i="45"/>
  <c r="F102" i="45"/>
  <c r="E102" i="45"/>
  <c r="N101" i="45"/>
  <c r="O101" i="45" s="1"/>
  <c r="L101" i="45"/>
  <c r="K101" i="45"/>
  <c r="I101" i="45"/>
  <c r="H101" i="45"/>
  <c r="F101" i="45"/>
  <c r="E101" i="45"/>
  <c r="N100" i="45"/>
  <c r="O100" i="45" s="1"/>
  <c r="L100" i="45"/>
  <c r="K100" i="45"/>
  <c r="I100" i="45"/>
  <c r="H100" i="45"/>
  <c r="F100" i="45"/>
  <c r="E100" i="45"/>
  <c r="N99" i="45"/>
  <c r="O99" i="45" s="1"/>
  <c r="L99" i="45"/>
  <c r="K99" i="45"/>
  <c r="I99" i="45"/>
  <c r="H99" i="45"/>
  <c r="F99" i="45"/>
  <c r="E99" i="45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I90" i="45"/>
  <c r="H90" i="45"/>
  <c r="F90" i="45"/>
  <c r="E90" i="45"/>
  <c r="N89" i="45"/>
  <c r="O89" i="45" s="1"/>
  <c r="L89" i="45"/>
  <c r="K89" i="45"/>
  <c r="I89" i="45"/>
  <c r="H89" i="45"/>
  <c r="F89" i="45"/>
  <c r="E89" i="45"/>
  <c r="N88" i="45"/>
  <c r="O88" i="45" s="1"/>
  <c r="L88" i="45"/>
  <c r="K88" i="45"/>
  <c r="I88" i="45"/>
  <c r="H88" i="45"/>
  <c r="F88" i="45"/>
  <c r="E88" i="45"/>
  <c r="N87" i="45"/>
  <c r="O87" i="45" s="1"/>
  <c r="L87" i="45"/>
  <c r="K87" i="45"/>
  <c r="I87" i="45"/>
  <c r="H87" i="45"/>
  <c r="F87" i="45"/>
  <c r="E87" i="45"/>
  <c r="N86" i="45"/>
  <c r="O86" i="45" s="1"/>
  <c r="L86" i="45"/>
  <c r="K86" i="45"/>
  <c r="I86" i="45"/>
  <c r="H86" i="45"/>
  <c r="F86" i="45"/>
  <c r="E86" i="45"/>
  <c r="N85" i="45"/>
  <c r="O85" i="45" s="1"/>
  <c r="L85" i="45"/>
  <c r="K85" i="45"/>
  <c r="I85" i="45"/>
  <c r="H85" i="45"/>
  <c r="F85" i="45"/>
  <c r="E85" i="45"/>
  <c r="N84" i="45"/>
  <c r="O84" i="45" s="1"/>
  <c r="L84" i="45"/>
  <c r="K84" i="45"/>
  <c r="I84" i="45"/>
  <c r="H84" i="45"/>
  <c r="F84" i="45"/>
  <c r="E84" i="45"/>
  <c r="N83" i="45"/>
  <c r="O83" i="45" s="1"/>
  <c r="L83" i="45"/>
  <c r="K83" i="45"/>
  <c r="I83" i="45"/>
  <c r="H83" i="45"/>
  <c r="F83" i="45"/>
  <c r="E83" i="45"/>
  <c r="N82" i="45"/>
  <c r="O82" i="45" s="1"/>
  <c r="L82" i="45"/>
  <c r="K82" i="45"/>
  <c r="I82" i="45"/>
  <c r="H82" i="45"/>
  <c r="F82" i="45"/>
  <c r="E82" i="45"/>
  <c r="N81" i="45"/>
  <c r="O81" i="45" s="1"/>
  <c r="L81" i="45"/>
  <c r="K81" i="45"/>
  <c r="I81" i="45"/>
  <c r="H81" i="45"/>
  <c r="F81" i="45"/>
  <c r="E81" i="45"/>
  <c r="N80" i="45"/>
  <c r="O80" i="45" s="1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N78" i="45"/>
  <c r="O78" i="45" s="1"/>
  <c r="L78" i="45"/>
  <c r="K78" i="45"/>
  <c r="I78" i="45"/>
  <c r="H78" i="45"/>
  <c r="F78" i="45"/>
  <c r="E78" i="45"/>
  <c r="N77" i="45"/>
  <c r="O77" i="45" s="1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N74" i="45"/>
  <c r="O74" i="45" s="1"/>
  <c r="L74" i="45"/>
  <c r="K74" i="45"/>
  <c r="I74" i="45"/>
  <c r="H74" i="45"/>
  <c r="F74" i="45"/>
  <c r="E74" i="45"/>
  <c r="N73" i="45"/>
  <c r="O73" i="45" s="1"/>
  <c r="L73" i="45"/>
  <c r="K73" i="45"/>
  <c r="I73" i="45"/>
  <c r="H73" i="45"/>
  <c r="F73" i="45"/>
  <c r="E73" i="45"/>
  <c r="N72" i="45"/>
  <c r="O72" i="45" s="1"/>
  <c r="L72" i="45"/>
  <c r="K72" i="45"/>
  <c r="I72" i="45"/>
  <c r="H72" i="45"/>
  <c r="F72" i="45"/>
  <c r="E72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O62" i="45"/>
  <c r="N62" i="45"/>
  <c r="K62" i="45"/>
  <c r="L62" i="45" s="1"/>
  <c r="L33" i="45" s="1"/>
  <c r="I62" i="45"/>
  <c r="H62" i="45"/>
  <c r="E62" i="45"/>
  <c r="F62" i="45" s="1"/>
  <c r="F33" i="45" s="1"/>
  <c r="N61" i="45"/>
  <c r="O61" i="45" s="1"/>
  <c r="O21" i="45" s="1"/>
  <c r="K61" i="45"/>
  <c r="L61" i="45" s="1"/>
  <c r="L21" i="45" s="1"/>
  <c r="H61" i="45"/>
  <c r="I61" i="45" s="1"/>
  <c r="I21" i="45" s="1"/>
  <c r="E61" i="45"/>
  <c r="F61" i="45" s="1"/>
  <c r="F21" i="45" s="1"/>
  <c r="O60" i="45"/>
  <c r="O31" i="45" s="1"/>
  <c r="N60" i="45"/>
  <c r="K60" i="45"/>
  <c r="L60" i="45" s="1"/>
  <c r="L31" i="45" s="1"/>
  <c r="I60" i="45"/>
  <c r="I31" i="45" s="1"/>
  <c r="H60" i="45"/>
  <c r="E60" i="45"/>
  <c r="F60" i="45" s="1"/>
  <c r="F31" i="45" s="1"/>
  <c r="O59" i="45"/>
  <c r="N59" i="45"/>
  <c r="K59" i="45"/>
  <c r="L59" i="45" s="1"/>
  <c r="L30" i="45" s="1"/>
  <c r="H59" i="45"/>
  <c r="H30" i="45" s="1"/>
  <c r="E59" i="45"/>
  <c r="F59" i="45" s="1"/>
  <c r="F30" i="45" s="1"/>
  <c r="N58" i="45"/>
  <c r="O58" i="45" s="1"/>
  <c r="L58" i="45"/>
  <c r="K58" i="45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N56" i="45"/>
  <c r="N28" i="45" s="1"/>
  <c r="L56" i="45"/>
  <c r="K56" i="45"/>
  <c r="I56" i="45"/>
  <c r="I28" i="45" s="1"/>
  <c r="H56" i="45"/>
  <c r="E56" i="45"/>
  <c r="F56" i="45" s="1"/>
  <c r="F28" i="45" s="1"/>
  <c r="O55" i="45"/>
  <c r="N55" i="45"/>
  <c r="L55" i="45"/>
  <c r="L24" i="45" s="1"/>
  <c r="K55" i="45"/>
  <c r="H55" i="45"/>
  <c r="H24" i="45" s="1"/>
  <c r="E55" i="45"/>
  <c r="F55" i="45" s="1"/>
  <c r="F24" i="45" s="1"/>
  <c r="O54" i="45"/>
  <c r="N54" i="45"/>
  <c r="L54" i="45"/>
  <c r="K54" i="45"/>
  <c r="I54" i="45"/>
  <c r="H54" i="45"/>
  <c r="E54" i="45"/>
  <c r="F54" i="45" s="1"/>
  <c r="F23" i="45" s="1"/>
  <c r="N53" i="45"/>
  <c r="N34" i="45" s="1"/>
  <c r="K53" i="45"/>
  <c r="L53" i="45" s="1"/>
  <c r="L34" i="45" s="1"/>
  <c r="H53" i="45"/>
  <c r="I53" i="45" s="1"/>
  <c r="I34" i="45" s="1"/>
  <c r="E53" i="45"/>
  <c r="F53" i="45" s="1"/>
  <c r="F34" i="45" s="1"/>
  <c r="O52" i="45"/>
  <c r="N52" i="45"/>
  <c r="K52" i="45"/>
  <c r="K26" i="45" s="1"/>
  <c r="I52" i="45"/>
  <c r="H52" i="45"/>
  <c r="E52" i="45"/>
  <c r="F52" i="45" s="1"/>
  <c r="F26" i="45" s="1"/>
  <c r="O51" i="45"/>
  <c r="N51" i="45"/>
  <c r="L51" i="45"/>
  <c r="K51" i="45"/>
  <c r="H51" i="45"/>
  <c r="I51" i="45" s="1"/>
  <c r="E51" i="45"/>
  <c r="F51" i="45" s="1"/>
  <c r="O50" i="45"/>
  <c r="N50" i="45"/>
  <c r="L50" i="45"/>
  <c r="K50" i="45"/>
  <c r="I50" i="45"/>
  <c r="H50" i="45"/>
  <c r="E50" i="45"/>
  <c r="F50" i="45" s="1"/>
  <c r="N49" i="45"/>
  <c r="N32" i="45" s="1"/>
  <c r="K49" i="45"/>
  <c r="L49" i="45" s="1"/>
  <c r="L32" i="45" s="1"/>
  <c r="H49" i="45"/>
  <c r="I49" i="45" s="1"/>
  <c r="I32" i="45" s="1"/>
  <c r="E49" i="45"/>
  <c r="F49" i="45" s="1"/>
  <c r="F32" i="45" s="1"/>
  <c r="O48" i="45"/>
  <c r="N48" i="45"/>
  <c r="K48" i="45"/>
  <c r="L48" i="45" s="1"/>
  <c r="L17" i="45" s="1"/>
  <c r="I48" i="45"/>
  <c r="H48" i="45"/>
  <c r="E48" i="45"/>
  <c r="F48" i="45" s="1"/>
  <c r="F17" i="45" s="1"/>
  <c r="O47" i="45"/>
  <c r="N47" i="45"/>
  <c r="L47" i="45"/>
  <c r="L29" i="45" s="1"/>
  <c r="K47" i="45"/>
  <c r="H47" i="45"/>
  <c r="H29" i="45" s="1"/>
  <c r="E47" i="45"/>
  <c r="F47" i="45" s="1"/>
  <c r="F29" i="45" s="1"/>
  <c r="O46" i="45"/>
  <c r="O25" i="45" s="1"/>
  <c r="N46" i="45"/>
  <c r="L46" i="45"/>
  <c r="K46" i="45"/>
  <c r="I46" i="45"/>
  <c r="H46" i="45"/>
  <c r="E46" i="45"/>
  <c r="F46" i="45" s="1"/>
  <c r="F25" i="45" s="1"/>
  <c r="N45" i="45"/>
  <c r="O45" i="45" s="1"/>
  <c r="O20" i="45" s="1"/>
  <c r="K45" i="45"/>
  <c r="L45" i="45" s="1"/>
  <c r="L20" i="45" s="1"/>
  <c r="H45" i="45"/>
  <c r="I45" i="45" s="1"/>
  <c r="I20" i="45" s="1"/>
  <c r="E45" i="45"/>
  <c r="F45" i="45" s="1"/>
  <c r="F20" i="45" s="1"/>
  <c r="O44" i="45"/>
  <c r="N44" i="45"/>
  <c r="K44" i="45"/>
  <c r="K64" i="45" s="1"/>
  <c r="I44" i="45"/>
  <c r="H44" i="45"/>
  <c r="H64" i="45" s="1"/>
  <c r="E44" i="45"/>
  <c r="M42" i="45"/>
  <c r="J42" i="45"/>
  <c r="G42" i="45"/>
  <c r="D42" i="45"/>
  <c r="B42" i="45"/>
  <c r="M41" i="45"/>
  <c r="G41" i="45"/>
  <c r="M36" i="45"/>
  <c r="K36" i="45"/>
  <c r="J36" i="45"/>
  <c r="I36" i="45"/>
  <c r="H36" i="45"/>
  <c r="G36" i="45"/>
  <c r="E36" i="45"/>
  <c r="D36" i="45"/>
  <c r="C36" i="45"/>
  <c r="B36" i="45"/>
  <c r="N35" i="45"/>
  <c r="M35" i="45"/>
  <c r="K35" i="45"/>
  <c r="J35" i="45"/>
  <c r="H35" i="45"/>
  <c r="G35" i="45"/>
  <c r="E35" i="45"/>
  <c r="D35" i="45"/>
  <c r="C35" i="45"/>
  <c r="B35" i="45"/>
  <c r="M34" i="45"/>
  <c r="K34" i="45"/>
  <c r="J34" i="45"/>
  <c r="H34" i="45"/>
  <c r="G34" i="45"/>
  <c r="D34" i="45"/>
  <c r="C34" i="45"/>
  <c r="B34" i="45"/>
  <c r="O33" i="45"/>
  <c r="N33" i="45"/>
  <c r="M33" i="45"/>
  <c r="K33" i="45"/>
  <c r="J33" i="45"/>
  <c r="I33" i="45"/>
  <c r="H33" i="45"/>
  <c r="G33" i="45"/>
  <c r="D33" i="45"/>
  <c r="C33" i="45"/>
  <c r="B33" i="45"/>
  <c r="M32" i="45"/>
  <c r="J32" i="45"/>
  <c r="H32" i="45"/>
  <c r="G32" i="45"/>
  <c r="E32" i="45"/>
  <c r="D32" i="45"/>
  <c r="C32" i="45"/>
  <c r="B32" i="45"/>
  <c r="N31" i="45"/>
  <c r="M31" i="45"/>
  <c r="J31" i="45"/>
  <c r="H31" i="45"/>
  <c r="G31" i="45"/>
  <c r="E31" i="45"/>
  <c r="D31" i="45"/>
  <c r="C31" i="45"/>
  <c r="B31" i="45"/>
  <c r="O30" i="45"/>
  <c r="N30" i="45"/>
  <c r="M30" i="45"/>
  <c r="K30" i="45"/>
  <c r="J30" i="45"/>
  <c r="G30" i="45"/>
  <c r="E30" i="45"/>
  <c r="D30" i="45"/>
  <c r="C30" i="45"/>
  <c r="B30" i="45"/>
  <c r="O29" i="45"/>
  <c r="N29" i="45"/>
  <c r="M29" i="45"/>
  <c r="K29" i="45"/>
  <c r="J29" i="45"/>
  <c r="G29" i="45"/>
  <c r="E29" i="45"/>
  <c r="D29" i="45"/>
  <c r="C29" i="45"/>
  <c r="B29" i="45"/>
  <c r="M28" i="45"/>
  <c r="L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E27" i="45"/>
  <c r="D27" i="45"/>
  <c r="C27" i="45"/>
  <c r="B27" i="45"/>
  <c r="O26" i="45"/>
  <c r="N26" i="45"/>
  <c r="M26" i="45"/>
  <c r="J26" i="45"/>
  <c r="I26" i="45"/>
  <c r="H26" i="45"/>
  <c r="G26" i="45"/>
  <c r="E26" i="45"/>
  <c r="D26" i="45"/>
  <c r="C26" i="45"/>
  <c r="B26" i="45"/>
  <c r="N25" i="45"/>
  <c r="M25" i="45"/>
  <c r="L25" i="45"/>
  <c r="K25" i="45"/>
  <c r="J25" i="45"/>
  <c r="I25" i="45"/>
  <c r="H25" i="45"/>
  <c r="G25" i="45"/>
  <c r="D25" i="45"/>
  <c r="C25" i="45"/>
  <c r="B25" i="45"/>
  <c r="O24" i="45"/>
  <c r="N24" i="45"/>
  <c r="M24" i="45"/>
  <c r="K24" i="45"/>
  <c r="J24" i="45"/>
  <c r="G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D23" i="45"/>
  <c r="C23" i="45"/>
  <c r="B23" i="45"/>
  <c r="N22" i="45"/>
  <c r="M22" i="45"/>
  <c r="J22" i="45"/>
  <c r="H22" i="45"/>
  <c r="G22" i="45"/>
  <c r="E22" i="45"/>
  <c r="D22" i="45"/>
  <c r="C22" i="45"/>
  <c r="B22" i="45"/>
  <c r="N21" i="45"/>
  <c r="M21" i="45"/>
  <c r="K21" i="45"/>
  <c r="J21" i="45"/>
  <c r="H21" i="45"/>
  <c r="G21" i="45"/>
  <c r="E21" i="45"/>
  <c r="D21" i="45"/>
  <c r="C21" i="45"/>
  <c r="B21" i="45"/>
  <c r="N20" i="45"/>
  <c r="M20" i="45"/>
  <c r="K20" i="45"/>
  <c r="J20" i="45"/>
  <c r="H20" i="45"/>
  <c r="G20" i="45"/>
  <c r="E20" i="45"/>
  <c r="D20" i="45"/>
  <c r="C20" i="45"/>
  <c r="B20" i="45"/>
  <c r="N19" i="45"/>
  <c r="M19" i="45"/>
  <c r="K19" i="45"/>
  <c r="J19" i="45"/>
  <c r="H19" i="45"/>
  <c r="G19" i="45"/>
  <c r="E19" i="45"/>
  <c r="D19" i="45"/>
  <c r="C19" i="45"/>
  <c r="B19" i="45"/>
  <c r="O18" i="45"/>
  <c r="N18" i="45"/>
  <c r="M18" i="45"/>
  <c r="K18" i="45"/>
  <c r="J18" i="45"/>
  <c r="H18" i="45"/>
  <c r="G18" i="45"/>
  <c r="E18" i="45"/>
  <c r="D18" i="45"/>
  <c r="C18" i="45"/>
  <c r="B18" i="45"/>
  <c r="O17" i="45"/>
  <c r="N17" i="45"/>
  <c r="M17" i="45"/>
  <c r="K17" i="45"/>
  <c r="J17" i="45"/>
  <c r="I17" i="45"/>
  <c r="H17" i="45"/>
  <c r="G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46" l="1"/>
  <c r="O179" i="46"/>
  <c r="O199" i="46" s="1"/>
  <c r="O172" i="46"/>
  <c r="N172" i="46"/>
  <c r="N145" i="46"/>
  <c r="O125" i="46"/>
  <c r="O145" i="46" s="1"/>
  <c r="O98" i="46"/>
  <c r="O118" i="46" s="1"/>
  <c r="O71" i="46"/>
  <c r="O91" i="46" s="1"/>
  <c r="O64" i="46"/>
  <c r="N64" i="46"/>
  <c r="F37" i="47"/>
  <c r="N37" i="47"/>
  <c r="E37" i="47"/>
  <c r="I37" i="47"/>
  <c r="K37" i="47"/>
  <c r="H37" i="47"/>
  <c r="L37" i="47"/>
  <c r="O37" i="47"/>
  <c r="G5" i="47"/>
  <c r="G3" i="47"/>
  <c r="G7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44" i="46"/>
  <c r="L64" i="46" s="1"/>
  <c r="I179" i="46"/>
  <c r="I199" i="46" s="1"/>
  <c r="I152" i="46"/>
  <c r="I172" i="46" s="1"/>
  <c r="I125" i="46"/>
  <c r="I145" i="46" s="1"/>
  <c r="I98" i="46"/>
  <c r="I118" i="46" s="1"/>
  <c r="I44" i="46"/>
  <c r="I64" i="46" s="1"/>
  <c r="F44" i="46"/>
  <c r="F64" i="46" s="1"/>
  <c r="G5" i="46" s="1"/>
  <c r="O179" i="45"/>
  <c r="O199" i="45" s="1"/>
  <c r="N172" i="45"/>
  <c r="O152" i="45"/>
  <c r="O172" i="45" s="1"/>
  <c r="N145" i="45"/>
  <c r="O125" i="45"/>
  <c r="O145" i="45" s="1"/>
  <c r="N36" i="45"/>
  <c r="N37" i="45" s="1"/>
  <c r="O98" i="45"/>
  <c r="O118" i="45" s="1"/>
  <c r="O71" i="45"/>
  <c r="O49" i="45"/>
  <c r="O32" i="45" s="1"/>
  <c r="O53" i="45"/>
  <c r="O34" i="45" s="1"/>
  <c r="O56" i="45"/>
  <c r="O28" i="45" s="1"/>
  <c r="O35" i="45"/>
  <c r="N64" i="45"/>
  <c r="H37" i="46"/>
  <c r="L37" i="46"/>
  <c r="E37" i="46"/>
  <c r="I37" i="46"/>
  <c r="F37" i="46"/>
  <c r="N37" i="46"/>
  <c r="K37" i="46"/>
  <c r="O37" i="46"/>
  <c r="G7" i="46"/>
  <c r="G3" i="46"/>
  <c r="G9" i="46"/>
  <c r="K172" i="45"/>
  <c r="L172" i="45"/>
  <c r="L135" i="45"/>
  <c r="L22" i="45" s="1"/>
  <c r="K145" i="45"/>
  <c r="L125" i="45"/>
  <c r="L145" i="45" s="1"/>
  <c r="K31" i="45"/>
  <c r="K32" i="45"/>
  <c r="L44" i="45"/>
  <c r="L52" i="45"/>
  <c r="L26" i="45" s="1"/>
  <c r="I152" i="45"/>
  <c r="I172" i="45" s="1"/>
  <c r="I125" i="45"/>
  <c r="I145" i="45" s="1"/>
  <c r="I47" i="45"/>
  <c r="I29" i="45" s="1"/>
  <c r="I55" i="45"/>
  <c r="I24" i="45" s="1"/>
  <c r="I59" i="45"/>
  <c r="I30" i="45" s="1"/>
  <c r="I35" i="45"/>
  <c r="E25" i="45"/>
  <c r="E33" i="45"/>
  <c r="E64" i="45"/>
  <c r="E23" i="45"/>
  <c r="E34" i="45"/>
  <c r="F44" i="45"/>
  <c r="N199" i="44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N37" i="25" s="1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I37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7" l="1"/>
  <c r="K37" i="24"/>
  <c r="O37" i="45"/>
  <c r="O64" i="45"/>
  <c r="G11" i="46"/>
  <c r="K37" i="45"/>
  <c r="L64" i="45"/>
  <c r="L35" i="45"/>
  <c r="L37" i="45" s="1"/>
  <c r="I37" i="45"/>
  <c r="I64" i="45"/>
  <c r="E37" i="45"/>
  <c r="F64" i="45"/>
  <c r="F35" i="45"/>
  <c r="F37" i="45" s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G11" i="27" s="1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5" l="1"/>
  <c r="G5" i="45"/>
  <c r="G11" i="35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C84" i="9"/>
  <c r="H51" i="9"/>
  <c r="N164" i="9"/>
  <c r="I123" i="9"/>
  <c r="E232" i="9"/>
  <c r="F79" i="9"/>
  <c r="E149" i="9"/>
  <c r="L263" i="9"/>
  <c r="H154" i="9"/>
  <c r="O44" i="3"/>
  <c r="K250" i="9"/>
  <c r="C260" i="9"/>
  <c r="F51" i="9"/>
  <c r="K44" i="3"/>
  <c r="N279" i="9"/>
  <c r="G48" i="3"/>
  <c r="H263" i="9"/>
  <c r="C63" i="9"/>
  <c r="O221" i="9"/>
  <c r="L276" i="9"/>
  <c r="C148" i="9"/>
  <c r="O102" i="9"/>
  <c r="I225" i="9"/>
  <c r="E74" i="9"/>
  <c r="N266" i="9"/>
  <c r="O47" i="9"/>
  <c r="N238" i="9"/>
  <c r="K73" i="9"/>
  <c r="I37" i="9"/>
  <c r="K227" i="9"/>
  <c r="E40" i="9"/>
  <c r="F241" i="9"/>
  <c r="O99" i="9"/>
  <c r="L234" i="9"/>
  <c r="L103" i="9"/>
  <c r="O100" i="9"/>
  <c r="L62" i="9"/>
  <c r="H141" i="9"/>
  <c r="N82" i="9"/>
  <c r="H83" i="9"/>
  <c r="K84" i="9"/>
  <c r="E100" i="9"/>
  <c r="C80" i="9"/>
  <c r="C258" i="9"/>
  <c r="C52" i="9"/>
  <c r="E278" i="9"/>
  <c r="I179" i="9"/>
  <c r="N233" i="9"/>
  <c r="O189" i="9"/>
  <c r="F90" i="9"/>
  <c r="I196" i="9"/>
  <c r="I253" i="9"/>
  <c r="F265" i="9"/>
  <c r="O46" i="9"/>
  <c r="E227" i="9"/>
  <c r="I65" i="9"/>
  <c r="H115" i="9"/>
  <c r="H81" i="9"/>
  <c r="E202" i="9"/>
  <c r="E23" i="9"/>
  <c r="L75" i="9"/>
  <c r="L265" i="9"/>
  <c r="K15" i="5"/>
  <c r="I240" i="9"/>
  <c r="L50" i="9"/>
  <c r="N107" i="9"/>
  <c r="H203" i="9"/>
  <c r="F142" i="9"/>
  <c r="O231" i="9"/>
  <c r="E106" i="9"/>
  <c r="I271" i="9"/>
  <c r="L260" i="9"/>
  <c r="E136" i="9"/>
  <c r="C46" i="9"/>
  <c r="H176" i="9"/>
  <c r="I194" i="9"/>
  <c r="H22" i="9"/>
  <c r="N148" i="9"/>
  <c r="K11" i="3"/>
  <c r="E194" i="9"/>
  <c r="K68" i="9"/>
  <c r="C47" i="9"/>
  <c r="I28" i="9"/>
  <c r="K271" i="9"/>
  <c r="E87" i="9"/>
  <c r="E26" i="9"/>
  <c r="N136" i="9"/>
  <c r="E230" i="9"/>
  <c r="N237" i="9"/>
  <c r="H230" i="9"/>
  <c r="K43" i="3"/>
  <c r="C35" i="9"/>
  <c r="O128" i="9"/>
  <c r="N141" i="9"/>
  <c r="K277" i="9"/>
  <c r="G62" i="3"/>
  <c r="F88" i="9"/>
  <c r="K18" i="3"/>
  <c r="N75" i="9"/>
  <c r="K182" i="9"/>
  <c r="F280" i="9"/>
  <c r="O22" i="9"/>
  <c r="K83" i="9"/>
  <c r="C154" i="9"/>
  <c r="K263" i="9"/>
  <c r="C203" i="9"/>
  <c r="I72" i="9"/>
  <c r="H71" i="9"/>
  <c r="O177" i="9"/>
  <c r="L117" i="9"/>
  <c r="K64" i="3"/>
  <c r="N117" i="9"/>
  <c r="C252" i="9"/>
  <c r="L238" i="9"/>
  <c r="E223" i="9"/>
  <c r="L166" i="9"/>
  <c r="H137" i="9"/>
  <c r="I220" i="9"/>
  <c r="E43" i="9"/>
  <c r="I111" i="9"/>
  <c r="O164" i="9"/>
  <c r="I260" i="9"/>
  <c r="C106" i="9"/>
  <c r="L177" i="9"/>
  <c r="C277" i="9"/>
  <c r="I189" i="9"/>
  <c r="F26" i="9"/>
  <c r="K47" i="9"/>
  <c r="O23" i="9"/>
  <c r="F228" i="9"/>
  <c r="N180" i="9"/>
  <c r="F154" i="9"/>
  <c r="H145" i="9"/>
  <c r="C223" i="9"/>
  <c r="L270" i="9"/>
  <c r="O71" i="9"/>
  <c r="N39" i="9"/>
  <c r="F193" i="9"/>
  <c r="F37" i="9"/>
  <c r="E107" i="9"/>
  <c r="C22" i="9"/>
  <c r="H98" i="9"/>
  <c r="L32" i="9"/>
  <c r="I80" i="9"/>
  <c r="O212" i="9"/>
  <c r="O266" i="9"/>
  <c r="C237" i="9"/>
  <c r="K112" i="9"/>
  <c r="O117" i="9"/>
  <c r="E277" i="9"/>
  <c r="O178" i="9"/>
  <c r="H76" i="9"/>
  <c r="E80" i="9"/>
  <c r="I158" i="9"/>
  <c r="N267" i="9"/>
  <c r="F143" i="9"/>
  <c r="F49" i="9"/>
  <c r="F85" i="9"/>
  <c r="O43" i="3"/>
  <c r="F106" i="9"/>
  <c r="H32" i="9"/>
  <c r="K29" i="9"/>
  <c r="L38" i="9"/>
  <c r="H25" i="9"/>
  <c r="L68" i="9"/>
  <c r="H39" i="9"/>
  <c r="L152" i="9"/>
  <c r="I145" i="9"/>
  <c r="L105" i="9"/>
  <c r="I35" i="9"/>
  <c r="O73" i="3"/>
  <c r="N104" i="9"/>
  <c r="O68" i="9"/>
  <c r="K37" i="3"/>
  <c r="H89" i="9"/>
  <c r="O214" i="9"/>
  <c r="E177" i="9"/>
  <c r="L85" i="9"/>
  <c r="O188" i="9"/>
  <c r="K239" i="9"/>
  <c r="E39" i="9"/>
  <c r="K65" i="3"/>
  <c r="K200" i="9"/>
  <c r="L116" i="9"/>
  <c r="E24" i="9"/>
  <c r="H236" i="9"/>
  <c r="L42" i="9"/>
  <c r="L158" i="9"/>
  <c r="N61" i="9"/>
  <c r="L102" i="9"/>
  <c r="N272" i="9"/>
  <c r="N151" i="9"/>
  <c r="E268" i="9"/>
  <c r="I66" i="9"/>
  <c r="H114" i="9"/>
  <c r="I203" i="9"/>
  <c r="K35" i="9"/>
  <c r="H127" i="9"/>
  <c r="O213" i="9"/>
  <c r="H87" i="9"/>
  <c r="K143" i="9"/>
  <c r="K104" i="9"/>
  <c r="F221" i="9"/>
  <c r="H216" i="9"/>
  <c r="L200" i="9"/>
  <c r="E261" i="9"/>
  <c r="E51" i="9"/>
  <c r="E139" i="9"/>
  <c r="O180" i="9"/>
  <c r="E239" i="9"/>
  <c r="C43" i="9"/>
  <c r="L43" i="9"/>
  <c r="L174" i="9"/>
  <c r="N178" i="9"/>
  <c r="K224" i="9"/>
  <c r="O215" i="9"/>
  <c r="L46" i="9"/>
  <c r="K110" i="9"/>
  <c r="L41" i="9"/>
  <c r="N227" i="9"/>
  <c r="E255" i="9"/>
  <c r="C98" i="9"/>
  <c r="L202" i="9"/>
  <c r="E103" i="9"/>
  <c r="E124" i="9"/>
  <c r="H118" i="9"/>
  <c r="O35" i="3"/>
  <c r="O259" i="9"/>
  <c r="O158" i="9"/>
  <c r="O26" i="9"/>
  <c r="C50" i="9"/>
  <c r="K158" i="9"/>
  <c r="E90" i="9"/>
  <c r="I212" i="9"/>
  <c r="N81" i="9"/>
  <c r="F257" i="9"/>
  <c r="L258" i="9"/>
  <c r="O264" i="9"/>
  <c r="O153" i="9"/>
  <c r="H113" i="9"/>
  <c r="F238" i="9"/>
  <c r="F72" i="9"/>
  <c r="E250" i="9"/>
  <c r="H60" i="9"/>
  <c r="G49" i="3"/>
  <c r="L277" i="9"/>
  <c r="L150" i="9"/>
  <c r="N27" i="9"/>
  <c r="K69" i="9"/>
  <c r="C199" i="9"/>
  <c r="N225" i="9"/>
  <c r="G64" i="3"/>
  <c r="O196" i="9"/>
  <c r="I34" i="9"/>
  <c r="L28" i="9"/>
  <c r="E269" i="9"/>
  <c r="N79" i="9"/>
  <c r="K24" i="3"/>
  <c r="L110" i="9"/>
  <c r="H164" i="9"/>
  <c r="C164" i="9"/>
  <c r="I121" i="9"/>
  <c r="K10" i="5"/>
  <c r="F151" i="9"/>
  <c r="O90" i="9"/>
  <c r="L189" i="9"/>
  <c r="H218" i="9"/>
  <c r="N229" i="9"/>
  <c r="F269" i="9"/>
  <c r="O72" i="9"/>
  <c r="F139" i="9"/>
  <c r="E82" i="9"/>
  <c r="N226" i="9"/>
  <c r="L218" i="9"/>
  <c r="H103" i="9"/>
  <c r="K115" i="9"/>
  <c r="F161" i="9"/>
  <c r="I146" i="9"/>
  <c r="E148" i="9"/>
  <c r="E197" i="9"/>
  <c r="F74" i="9"/>
  <c r="G40" i="3"/>
  <c r="H265" i="9"/>
  <c r="O120" i="9"/>
  <c r="K278" i="9"/>
  <c r="H31" i="9"/>
  <c r="K69" i="3"/>
  <c r="C71" i="9"/>
  <c r="I79" i="9"/>
  <c r="K273" i="9"/>
  <c r="L124" i="9"/>
  <c r="K58" i="3"/>
  <c r="L259" i="9"/>
  <c r="N137" i="9"/>
  <c r="G67" i="3"/>
  <c r="C239" i="9"/>
  <c r="E166" i="9"/>
  <c r="N280" i="9"/>
  <c r="L26" i="9"/>
  <c r="I82" i="9"/>
  <c r="L127" i="9"/>
  <c r="H217" i="9"/>
  <c r="C75" i="9"/>
  <c r="E275" i="9"/>
  <c r="G36" i="3"/>
  <c r="K33" i="3"/>
  <c r="O195" i="9"/>
  <c r="I262" i="9"/>
  <c r="O192" i="9"/>
  <c r="H41" i="9"/>
  <c r="H254" i="9"/>
  <c r="K28" i="9"/>
  <c r="E28" i="9"/>
  <c r="O67" i="3"/>
  <c r="C238" i="9"/>
  <c r="E270" i="9"/>
  <c r="O183" i="9"/>
  <c r="F32" i="9"/>
  <c r="C137" i="9"/>
  <c r="L119" i="9"/>
  <c r="E163" i="9"/>
  <c r="G45" i="3"/>
  <c r="L201" i="9"/>
  <c r="I151" i="9"/>
  <c r="I128" i="9"/>
  <c r="C119" i="9"/>
  <c r="N250" i="9"/>
  <c r="K138" i="9"/>
  <c r="K89" i="9"/>
  <c r="O112" i="9"/>
  <c r="H152" i="9"/>
  <c r="K159" i="9"/>
  <c r="O228" i="9"/>
  <c r="E242" i="9"/>
  <c r="F155" i="9"/>
  <c r="F268" i="9"/>
  <c r="K33" i="9"/>
  <c r="O203" i="9"/>
  <c r="N197" i="9"/>
  <c r="F40" i="9"/>
  <c r="O47" i="3"/>
  <c r="C270" i="9"/>
  <c r="O39" i="3"/>
  <c r="F194" i="9"/>
  <c r="C144" i="9"/>
  <c r="L195" i="9"/>
  <c r="L256" i="9"/>
  <c r="C36" i="9"/>
  <c r="L87" i="9"/>
  <c r="L83" i="9"/>
  <c r="I70" i="9"/>
  <c r="C166" i="9"/>
  <c r="K108" i="9"/>
  <c r="G70" i="3"/>
  <c r="I256" i="9"/>
  <c r="L36" i="9"/>
  <c r="E201" i="9"/>
  <c r="H232" i="9"/>
  <c r="L31" i="9"/>
  <c r="H260" i="9"/>
  <c r="O140" i="9"/>
  <c r="I81" i="9"/>
  <c r="N30" i="9"/>
  <c r="I197" i="9"/>
  <c r="O237" i="9"/>
  <c r="H110" i="9"/>
  <c r="K17" i="5"/>
  <c r="O174" i="9"/>
  <c r="L142" i="9"/>
  <c r="G69" i="3"/>
  <c r="E65" i="9"/>
  <c r="I165" i="9"/>
  <c r="E64" i="9"/>
  <c r="K216" i="9"/>
  <c r="H45" i="9"/>
  <c r="C163" i="9"/>
  <c r="I233" i="9"/>
  <c r="H272" i="9"/>
  <c r="H138" i="9"/>
  <c r="E151" i="9"/>
  <c r="E162" i="9"/>
  <c r="F99" i="9"/>
  <c r="E116" i="9"/>
  <c r="K268" i="9"/>
  <c r="I25" i="9"/>
  <c r="K16" i="5"/>
  <c r="C224" i="9"/>
  <c r="E35" i="9"/>
  <c r="K43" i="9"/>
  <c r="I107" i="9"/>
  <c r="O222" i="9"/>
  <c r="N31" i="9"/>
  <c r="O34" i="3"/>
  <c r="K46" i="9"/>
  <c r="I269" i="9"/>
  <c r="H65" i="9"/>
  <c r="L221" i="9"/>
  <c r="F215" i="9"/>
  <c r="K266" i="9"/>
  <c r="F234" i="9"/>
  <c r="K44" i="9"/>
  <c r="F101" i="9"/>
  <c r="I162" i="9"/>
  <c r="F179" i="9"/>
  <c r="E44" i="9"/>
  <c r="H233" i="9"/>
  <c r="I232" i="9"/>
  <c r="N200" i="9"/>
  <c r="O227" i="9"/>
  <c r="H38" i="9"/>
  <c r="K241" i="9"/>
  <c r="N139" i="9"/>
  <c r="G32" i="3"/>
  <c r="F201" i="9"/>
  <c r="E42" i="9"/>
  <c r="I110" i="9"/>
  <c r="N26" i="9"/>
  <c r="H241" i="9"/>
  <c r="K166" i="9"/>
  <c r="H178" i="9"/>
  <c r="F176" i="9"/>
  <c r="F229" i="9"/>
  <c r="O56" i="3"/>
  <c r="E62" i="9"/>
  <c r="C234" i="9"/>
  <c r="K50" i="3"/>
  <c r="E276" i="9"/>
  <c r="O68" i="3"/>
  <c r="K181" i="9"/>
  <c r="C231" i="9"/>
  <c r="N44" i="9"/>
  <c r="O269" i="9"/>
  <c r="C232" i="9"/>
  <c r="N224" i="9"/>
  <c r="K41" i="3"/>
  <c r="K102" i="9"/>
  <c r="K232" i="9"/>
  <c r="N121" i="9"/>
  <c r="G41" i="3"/>
  <c r="L274" i="9"/>
  <c r="C241" i="9"/>
  <c r="H106" i="9"/>
  <c r="F262" i="9"/>
  <c r="K87" i="9"/>
  <c r="H186" i="9"/>
  <c r="K52" i="9"/>
  <c r="O144" i="9"/>
  <c r="K16" i="3"/>
  <c r="F204" i="9"/>
  <c r="E77" i="9"/>
  <c r="F52" i="9"/>
  <c r="O69" i="9"/>
  <c r="O50" i="3"/>
  <c r="H183" i="9"/>
  <c r="O32" i="9"/>
  <c r="L27" i="9"/>
  <c r="K124" i="9"/>
  <c r="L123" i="9"/>
  <c r="O121" i="9"/>
  <c r="L153" i="9"/>
  <c r="L86" i="9"/>
  <c r="K98" i="9"/>
  <c r="C269" i="9"/>
  <c r="O191" i="9"/>
  <c r="N214" i="9"/>
  <c r="K79" i="9"/>
  <c r="E252" i="9"/>
  <c r="K9" i="3"/>
  <c r="O64" i="3"/>
  <c r="F251" i="9"/>
  <c r="O190" i="9"/>
  <c r="K59" i="3"/>
  <c r="F163" i="9"/>
  <c r="K25" i="5"/>
  <c r="E145" i="9"/>
  <c r="K7" i="5"/>
  <c r="K61" i="3"/>
  <c r="H27" i="9"/>
  <c r="C141" i="9"/>
  <c r="O152" i="9"/>
  <c r="K269" i="9"/>
  <c r="F39" i="9"/>
  <c r="K38" i="3"/>
  <c r="F61" i="9"/>
  <c r="L154" i="9"/>
  <c r="N271" i="9"/>
  <c r="L178" i="9"/>
  <c r="G75" i="3"/>
  <c r="E195" i="9"/>
  <c r="H99" i="9"/>
  <c r="K81" i="9"/>
  <c r="H199" i="9"/>
  <c r="K228" i="9"/>
  <c r="I40" i="9"/>
  <c r="L106" i="9"/>
  <c r="E150" i="9"/>
  <c r="O76" i="9"/>
  <c r="L223" i="9"/>
  <c r="K14" i="3"/>
  <c r="I164" i="9"/>
  <c r="K63" i="3"/>
  <c r="H160" i="9"/>
  <c r="O49" i="3"/>
  <c r="I166" i="9"/>
  <c r="I215" i="9"/>
  <c r="N278" i="9"/>
  <c r="O113" i="9"/>
  <c r="E191" i="9"/>
  <c r="L146" i="9"/>
  <c r="O33" i="9"/>
  <c r="O139" i="9"/>
  <c r="H224" i="9"/>
  <c r="K11" i="5"/>
  <c r="K119" i="9"/>
  <c r="E234" i="9"/>
  <c r="L61" i="9"/>
  <c r="K14" i="5"/>
  <c r="F87" i="9"/>
  <c r="O156" i="9"/>
  <c r="H158" i="9"/>
  <c r="F45" i="9"/>
  <c r="L122" i="9"/>
  <c r="N116" i="9"/>
  <c r="I275" i="9"/>
  <c r="I155" i="9"/>
  <c r="C153" i="9"/>
  <c r="K74" i="3"/>
  <c r="H266" i="9"/>
  <c r="F66" i="9"/>
  <c r="H279" i="9"/>
  <c r="E108" i="9"/>
  <c r="H226" i="9"/>
  <c r="C121" i="9"/>
  <c r="F78" i="9"/>
  <c r="N28" i="9"/>
  <c r="E147" i="9"/>
  <c r="C250" i="9"/>
  <c r="F30" i="9"/>
  <c r="L70" i="9"/>
  <c r="I27" i="9"/>
  <c r="O48" i="3"/>
  <c r="O39" i="9"/>
  <c r="O239" i="9"/>
  <c r="H161" i="9"/>
  <c r="L279" i="9"/>
  <c r="E267" i="9"/>
  <c r="N218" i="9"/>
  <c r="H82" i="9"/>
  <c r="N256" i="9"/>
  <c r="O181" i="9"/>
  <c r="O64" i="9"/>
  <c r="H23" i="9"/>
  <c r="O74" i="3"/>
  <c r="O46" i="3"/>
  <c r="I44" i="9"/>
  <c r="E112" i="9"/>
  <c r="K147" i="9"/>
  <c r="I100" i="9"/>
  <c r="F191" i="9"/>
  <c r="N64" i="9"/>
  <c r="E264" i="9"/>
  <c r="L222" i="9"/>
  <c r="L71" i="9"/>
  <c r="N66" i="9"/>
  <c r="I227" i="9"/>
  <c r="F31" i="9"/>
  <c r="K109" i="9"/>
  <c r="C192" i="9"/>
  <c r="L29" i="9"/>
  <c r="K188" i="9"/>
  <c r="F220" i="9"/>
  <c r="E198" i="9"/>
  <c r="H180" i="9"/>
  <c r="H111" i="9"/>
  <c r="H237" i="9"/>
  <c r="N254" i="9"/>
  <c r="O260" i="9"/>
  <c r="E114" i="9"/>
  <c r="O261" i="9"/>
  <c r="E185" i="9"/>
  <c r="O119" i="9"/>
  <c r="E120" i="9"/>
  <c r="F22" i="9"/>
  <c r="L267" i="9"/>
  <c r="O42" i="9"/>
  <c r="K254" i="9"/>
  <c r="N33" i="9"/>
  <c r="C42" i="9"/>
  <c r="C155" i="9"/>
  <c r="K219" i="9"/>
  <c r="K125" i="9"/>
  <c r="E186" i="9"/>
  <c r="F188" i="9"/>
  <c r="H198" i="9"/>
  <c r="N161" i="9"/>
  <c r="N74" i="9"/>
  <c r="E61" i="9"/>
  <c r="F86" i="9"/>
  <c r="E174" i="9"/>
  <c r="K270" i="9"/>
  <c r="H269" i="9"/>
  <c r="C204" i="9"/>
  <c r="L175" i="9"/>
  <c r="I39" i="9"/>
  <c r="O38" i="9"/>
  <c r="C262" i="9"/>
  <c r="L136" i="9"/>
  <c r="K50" i="9"/>
  <c r="L176" i="9"/>
  <c r="N159" i="9"/>
  <c r="O242" i="9"/>
  <c r="O184" i="9"/>
  <c r="L186" i="9"/>
  <c r="L269" i="9"/>
  <c r="N275" i="9"/>
  <c r="O37" i="9"/>
  <c r="F230" i="9"/>
  <c r="O42" i="3"/>
  <c r="C230" i="9"/>
  <c r="K234" i="9"/>
  <c r="K20" i="5"/>
  <c r="N221" i="9"/>
  <c r="C272" i="9"/>
  <c r="K127" i="9"/>
  <c r="L228" i="9"/>
  <c r="L280" i="9"/>
  <c r="O25" i="9"/>
  <c r="F46" i="9"/>
  <c r="H197" i="9"/>
  <c r="K22" i="5"/>
  <c r="F174" i="9"/>
  <c r="K190" i="9"/>
  <c r="G65" i="3"/>
  <c r="O254" i="9"/>
  <c r="K114" i="9"/>
  <c r="N234" i="9"/>
  <c r="O201" i="9"/>
  <c r="N108" i="9"/>
  <c r="K146" i="9"/>
  <c r="K31" i="9"/>
  <c r="N51" i="9"/>
  <c r="H149" i="9"/>
  <c r="F71" i="9"/>
  <c r="F105" i="9"/>
  <c r="K163" i="9"/>
  <c r="K151" i="9"/>
  <c r="N158" i="9"/>
  <c r="O275" i="9"/>
  <c r="H262" i="9"/>
  <c r="O176" i="9"/>
  <c r="H191" i="9"/>
  <c r="F212" i="9"/>
  <c r="K106" i="9"/>
  <c r="F140" i="9"/>
  <c r="L278" i="9"/>
  <c r="H192" i="9"/>
  <c r="I112" i="9"/>
  <c r="L47" i="9"/>
  <c r="K148" i="9"/>
  <c r="K154" i="9"/>
  <c r="N202" i="9"/>
  <c r="N113" i="9"/>
  <c r="K48" i="9"/>
  <c r="I69" i="9"/>
  <c r="E164" i="9"/>
  <c r="K236" i="9"/>
  <c r="L88" i="9"/>
  <c r="C62" i="9"/>
  <c r="E125" i="9"/>
  <c r="L51" i="9"/>
  <c r="K22" i="9"/>
  <c r="C49" i="9"/>
  <c r="N240" i="9"/>
  <c r="F178" i="9"/>
  <c r="N260" i="9"/>
  <c r="F250" i="9"/>
  <c r="C261" i="9"/>
  <c r="L143" i="9"/>
  <c r="C136" i="9"/>
  <c r="F146" i="9"/>
  <c r="G47" i="3"/>
  <c r="C225" i="9"/>
  <c r="C40" i="9"/>
  <c r="F264" i="9"/>
  <c r="K185" i="9"/>
  <c r="K80" i="9"/>
  <c r="E33" i="9"/>
  <c r="C212" i="9"/>
  <c r="O277" i="9"/>
  <c r="N251" i="9"/>
  <c r="N262" i="9"/>
  <c r="O125" i="9"/>
  <c r="F192" i="9"/>
  <c r="N212" i="9"/>
  <c r="L261" i="9"/>
  <c r="E214" i="9"/>
  <c r="E181" i="9"/>
  <c r="F222" i="9"/>
  <c r="N40" i="9"/>
  <c r="O124" i="9"/>
  <c r="O70" i="3"/>
  <c r="C99" i="9"/>
  <c r="H188" i="9"/>
  <c r="L139" i="9"/>
  <c r="E274" i="9"/>
  <c r="C186" i="9"/>
  <c r="E236" i="9"/>
  <c r="E123" i="9"/>
  <c r="L121" i="9"/>
  <c r="C236" i="9"/>
  <c r="N160" i="9"/>
  <c r="C116" i="9"/>
  <c r="N86" i="9"/>
  <c r="E144" i="9"/>
  <c r="C150" i="9"/>
  <c r="N261" i="9"/>
  <c r="N43" i="9"/>
  <c r="K66" i="3"/>
  <c r="C184" i="9"/>
  <c r="F270" i="9"/>
  <c r="F64" i="9"/>
  <c r="K178" i="9"/>
  <c r="C265" i="9"/>
  <c r="O106" i="9"/>
  <c r="K19" i="5"/>
  <c r="K7" i="3"/>
  <c r="E240" i="9"/>
  <c r="I192" i="9"/>
  <c r="F137" i="9"/>
  <c r="K204" i="9"/>
  <c r="N23" i="9"/>
  <c r="N76" i="9"/>
  <c r="E260" i="9"/>
  <c r="N255" i="9"/>
  <c r="H84" i="9"/>
  <c r="C254" i="9"/>
  <c r="I277" i="9"/>
  <c r="H212" i="9"/>
  <c r="C73" i="9"/>
  <c r="O194" i="9"/>
  <c r="F36" i="9"/>
  <c r="N123" i="9"/>
  <c r="O111" i="9"/>
  <c r="E115" i="9"/>
  <c r="K23" i="9"/>
  <c r="N85" i="9"/>
  <c r="K60" i="3"/>
  <c r="H122" i="9"/>
  <c r="C65" i="9"/>
  <c r="F148" i="9"/>
  <c r="I85" i="9"/>
  <c r="O104" i="9"/>
  <c r="F147" i="9"/>
  <c r="C251" i="9"/>
  <c r="K68" i="3"/>
  <c r="E262" i="9"/>
  <c r="L115" i="9"/>
  <c r="F75" i="9"/>
  <c r="L113" i="9"/>
  <c r="I30" i="9"/>
  <c r="L79" i="9"/>
  <c r="E193" i="9"/>
  <c r="N99" i="9"/>
  <c r="K220" i="9"/>
  <c r="H119" i="9"/>
  <c r="L155" i="9"/>
  <c r="N268" i="9"/>
  <c r="L237" i="9"/>
  <c r="C189" i="9"/>
  <c r="C220" i="9"/>
  <c r="C87" i="9"/>
  <c r="L125" i="9"/>
  <c r="N100" i="9"/>
  <c r="K62" i="3"/>
  <c r="C218" i="9"/>
  <c r="H182" i="9"/>
  <c r="I264" i="9"/>
  <c r="O217" i="9"/>
  <c r="O35" i="9"/>
  <c r="O78" i="9"/>
  <c r="I272" i="9"/>
  <c r="K72" i="9"/>
  <c r="E165" i="9"/>
  <c r="I263" i="9"/>
  <c r="L162" i="9"/>
  <c r="F98" i="9"/>
  <c r="E76" i="9"/>
  <c r="O256" i="9"/>
  <c r="N120" i="9"/>
  <c r="C227" i="9"/>
  <c r="E224" i="9"/>
  <c r="N242" i="9"/>
  <c r="C66" i="9"/>
  <c r="E79" i="9"/>
  <c r="L84" i="9"/>
  <c r="C235" i="9"/>
  <c r="G73" i="3"/>
  <c r="E119" i="9"/>
  <c r="N265" i="9"/>
  <c r="O65" i="3"/>
  <c r="F227" i="9"/>
  <c r="I127" i="9"/>
  <c r="C215" i="9"/>
  <c r="L73" i="9"/>
  <c r="C158" i="9"/>
  <c r="E101" i="9"/>
  <c r="C78" i="9"/>
  <c r="L98" i="9"/>
  <c r="K121" i="9"/>
  <c r="I103" i="9"/>
  <c r="O69" i="3"/>
  <c r="O263" i="9"/>
  <c r="C233" i="9"/>
  <c r="F48" i="9"/>
  <c r="L111" i="9"/>
  <c r="K72" i="3"/>
  <c r="O274" i="9"/>
  <c r="C64" i="9"/>
  <c r="O166" i="9"/>
  <c r="C214" i="9"/>
  <c r="H144" i="9"/>
  <c r="I176" i="9"/>
  <c r="L241" i="9"/>
  <c r="E104" i="9"/>
  <c r="I259" i="9"/>
  <c r="H121" i="9"/>
  <c r="L101" i="9"/>
  <c r="E48" i="9"/>
  <c r="F35" i="9"/>
  <c r="L182" i="9"/>
  <c r="F23" i="9"/>
  <c r="N147" i="9"/>
  <c r="E72" i="9"/>
  <c r="I251" i="9"/>
  <c r="K214" i="9"/>
  <c r="K67" i="9"/>
  <c r="N182" i="9"/>
  <c r="H196" i="9"/>
  <c r="I279" i="9"/>
  <c r="L213" i="9"/>
  <c r="K128" i="9"/>
  <c r="I274" i="9"/>
  <c r="H147" i="9"/>
  <c r="E66" i="9"/>
  <c r="K26" i="9"/>
  <c r="N71" i="9"/>
  <c r="K15" i="3"/>
  <c r="O45" i="3"/>
  <c r="F255" i="9"/>
  <c r="L163" i="9"/>
  <c r="H194" i="9"/>
  <c r="N196" i="9"/>
  <c r="E60" i="9"/>
  <c r="F42" i="9"/>
  <c r="H77" i="9"/>
  <c r="H240" i="9"/>
  <c r="K12" i="3"/>
  <c r="O185" i="9"/>
  <c r="L34" i="9"/>
  <c r="C77" i="9"/>
  <c r="K30" i="9"/>
  <c r="L253" i="9"/>
  <c r="L233" i="9"/>
  <c r="L190" i="9"/>
  <c r="L198" i="9"/>
  <c r="C37" i="9"/>
  <c r="L214" i="9"/>
  <c r="I163" i="9"/>
  <c r="E86" i="9"/>
  <c r="O27" i="9"/>
  <c r="I76" i="9"/>
  <c r="E154" i="9"/>
  <c r="E46" i="9"/>
  <c r="L188" i="9"/>
  <c r="E228" i="9"/>
  <c r="O43" i="9"/>
  <c r="E241" i="9"/>
  <c r="N67" i="9"/>
  <c r="K215" i="9"/>
  <c r="E184" i="9"/>
  <c r="K252" i="9"/>
  <c r="N29" i="9"/>
  <c r="I159" i="9"/>
  <c r="E219" i="9"/>
  <c r="N126" i="9"/>
  <c r="K276" i="9"/>
  <c r="O223" i="9"/>
  <c r="L187" i="9"/>
  <c r="I278" i="9"/>
  <c r="C256" i="9"/>
  <c r="C30" i="9"/>
  <c r="O232" i="9"/>
  <c r="G63" i="3"/>
  <c r="N84" i="9"/>
  <c r="L77" i="9"/>
  <c r="N190" i="9"/>
  <c r="L219" i="9"/>
  <c r="C143" i="9"/>
  <c r="N124" i="9"/>
  <c r="I104" i="9"/>
  <c r="F259" i="9"/>
  <c r="F149" i="9"/>
  <c r="I174" i="9"/>
  <c r="E231" i="9"/>
  <c r="L23" i="9"/>
  <c r="L35" i="9"/>
  <c r="K255" i="9"/>
  <c r="F186" i="9"/>
  <c r="C242" i="9"/>
  <c r="E176" i="9"/>
  <c r="E98" i="9"/>
  <c r="F73" i="9"/>
  <c r="E179" i="9"/>
  <c r="C138" i="9"/>
  <c r="G35" i="3"/>
  <c r="E235" i="9"/>
  <c r="N223" i="9"/>
  <c r="E117" i="9"/>
  <c r="I116" i="9"/>
  <c r="E265" i="9"/>
  <c r="K217" i="9"/>
  <c r="I45" i="9"/>
  <c r="K66" i="9"/>
  <c r="I187" i="9"/>
  <c r="F187" i="9"/>
  <c r="O163" i="9"/>
  <c r="N68" i="9"/>
  <c r="O30" i="9"/>
  <c r="I199" i="9"/>
  <c r="C279" i="9"/>
  <c r="C48" i="9"/>
  <c r="H73" i="9"/>
  <c r="C38" i="9"/>
  <c r="L82" i="9"/>
  <c r="E105" i="9"/>
  <c r="C180" i="9"/>
  <c r="I47" i="9"/>
  <c r="C194" i="9"/>
  <c r="H52" i="9"/>
  <c r="K101" i="9"/>
  <c r="H261" i="9"/>
  <c r="L231" i="9"/>
  <c r="I236" i="9"/>
  <c r="N50" i="9"/>
  <c r="E199" i="9"/>
  <c r="G44" i="3"/>
  <c r="I32" i="9"/>
  <c r="I108" i="9"/>
  <c r="N263" i="9"/>
  <c r="O126" i="9"/>
  <c r="O278" i="9"/>
  <c r="L126" i="9"/>
  <c r="N118" i="9"/>
  <c r="N258" i="9"/>
  <c r="I46" i="9"/>
  <c r="O40" i="9"/>
  <c r="F200" i="9"/>
  <c r="I228" i="9"/>
  <c r="F184" i="9"/>
  <c r="O75" i="3"/>
  <c r="O160" i="9"/>
  <c r="K161" i="9"/>
  <c r="H276" i="9"/>
  <c r="L257" i="9"/>
  <c r="O229" i="9"/>
  <c r="L120" i="9"/>
  <c r="O193" i="9"/>
  <c r="K218" i="9"/>
  <c r="C145" i="9"/>
  <c r="G56" i="3"/>
  <c r="F237" i="9"/>
  <c r="F114" i="9"/>
  <c r="L264" i="9"/>
  <c r="N186" i="9"/>
  <c r="K51" i="9"/>
  <c r="I106" i="9"/>
  <c r="F33" i="9"/>
  <c r="K192" i="9"/>
  <c r="O149" i="9"/>
  <c r="L30" i="9"/>
  <c r="H30" i="9"/>
  <c r="E110" i="9"/>
  <c r="F157" i="9"/>
  <c r="K184" i="9"/>
  <c r="I75" i="9"/>
  <c r="H80" i="9"/>
  <c r="H109" i="9"/>
  <c r="H187" i="9"/>
  <c r="K90" i="9"/>
  <c r="K13" i="5"/>
  <c r="L89" i="9"/>
  <c r="I60" i="9"/>
  <c r="O77" i="9"/>
  <c r="O200" i="9"/>
  <c r="F267" i="9"/>
  <c r="I154" i="9"/>
  <c r="H79" i="9"/>
  <c r="O103" i="9"/>
  <c r="E99" i="9"/>
  <c r="H179" i="9"/>
  <c r="L225" i="9"/>
  <c r="K275" i="9"/>
  <c r="O108" i="9"/>
  <c r="K118" i="9"/>
  <c r="K9" i="5"/>
  <c r="L254" i="9"/>
  <c r="C229" i="9"/>
  <c r="N101" i="9"/>
  <c r="O198" i="9"/>
  <c r="N194" i="9"/>
  <c r="H270" i="9"/>
  <c r="I185" i="9"/>
  <c r="N276" i="9"/>
  <c r="H231" i="9"/>
  <c r="O150" i="9"/>
  <c r="F273" i="9"/>
  <c r="K73" i="3"/>
  <c r="H166" i="9"/>
  <c r="K175" i="9"/>
  <c r="F113" i="9"/>
  <c r="N52" i="9"/>
  <c r="K201" i="9"/>
  <c r="H213" i="9"/>
  <c r="N36" i="9"/>
  <c r="N90" i="9"/>
  <c r="C202" i="9"/>
  <c r="C266" i="9"/>
  <c r="K137" i="9"/>
  <c r="F164" i="9"/>
  <c r="O219" i="9"/>
  <c r="F218" i="9"/>
  <c r="E37" i="9"/>
  <c r="H250" i="9"/>
  <c r="K229" i="9"/>
  <c r="N62" i="9"/>
  <c r="K187" i="9"/>
  <c r="E204" i="9"/>
  <c r="I152" i="9"/>
  <c r="K22" i="3"/>
  <c r="I160" i="9"/>
  <c r="K32" i="9"/>
  <c r="C268" i="9"/>
  <c r="N145" i="9"/>
  <c r="N270" i="9"/>
  <c r="F27" i="9"/>
  <c r="H49" i="9"/>
  <c r="L230" i="9"/>
  <c r="O265" i="9"/>
  <c r="E81" i="9"/>
  <c r="N175" i="9"/>
  <c r="F263" i="9"/>
  <c r="O268" i="9"/>
  <c r="G59" i="3"/>
  <c r="H143" i="9"/>
  <c r="I48" i="9"/>
  <c r="F175" i="9"/>
  <c r="E73" i="9"/>
  <c r="O161" i="9"/>
  <c r="I24" i="9"/>
  <c r="F152" i="9"/>
  <c r="I186" i="9"/>
  <c r="N219" i="9"/>
  <c r="O226" i="9"/>
  <c r="F195" i="9"/>
  <c r="E159" i="9"/>
  <c r="I88" i="9"/>
  <c r="F214" i="9"/>
  <c r="C118" i="9"/>
  <c r="E83" i="9"/>
  <c r="E220" i="9"/>
  <c r="I153" i="9"/>
  <c r="C125" i="9"/>
  <c r="H107" i="9"/>
  <c r="O240" i="9"/>
  <c r="C226" i="9"/>
  <c r="F102" i="9"/>
  <c r="K13" i="3"/>
  <c r="C120" i="9"/>
  <c r="H239" i="9"/>
  <c r="K75" i="3"/>
  <c r="C274" i="9"/>
  <c r="O187" i="9"/>
  <c r="H204" i="9"/>
  <c r="F258" i="9"/>
  <c r="F50" i="9"/>
  <c r="C83" i="9"/>
  <c r="H268" i="9"/>
  <c r="C90" i="9"/>
  <c r="L193" i="9"/>
  <c r="F67" i="9"/>
  <c r="K67" i="3"/>
  <c r="C81" i="9"/>
  <c r="F145" i="9"/>
  <c r="N89" i="9"/>
  <c r="I141" i="9"/>
  <c r="E49" i="9"/>
  <c r="I180" i="9"/>
  <c r="C188" i="9"/>
  <c r="O118" i="9"/>
  <c r="N228" i="9"/>
  <c r="I273" i="9"/>
  <c r="H62" i="9"/>
  <c r="O143" i="9"/>
  <c r="L145" i="9"/>
  <c r="H86" i="9"/>
  <c r="I118" i="9"/>
  <c r="O141" i="9"/>
  <c r="C174" i="9"/>
  <c r="C160" i="9"/>
  <c r="H112" i="9"/>
  <c r="F159" i="9"/>
  <c r="H151" i="9"/>
  <c r="H163" i="9"/>
  <c r="K202" i="9"/>
  <c r="H43" i="9"/>
  <c r="C162" i="9"/>
  <c r="O75" i="9"/>
  <c r="C102" i="9"/>
  <c r="K240" i="9"/>
  <c r="C200" i="9"/>
  <c r="I190" i="9"/>
  <c r="C257" i="9"/>
  <c r="E25" i="9"/>
  <c r="O202" i="9"/>
  <c r="N264" i="9"/>
  <c r="O271" i="9"/>
  <c r="L141" i="9"/>
  <c r="O82" i="9"/>
  <c r="F162" i="9"/>
  <c r="H214" i="9"/>
  <c r="H235" i="9"/>
  <c r="K63" i="9"/>
  <c r="L66" i="9"/>
  <c r="K6" i="5"/>
  <c r="H63" i="9"/>
  <c r="H136" i="9"/>
  <c r="N115" i="9"/>
  <c r="I224" i="9"/>
  <c r="H225" i="9"/>
  <c r="G38" i="3"/>
  <c r="K78" i="9"/>
  <c r="E160" i="9"/>
  <c r="E156" i="9"/>
  <c r="E63" i="9"/>
  <c r="E138" i="9"/>
  <c r="E203" i="9"/>
  <c r="C253" i="9"/>
  <c r="C198" i="9"/>
  <c r="K116" i="9"/>
  <c r="C159" i="9"/>
  <c r="F136" i="9"/>
  <c r="N189" i="9"/>
  <c r="F233" i="9"/>
  <c r="F261" i="9"/>
  <c r="H252" i="9"/>
  <c r="K10" i="3"/>
  <c r="E175" i="9"/>
  <c r="E155" i="9"/>
  <c r="N109" i="9"/>
  <c r="O276" i="9"/>
  <c r="F70" i="9"/>
  <c r="F43" i="9"/>
  <c r="N143" i="9"/>
  <c r="I23" i="9"/>
  <c r="I175" i="9"/>
  <c r="N231" i="9"/>
  <c r="O159" i="9"/>
  <c r="I150" i="9"/>
  <c r="F225" i="9"/>
  <c r="I73" i="9"/>
  <c r="L67" i="9"/>
  <c r="O218" i="9"/>
  <c r="C147" i="9"/>
  <c r="H275" i="9"/>
  <c r="E200" i="9"/>
  <c r="I43" i="9"/>
  <c r="O186" i="9"/>
  <c r="I90" i="9"/>
  <c r="N274" i="9"/>
  <c r="O162" i="9"/>
  <c r="K70" i="3"/>
  <c r="H157" i="9"/>
  <c r="F216" i="9"/>
  <c r="C117" i="9"/>
  <c r="O29" i="9"/>
  <c r="I83" i="9"/>
  <c r="K42" i="3"/>
  <c r="N69" i="9"/>
  <c r="N199" i="9"/>
  <c r="C127" i="9"/>
  <c r="N22" i="9"/>
  <c r="H258" i="9"/>
  <c r="O204" i="9"/>
  <c r="L273" i="9"/>
  <c r="H175" i="9"/>
  <c r="H228" i="9"/>
  <c r="I252" i="9"/>
  <c r="F160" i="9"/>
  <c r="H202" i="9"/>
  <c r="C191" i="9"/>
  <c r="I140" i="9"/>
  <c r="C271" i="9"/>
  <c r="L99" i="9"/>
  <c r="K25" i="3"/>
  <c r="K157" i="9"/>
  <c r="K123" i="9"/>
  <c r="O88" i="9"/>
  <c r="H78" i="9"/>
  <c r="L179" i="9"/>
  <c r="O28" i="9"/>
  <c r="N105" i="9"/>
  <c r="F116" i="9"/>
  <c r="N154" i="9"/>
  <c r="H44" i="9"/>
  <c r="N41" i="9"/>
  <c r="E137" i="9"/>
  <c r="O57" i="3"/>
  <c r="L118" i="9"/>
  <c r="K65" i="9"/>
  <c r="E102" i="9"/>
  <c r="H120" i="9"/>
  <c r="K136" i="9"/>
  <c r="K225" i="9"/>
  <c r="I124" i="9"/>
  <c r="E222" i="9"/>
  <c r="I105" i="9"/>
  <c r="I234" i="9"/>
  <c r="I266" i="9"/>
  <c r="N127" i="9"/>
  <c r="I230" i="9"/>
  <c r="H67" i="9"/>
  <c r="H85" i="9"/>
  <c r="O74" i="9"/>
  <c r="I139" i="9"/>
  <c r="N119" i="9"/>
  <c r="F125" i="9"/>
  <c r="E70" i="9"/>
  <c r="E254" i="9"/>
  <c r="K40" i="9"/>
  <c r="N80" i="9"/>
  <c r="E190" i="9"/>
  <c r="E38" i="9"/>
  <c r="O79" i="9"/>
  <c r="K48" i="3"/>
  <c r="F197" i="9"/>
  <c r="O251" i="9"/>
  <c r="H193" i="9"/>
  <c r="I237" i="9"/>
  <c r="H155" i="9"/>
  <c r="K23" i="5"/>
  <c r="C221" i="9"/>
  <c r="K62" i="9"/>
  <c r="L159" i="9"/>
  <c r="K189" i="9"/>
  <c r="O84" i="9"/>
  <c r="C177" i="9"/>
  <c r="F119" i="9"/>
  <c r="H277" i="9"/>
  <c r="K233" i="9"/>
  <c r="O81" i="9"/>
  <c r="N213" i="9"/>
  <c r="F28" i="9"/>
  <c r="O199" i="9"/>
  <c r="I144" i="9"/>
  <c r="N220" i="9"/>
  <c r="F103" i="9"/>
  <c r="E32" i="9"/>
  <c r="F226" i="9"/>
  <c r="N235" i="9"/>
  <c r="H229" i="9"/>
  <c r="K24" i="5"/>
  <c r="F77" i="9"/>
  <c r="H221" i="9"/>
  <c r="H102" i="9"/>
  <c r="E146" i="9"/>
  <c r="F219" i="9"/>
  <c r="K213" i="9"/>
  <c r="H242" i="9"/>
  <c r="K85" i="9"/>
  <c r="E238" i="9"/>
  <c r="O154" i="9"/>
  <c r="F41" i="9"/>
  <c r="O87" i="9"/>
  <c r="O146" i="9"/>
  <c r="L44" i="9"/>
  <c r="N98" i="9"/>
  <c r="F182" i="9"/>
  <c r="O138" i="9"/>
  <c r="E217" i="9"/>
  <c r="C41" i="9"/>
  <c r="E182" i="9"/>
  <c r="N156" i="9"/>
  <c r="E45" i="9"/>
  <c r="C105" i="9"/>
  <c r="H200" i="9"/>
  <c r="C193" i="9"/>
  <c r="F141" i="9"/>
  <c r="K226" i="9"/>
  <c r="N187" i="9"/>
  <c r="F109" i="9"/>
  <c r="I188" i="9"/>
  <c r="E52" i="9"/>
  <c r="G61" i="3"/>
  <c r="L252" i="9"/>
  <c r="K24" i="9"/>
  <c r="L185" i="9"/>
  <c r="H189" i="9"/>
  <c r="I201" i="9"/>
  <c r="H116" i="9"/>
  <c r="L215" i="9"/>
  <c r="N111" i="9"/>
  <c r="F235" i="9"/>
  <c r="E189" i="9"/>
  <c r="H33" i="9"/>
  <c r="I51" i="9"/>
  <c r="K32" i="3"/>
  <c r="H69" i="9"/>
  <c r="O24" i="9"/>
  <c r="F272" i="9"/>
  <c r="C88" i="9"/>
  <c r="K36" i="3"/>
  <c r="C264" i="9"/>
  <c r="L232" i="9"/>
  <c r="L148" i="9"/>
  <c r="H181" i="9"/>
  <c r="N253" i="9"/>
  <c r="H264" i="9"/>
  <c r="H72" i="9"/>
  <c r="I280" i="9"/>
  <c r="L63" i="9"/>
  <c r="K21" i="5"/>
  <c r="K145" i="9"/>
  <c r="E67" i="9"/>
  <c r="K49" i="9"/>
  <c r="N63" i="9"/>
  <c r="N257" i="9"/>
  <c r="C86" i="9"/>
  <c r="C156" i="9"/>
  <c r="C79" i="9"/>
  <c r="L137" i="9"/>
  <c r="K76" i="9"/>
  <c r="K259" i="9"/>
  <c r="E118" i="9"/>
  <c r="F112" i="9"/>
  <c r="N138" i="9"/>
  <c r="K280" i="9"/>
  <c r="E71" i="9"/>
  <c r="K117" i="9"/>
  <c r="O225" i="9"/>
  <c r="F217" i="9"/>
  <c r="O267" i="9"/>
  <c r="O45" i="9"/>
  <c r="I102" i="9"/>
  <c r="K179" i="9"/>
  <c r="C240" i="9"/>
  <c r="L138" i="9"/>
  <c r="E215" i="9"/>
  <c r="L144" i="9"/>
  <c r="K274" i="9"/>
  <c r="C196" i="9"/>
  <c r="H35" i="9"/>
  <c r="L183" i="9"/>
  <c r="L229" i="9"/>
  <c r="L197" i="9"/>
  <c r="I242" i="9"/>
  <c r="K237" i="9"/>
  <c r="N152" i="9"/>
  <c r="N112" i="9"/>
  <c r="K70" i="9"/>
  <c r="C25" i="9"/>
  <c r="K88" i="9"/>
  <c r="K256" i="9"/>
  <c r="K164" i="9"/>
  <c r="F38" i="9"/>
  <c r="C112" i="9"/>
  <c r="G31" i="3"/>
  <c r="C103" i="9"/>
  <c r="E69" i="9"/>
  <c r="K196" i="9"/>
  <c r="I29" i="9"/>
  <c r="H140" i="9"/>
  <c r="E253" i="9"/>
  <c r="H123" i="9"/>
  <c r="C139" i="9"/>
  <c r="F81" i="9"/>
  <c r="L191" i="9"/>
  <c r="N176" i="9"/>
  <c r="O258" i="9"/>
  <c r="I78" i="9"/>
  <c r="K122" i="9"/>
  <c r="I221" i="9"/>
  <c r="O44" i="9"/>
  <c r="I143" i="9"/>
  <c r="H50" i="9"/>
  <c r="K34" i="9"/>
  <c r="G33" i="3"/>
  <c r="F231" i="9"/>
  <c r="L227" i="9"/>
  <c r="G60" i="3"/>
  <c r="N198" i="9"/>
  <c r="O83" i="9"/>
  <c r="C113" i="9"/>
  <c r="L262" i="9"/>
  <c r="L192" i="9"/>
  <c r="K272" i="9"/>
  <c r="F158" i="9"/>
  <c r="H195" i="9"/>
  <c r="K40" i="3"/>
  <c r="K264" i="9"/>
  <c r="C197" i="9"/>
  <c r="O253" i="9"/>
  <c r="E29" i="9"/>
  <c r="H238" i="9"/>
  <c r="O66" i="3"/>
  <c r="K150" i="9"/>
  <c r="K160" i="9"/>
  <c r="F202" i="9"/>
  <c r="O59" i="3"/>
  <c r="K162" i="9"/>
  <c r="F110" i="9"/>
  <c r="I26" i="9"/>
  <c r="N103" i="9"/>
  <c r="E257" i="9"/>
  <c r="O41" i="3"/>
  <c r="L22" i="9"/>
  <c r="I184" i="9"/>
  <c r="O116" i="9"/>
  <c r="I177" i="9"/>
  <c r="E216" i="9"/>
  <c r="F278" i="9"/>
  <c r="E178" i="9"/>
  <c r="O36" i="9"/>
  <c r="I42" i="9"/>
  <c r="E157" i="9"/>
  <c r="L25" i="9"/>
  <c r="N155" i="9"/>
  <c r="O137" i="9"/>
  <c r="N165" i="9"/>
  <c r="K139" i="9"/>
  <c r="C44" i="9"/>
  <c r="O107" i="9"/>
  <c r="I31" i="9"/>
  <c r="K46" i="3"/>
  <c r="K12" i="5"/>
  <c r="O61" i="3"/>
  <c r="H165" i="9"/>
  <c r="O33" i="3"/>
  <c r="F44" i="9"/>
  <c r="O110" i="9"/>
  <c r="O86" i="9"/>
  <c r="N87" i="9"/>
  <c r="G57" i="3"/>
  <c r="E111" i="9"/>
  <c r="H47" i="9"/>
  <c r="G34" i="3"/>
  <c r="H271" i="9"/>
  <c r="E30" i="9"/>
  <c r="H108" i="9"/>
  <c r="E212" i="9"/>
  <c r="I254" i="9"/>
  <c r="L157" i="9"/>
  <c r="O109" i="9"/>
  <c r="C267" i="9"/>
  <c r="O115" i="9"/>
  <c r="K8" i="3"/>
  <c r="K18" i="5"/>
  <c r="C222" i="9"/>
  <c r="I120" i="9"/>
  <c r="O165" i="9"/>
  <c r="I214" i="9"/>
  <c r="O60" i="9"/>
  <c r="H124" i="9"/>
  <c r="C124" i="9"/>
  <c r="F279" i="9"/>
  <c r="H273" i="9"/>
  <c r="N38" i="9"/>
  <c r="C187" i="9"/>
  <c r="E271" i="9"/>
  <c r="N142" i="9"/>
  <c r="O230" i="9"/>
  <c r="E279" i="9"/>
  <c r="C89" i="9"/>
  <c r="C149" i="9"/>
  <c r="H174" i="9"/>
  <c r="L65" i="9"/>
  <c r="K19" i="3"/>
  <c r="F239" i="9"/>
  <c r="L268" i="9"/>
  <c r="C27" i="9"/>
  <c r="H150" i="9"/>
  <c r="F127" i="9"/>
  <c r="I157" i="9"/>
  <c r="N166" i="9"/>
  <c r="H190" i="9"/>
  <c r="H125" i="9"/>
  <c r="K77" i="9"/>
  <c r="K193" i="9"/>
  <c r="N110" i="9"/>
  <c r="E273" i="9"/>
  <c r="I126" i="9"/>
  <c r="I193" i="9"/>
  <c r="N222" i="9"/>
  <c r="F138" i="9"/>
  <c r="F63" i="9"/>
  <c r="C26" i="9"/>
  <c r="E251" i="9"/>
  <c r="N24" i="9"/>
  <c r="I204" i="9"/>
  <c r="E161" i="9"/>
  <c r="I222" i="9"/>
  <c r="L156" i="9"/>
  <c r="O241" i="9"/>
  <c r="H255" i="9"/>
  <c r="O151" i="9"/>
  <c r="E143" i="9"/>
  <c r="H185" i="9"/>
  <c r="O36" i="3"/>
  <c r="E280" i="9"/>
  <c r="C195" i="9"/>
  <c r="F275" i="9"/>
  <c r="K47" i="3"/>
  <c r="I64" i="9"/>
  <c r="O105" i="9"/>
  <c r="F242" i="9"/>
  <c r="K257" i="9"/>
  <c r="C101" i="9"/>
  <c r="C69" i="9"/>
  <c r="F121" i="9"/>
  <c r="K42" i="9"/>
  <c r="F82" i="9"/>
  <c r="C34" i="9"/>
  <c r="F122" i="9"/>
  <c r="H142" i="9"/>
  <c r="I216" i="9"/>
  <c r="C33" i="9"/>
  <c r="K165" i="9"/>
  <c r="E226" i="9"/>
  <c r="F107" i="9"/>
  <c r="O60" i="3"/>
  <c r="I195" i="9"/>
  <c r="K149" i="9"/>
  <c r="K180" i="9"/>
  <c r="H156" i="9"/>
  <c r="C68" i="9"/>
  <c r="K20" i="3"/>
  <c r="F76" i="9"/>
  <c r="E27" i="9"/>
  <c r="I122" i="9"/>
  <c r="E233" i="9"/>
  <c r="N46" i="9"/>
  <c r="L204" i="9"/>
  <c r="I156" i="9"/>
  <c r="E140" i="9"/>
  <c r="N157" i="9"/>
  <c r="O66" i="9"/>
  <c r="H256" i="9"/>
  <c r="E237" i="9"/>
  <c r="N125" i="9"/>
  <c r="O252" i="9"/>
  <c r="F253" i="9"/>
  <c r="O51" i="9"/>
  <c r="E213" i="9"/>
  <c r="E36" i="9"/>
  <c r="H104" i="9"/>
  <c r="F177" i="9"/>
  <c r="K71" i="3"/>
  <c r="K39" i="9"/>
  <c r="C126" i="9"/>
  <c r="K153" i="9"/>
  <c r="K113" i="9"/>
  <c r="O89" i="9"/>
  <c r="H37" i="9"/>
  <c r="C161" i="9"/>
  <c r="F183" i="9"/>
  <c r="E141" i="9"/>
  <c r="N70" i="9"/>
  <c r="N73" i="9"/>
  <c r="N232" i="9"/>
  <c r="L140" i="9"/>
  <c r="I125" i="9"/>
  <c r="F123" i="9"/>
  <c r="I161" i="9"/>
  <c r="E128" i="9"/>
  <c r="K45" i="3"/>
  <c r="H267" i="9"/>
  <c r="G42" i="3"/>
  <c r="O40" i="3"/>
  <c r="E88" i="9"/>
  <c r="C213" i="9"/>
  <c r="N174" i="9"/>
  <c r="K45" i="9"/>
  <c r="I265" i="9"/>
  <c r="C32" i="9"/>
  <c r="I52" i="9"/>
  <c r="K8" i="5"/>
  <c r="H201" i="9"/>
  <c r="F199" i="9"/>
  <c r="K6" i="3"/>
  <c r="K195" i="9"/>
  <c r="I67" i="9"/>
  <c r="C72" i="9"/>
  <c r="O280" i="9"/>
  <c r="F256" i="9"/>
  <c r="C216" i="9"/>
  <c r="N163" i="9"/>
  <c r="K238" i="9"/>
  <c r="C31" i="9"/>
  <c r="E218" i="9"/>
  <c r="H148" i="9"/>
  <c r="G71" i="3"/>
  <c r="C178" i="9"/>
  <c r="O236" i="9"/>
  <c r="C152" i="9"/>
  <c r="L149" i="9"/>
  <c r="F223" i="9"/>
  <c r="K57" i="3"/>
  <c r="I229" i="9"/>
  <c r="I137" i="9"/>
  <c r="H29" i="9"/>
  <c r="H40" i="9"/>
  <c r="L203" i="9"/>
  <c r="C217" i="9"/>
  <c r="L48" i="9"/>
  <c r="G74" i="3"/>
  <c r="I257" i="9"/>
  <c r="L216" i="9"/>
  <c r="E75" i="9"/>
  <c r="F150" i="9"/>
  <c r="K82" i="9"/>
  <c r="H128" i="9"/>
  <c r="L226" i="9"/>
  <c r="K103" i="9"/>
  <c r="I239" i="9"/>
  <c r="L236" i="9"/>
  <c r="F224" i="9"/>
  <c r="K27" i="9"/>
  <c r="L37" i="9"/>
  <c r="L45" i="9"/>
  <c r="E192" i="9"/>
  <c r="F156" i="9"/>
  <c r="H177" i="9"/>
  <c r="O65" i="9"/>
  <c r="E84" i="9"/>
  <c r="L220" i="9"/>
  <c r="N236" i="9"/>
  <c r="I114" i="9"/>
  <c r="E153" i="9"/>
  <c r="F144" i="9"/>
  <c r="F274" i="9"/>
  <c r="N239" i="9"/>
  <c r="F196" i="9"/>
  <c r="I109" i="9"/>
  <c r="F254" i="9"/>
  <c r="K49" i="3"/>
  <c r="F240" i="9"/>
  <c r="E122" i="9"/>
  <c r="C175" i="9"/>
  <c r="N149" i="9"/>
  <c r="F153" i="9"/>
  <c r="I50" i="9"/>
  <c r="L164" i="9"/>
  <c r="K260" i="9"/>
  <c r="N150" i="9"/>
  <c r="H101" i="9"/>
  <c r="N106" i="9"/>
  <c r="O37" i="3"/>
  <c r="I178" i="9"/>
  <c r="L90" i="9"/>
  <c r="C109" i="9"/>
  <c r="I68" i="9"/>
  <c r="L184" i="9"/>
  <c r="G50" i="3"/>
  <c r="C110" i="9"/>
  <c r="H215" i="9"/>
  <c r="N25" i="9"/>
  <c r="E225" i="9"/>
  <c r="K199" i="9"/>
  <c r="O50" i="9"/>
  <c r="K36" i="9"/>
  <c r="I182" i="9"/>
  <c r="L160" i="9"/>
  <c r="N34" i="9"/>
  <c r="N216" i="9"/>
  <c r="C114" i="9"/>
  <c r="K126" i="9"/>
  <c r="N181" i="9"/>
  <c r="O101" i="9"/>
  <c r="I119" i="9"/>
  <c r="K176" i="9"/>
  <c r="E78" i="9"/>
  <c r="L52" i="9"/>
  <c r="N269" i="9"/>
  <c r="N37" i="9"/>
  <c r="C24" i="9"/>
  <c r="K262" i="9"/>
  <c r="H26" i="9"/>
  <c r="F124" i="9"/>
  <c r="C273" i="9"/>
  <c r="H28" i="9"/>
  <c r="K203" i="9"/>
  <c r="E266" i="9"/>
  <c r="L128" i="9"/>
  <c r="F277" i="9"/>
  <c r="C157" i="9"/>
  <c r="O38" i="3"/>
  <c r="E183" i="9"/>
  <c r="F128" i="9"/>
  <c r="N183" i="9"/>
  <c r="G43" i="3"/>
  <c r="E41" i="9"/>
  <c r="L165" i="9"/>
  <c r="L33" i="9"/>
  <c r="N215" i="9"/>
  <c r="I38" i="9"/>
  <c r="N188" i="9"/>
  <c r="E187" i="9"/>
  <c r="F68" i="9"/>
  <c r="L40" i="9"/>
  <c r="C100" i="9"/>
  <c r="N179" i="9"/>
  <c r="E113" i="9"/>
  <c r="H34" i="9"/>
  <c r="K74" i="9"/>
  <c r="K120" i="9"/>
  <c r="F232" i="9"/>
  <c r="K242" i="9"/>
  <c r="O148" i="9"/>
  <c r="N42" i="9"/>
  <c r="I71" i="9"/>
  <c r="K174" i="9"/>
  <c r="O122" i="9"/>
  <c r="H153" i="9"/>
  <c r="F185" i="9"/>
  <c r="I115" i="9"/>
  <c r="F117" i="9"/>
  <c r="G58" i="3"/>
  <c r="C107" i="9"/>
  <c r="I63" i="9"/>
  <c r="N241" i="9"/>
  <c r="N259" i="9"/>
  <c r="I138" i="9"/>
  <c r="H42" i="9"/>
  <c r="L196" i="9"/>
  <c r="K34" i="3"/>
  <c r="I49" i="9"/>
  <c r="O136" i="9"/>
  <c r="N60" i="9"/>
  <c r="L81" i="9"/>
  <c r="L109" i="9"/>
  <c r="C176" i="9"/>
  <c r="F47" i="9"/>
  <c r="K251" i="9"/>
  <c r="L64" i="9"/>
  <c r="I198" i="9"/>
  <c r="H75" i="9"/>
  <c r="E180" i="9"/>
  <c r="O157" i="9"/>
  <c r="H253" i="9"/>
  <c r="F189" i="9"/>
  <c r="C201" i="9"/>
  <c r="L181" i="9"/>
  <c r="F271" i="9"/>
  <c r="C179" i="9"/>
  <c r="C28" i="9"/>
  <c r="L235" i="9"/>
  <c r="H223" i="9"/>
  <c r="L107" i="9"/>
  <c r="E31" i="9"/>
  <c r="I41" i="9"/>
  <c r="K267" i="9"/>
  <c r="F89" i="9"/>
  <c r="N77" i="9"/>
  <c r="C263" i="9"/>
  <c r="E22" i="9"/>
  <c r="N217" i="9"/>
  <c r="F34" i="9"/>
  <c r="H64" i="9"/>
  <c r="N184" i="9"/>
  <c r="O235" i="9"/>
  <c r="I213" i="9"/>
  <c r="O142" i="9"/>
  <c r="K191" i="9"/>
  <c r="O262" i="9"/>
  <c r="K177" i="9"/>
  <c r="C104" i="9"/>
  <c r="K37" i="9"/>
  <c r="L272" i="9"/>
  <c r="L24" i="9"/>
  <c r="O49" i="9"/>
  <c r="H222" i="9"/>
  <c r="C219" i="9"/>
  <c r="I77" i="9"/>
  <c r="I223" i="9"/>
  <c r="O220" i="9"/>
  <c r="O41" i="9"/>
  <c r="L239" i="9"/>
  <c r="F115" i="9"/>
  <c r="I202" i="9"/>
  <c r="O127" i="9"/>
  <c r="H278" i="9"/>
  <c r="H88" i="9"/>
  <c r="F236" i="9"/>
  <c r="G46" i="3"/>
  <c r="L180" i="9"/>
  <c r="K64" i="9"/>
  <c r="N122" i="9"/>
  <c r="O155" i="9"/>
  <c r="N140" i="9"/>
  <c r="K111" i="9"/>
  <c r="H74" i="9"/>
  <c r="E142" i="9"/>
  <c r="L69" i="9"/>
  <c r="N83" i="9"/>
  <c r="G72" i="3"/>
  <c r="O238" i="9"/>
  <c r="K231" i="9"/>
  <c r="H48" i="9"/>
  <c r="I258" i="9"/>
  <c r="N203" i="9"/>
  <c r="I147" i="9"/>
  <c r="F111" i="9"/>
  <c r="C278" i="9"/>
  <c r="C182" i="9"/>
  <c r="I142" i="9"/>
  <c r="E259" i="9"/>
  <c r="K279" i="9"/>
  <c r="F25" i="9"/>
  <c r="I117" i="9"/>
  <c r="E263" i="9"/>
  <c r="K197" i="9"/>
  <c r="I219" i="9"/>
  <c r="O123" i="9"/>
  <c r="O32" i="3"/>
  <c r="O257" i="9"/>
  <c r="O250" i="9"/>
  <c r="O255" i="9"/>
  <c r="I62" i="9"/>
  <c r="L104" i="9"/>
  <c r="F120" i="9"/>
  <c r="F24" i="9"/>
  <c r="I268" i="9"/>
  <c r="C60" i="9"/>
  <c r="C70" i="9"/>
  <c r="E221" i="9"/>
  <c r="O216" i="9"/>
  <c r="O31" i="9"/>
  <c r="H227" i="9"/>
  <c r="K75" i="9"/>
  <c r="O70" i="9"/>
  <c r="I148" i="9"/>
  <c r="F166" i="9"/>
  <c r="L76" i="9"/>
  <c r="K258" i="9"/>
  <c r="K156" i="9"/>
  <c r="C165" i="9"/>
  <c r="N144" i="9"/>
  <c r="E258" i="9"/>
  <c r="N195" i="9"/>
  <c r="O147" i="9"/>
  <c r="I149" i="9"/>
  <c r="H234" i="9"/>
  <c r="O234" i="9"/>
  <c r="C142" i="9"/>
  <c r="G39" i="3"/>
  <c r="N45" i="9"/>
  <c r="O52" i="9"/>
  <c r="O273" i="9"/>
  <c r="O63" i="3"/>
  <c r="C61" i="9"/>
  <c r="K99" i="9"/>
  <c r="K265" i="9"/>
  <c r="N128" i="9"/>
  <c r="N230" i="9"/>
  <c r="I255" i="9"/>
  <c r="N35" i="9"/>
  <c r="N201" i="9"/>
  <c r="O85" i="9"/>
  <c r="F84" i="9"/>
  <c r="L255" i="9"/>
  <c r="G37" i="3"/>
  <c r="C74" i="9"/>
  <c r="L250" i="9"/>
  <c r="N204" i="9"/>
  <c r="I181" i="9"/>
  <c r="O270" i="9"/>
  <c r="C185" i="9"/>
  <c r="K152" i="9"/>
  <c r="K140" i="9"/>
  <c r="L251" i="9"/>
  <c r="K100" i="9"/>
  <c r="H139" i="9"/>
  <c r="N192" i="9"/>
  <c r="N153" i="9"/>
  <c r="F29" i="9"/>
  <c r="I270" i="9"/>
  <c r="N47" i="9"/>
  <c r="N49" i="9"/>
  <c r="K105" i="9"/>
  <c r="N114" i="9"/>
  <c r="L112" i="9"/>
  <c r="K221" i="9"/>
  <c r="I276" i="9"/>
  <c r="I99" i="9"/>
  <c r="E89" i="9"/>
  <c r="O98" i="9"/>
  <c r="I218" i="9"/>
  <c r="O279" i="9"/>
  <c r="E121" i="9"/>
  <c r="I61" i="9"/>
  <c r="L271" i="9"/>
  <c r="F65" i="9"/>
  <c r="C111" i="9"/>
  <c r="H257" i="9"/>
  <c r="F276" i="9"/>
  <c r="C259" i="9"/>
  <c r="O175" i="9"/>
  <c r="C123" i="9"/>
  <c r="L275" i="9"/>
  <c r="I33" i="9"/>
  <c r="F83" i="9"/>
  <c r="O233" i="9"/>
  <c r="C85" i="9"/>
  <c r="F180" i="9"/>
  <c r="H100" i="9"/>
  <c r="F108" i="9"/>
  <c r="C183" i="9"/>
  <c r="E272" i="9"/>
  <c r="I36" i="9"/>
  <c r="C67" i="9"/>
  <c r="K39" i="3"/>
  <c r="F252" i="9"/>
  <c r="N177" i="9"/>
  <c r="I261" i="9"/>
  <c r="H274" i="9"/>
  <c r="F118" i="9"/>
  <c r="K230" i="9"/>
  <c r="I231" i="9"/>
  <c r="K253" i="9"/>
  <c r="I267" i="9"/>
  <c r="C276" i="9"/>
  <c r="H105" i="9"/>
  <c r="N273" i="9"/>
  <c r="E158" i="9"/>
  <c r="N193" i="9"/>
  <c r="C255" i="9"/>
  <c r="F213" i="9"/>
  <c r="I113" i="9"/>
  <c r="O62" i="9"/>
  <c r="K61" i="9"/>
  <c r="C140" i="9"/>
  <c r="I235" i="9"/>
  <c r="O80" i="9"/>
  <c r="F60" i="9"/>
  <c r="I101" i="9"/>
  <c r="K212" i="9"/>
  <c r="L60" i="9"/>
  <c r="L108" i="9"/>
  <c r="L49" i="9"/>
  <c r="I191" i="9"/>
  <c r="O197" i="9"/>
  <c r="C76" i="9"/>
  <c r="F266" i="9"/>
  <c r="H70" i="9"/>
  <c r="I200" i="9"/>
  <c r="H66" i="9"/>
  <c r="K141" i="9"/>
  <c r="G68" i="3"/>
  <c r="F190" i="9"/>
  <c r="H162" i="9"/>
  <c r="H159" i="9"/>
  <c r="C280" i="9"/>
  <c r="K186" i="9"/>
  <c r="K261" i="9"/>
  <c r="O63" i="9"/>
  <c r="H219" i="9"/>
  <c r="E109" i="9"/>
  <c r="H117" i="9"/>
  <c r="K60" i="9"/>
  <c r="H24" i="9"/>
  <c r="N78" i="9"/>
  <c r="C190" i="9"/>
  <c r="N252" i="9"/>
  <c r="O62" i="3"/>
  <c r="O272" i="9"/>
  <c r="H61" i="9"/>
  <c r="N102" i="9"/>
  <c r="E196" i="9"/>
  <c r="O31" i="3"/>
  <c r="F260" i="9"/>
  <c r="N191" i="9"/>
  <c r="K144" i="9"/>
  <c r="O73" i="9"/>
  <c r="F100" i="9"/>
  <c r="E85" i="9"/>
  <c r="K71" i="9"/>
  <c r="C45" i="9"/>
  <c r="C39" i="9"/>
  <c r="K194" i="9"/>
  <c r="O34" i="9"/>
  <c r="N65" i="9"/>
  <c r="O114" i="9"/>
  <c r="N32" i="9"/>
  <c r="L151" i="9"/>
  <c r="H184" i="9"/>
  <c r="K223" i="9"/>
  <c r="F181" i="9"/>
  <c r="K23" i="3"/>
  <c r="C115" i="9"/>
  <c r="H146" i="9"/>
  <c r="C228" i="9"/>
  <c r="E47" i="9"/>
  <c r="L240" i="9"/>
  <c r="I74" i="9"/>
  <c r="H259" i="9"/>
  <c r="N48" i="9"/>
  <c r="C275" i="9"/>
  <c r="H126" i="9"/>
  <c r="O72" i="3"/>
  <c r="L194" i="9"/>
  <c r="C108" i="9"/>
  <c r="F80" i="9"/>
  <c r="I238" i="9"/>
  <c r="I89" i="9"/>
  <c r="O145" i="9"/>
  <c r="L161" i="9"/>
  <c r="I183" i="9"/>
  <c r="L80" i="9"/>
  <c r="L74" i="9"/>
  <c r="N162" i="9"/>
  <c r="N185" i="9"/>
  <c r="I98" i="9"/>
  <c r="L39" i="9"/>
  <c r="F203" i="9"/>
  <c r="L72" i="9"/>
  <c r="I22" i="9"/>
  <c r="E188" i="9"/>
  <c r="I136" i="9"/>
  <c r="K183" i="9"/>
  <c r="K25" i="9"/>
  <c r="K198" i="9"/>
  <c r="I84" i="9"/>
  <c r="C151" i="9"/>
  <c r="I87" i="9"/>
  <c r="I241" i="9"/>
  <c r="N88" i="9"/>
  <c r="C181" i="9"/>
  <c r="L78" i="9"/>
  <c r="F69" i="9"/>
  <c r="E126" i="9"/>
  <c r="C29" i="9"/>
  <c r="E152" i="9"/>
  <c r="E68" i="9"/>
  <c r="N277" i="9"/>
  <c r="C146" i="9"/>
  <c r="O71" i="3"/>
  <c r="H36" i="9"/>
  <c r="F165" i="9"/>
  <c r="K38" i="9"/>
  <c r="L199" i="9"/>
  <c r="O67" i="9"/>
  <c r="E50" i="9"/>
  <c r="I250" i="9"/>
  <c r="K35" i="3"/>
  <c r="L224" i="9"/>
  <c r="K155" i="9"/>
  <c r="K41" i="9"/>
  <c r="L114" i="9"/>
  <c r="L100" i="9"/>
  <c r="K56" i="3"/>
  <c r="C23" i="9"/>
  <c r="E127" i="9"/>
  <c r="H251" i="9"/>
  <c r="L242" i="9"/>
  <c r="N72" i="9"/>
  <c r="H90" i="9"/>
  <c r="C82" i="9"/>
  <c r="C51" i="9"/>
  <c r="L147" i="9"/>
  <c r="C128" i="9"/>
  <c r="H68" i="9"/>
  <c r="K235" i="9"/>
  <c r="G66" i="3"/>
  <c r="K21" i="3"/>
  <c r="O224" i="9"/>
  <c r="K17" i="3"/>
  <c r="I86" i="9"/>
  <c r="K31" i="3"/>
  <c r="H280" i="9"/>
  <c r="F104" i="9"/>
  <c r="C122" i="9"/>
  <c r="E229" i="9"/>
  <c r="K107" i="9"/>
  <c r="H220" i="9"/>
  <c r="L212" i="9"/>
  <c r="N146" i="9"/>
  <c r="K142" i="9"/>
  <c r="E34" i="9"/>
  <c r="I217" i="9"/>
  <c r="F198" i="9"/>
  <c r="L217" i="9"/>
  <c r="O58" i="3"/>
  <c r="O182" i="9"/>
  <c r="H46" i="9"/>
  <c r="F126" i="9"/>
  <c r="K222" i="9"/>
  <c r="F62" i="9"/>
  <c r="L266" i="9"/>
  <c r="I226" i="9"/>
  <c r="O61" i="9"/>
  <c r="E256" i="9"/>
  <c r="K86" i="9"/>
  <c r="O179" i="9"/>
  <c r="O48" i="9"/>
  <c r="R58" i="3" l="1"/>
  <c r="Q58" i="3"/>
  <c r="P58" i="3"/>
  <c r="L244" i="9"/>
  <c r="K244" i="9" s="1"/>
  <c r="J10" i="9" s="1"/>
  <c r="M122" i="9"/>
  <c r="J122" i="9"/>
  <c r="G122" i="9"/>
  <c r="D122" i="9"/>
  <c r="L31" i="3"/>
  <c r="N31" i="3"/>
  <c r="M31" i="3"/>
  <c r="L17" i="3"/>
  <c r="N17" i="3"/>
  <c r="M17" i="3"/>
  <c r="M21" i="3"/>
  <c r="L21" i="3"/>
  <c r="N21" i="3"/>
  <c r="I66" i="3"/>
  <c r="H66" i="3"/>
  <c r="J66" i="3"/>
  <c r="G128" i="9"/>
  <c r="D128" i="9"/>
  <c r="M128" i="9"/>
  <c r="J128" i="9"/>
  <c r="D51" i="9"/>
  <c r="G51" i="9"/>
  <c r="J51" i="9"/>
  <c r="M51" i="9"/>
  <c r="D82" i="9"/>
  <c r="M82" i="9"/>
  <c r="G82" i="9"/>
  <c r="J82" i="9"/>
  <c r="D23" i="9"/>
  <c r="M23" i="9"/>
  <c r="J23" i="9"/>
  <c r="G23" i="9"/>
  <c r="L56" i="3"/>
  <c r="N56" i="3"/>
  <c r="M56" i="3"/>
  <c r="L35" i="3"/>
  <c r="N35" i="3"/>
  <c r="M35" i="3"/>
  <c r="I282" i="9"/>
  <c r="H282" i="9" s="1"/>
  <c r="G14" i="9" s="1"/>
  <c r="P71" i="3"/>
  <c r="R71" i="3"/>
  <c r="Q71" i="3"/>
  <c r="G146" i="9"/>
  <c r="M146" i="9"/>
  <c r="J146" i="9"/>
  <c r="D146" i="9"/>
  <c r="M29" i="9"/>
  <c r="G29" i="9"/>
  <c r="D29" i="9"/>
  <c r="J29" i="9"/>
  <c r="G181" i="9"/>
  <c r="M181" i="9"/>
  <c r="D181" i="9"/>
  <c r="J181" i="9"/>
  <c r="M151" i="9"/>
  <c r="G151" i="9"/>
  <c r="J151" i="9"/>
  <c r="D151" i="9"/>
  <c r="I168" i="9"/>
  <c r="H168" i="9" s="1"/>
  <c r="G12" i="9" s="1"/>
  <c r="I54" i="9"/>
  <c r="H54" i="9" s="1"/>
  <c r="G16" i="9" s="1"/>
  <c r="I130" i="9"/>
  <c r="H130" i="9" s="1"/>
  <c r="G6" i="9" s="1"/>
  <c r="M108" i="9"/>
  <c r="G108" i="9"/>
  <c r="D108" i="9"/>
  <c r="J108" i="9"/>
  <c r="Q72" i="3"/>
  <c r="P72" i="3"/>
  <c r="R72" i="3"/>
  <c r="J275" i="9"/>
  <c r="D275" i="9"/>
  <c r="G275" i="9"/>
  <c r="M275" i="9"/>
  <c r="M228" i="9"/>
  <c r="D228" i="9"/>
  <c r="J228" i="9"/>
  <c r="G228" i="9"/>
  <c r="J115" i="9"/>
  <c r="G115" i="9"/>
  <c r="D115" i="9"/>
  <c r="M115" i="9"/>
  <c r="N23" i="3"/>
  <c r="L23" i="3"/>
  <c r="M23" i="3"/>
  <c r="J39" i="9"/>
  <c r="D39" i="9"/>
  <c r="G39" i="9"/>
  <c r="M39" i="9"/>
  <c r="D45" i="9"/>
  <c r="J45" i="9"/>
  <c r="M45" i="9"/>
  <c r="G45" i="9"/>
  <c r="R31" i="3"/>
  <c r="P31" i="3"/>
  <c r="Q31" i="3"/>
  <c r="Q62" i="3"/>
  <c r="R62" i="3"/>
  <c r="P62" i="3"/>
  <c r="G190" i="9"/>
  <c r="J190" i="9"/>
  <c r="D190" i="9"/>
  <c r="M190" i="9"/>
  <c r="G280" i="9"/>
  <c r="D280" i="9"/>
  <c r="J280" i="9"/>
  <c r="M280" i="9"/>
  <c r="H68" i="3"/>
  <c r="I68" i="3"/>
  <c r="J68" i="3"/>
  <c r="D76" i="9"/>
  <c r="J76" i="9"/>
  <c r="M76" i="9"/>
  <c r="G76" i="9"/>
  <c r="L92" i="9"/>
  <c r="K92" i="9" s="1"/>
  <c r="J4" i="9" s="1"/>
  <c r="F92" i="9"/>
  <c r="E92" i="9" s="1"/>
  <c r="D4" i="9" s="1"/>
  <c r="D140" i="9"/>
  <c r="J140" i="9"/>
  <c r="G140" i="9"/>
  <c r="M140" i="9"/>
  <c r="J255" i="9"/>
  <c r="M255" i="9"/>
  <c r="D255" i="9"/>
  <c r="G255" i="9"/>
  <c r="J276" i="9"/>
  <c r="M276" i="9"/>
  <c r="D276" i="9"/>
  <c r="G276" i="9"/>
  <c r="N39" i="3"/>
  <c r="L39" i="3"/>
  <c r="M39" i="3"/>
  <c r="G67" i="9"/>
  <c r="M67" i="9"/>
  <c r="D67" i="9"/>
  <c r="J67" i="9"/>
  <c r="M183" i="9"/>
  <c r="D183" i="9"/>
  <c r="J183" i="9"/>
  <c r="G183" i="9"/>
  <c r="G85" i="9"/>
  <c r="J85" i="9"/>
  <c r="M85" i="9"/>
  <c r="D85" i="9"/>
  <c r="M123" i="9"/>
  <c r="J123" i="9"/>
  <c r="G123" i="9"/>
  <c r="D123" i="9"/>
  <c r="D259" i="9"/>
  <c r="M259" i="9"/>
  <c r="G259" i="9"/>
  <c r="J259" i="9"/>
  <c r="J111" i="9"/>
  <c r="D111" i="9"/>
  <c r="G111" i="9"/>
  <c r="M111" i="9"/>
  <c r="O130" i="9"/>
  <c r="N130" i="9" s="1"/>
  <c r="M6" i="9" s="1"/>
  <c r="J185" i="9"/>
  <c r="D185" i="9"/>
  <c r="G185" i="9"/>
  <c r="M185" i="9"/>
  <c r="L282" i="9"/>
  <c r="K282" i="9" s="1"/>
  <c r="J14" i="9" s="1"/>
  <c r="M74" i="9"/>
  <c r="D74" i="9"/>
  <c r="G74" i="9"/>
  <c r="J74" i="9"/>
  <c r="I37" i="3"/>
  <c r="J37" i="3"/>
  <c r="H37" i="3"/>
  <c r="J61" i="9"/>
  <c r="D61" i="9"/>
  <c r="G61" i="9"/>
  <c r="M61" i="9"/>
  <c r="P63" i="3"/>
  <c r="R63" i="3"/>
  <c r="Q63" i="3"/>
  <c r="I39" i="3"/>
  <c r="H39" i="3"/>
  <c r="J39" i="3"/>
  <c r="G142" i="9"/>
  <c r="J142" i="9"/>
  <c r="M142" i="9"/>
  <c r="D142" i="9"/>
  <c r="D165" i="9"/>
  <c r="M165" i="9"/>
  <c r="J165" i="9"/>
  <c r="G165" i="9"/>
  <c r="G70" i="9"/>
  <c r="D70" i="9"/>
  <c r="J70" i="9"/>
  <c r="M70" i="9"/>
  <c r="J60" i="9"/>
  <c r="D60" i="9"/>
  <c r="C92" i="9"/>
  <c r="G60" i="9"/>
  <c r="M60" i="9"/>
  <c r="O282" i="9"/>
  <c r="N282" i="9" s="1"/>
  <c r="M14" i="9" s="1"/>
  <c r="Q32" i="3"/>
  <c r="R32" i="3"/>
  <c r="P32" i="3"/>
  <c r="M182" i="9"/>
  <c r="D182" i="9"/>
  <c r="J182" i="9"/>
  <c r="G182" i="9"/>
  <c r="J278" i="9"/>
  <c r="D278" i="9"/>
  <c r="G278" i="9"/>
  <c r="M278" i="9"/>
  <c r="H72" i="3"/>
  <c r="I72" i="3"/>
  <c r="J72" i="3"/>
  <c r="I46" i="3"/>
  <c r="H46" i="3"/>
  <c r="J46" i="3"/>
  <c r="G219" i="9"/>
  <c r="D219" i="9"/>
  <c r="M219" i="9"/>
  <c r="J219" i="9"/>
  <c r="M104" i="9"/>
  <c r="G104" i="9"/>
  <c r="J104" i="9"/>
  <c r="D104" i="9"/>
  <c r="J263" i="9"/>
  <c r="G263" i="9"/>
  <c r="M263" i="9"/>
  <c r="D263" i="9"/>
  <c r="D28" i="9"/>
  <c r="J28" i="9"/>
  <c r="G28" i="9"/>
  <c r="M28" i="9"/>
  <c r="J179" i="9"/>
  <c r="D179" i="9"/>
  <c r="M179" i="9"/>
  <c r="G179" i="9"/>
  <c r="J201" i="9"/>
  <c r="M201" i="9"/>
  <c r="G201" i="9"/>
  <c r="D201" i="9"/>
  <c r="D176" i="9"/>
  <c r="M176" i="9"/>
  <c r="G176" i="9"/>
  <c r="J176" i="9"/>
  <c r="O168" i="9"/>
  <c r="N168" i="9" s="1"/>
  <c r="M12" i="9" s="1"/>
  <c r="L34" i="3"/>
  <c r="N34" i="3"/>
  <c r="M34" i="3"/>
  <c r="G107" i="9"/>
  <c r="J107" i="9"/>
  <c r="M107" i="9"/>
  <c r="D107" i="9"/>
  <c r="J58" i="3"/>
  <c r="H58" i="3"/>
  <c r="I58" i="3"/>
  <c r="M100" i="9"/>
  <c r="G100" i="9"/>
  <c r="J100" i="9"/>
  <c r="D100" i="9"/>
  <c r="H43" i="3"/>
  <c r="J43" i="3"/>
  <c r="I43" i="3"/>
  <c r="P38" i="3"/>
  <c r="Q38" i="3"/>
  <c r="R38" i="3"/>
  <c r="G157" i="9"/>
  <c r="M157" i="9"/>
  <c r="J157" i="9"/>
  <c r="D157" i="9"/>
  <c r="D273" i="9"/>
  <c r="M273" i="9"/>
  <c r="J273" i="9"/>
  <c r="G273" i="9"/>
  <c r="J24" i="9"/>
  <c r="M24" i="9"/>
  <c r="G24" i="9"/>
  <c r="D24" i="9"/>
  <c r="G114" i="9"/>
  <c r="M114" i="9"/>
  <c r="D114" i="9"/>
  <c r="J114" i="9"/>
  <c r="D110" i="9"/>
  <c r="J110" i="9"/>
  <c r="G110" i="9"/>
  <c r="M110" i="9"/>
  <c r="H50" i="3"/>
  <c r="J50" i="3"/>
  <c r="I50" i="3"/>
  <c r="G109" i="9"/>
  <c r="M109" i="9"/>
  <c r="J109" i="9"/>
  <c r="D109" i="9"/>
  <c r="R37" i="3"/>
  <c r="P37" i="3"/>
  <c r="Q37" i="3"/>
  <c r="J175" i="9"/>
  <c r="G175" i="9"/>
  <c r="D175" i="9"/>
  <c r="M175" i="9"/>
  <c r="M49" i="3"/>
  <c r="L49" i="3"/>
  <c r="N49" i="3"/>
  <c r="H74" i="3"/>
  <c r="J74" i="3"/>
  <c r="I74" i="3"/>
  <c r="D217" i="9"/>
  <c r="M217" i="9"/>
  <c r="J217" i="9"/>
  <c r="G217" i="9"/>
  <c r="N57" i="3"/>
  <c r="M57" i="3"/>
  <c r="L57" i="3"/>
  <c r="M152" i="9"/>
  <c r="D152" i="9"/>
  <c r="J152" i="9"/>
  <c r="G152" i="9"/>
  <c r="D178" i="9"/>
  <c r="G178" i="9"/>
  <c r="M178" i="9"/>
  <c r="J178" i="9"/>
  <c r="J71" i="3"/>
  <c r="I71" i="3"/>
  <c r="H71" i="3"/>
  <c r="D31" i="9"/>
  <c r="J31" i="9"/>
  <c r="M31" i="9"/>
  <c r="G31" i="9"/>
  <c r="D216" i="9"/>
  <c r="M216" i="9"/>
  <c r="G216" i="9"/>
  <c r="J216" i="9"/>
  <c r="J72" i="9"/>
  <c r="G72" i="9"/>
  <c r="M72" i="9"/>
  <c r="D72" i="9"/>
  <c r="N6" i="3"/>
  <c r="L6" i="3"/>
  <c r="M6" i="3"/>
  <c r="L8" i="5"/>
  <c r="N8" i="5"/>
  <c r="M8" i="5"/>
  <c r="M32" i="9"/>
  <c r="J32" i="9"/>
  <c r="D32" i="9"/>
  <c r="G32" i="9"/>
  <c r="G213" i="9"/>
  <c r="J213" i="9"/>
  <c r="D213" i="9"/>
  <c r="M213" i="9"/>
  <c r="Q40" i="3"/>
  <c r="P40" i="3"/>
  <c r="R40" i="3"/>
  <c r="J42" i="3"/>
  <c r="I42" i="3"/>
  <c r="H42" i="3"/>
  <c r="N45" i="3"/>
  <c r="L45" i="3"/>
  <c r="M45" i="3"/>
  <c r="G161" i="9"/>
  <c r="D161" i="9"/>
  <c r="J161" i="9"/>
  <c r="M161" i="9"/>
  <c r="M126" i="9"/>
  <c r="J126" i="9"/>
  <c r="G126" i="9"/>
  <c r="D126" i="9"/>
  <c r="N71" i="3"/>
  <c r="L71" i="3"/>
  <c r="M71" i="3"/>
  <c r="N20" i="3"/>
  <c r="L20" i="3"/>
  <c r="M20" i="3"/>
  <c r="J68" i="9"/>
  <c r="G68" i="9"/>
  <c r="D68" i="9"/>
  <c r="M68" i="9"/>
  <c r="Q60" i="3"/>
  <c r="R60" i="3"/>
  <c r="P60" i="3"/>
  <c r="D33" i="9"/>
  <c r="M33" i="9"/>
  <c r="G33" i="9"/>
  <c r="J33" i="9"/>
  <c r="M34" i="9"/>
  <c r="J34" i="9"/>
  <c r="G34" i="9"/>
  <c r="D34" i="9"/>
  <c r="M69" i="9"/>
  <c r="D69" i="9"/>
  <c r="G69" i="9"/>
  <c r="J69" i="9"/>
  <c r="D101" i="9"/>
  <c r="J101" i="9"/>
  <c r="M101" i="9"/>
  <c r="G101" i="9"/>
  <c r="M47" i="3"/>
  <c r="L47" i="3"/>
  <c r="N47" i="3"/>
  <c r="M195" i="9"/>
  <c r="D195" i="9"/>
  <c r="G195" i="9"/>
  <c r="J195" i="9"/>
  <c r="P36" i="3"/>
  <c r="R36" i="3"/>
  <c r="Q36" i="3"/>
  <c r="M26" i="9"/>
  <c r="D26" i="9"/>
  <c r="J26" i="9"/>
  <c r="G26" i="9"/>
  <c r="D27" i="9"/>
  <c r="J27" i="9"/>
  <c r="G27" i="9"/>
  <c r="M27" i="9"/>
  <c r="M19" i="3"/>
  <c r="L19" i="3"/>
  <c r="N19" i="3"/>
  <c r="G149" i="9"/>
  <c r="D149" i="9"/>
  <c r="J149" i="9"/>
  <c r="M149" i="9"/>
  <c r="M89" i="9"/>
  <c r="J89" i="9"/>
  <c r="G89" i="9"/>
  <c r="D89" i="9"/>
  <c r="D187" i="9"/>
  <c r="J187" i="9"/>
  <c r="G187" i="9"/>
  <c r="M187" i="9"/>
  <c r="D124" i="9"/>
  <c r="M124" i="9"/>
  <c r="G124" i="9"/>
  <c r="J124" i="9"/>
  <c r="O92" i="9"/>
  <c r="N92" i="9" s="1"/>
  <c r="M4" i="9" s="1"/>
  <c r="G222" i="9"/>
  <c r="J222" i="9"/>
  <c r="M222" i="9"/>
  <c r="D222" i="9"/>
  <c r="M18" i="5"/>
  <c r="L18" i="5"/>
  <c r="N18" i="5"/>
  <c r="N8" i="3"/>
  <c r="L8" i="3"/>
  <c r="M8" i="3"/>
  <c r="D267" i="9"/>
  <c r="J267" i="9"/>
  <c r="M267" i="9"/>
  <c r="G267" i="9"/>
  <c r="I34" i="3"/>
  <c r="J34" i="3"/>
  <c r="H34" i="3"/>
  <c r="H57" i="3"/>
  <c r="J57" i="3"/>
  <c r="I57" i="3"/>
  <c r="P33" i="3"/>
  <c r="R33" i="3"/>
  <c r="Q33" i="3"/>
  <c r="Q61" i="3"/>
  <c r="P61" i="3"/>
  <c r="R61" i="3"/>
  <c r="M12" i="5"/>
  <c r="L12" i="5"/>
  <c r="N12" i="5"/>
  <c r="M46" i="3"/>
  <c r="L46" i="3"/>
  <c r="N46" i="3"/>
  <c r="D44" i="9"/>
  <c r="G44" i="9"/>
  <c r="M44" i="9"/>
  <c r="J44" i="9"/>
  <c r="L54" i="9"/>
  <c r="K54" i="9" s="1"/>
  <c r="J16" i="9" s="1"/>
  <c r="P41" i="3"/>
  <c r="R41" i="3"/>
  <c r="Q41" i="3"/>
  <c r="Q59" i="3"/>
  <c r="P59" i="3"/>
  <c r="R59" i="3"/>
  <c r="P66" i="3"/>
  <c r="Q66" i="3"/>
  <c r="R66" i="3"/>
  <c r="M197" i="9"/>
  <c r="D197" i="9"/>
  <c r="J197" i="9"/>
  <c r="G197" i="9"/>
  <c r="M40" i="3"/>
  <c r="L40" i="3"/>
  <c r="N40" i="3"/>
  <c r="J113" i="9"/>
  <c r="M113" i="9"/>
  <c r="D113" i="9"/>
  <c r="G113" i="9"/>
  <c r="I60" i="3"/>
  <c r="J60" i="3"/>
  <c r="H60" i="3"/>
  <c r="J33" i="3"/>
  <c r="H33" i="3"/>
  <c r="I33" i="3"/>
  <c r="D139" i="9"/>
  <c r="J139" i="9"/>
  <c r="G139" i="9"/>
  <c r="M139" i="9"/>
  <c r="J103" i="9"/>
  <c r="D103" i="9"/>
  <c r="G103" i="9"/>
  <c r="M103" i="9"/>
  <c r="I31" i="3"/>
  <c r="H31" i="3"/>
  <c r="J31" i="3"/>
  <c r="J112" i="9"/>
  <c r="G112" i="9"/>
  <c r="M112" i="9"/>
  <c r="D112" i="9"/>
  <c r="G25" i="9"/>
  <c r="J25" i="9"/>
  <c r="D25" i="9"/>
  <c r="M25" i="9"/>
  <c r="D196" i="9"/>
  <c r="J196" i="9"/>
  <c r="M196" i="9"/>
  <c r="G196" i="9"/>
  <c r="M240" i="9"/>
  <c r="D240" i="9"/>
  <c r="G240" i="9"/>
  <c r="J240" i="9"/>
  <c r="J79" i="9"/>
  <c r="G79" i="9"/>
  <c r="M79" i="9"/>
  <c r="D79" i="9"/>
  <c r="M156" i="9"/>
  <c r="D156" i="9"/>
  <c r="J156" i="9"/>
  <c r="G156" i="9"/>
  <c r="D86" i="9"/>
  <c r="G86" i="9"/>
  <c r="M86" i="9"/>
  <c r="J86" i="9"/>
  <c r="N21" i="5"/>
  <c r="L21" i="5"/>
  <c r="M21" i="5"/>
  <c r="J264" i="9"/>
  <c r="G264" i="9"/>
  <c r="D264" i="9"/>
  <c r="M264" i="9"/>
  <c r="M36" i="3"/>
  <c r="N36" i="3"/>
  <c r="L36" i="3"/>
  <c r="J88" i="9"/>
  <c r="G88" i="9"/>
  <c r="D88" i="9"/>
  <c r="M88" i="9"/>
  <c r="L32" i="3"/>
  <c r="N32" i="3"/>
  <c r="M32" i="3"/>
  <c r="J61" i="3"/>
  <c r="H61" i="3"/>
  <c r="I61" i="3"/>
  <c r="D193" i="9"/>
  <c r="G193" i="9"/>
  <c r="M193" i="9"/>
  <c r="J193" i="9"/>
  <c r="D105" i="9"/>
  <c r="J105" i="9"/>
  <c r="G105" i="9"/>
  <c r="M105" i="9"/>
  <c r="G41" i="9"/>
  <c r="D41" i="9"/>
  <c r="J41" i="9"/>
  <c r="M41" i="9"/>
  <c r="M24" i="5"/>
  <c r="L24" i="5"/>
  <c r="N24" i="5"/>
  <c r="D177" i="9"/>
  <c r="J177" i="9"/>
  <c r="G177" i="9"/>
  <c r="M177" i="9"/>
  <c r="M221" i="9"/>
  <c r="J221" i="9"/>
  <c r="G221" i="9"/>
  <c r="D221" i="9"/>
  <c r="M23" i="5"/>
  <c r="N23" i="5"/>
  <c r="L23" i="5"/>
  <c r="M48" i="3"/>
  <c r="N48" i="3"/>
  <c r="L48" i="3"/>
  <c r="P57" i="3"/>
  <c r="Q57" i="3"/>
  <c r="R57" i="3"/>
  <c r="L25" i="3"/>
  <c r="N25" i="3"/>
  <c r="M25" i="3"/>
  <c r="J271" i="9"/>
  <c r="D271" i="9"/>
  <c r="G271" i="9"/>
  <c r="M271" i="9"/>
  <c r="D191" i="9"/>
  <c r="G191" i="9"/>
  <c r="J191" i="9"/>
  <c r="M191" i="9"/>
  <c r="D127" i="9"/>
  <c r="J127" i="9"/>
  <c r="M127" i="9"/>
  <c r="G127" i="9"/>
  <c r="M42" i="3"/>
  <c r="L42" i="3"/>
  <c r="N42" i="3"/>
  <c r="D117" i="9"/>
  <c r="J117" i="9"/>
  <c r="M117" i="9"/>
  <c r="G117" i="9"/>
  <c r="M70" i="3"/>
  <c r="L70" i="3"/>
  <c r="N70" i="3"/>
  <c r="J147" i="9"/>
  <c r="M147" i="9"/>
  <c r="G147" i="9"/>
  <c r="D147" i="9"/>
  <c r="M10" i="3"/>
  <c r="N10" i="3"/>
  <c r="L10" i="3"/>
  <c r="F168" i="9"/>
  <c r="E168" i="9" s="1"/>
  <c r="D12" i="9" s="1"/>
  <c r="D159" i="9"/>
  <c r="J159" i="9"/>
  <c r="M159" i="9"/>
  <c r="G159" i="9"/>
  <c r="M198" i="9"/>
  <c r="D198" i="9"/>
  <c r="G198" i="9"/>
  <c r="J198" i="9"/>
  <c r="D253" i="9"/>
  <c r="G253" i="9"/>
  <c r="J253" i="9"/>
  <c r="M253" i="9"/>
  <c r="J38" i="3"/>
  <c r="H38" i="3"/>
  <c r="I38" i="3"/>
  <c r="M6" i="5"/>
  <c r="L6" i="5"/>
  <c r="N6" i="5"/>
  <c r="M257" i="9"/>
  <c r="G257" i="9"/>
  <c r="D257" i="9"/>
  <c r="J257" i="9"/>
  <c r="M200" i="9"/>
  <c r="G200" i="9"/>
  <c r="D200" i="9"/>
  <c r="J200" i="9"/>
  <c r="D102" i="9"/>
  <c r="M102" i="9"/>
  <c r="J102" i="9"/>
  <c r="G102" i="9"/>
  <c r="J162" i="9"/>
  <c r="M162" i="9"/>
  <c r="D162" i="9"/>
  <c r="G162" i="9"/>
  <c r="G160" i="9"/>
  <c r="J160" i="9"/>
  <c r="D160" i="9"/>
  <c r="M160" i="9"/>
  <c r="C206" i="9"/>
  <c r="J174" i="9"/>
  <c r="G174" i="9"/>
  <c r="D174" i="9"/>
  <c r="M174" i="9"/>
  <c r="J188" i="9"/>
  <c r="G188" i="9"/>
  <c r="D188" i="9"/>
  <c r="M188" i="9"/>
  <c r="J81" i="9"/>
  <c r="G81" i="9"/>
  <c r="M81" i="9"/>
  <c r="D81" i="9"/>
  <c r="L67" i="3"/>
  <c r="N67" i="3"/>
  <c r="M67" i="3"/>
  <c r="J90" i="9"/>
  <c r="G90" i="9"/>
  <c r="M90" i="9"/>
  <c r="D90" i="9"/>
  <c r="M83" i="9"/>
  <c r="G83" i="9"/>
  <c r="J83" i="9"/>
  <c r="D83" i="9"/>
  <c r="D274" i="9"/>
  <c r="J274" i="9"/>
  <c r="M274" i="9"/>
  <c r="G274" i="9"/>
  <c r="M75" i="3"/>
  <c r="N75" i="3"/>
  <c r="L75" i="3"/>
  <c r="D120" i="9"/>
  <c r="M120" i="9"/>
  <c r="J120" i="9"/>
  <c r="G120" i="9"/>
  <c r="M13" i="3"/>
  <c r="N13" i="3"/>
  <c r="L13" i="3"/>
  <c r="J226" i="9"/>
  <c r="M226" i="9"/>
  <c r="G226" i="9"/>
  <c r="D226" i="9"/>
  <c r="G125" i="9"/>
  <c r="M125" i="9"/>
  <c r="J125" i="9"/>
  <c r="D125" i="9"/>
  <c r="M118" i="9"/>
  <c r="G118" i="9"/>
  <c r="J118" i="9"/>
  <c r="D118" i="9"/>
  <c r="J59" i="3"/>
  <c r="H59" i="3"/>
  <c r="I59" i="3"/>
  <c r="M268" i="9"/>
  <c r="J268" i="9"/>
  <c r="D268" i="9"/>
  <c r="G268" i="9"/>
  <c r="L22" i="3"/>
  <c r="M22" i="3"/>
  <c r="N22" i="3"/>
  <c r="D266" i="9"/>
  <c r="J266" i="9"/>
  <c r="G266" i="9"/>
  <c r="M266" i="9"/>
  <c r="G202" i="9"/>
  <c r="D202" i="9"/>
  <c r="J202" i="9"/>
  <c r="M202" i="9"/>
  <c r="L73" i="3"/>
  <c r="N73" i="3"/>
  <c r="M73" i="3"/>
  <c r="G229" i="9"/>
  <c r="D229" i="9"/>
  <c r="M229" i="9"/>
  <c r="J229" i="9"/>
  <c r="M9" i="5"/>
  <c r="N9" i="5"/>
  <c r="L9" i="5"/>
  <c r="I92" i="9"/>
  <c r="H92" i="9" s="1"/>
  <c r="G4" i="9" s="1"/>
  <c r="N13" i="5"/>
  <c r="M13" i="5"/>
  <c r="L13" i="5"/>
  <c r="H56" i="3"/>
  <c r="I56" i="3"/>
  <c r="J56" i="3"/>
  <c r="M145" i="9"/>
  <c r="D145" i="9"/>
  <c r="G145" i="9"/>
  <c r="J145" i="9"/>
  <c r="Q75" i="3"/>
  <c r="P75" i="3"/>
  <c r="R75" i="3"/>
  <c r="H44" i="3"/>
  <c r="J44" i="3"/>
  <c r="I44" i="3"/>
  <c r="J194" i="9"/>
  <c r="M194" i="9"/>
  <c r="D194" i="9"/>
  <c r="G194" i="9"/>
  <c r="G180" i="9"/>
  <c r="D180" i="9"/>
  <c r="M180" i="9"/>
  <c r="J180" i="9"/>
  <c r="G38" i="9"/>
  <c r="D38" i="9"/>
  <c r="M38" i="9"/>
  <c r="J38" i="9"/>
  <c r="D48" i="9"/>
  <c r="M48" i="9"/>
  <c r="J48" i="9"/>
  <c r="G48" i="9"/>
  <c r="G279" i="9"/>
  <c r="J279" i="9"/>
  <c r="M279" i="9"/>
  <c r="D279" i="9"/>
  <c r="I35" i="3"/>
  <c r="J35" i="3"/>
  <c r="H35" i="3"/>
  <c r="G138" i="9"/>
  <c r="M138" i="9"/>
  <c r="D138" i="9"/>
  <c r="J138" i="9"/>
  <c r="D242" i="9"/>
  <c r="M242" i="9"/>
  <c r="J242" i="9"/>
  <c r="G242" i="9"/>
  <c r="I206" i="9"/>
  <c r="H206" i="9" s="1"/>
  <c r="G8" i="9" s="1"/>
  <c r="M143" i="9"/>
  <c r="D143" i="9"/>
  <c r="J143" i="9"/>
  <c r="G143" i="9"/>
  <c r="I63" i="3"/>
  <c r="J63" i="3"/>
  <c r="H63" i="3"/>
  <c r="D30" i="9"/>
  <c r="J30" i="9"/>
  <c r="M30" i="9"/>
  <c r="G30" i="9"/>
  <c r="M256" i="9"/>
  <c r="D256" i="9"/>
  <c r="G256" i="9"/>
  <c r="J256" i="9"/>
  <c r="M37" i="9"/>
  <c r="J37" i="9"/>
  <c r="D37" i="9"/>
  <c r="G37" i="9"/>
  <c r="J77" i="9"/>
  <c r="G77" i="9"/>
  <c r="M77" i="9"/>
  <c r="D77" i="9"/>
  <c r="M12" i="3"/>
  <c r="L12" i="3"/>
  <c r="N12" i="3"/>
  <c r="Q45" i="3"/>
  <c r="P45" i="3"/>
  <c r="R45" i="3"/>
  <c r="N15" i="3"/>
  <c r="L15" i="3"/>
  <c r="M15" i="3"/>
  <c r="D214" i="9"/>
  <c r="M214" i="9"/>
  <c r="G214" i="9"/>
  <c r="J214" i="9"/>
  <c r="J64" i="9"/>
  <c r="G64" i="9"/>
  <c r="D64" i="9"/>
  <c r="M64" i="9"/>
  <c r="M72" i="3"/>
  <c r="L72" i="3"/>
  <c r="N72" i="3"/>
  <c r="J233" i="9"/>
  <c r="D233" i="9"/>
  <c r="M233" i="9"/>
  <c r="G233" i="9"/>
  <c r="R69" i="3"/>
  <c r="P69" i="3"/>
  <c r="Q69" i="3"/>
  <c r="L130" i="9"/>
  <c r="K130" i="9" s="1"/>
  <c r="J6" i="9" s="1"/>
  <c r="G78" i="9"/>
  <c r="M78" i="9"/>
  <c r="D78" i="9"/>
  <c r="J78" i="9"/>
  <c r="J158" i="9"/>
  <c r="G158" i="9"/>
  <c r="M158" i="9"/>
  <c r="D158" i="9"/>
  <c r="D215" i="9"/>
  <c r="M215" i="9"/>
  <c r="G215" i="9"/>
  <c r="J215" i="9"/>
  <c r="Q65" i="3"/>
  <c r="P65" i="3"/>
  <c r="R65" i="3"/>
  <c r="I73" i="3"/>
  <c r="H73" i="3"/>
  <c r="J73" i="3"/>
  <c r="J235" i="9"/>
  <c r="G235" i="9"/>
  <c r="D235" i="9"/>
  <c r="M235" i="9"/>
  <c r="G66" i="9"/>
  <c r="J66" i="9"/>
  <c r="D66" i="9"/>
  <c r="M66" i="9"/>
  <c r="G227" i="9"/>
  <c r="D227" i="9"/>
  <c r="M227" i="9"/>
  <c r="J227" i="9"/>
  <c r="F130" i="9"/>
  <c r="E130" i="9" s="1"/>
  <c r="D6" i="9" s="1"/>
  <c r="G218" i="9"/>
  <c r="J218" i="9"/>
  <c r="M218" i="9"/>
  <c r="D218" i="9"/>
  <c r="L62" i="3"/>
  <c r="M62" i="3"/>
  <c r="N62" i="3"/>
  <c r="D87" i="9"/>
  <c r="G87" i="9"/>
  <c r="J87" i="9"/>
  <c r="M87" i="9"/>
  <c r="G220" i="9"/>
  <c r="M220" i="9"/>
  <c r="J220" i="9"/>
  <c r="D220" i="9"/>
  <c r="M189" i="9"/>
  <c r="J189" i="9"/>
  <c r="G189" i="9"/>
  <c r="D189" i="9"/>
  <c r="N68" i="3"/>
  <c r="L68" i="3"/>
  <c r="M68" i="3"/>
  <c r="J251" i="9"/>
  <c r="D251" i="9"/>
  <c r="M251" i="9"/>
  <c r="G251" i="9"/>
  <c r="M65" i="9"/>
  <c r="D65" i="9"/>
  <c r="J65" i="9"/>
  <c r="G65" i="9"/>
  <c r="N60" i="3"/>
  <c r="L60" i="3"/>
  <c r="M60" i="3"/>
  <c r="M73" i="9"/>
  <c r="D73" i="9"/>
  <c r="G73" i="9"/>
  <c r="J73" i="9"/>
  <c r="G254" i="9"/>
  <c r="J254" i="9"/>
  <c r="D254" i="9"/>
  <c r="M254" i="9"/>
  <c r="L7" i="3"/>
  <c r="N7" i="3"/>
  <c r="M7" i="3"/>
  <c r="N19" i="5"/>
  <c r="L19" i="5"/>
  <c r="M19" i="5"/>
  <c r="D265" i="9"/>
  <c r="M265" i="9"/>
  <c r="J265" i="9"/>
  <c r="G265" i="9"/>
  <c r="M184" i="9"/>
  <c r="J184" i="9"/>
  <c r="G184" i="9"/>
  <c r="D184" i="9"/>
  <c r="N66" i="3"/>
  <c r="L66" i="3"/>
  <c r="M66" i="3"/>
  <c r="D150" i="9"/>
  <c r="M150" i="9"/>
  <c r="J150" i="9"/>
  <c r="G150" i="9"/>
  <c r="J116" i="9"/>
  <c r="G116" i="9"/>
  <c r="D116" i="9"/>
  <c r="M116" i="9"/>
  <c r="G236" i="9"/>
  <c r="J236" i="9"/>
  <c r="M236" i="9"/>
  <c r="D236" i="9"/>
  <c r="G186" i="9"/>
  <c r="M186" i="9"/>
  <c r="J186" i="9"/>
  <c r="D186" i="9"/>
  <c r="M99" i="9"/>
  <c r="D99" i="9"/>
  <c r="J99" i="9"/>
  <c r="G99" i="9"/>
  <c r="R70" i="3"/>
  <c r="P70" i="3"/>
  <c r="Q70" i="3"/>
  <c r="D212" i="9"/>
  <c r="C244" i="9"/>
  <c r="G212" i="9"/>
  <c r="J212" i="9"/>
  <c r="M212" i="9"/>
  <c r="J40" i="9"/>
  <c r="D40" i="9"/>
  <c r="M40" i="9"/>
  <c r="G40" i="9"/>
  <c r="D225" i="9"/>
  <c r="M225" i="9"/>
  <c r="G225" i="9"/>
  <c r="J225" i="9"/>
  <c r="I47" i="3"/>
  <c r="H47" i="3"/>
  <c r="J47" i="3"/>
  <c r="D136" i="9"/>
  <c r="G136" i="9"/>
  <c r="J136" i="9"/>
  <c r="C168" i="9"/>
  <c r="M136" i="9"/>
  <c r="G261" i="9"/>
  <c r="M261" i="9"/>
  <c r="D261" i="9"/>
  <c r="J261" i="9"/>
  <c r="F282" i="9"/>
  <c r="E282" i="9" s="1"/>
  <c r="D14" i="9" s="1"/>
  <c r="D49" i="9"/>
  <c r="J49" i="9"/>
  <c r="M49" i="9"/>
  <c r="G49" i="9"/>
  <c r="G62" i="9"/>
  <c r="D62" i="9"/>
  <c r="J62" i="9"/>
  <c r="M62" i="9"/>
  <c r="F244" i="9"/>
  <c r="E244" i="9" s="1"/>
  <c r="D10" i="9" s="1"/>
  <c r="I65" i="3"/>
  <c r="J65" i="3"/>
  <c r="H65" i="3"/>
  <c r="F206" i="9"/>
  <c r="E206" i="9" s="1"/>
  <c r="D8" i="9" s="1"/>
  <c r="N22" i="5"/>
  <c r="M22" i="5"/>
  <c r="L22" i="5"/>
  <c r="D272" i="9"/>
  <c r="G272" i="9"/>
  <c r="M272" i="9"/>
  <c r="J272" i="9"/>
  <c r="N20" i="5"/>
  <c r="L20" i="5"/>
  <c r="M20" i="5"/>
  <c r="D230" i="9"/>
  <c r="G230" i="9"/>
  <c r="J230" i="9"/>
  <c r="M230" i="9"/>
  <c r="R42" i="3"/>
  <c r="Q42" i="3"/>
  <c r="P42" i="3"/>
  <c r="L168" i="9"/>
  <c r="K168" i="9" s="1"/>
  <c r="J12" i="9" s="1"/>
  <c r="M262" i="9"/>
  <c r="G262" i="9"/>
  <c r="J262" i="9"/>
  <c r="D262" i="9"/>
  <c r="G204" i="9"/>
  <c r="M204" i="9"/>
  <c r="J204" i="9"/>
  <c r="D204" i="9"/>
  <c r="G155" i="9"/>
  <c r="D155" i="9"/>
  <c r="M155" i="9"/>
  <c r="J155" i="9"/>
  <c r="M42" i="9"/>
  <c r="G42" i="9"/>
  <c r="J42" i="9"/>
  <c r="D42" i="9"/>
  <c r="F54" i="9"/>
  <c r="M192" i="9"/>
  <c r="G192" i="9"/>
  <c r="D192" i="9"/>
  <c r="J192" i="9"/>
  <c r="P46" i="3"/>
  <c r="R46" i="3"/>
  <c r="Q46" i="3"/>
  <c r="P74" i="3"/>
  <c r="R74" i="3"/>
  <c r="Q74" i="3"/>
  <c r="P48" i="3"/>
  <c r="R48" i="3"/>
  <c r="Q48" i="3"/>
  <c r="D250" i="9"/>
  <c r="G250" i="9"/>
  <c r="C282" i="9"/>
  <c r="M250" i="9"/>
  <c r="J250" i="9"/>
  <c r="D121" i="9"/>
  <c r="J121" i="9"/>
  <c r="G121" i="9"/>
  <c r="M121" i="9"/>
  <c r="N74" i="3"/>
  <c r="M74" i="3"/>
  <c r="L74" i="3"/>
  <c r="M153" i="9"/>
  <c r="J153" i="9"/>
  <c r="D153" i="9"/>
  <c r="G153" i="9"/>
  <c r="N14" i="5"/>
  <c r="M14" i="5"/>
  <c r="L14" i="5"/>
  <c r="L11" i="5"/>
  <c r="N11" i="5"/>
  <c r="M11" i="5"/>
  <c r="R49" i="3"/>
  <c r="P49" i="3"/>
  <c r="Q49" i="3"/>
  <c r="M63" i="3"/>
  <c r="L63" i="3"/>
  <c r="N63" i="3"/>
  <c r="M14" i="3"/>
  <c r="N14" i="3"/>
  <c r="L14" i="3"/>
  <c r="I75" i="3"/>
  <c r="H75" i="3"/>
  <c r="J75" i="3"/>
  <c r="N38" i="3"/>
  <c r="M38" i="3"/>
  <c r="L38" i="3"/>
  <c r="D141" i="9"/>
  <c r="G141" i="9"/>
  <c r="M141" i="9"/>
  <c r="J141" i="9"/>
  <c r="L61" i="3"/>
  <c r="N61" i="3"/>
  <c r="M61" i="3"/>
  <c r="N7" i="5"/>
  <c r="M7" i="5"/>
  <c r="L7" i="5"/>
  <c r="M25" i="5"/>
  <c r="L25" i="5"/>
  <c r="N25" i="5"/>
  <c r="M59" i="3"/>
  <c r="L59" i="3"/>
  <c r="N59" i="3"/>
  <c r="Q64" i="3"/>
  <c r="R64" i="3"/>
  <c r="P64" i="3"/>
  <c r="L9" i="3"/>
  <c r="N9" i="3"/>
  <c r="M9" i="3"/>
  <c r="M269" i="9"/>
  <c r="D269" i="9"/>
  <c r="J269" i="9"/>
  <c r="G269" i="9"/>
  <c r="R50" i="3"/>
  <c r="P50" i="3"/>
  <c r="Q50" i="3"/>
  <c r="L16" i="3"/>
  <c r="N16" i="3"/>
  <c r="M16" i="3"/>
  <c r="J241" i="9"/>
  <c r="M241" i="9"/>
  <c r="D241" i="9"/>
  <c r="G241" i="9"/>
  <c r="I41" i="3"/>
  <c r="H41" i="3"/>
  <c r="J41" i="3"/>
  <c r="N41" i="3"/>
  <c r="L41" i="3"/>
  <c r="M41" i="3"/>
  <c r="G232" i="9"/>
  <c r="J232" i="9"/>
  <c r="M232" i="9"/>
  <c r="D232" i="9"/>
  <c r="M231" i="9"/>
  <c r="D231" i="9"/>
  <c r="J231" i="9"/>
  <c r="G231" i="9"/>
  <c r="Q68" i="3"/>
  <c r="R68" i="3"/>
  <c r="P68" i="3"/>
  <c r="M50" i="3"/>
  <c r="L50" i="3"/>
  <c r="N50" i="3"/>
  <c r="D234" i="9"/>
  <c r="M234" i="9"/>
  <c r="J234" i="9"/>
  <c r="G234" i="9"/>
  <c r="R56" i="3"/>
  <c r="P56" i="3"/>
  <c r="Q56" i="3"/>
  <c r="I32" i="3"/>
  <c r="H32" i="3"/>
  <c r="J32" i="3"/>
  <c r="Q34" i="3"/>
  <c r="R34" i="3"/>
  <c r="P34" i="3"/>
  <c r="J224" i="9"/>
  <c r="G224" i="9"/>
  <c r="D224" i="9"/>
  <c r="M224" i="9"/>
  <c r="N16" i="5"/>
  <c r="M16" i="5"/>
  <c r="L16" i="5"/>
  <c r="D163" i="9"/>
  <c r="M163" i="9"/>
  <c r="J163" i="9"/>
  <c r="G163" i="9"/>
  <c r="H69" i="3"/>
  <c r="I69" i="3"/>
  <c r="J69" i="3"/>
  <c r="O206" i="9"/>
  <c r="N206" i="9" s="1"/>
  <c r="M8" i="9" s="1"/>
  <c r="M17" i="5"/>
  <c r="L17" i="5"/>
  <c r="N17" i="5"/>
  <c r="H70" i="3"/>
  <c r="J70" i="3"/>
  <c r="I70" i="3"/>
  <c r="D166" i="9"/>
  <c r="J166" i="9"/>
  <c r="G166" i="9"/>
  <c r="M166" i="9"/>
  <c r="D36" i="9"/>
  <c r="J36" i="9"/>
  <c r="G36" i="9"/>
  <c r="M36" i="9"/>
  <c r="D144" i="9"/>
  <c r="G144" i="9"/>
  <c r="J144" i="9"/>
  <c r="M144" i="9"/>
  <c r="Q39" i="3"/>
  <c r="P39" i="3"/>
  <c r="R39" i="3"/>
  <c r="D270" i="9"/>
  <c r="J270" i="9"/>
  <c r="G270" i="9"/>
  <c r="M270" i="9"/>
  <c r="Q47" i="3"/>
  <c r="R47" i="3"/>
  <c r="P47" i="3"/>
  <c r="G119" i="9"/>
  <c r="D119" i="9"/>
  <c r="M119" i="9"/>
  <c r="J119" i="9"/>
  <c r="H45" i="3"/>
  <c r="I45" i="3"/>
  <c r="J45" i="3"/>
  <c r="D137" i="9"/>
  <c r="J137" i="9"/>
  <c r="G137" i="9"/>
  <c r="M137" i="9"/>
  <c r="M238" i="9"/>
  <c r="G238" i="9"/>
  <c r="D238" i="9"/>
  <c r="J238" i="9"/>
  <c r="R67" i="3"/>
  <c r="Q67" i="3"/>
  <c r="P67" i="3"/>
  <c r="L33" i="3"/>
  <c r="N33" i="3"/>
  <c r="M33" i="3"/>
  <c r="J36" i="3"/>
  <c r="I36" i="3"/>
  <c r="H36" i="3"/>
  <c r="M75" i="9"/>
  <c r="J75" i="9"/>
  <c r="G75" i="9"/>
  <c r="D75" i="9"/>
  <c r="J239" i="9"/>
  <c r="M239" i="9"/>
  <c r="G239" i="9"/>
  <c r="D239" i="9"/>
  <c r="H67" i="3"/>
  <c r="I67" i="3"/>
  <c r="J67" i="3"/>
  <c r="N58" i="3"/>
  <c r="L58" i="3"/>
  <c r="M58" i="3"/>
  <c r="G71" i="9"/>
  <c r="D71" i="9"/>
  <c r="J71" i="9"/>
  <c r="M71" i="9"/>
  <c r="N69" i="3"/>
  <c r="M69" i="3"/>
  <c r="L69" i="3"/>
  <c r="H40" i="3"/>
  <c r="J40" i="3"/>
  <c r="I40" i="3"/>
  <c r="L10" i="5"/>
  <c r="M10" i="5"/>
  <c r="N10" i="5"/>
  <c r="M164" i="9"/>
  <c r="G164" i="9"/>
  <c r="J164" i="9"/>
  <c r="D164" i="9"/>
  <c r="N24" i="3"/>
  <c r="L24" i="3"/>
  <c r="M24" i="3"/>
  <c r="H64" i="3"/>
  <c r="I64" i="3"/>
  <c r="J64" i="3"/>
  <c r="D199" i="9"/>
  <c r="G199" i="9"/>
  <c r="M199" i="9"/>
  <c r="J199" i="9"/>
  <c r="H49" i="3"/>
  <c r="I49" i="3"/>
  <c r="J49" i="3"/>
  <c r="I244" i="9"/>
  <c r="H244" i="9" s="1"/>
  <c r="G10" i="9" s="1"/>
  <c r="M50" i="9"/>
  <c r="J50" i="9"/>
  <c r="D50" i="9"/>
  <c r="G50" i="9"/>
  <c r="P35" i="3"/>
  <c r="R35" i="3"/>
  <c r="Q35" i="3"/>
  <c r="G98" i="9"/>
  <c r="C130" i="9"/>
  <c r="M98" i="9"/>
  <c r="D98" i="9"/>
  <c r="J98" i="9"/>
  <c r="L206" i="9"/>
  <c r="K206" i="9" s="1"/>
  <c r="J8" i="9" s="1"/>
  <c r="D43" i="9"/>
  <c r="G43" i="9"/>
  <c r="J43" i="9"/>
  <c r="M43" i="9"/>
  <c r="L65" i="3"/>
  <c r="N65" i="3"/>
  <c r="M65" i="3"/>
  <c r="N37" i="3"/>
  <c r="M37" i="3"/>
  <c r="L37" i="3"/>
  <c r="Q73" i="3"/>
  <c r="R73" i="3"/>
  <c r="P73" i="3"/>
  <c r="R43" i="3"/>
  <c r="Q43" i="3"/>
  <c r="P43" i="3"/>
  <c r="D237" i="9"/>
  <c r="J237" i="9"/>
  <c r="M237" i="9"/>
  <c r="G237" i="9"/>
  <c r="O244" i="9"/>
  <c r="N244" i="9" s="1"/>
  <c r="M10" i="9" s="1"/>
  <c r="D22" i="9"/>
  <c r="C54" i="9"/>
  <c r="M22" i="9"/>
  <c r="J22" i="9"/>
  <c r="G22" i="9"/>
  <c r="J223" i="9"/>
  <c r="M223" i="9"/>
  <c r="G223" i="9"/>
  <c r="D223" i="9"/>
  <c r="G277" i="9"/>
  <c r="J277" i="9"/>
  <c r="D277" i="9"/>
  <c r="M277" i="9"/>
  <c r="J106" i="9"/>
  <c r="M106" i="9"/>
  <c r="D106" i="9"/>
  <c r="G106" i="9"/>
  <c r="G252" i="9"/>
  <c r="J252" i="9"/>
  <c r="D252" i="9"/>
  <c r="M252" i="9"/>
  <c r="N64" i="3"/>
  <c r="M64" i="3"/>
  <c r="L64" i="3"/>
  <c r="J203" i="9"/>
  <c r="G203" i="9"/>
  <c r="M203" i="9"/>
  <c r="D203" i="9"/>
  <c r="G154" i="9"/>
  <c r="M154" i="9"/>
  <c r="D154" i="9"/>
  <c r="J154" i="9"/>
  <c r="O54" i="9"/>
  <c r="N54" i="9" s="1"/>
  <c r="M16" i="9" s="1"/>
  <c r="N18" i="3"/>
  <c r="M18" i="3"/>
  <c r="L18" i="3"/>
  <c r="H62" i="3"/>
  <c r="J62" i="3"/>
  <c r="I62" i="3"/>
  <c r="J35" i="9"/>
  <c r="D35" i="9"/>
  <c r="G35" i="9"/>
  <c r="M35" i="9"/>
  <c r="L43" i="3"/>
  <c r="N43" i="3"/>
  <c r="M43" i="3"/>
  <c r="G47" i="9"/>
  <c r="M47" i="9"/>
  <c r="D47" i="9"/>
  <c r="J47" i="9"/>
  <c r="L11" i="3"/>
  <c r="N11" i="3"/>
  <c r="M11" i="3"/>
  <c r="G46" i="9"/>
  <c r="M46" i="9"/>
  <c r="J46" i="9"/>
  <c r="D46" i="9"/>
  <c r="N15" i="5"/>
  <c r="M15" i="5"/>
  <c r="L15" i="5"/>
  <c r="G52" i="9"/>
  <c r="J52" i="9"/>
  <c r="M52" i="9"/>
  <c r="D52" i="9"/>
  <c r="J258" i="9"/>
  <c r="M258" i="9"/>
  <c r="G258" i="9"/>
  <c r="D258" i="9"/>
  <c r="J80" i="9"/>
  <c r="M80" i="9"/>
  <c r="G80" i="9"/>
  <c r="D80" i="9"/>
  <c r="M148" i="9"/>
  <c r="J148" i="9"/>
  <c r="G148" i="9"/>
  <c r="D148" i="9"/>
  <c r="J63" i="9"/>
  <c r="G63" i="9"/>
  <c r="D63" i="9"/>
  <c r="M63" i="9"/>
  <c r="J48" i="3"/>
  <c r="I48" i="3"/>
  <c r="H48" i="3"/>
  <c r="M44" i="3"/>
  <c r="N44" i="3"/>
  <c r="L44" i="3"/>
  <c r="G260" i="9"/>
  <c r="M260" i="9"/>
  <c r="D260" i="9"/>
  <c r="J260" i="9"/>
  <c r="P44" i="3"/>
  <c r="Q44" i="3"/>
  <c r="R44" i="3"/>
  <c r="J84" i="9"/>
  <c r="G84" i="9"/>
  <c r="M84" i="9"/>
  <c r="D84" i="9"/>
  <c r="G130" i="9" l="1"/>
  <c r="J130" i="9"/>
  <c r="D168" i="9"/>
  <c r="M244" i="9"/>
  <c r="J282" i="9"/>
  <c r="D282" i="9"/>
  <c r="J206" i="9"/>
  <c r="G282" i="9"/>
  <c r="D244" i="9"/>
  <c r="D130" i="9"/>
  <c r="J244" i="9"/>
  <c r="M130" i="9"/>
  <c r="M282" i="9"/>
  <c r="J168" i="9"/>
  <c r="G244" i="9"/>
  <c r="M206" i="9"/>
  <c r="D92" i="9"/>
  <c r="M168" i="9"/>
  <c r="G206" i="9"/>
  <c r="G92" i="9"/>
  <c r="G54" i="9"/>
  <c r="D54" i="9"/>
  <c r="J54" i="9"/>
  <c r="M54" i="9"/>
  <c r="E54" i="9"/>
  <c r="D16" i="9" s="1"/>
  <c r="B12" i="9" s="1"/>
  <c r="B4" i="9"/>
  <c r="B3" i="9"/>
  <c r="B16" i="9"/>
  <c r="B15" i="9"/>
  <c r="B6" i="9"/>
  <c r="B7" i="9"/>
  <c r="B9" i="9"/>
  <c r="B14" i="9"/>
  <c r="B11" i="9"/>
  <c r="B8" i="9"/>
  <c r="B5" i="9"/>
  <c r="B10" i="9"/>
  <c r="B13" i="9"/>
  <c r="G168" i="9"/>
  <c r="D206" i="9"/>
  <c r="M92" i="9"/>
  <c r="J92" i="9"/>
</calcChain>
</file>

<file path=xl/sharedStrings.xml><?xml version="1.0" encoding="utf-8"?>
<sst xmlns="http://schemas.openxmlformats.org/spreadsheetml/2006/main" count="9913" uniqueCount="365">
  <si>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</si>
  <si>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</si>
  <si>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</si>
  <si>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</si>
  <si>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</si>
  <si>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</si>
  <si>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</si>
  <si>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</si>
  <si>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</si>
  <si>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</si>
  <si>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</si>
  <si>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</si>
  <si>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</si>
  <si>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</si>
  <si>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</si>
  <si>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</si>
  <si>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</si>
  <si>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</si>
  <si>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</si>
  <si>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</si>
  <si>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</si>
  <si>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</si>
  <si>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</si>
  <si>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</si>
  <si>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</si>
  <si>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</si>
  <si>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</si>
  <si>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</si>
  <si>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</si>
  <si>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</si>
  <si>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</si>
  <si>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</si>
  <si>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</si>
  <si>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</si>
  <si>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</si>
  <si>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</si>
  <si>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</si>
  <si>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</si>
  <si>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</si>
  <si>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</si>
  <si>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</si>
  <si>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</si>
  <si>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</si>
  <si>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</si>
  <si>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</si>
  <si>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</si>
  <si>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</si>
  <si>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</si>
  <si>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</si>
  <si>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</si>
  <si>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</si>
  <si>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</si>
  <si>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</si>
  <si>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</si>
  <si>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</si>
  <si>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</si>
  <si>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</si>
  <si>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</si>
  <si>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</si>
  <si>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</si>
  <si>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</si>
  <si>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</si>
  <si>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</si>
  <si>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</si>
  <si>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</si>
  <si>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</si>
  <si>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</si>
  <si>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</si>
  <si>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</si>
  <si>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</si>
  <si>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</si>
  <si>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</si>
  <si>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</si>
  <si>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</si>
  <si>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</si>
  <si>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</si>
  <si>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</si>
  <si>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</si>
  <si>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</si>
  <si>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</si>
  <si>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</si>
  <si>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</si>
  <si>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</si>
  <si>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</si>
  <si>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</si>
  <si>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</si>
  <si>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</si>
  <si>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</si>
  <si>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</si>
  <si>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</si>
  <si>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</si>
  <si>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</si>
  <si>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</si>
  <si>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</si>
  <si>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</si>
  <si>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</si>
  <si>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</si>
  <si>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</si>
  <si>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</si>
  <si>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</si>
  <si>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</si>
  <si>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</si>
  <si>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</si>
  <si>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</si>
  <si>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</si>
  <si>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</si>
  <si>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</si>
  <si>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</si>
  <si>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</si>
  <si>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</si>
  <si>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</si>
  <si>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</si>
  <si>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</si>
  <si>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</si>
  <si>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</si>
  <si>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</si>
  <si>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</si>
  <si>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</si>
  <si>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</si>
  <si>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</si>
  <si>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</si>
  <si>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</si>
  <si>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</si>
  <si>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</si>
  <si>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</si>
  <si>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</si>
  <si>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</si>
  <si>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</si>
  <si>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</si>
  <si>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</si>
  <si>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</si>
  <si>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</si>
  <si>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</si>
  <si>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</si>
  <si>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</si>
  <si>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</si>
  <si>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</si>
  <si>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</si>
  <si>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</si>
  <si>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</si>
  <si>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</si>
  <si>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</si>
  <si>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</si>
  <si>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</si>
  <si>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</si>
  <si>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</si>
  <si>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</si>
  <si>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</si>
  <si>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</si>
  <si>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</si>
  <si>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</si>
  <si>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</si>
  <si>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</si>
  <si>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</si>
  <si>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</si>
  <si>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</si>
  <si>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</si>
  <si>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</si>
  <si>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</si>
  <si>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</si>
  <si>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</si>
  <si>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</si>
  <si>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</si>
  <si>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</si>
  <si>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</si>
  <si>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</si>
  <si>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</si>
  <si>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</si>
  <si>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</si>
  <si>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</si>
  <si>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</si>
  <si>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</si>
  <si>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</si>
  <si>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</si>
  <si>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</si>
  <si>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</si>
  <si>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</si>
  <si>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</si>
  <si>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</si>
  <si>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</si>
  <si>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</si>
  <si>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</si>
  <si>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</si>
  <si>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</si>
  <si>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</si>
  <si>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</si>
  <si>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</si>
  <si>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</si>
  <si>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</si>
  <si>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</si>
  <si>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</si>
  <si>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</si>
  <si>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</si>
  <si>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</si>
  <si>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</si>
  <si>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</si>
  <si>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</si>
  <si>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</si>
  <si>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</si>
  <si>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</si>
  <si>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</si>
  <si>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</si>
  <si>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</si>
  <si>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</si>
  <si>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</si>
  <si>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</si>
  <si>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</si>
  <si>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</si>
  <si>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</si>
  <si>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</si>
  <si>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</si>
  <si>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</si>
  <si>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</si>
  <si>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</si>
  <si>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</si>
  <si>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</si>
  <si>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</si>
  <si>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</si>
  <si>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</si>
  <si>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</si>
  <si>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</si>
  <si>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</si>
  <si>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</si>
  <si>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</si>
  <si>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</si>
  <si>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</si>
  <si>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</si>
  <si>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</si>
  <si>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</si>
  <si>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</si>
  <si>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</si>
  <si>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</si>
  <si>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</si>
  <si>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</si>
  <si>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</si>
  <si>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</si>
  <si>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</si>
  <si>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</si>
  <si>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</si>
  <si>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</si>
  <si>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</si>
  <si>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</si>
  <si>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</si>
  <si>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</si>
  <si>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</si>
  <si>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</si>
  <si>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</si>
  <si>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</si>
  <si>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</si>
  <si>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</si>
  <si>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</si>
  <si>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</si>
  <si>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</si>
  <si>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</si>
  <si>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</si>
  <si>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</si>
  <si>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</si>
  <si>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</si>
  <si>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</si>
  <si>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</si>
  <si>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</si>
  <si>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</si>
  <si>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</si>
  <si>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</si>
  <si>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</si>
  <si>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</si>
  <si>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</si>
  <si>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</si>
  <si>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</si>
  <si>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</si>
  <si>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</si>
  <si>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</si>
  <si>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</si>
  <si>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</si>
  <si>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</si>
  <si>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</si>
  <si>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</si>
  <si>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</si>
  <si>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</si>
  <si>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</si>
  <si>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</si>
  <si>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</si>
  <si>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</si>
  <si>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</si>
  <si>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</si>
  <si>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</si>
  <si>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</si>
  <si>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</si>
  <si>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</si>
  <si>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</si>
  <si>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</si>
  <si>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</si>
  <si>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</si>
  <si>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</si>
  <si>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</si>
  <si>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</si>
  <si>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</si>
  <si>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</si>
  <si>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</si>
  <si>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</si>
  <si>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</si>
  <si>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</si>
  <si>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</si>
  <si>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</si>
  <si>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</si>
  <si>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</si>
  <si>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</si>
  <si>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</si>
  <si>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</si>
  <si>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</si>
  <si>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</si>
  <si>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</si>
  <si>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</si>
  <si>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</si>
  <si>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</si>
  <si>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</si>
  <si>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</si>
  <si>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</si>
  <si>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</si>
  <si>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</si>
  <si>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</si>
  <si>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</si>
  <si>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</si>
  <si>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</si>
  <si>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</si>
  <si>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</si>
  <si>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</si>
  <si>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</si>
  <si>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</si>
  <si>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</si>
  <si>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</si>
  <si>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</si>
  <si>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</si>
  <si>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</si>
  <si>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</si>
  <si>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</si>
  <si>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</si>
  <si>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</si>
  <si>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</si>
  <si>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</si>
  <si>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</si>
  <si>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</si>
  <si>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</si>
  <si>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</si>
  <si>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</si>
  <si>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</si>
  <si>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</si>
  <si>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</si>
  <si>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</si>
  <si>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</si>
  <si>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</si>
  <si>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</si>
  <si>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</si>
  <si>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</si>
  <si>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</si>
  <si>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</si>
  <si>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</si>
  <si>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</si>
  <si>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</si>
  <si>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</si>
  <si>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</si>
  <si>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</si>
  <si>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</si>
  <si>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2021.06.23</t>
    <phoneticPr fontId="1" type="noConversion"/>
  </si>
  <si>
    <t>2021.06.24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</si>
</sst>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89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C738088A-5E16-47DD-B35D-39EAA20B4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300BE0D2-7088-4BBE-B87F-16F9B7881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C4276B9F-CF78-4204-AC29-6E2E78CE6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E69EC865-715E-49AF-84C8-97BD8874A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79212EF6-5881-44A9-B046-EB233F1FA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65071708-DEB4-4CFF-B0AA-218D850D2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4D6E6208-4B2C-4B66-A05D-205B84860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2FDDDA60-D111-457D-AD7A-00BF3F027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35368BF2-ED80-40FD-B657-61EEEF7DA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4638BF30-C98D-46AA-8FB2-652BFE71C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18D50E52-E67B-4F24-BB1B-2AB4832B0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E87DD226-745B-4018-BCD6-46D20203F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7D88600B-B6C4-425A-8FEE-F8DD5A872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6D09FA9C-EE52-4A7D-85DA-790EE31932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EC63E483-9AC4-40F4-879A-44ED0FA74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95297BEF-BB14-460A-9ED7-E010D801B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4562B33E-BAB1-45B0-993E-6FD9334A8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71BA4A51-8B49-432C-BE55-189853BC0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6F3539AC-5C89-4207-9D9D-7D6312957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67C563CD-87E9-4064-815E-B1F90A25C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5B1A1837-7644-4AAB-9E5D-89823698F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1724A625-113E-4193-9022-8AC12E4A69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BF50EE5D-4BA6-4005-9D54-9C691E00C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8F472288-BFF4-46AB-BB6A-E6E0D3B15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B83607A4-9117-419B-9ABD-4B4DE3880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54AB2167-9F20-4B31-AABF-50266FD04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76616145-3C89-43BD-9C4B-8B411AC0C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8C133150-BA2A-4677-9744-F904BD45E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38ED5F87-E562-4A93-9AB2-6D3E80B3A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13248966-48C5-4367-BC68-6E600B664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AD30080E-B9E1-487D-8F08-1FD22BBA6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16462F84-09E4-4B52-A48A-45AB7FF98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741614CA-D20C-431D-92F3-09C0B8F0B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77DB1AFF-2485-4A9E-BE6B-C09834AD4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B1F9B05A-DD32-46A9-984B-7D4E10B29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1841DDF9-58AE-4CE2-B2F4-6B275DB14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64A77978-95EA-4E9E-861C-D95FDC41E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EBB6CEBF-39E5-4462-8088-58CED8E48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40B7B930-CEA6-4F39-B9F7-0AB86CC1A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9462CAD9-7FD4-4637-8F2B-6E9BA5D3C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A83D8676-340C-4049-97E2-90D7A2E65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C59A721E-055E-4E3A-A815-31CEDD0E4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2348A03-6477-4359-93D5-CD1D1EDEA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384FF991-0A28-48DF-844C-E386CBA1B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78A565B2-D5B6-40F6-BFBE-D38582C6B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A6290C5D-4419-43C9-86F4-7C3742663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8200F05A-81FD-4A29-896E-78FD212F7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5C539263-C741-44C3-9C1F-589E9C562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E2833D60-DF43-40BA-8880-8B75D7B20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2C8A38D4-CD3A-46D5-A6D7-FD8B8BD42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4BA76763-5E58-4A5A-8DD5-C4DED686B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BD338F07-C86A-4309-96E7-1FCD2747B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6295D535-98D7-4E18-B742-17C9A6F4C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F197AF6B-B97C-4743-A646-AA7A2F794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779EBC68-CD77-486F-890E-632A24F5C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30BB669C-DB9E-4042-A2DB-9F2B16364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FF058AE2-FB40-4001-A3B5-23084EF19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AC6F7C4F-E5FC-4E57-850C-58485EA1E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CED1CB88-0D11-4991-9CD7-83AE2DA5B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2078EF6C-1262-40B0-B9EB-F9DCE0335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13F6E5C7-3F67-4FB7-97C1-10212ED9F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D15C7193-E444-4D72-B3AD-044172E5F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94D71CF1-4053-4CB3-B4CB-72997E60A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5AE3D4FD-65A3-44A5-9C0B-A02BF01C3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42947733-CE6B-4960-B23C-3EC6BAA3E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D9FD5039-1CCC-4365-BA8C-F6FD5EC18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964CC583-8A9C-41B4-846F-30325BC1D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19EB0D9-743E-4029-AE50-8907ED7A4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94A4F463-53BF-46F5-B61F-69DEE284B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D32C0569-966C-46D4-A691-D6C20F038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93848927-2F71-46ED-9671-B86328A48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5E42E9AB-C4AE-41CD-B4C5-8B2008078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B4E1B776-4264-4FDC-9FD5-42F7288B0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C8665C57-1809-4418-8680-C7BB7D753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27F2C17A-9A45-4D81-9F9A-895F8B24D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D3B3595C-6552-4120-B2C9-68C6D0E2F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D83C109E-0B40-4DCE-A393-D0C20C03D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6E362688-9D40-456D-9005-4A68A2AAE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5A73F19-ECE5-4350-88E6-00051AF77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958E47C5-A5BE-470A-AD1B-5BDB4B0D4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F045020E-02F3-42A2-B94C-1A85EAF35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80BCCDB-D75B-4784-8F5C-8F7AE36ED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2F25013E-D827-4BF9-9127-2C26F65A8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D23790D8-D8EF-4668-A82C-4587B3A22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255207CE-53B5-42AB-A877-BC0CE82E8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AACE902C-513E-4338-8722-DC125D02E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4AC1B382-5ADA-408C-AC6D-73CDEDB66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DB03CE13-A7AC-4661-94F7-F54ABEFA80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32A4241B-94C5-428A-A310-C3DF25A791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DED173B9-D421-4A87-9E5F-6DA129488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1EB7167C-E4CD-4A08-9E46-79E920962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F335C40-7386-4C76-8CF4-50E7F7E9D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EAAB7916-3734-4B0D-945A-5EE8557D8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6134D28C-7D90-4833-8D6B-6D4220B7D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DEB681F4-438F-41BA-8714-75C4402F8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389F1261-8B32-44EE-8F0C-042AF158C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996FBB74-7AB6-4CD9-9827-C6C57ABB7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52C9D8E7-8F4F-4FBA-BC74-4FFCB7F0F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6E8D75CE-802E-4ABE-B43D-EBF5132CA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55A1F7A4-B531-494D-B7A9-3B258AE5F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6A048EAF-0CBD-4BC7-B09D-5D4A1EA8B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67DD6440-0316-4265-B7F8-A32A8337E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24C4C5D-00A1-401C-8DA4-345C32C75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F707D127-ABEF-453A-BFBC-B970D1803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95CCBBA7-C725-40EF-8B80-3B940C734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2FF28422-6A1F-494B-BE76-F7952296D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13122410-5BBC-469A-A650-0A8107C5E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82036111-CB7F-4BB9-A680-14A38A22C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D7F95E49-7EFF-47F0-83AB-7B975DA2B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101C36DC-491A-4F16-AC33-37A7FB5B4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ABFBEBAF-82EF-4E45-A63B-8A2682A3B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7C52C46F-6F84-442C-A516-D3B3C51D9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9A5B803D-47D0-4784-B969-E7AFA684B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E415249-2D50-4979-818E-ED6E5A871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7BE05878-5854-4468-A0F1-8C020AC20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C8DC0E78-0397-4562-9C6E-555EBED61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44E3C1F7-00AF-496A-B61D-A39C9CB2E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BFE17DAB-4CB1-4DB0-BA83-EF42EF665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2D5004E4-AE76-477B-9F42-ACB2C64FD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3A7690FF-BEE8-491E-91F1-63B3A5FA0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31BB73D9-24E1-4901-90E8-B1C4427F2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36B474EE-699A-4577-9C5D-7501FAC19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AFBC5B46-C2D5-420A-ABF2-AB00C1DC3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EC9CCC8F-9C6B-49AF-8930-A41E34696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BF7B4410-14FB-4A6D-AA95-EC114966F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E2B7EE21-CF6B-4198-B584-4BDFEC7DE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97A3BF92-6E27-4EC6-B9C2-7CAB9EA2C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30C91D36-24E8-401B-AF1B-648D728C2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E101C41E-D4B1-4D38-841D-8203F03BD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9F24C271-B266-46E6-849A-843F9212E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3E782FD3-813C-417F-AD29-F8FF1703D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D8D44C1C-25BB-40D9-BDFF-931E274B7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D8B8597A-8837-49BD-AAED-7DC6648D1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810D3642-43CD-40B8-BFD0-5CBAB789C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1C72EB78-3568-405C-804A-BB5D150B6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16B68AB1-F587-429E-B737-FF8BA5D26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9084CD5A-512B-41F9-94A0-9BAA6D58A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8FC4585D-346B-486F-9428-1F0DE2DAE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38876C6E-3461-421E-A2CD-5BF67CABA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31F6C949-53C5-4C79-912F-43AFBFD88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44287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" t="s">
        <v>3</v>
      </c>
      <c r="B2" s="262" t="s">
        <v>4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4" t="s">
        <v>7</v>
      </c>
      <c r="B3" s="268" t="s">
        <v>8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2"/>
      <c r="I3" s="273"/>
      <c r="J3" s="4" t="s">
        <v>7</v>
      </c>
      <c r="K3" s="268" t="s">
        <v>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8" t="s">
        <v>12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13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8" t="s">
        <v>16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2"/>
      <c r="I5" s="273"/>
      <c r="J5" s="4" t="s">
        <v>15</v>
      </c>
      <c r="K5" s="268" t="s">
        <v>17</v>
      </c>
      <c r="L5" s="269"/>
      <c r="M5" s="269"/>
      <c r="N5" s="269"/>
      <c r="O5" s="270"/>
    </row>
    <row r="6" spans="1:19">
      <c r="A6" s="4" t="s">
        <v>18</v>
      </c>
      <c r="B6" s="268" t="s">
        <v>19</v>
      </c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20</v>
      </c>
      <c r="L6" s="269"/>
      <c r="M6" s="269"/>
      <c r="N6" s="269"/>
      <c r="O6" s="270"/>
    </row>
    <row r="7" spans="1:19" ht="17.25" thickBot="1">
      <c r="A7" s="4" t="s">
        <v>21</v>
      </c>
      <c r="B7" s="268" t="s">
        <v>22</v>
      </c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2"/>
      <c r="I7" s="273"/>
      <c r="J7" s="4" t="s">
        <v>21</v>
      </c>
      <c r="K7" s="268" t="s">
        <v>23</v>
      </c>
      <c r="L7" s="269"/>
      <c r="M7" s="269"/>
      <c r="N7" s="269"/>
      <c r="O7" s="270"/>
    </row>
    <row r="8" spans="1:19" ht="17.25" thickBot="1">
      <c r="A8" s="4" t="s">
        <v>24</v>
      </c>
      <c r="B8" s="268" t="s">
        <v>25</v>
      </c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 t="s">
        <v>26</v>
      </c>
      <c r="L8" s="269"/>
      <c r="M8" s="269"/>
      <c r="N8" s="269"/>
      <c r="O8" s="270"/>
      <c r="Q8" s="256" t="s">
        <v>27</v>
      </c>
      <c r="R8" s="258"/>
    </row>
    <row r="9" spans="1:19" ht="17.25" thickBot="1">
      <c r="A9" s="4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2"/>
      <c r="I9" s="273"/>
      <c r="J9" s="4" t="s">
        <v>28</v>
      </c>
      <c r="K9" s="268" t="s">
        <v>288</v>
      </c>
      <c r="L9" s="269"/>
      <c r="M9" s="269"/>
      <c r="N9" s="269"/>
      <c r="O9" s="270"/>
      <c r="Q9" s="2" t="s">
        <v>29</v>
      </c>
      <c r="R9" s="6">
        <v>10</v>
      </c>
    </row>
    <row r="10" spans="1:19">
      <c r="A10" s="4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/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7" t="s">
        <v>32</v>
      </c>
      <c r="B11" s="274"/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/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11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278" t="s">
        <v>39</v>
      </c>
      <c r="B15" s="289" t="str">
        <f>TEXT($G$1, "[$-ko-KR]yyyy-mm-dd(ddd) ") &amp; "오전 00:00"</f>
        <v>2021-04-01(목) 오전 00:00</v>
      </c>
      <c r="C15" s="290"/>
      <c r="D15" s="279" t="str">
        <f>TEXT($G$1, "[$-ko-KR]yyyy-mm-dd(ddd) ") &amp; "오후 14:00"</f>
        <v>2021-04-01(목) 오후 14:00</v>
      </c>
      <c r="E15" s="280"/>
      <c r="F15" s="281"/>
      <c r="G15" s="279" t="str">
        <f>TEXT($G$1, "[$-ko-KR]yyyy-mm-dd(ddd) ") &amp; "오후 19:00"</f>
        <v>2021-04-01(목) 오후 19:00</v>
      </c>
      <c r="H15" s="280"/>
      <c r="I15" s="281"/>
      <c r="J15" s="279" t="str">
        <f>TEXT($G$1, "[$-ko-KR]yyyy-mm-dd(ddd) ") &amp; "오후 21:00"</f>
        <v>2021-04-01(목) 오후 21:00</v>
      </c>
      <c r="K15" s="280"/>
      <c r="L15" s="281"/>
      <c r="M15" s="279" t="str">
        <f>TEXT($G$1+1, "[$-ko-KR]yyyy-mm-dd(ddd) ") &amp; "오전 00:00"</f>
        <v>2021-04-02(금) 오전 00:00</v>
      </c>
      <c r="N15" s="280"/>
      <c r="O15" s="281"/>
      <c r="Q15" s="277"/>
      <c r="R15" s="277"/>
      <c r="S15" s="277"/>
    </row>
    <row r="16" spans="1:19" ht="17.25" customHeight="1" thickBot="1">
      <c r="A16" s="27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26" t="s">
        <v>42</v>
      </c>
      <c r="B37" s="313">
        <v>300000</v>
      </c>
      <c r="C37" s="31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11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00" t="s">
        <v>55</v>
      </c>
      <c r="B42" s="302" t="str">
        <f>TEXT($G$1, "[$-ko-KR]yyyy-mm-dd(ddd) ") &amp; "오전 00:00"</f>
        <v>2021-04-01(목) 오전 00:00</v>
      </c>
      <c r="C42" s="303"/>
      <c r="D42" s="279" t="str">
        <f>TEXT($G$1, "[$-ko-KR]yyyy-mm-dd(ddd) ") &amp; "오후 14:00"</f>
        <v>2021-04-01(목) 오후 14:00</v>
      </c>
      <c r="E42" s="280"/>
      <c r="F42" s="281"/>
      <c r="G42" s="279" t="str">
        <f>TEXT($G$1, "[$-ko-KR]yyyy-mm-dd(ddd) ") &amp; "오후 19:00"</f>
        <v>2021-04-01(목) 오후 19:00</v>
      </c>
      <c r="H42" s="280"/>
      <c r="I42" s="281"/>
      <c r="J42" s="279" t="str">
        <f>TEXT($G$1, "[$-ko-KR]yyyy-mm-dd(ddd) ") &amp; "오후 21:00"</f>
        <v>2021-04-01(목) 오후 21:00</v>
      </c>
      <c r="K42" s="280"/>
      <c r="L42" s="281"/>
      <c r="M42" s="279" t="str">
        <f>TEXT($G$1+1, "[$-ko-KR]yyyy-mm-dd(ddd) ") &amp; "오전 00:00"</f>
        <v>2021-04-02(금) 오전 00:00</v>
      </c>
      <c r="N42" s="280"/>
      <c r="O42" s="281"/>
      <c r="Q42" s="277"/>
      <c r="R42" s="277"/>
      <c r="S42" s="277"/>
    </row>
    <row r="43" spans="1:19" ht="17.25" customHeight="1" thickBot="1">
      <c r="A43" s="301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7"/>
      <c r="R44" s="277"/>
      <c r="S44" s="27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7"/>
      <c r="R45" s="277"/>
      <c r="S45" s="27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2"/>
      <c r="R46" s="282"/>
      <c r="S46" s="28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2"/>
      <c r="R47" s="282"/>
      <c r="S47" s="28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2"/>
      <c r="R48" s="282"/>
      <c r="S48" s="28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2"/>
      <c r="R49" s="282"/>
      <c r="S49" s="28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2"/>
      <c r="R50" s="282"/>
      <c r="S50" s="28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2"/>
      <c r="R51" s="282"/>
      <c r="S51" s="28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1"/>
      <c r="R53" s="292"/>
      <c r="S53" s="29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4"/>
      <c r="R54" s="295"/>
      <c r="S54" s="29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7"/>
      <c r="R55" s="298"/>
      <c r="S55" s="29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2"/>
      <c r="R56" s="282"/>
      <c r="S56" s="28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7"/>
      <c r="R57" s="277"/>
      <c r="S57" s="27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7"/>
      <c r="R58" s="277"/>
      <c r="S58" s="27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2"/>
      <c r="R59" s="282"/>
      <c r="S59" s="28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2"/>
      <c r="R60" s="282"/>
      <c r="S60" s="28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2"/>
      <c r="R61" s="282"/>
      <c r="S61" s="28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4"/>
      <c r="R62" s="305"/>
      <c r="S62" s="30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7"/>
      <c r="R63" s="308"/>
      <c r="S63" s="309"/>
    </row>
    <row r="64" spans="1:19" ht="17.25" customHeight="1" thickBot="1">
      <c r="A64" s="26" t="s">
        <v>295</v>
      </c>
      <c r="B64" s="313">
        <f>$B$37</f>
        <v>300000</v>
      </c>
      <c r="C64" s="314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11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00" t="s">
        <v>55</v>
      </c>
      <c r="B69" s="302" t="str">
        <f>TEXT($G$1, "[$-ko-KR]yyyy-mm-dd(ddd) ") &amp; "오전 00:00"</f>
        <v>2021-04-01(목) 오전 00:00</v>
      </c>
      <c r="C69" s="303"/>
      <c r="D69" s="279" t="str">
        <f>TEXT($G$1, "[$-ko-KR]yyyy-mm-dd(ddd) ") &amp; "오후 14:00"</f>
        <v>2021-04-01(목) 오후 14:00</v>
      </c>
      <c r="E69" s="280"/>
      <c r="F69" s="281"/>
      <c r="G69" s="279" t="str">
        <f>TEXT($G$1, "[$-ko-KR]yyyy-mm-dd(ddd) ") &amp; "오후 19:00"</f>
        <v>2021-04-01(목) 오후 19:00</v>
      </c>
      <c r="H69" s="280"/>
      <c r="I69" s="281"/>
      <c r="J69" s="279" t="str">
        <f>TEXT($G$1, "[$-ko-KR]yyyy-mm-dd(ddd) ") &amp; "오후 21:00"</f>
        <v>2021-04-01(목) 오후 21:00</v>
      </c>
      <c r="K69" s="280"/>
      <c r="L69" s="281"/>
      <c r="M69" s="279" t="str">
        <f>TEXT($G$1+1, "[$-ko-KR]yyyy-mm-dd(ddd) ") &amp; "오전 00:00"</f>
        <v>2021-04-02(금) 오전 00:00</v>
      </c>
      <c r="N69" s="280"/>
      <c r="O69" s="281"/>
      <c r="Q69" s="277"/>
      <c r="R69" s="277"/>
      <c r="S69" s="277"/>
    </row>
    <row r="70" spans="1:19" ht="17.25" thickBot="1">
      <c r="A70" s="301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7"/>
      <c r="R71" s="277"/>
      <c r="S71" s="27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7"/>
      <c r="R72" s="277"/>
      <c r="S72" s="27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2"/>
      <c r="R73" s="282"/>
      <c r="S73" s="28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2"/>
      <c r="R74" s="282"/>
      <c r="S74" s="28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2"/>
      <c r="R75" s="282"/>
      <c r="S75" s="28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2"/>
      <c r="R76" s="282"/>
      <c r="S76" s="28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2"/>
      <c r="R77" s="282"/>
      <c r="S77" s="28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2"/>
      <c r="R78" s="282"/>
      <c r="S78" s="28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1"/>
      <c r="R80" s="292"/>
      <c r="S80" s="29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4"/>
      <c r="R81" s="295"/>
      <c r="S81" s="29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7"/>
      <c r="R82" s="298"/>
      <c r="S82" s="29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2"/>
      <c r="R83" s="282"/>
      <c r="S83" s="28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7"/>
      <c r="R84" s="277"/>
      <c r="S84" s="27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7"/>
      <c r="R85" s="277"/>
      <c r="S85" s="27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2"/>
      <c r="R86" s="282"/>
      <c r="S86" s="28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2"/>
      <c r="R87" s="282"/>
      <c r="S87" s="28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2"/>
      <c r="R88" s="282"/>
      <c r="S88" s="28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4"/>
      <c r="R89" s="305"/>
      <c r="S89" s="30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7"/>
      <c r="R90" s="308"/>
      <c r="S90" s="309"/>
    </row>
    <row r="91" spans="1:19" ht="17.25" thickBot="1">
      <c r="A91" s="26" t="s">
        <v>295</v>
      </c>
      <c r="B91" s="313">
        <f>$B$37</f>
        <v>300000</v>
      </c>
      <c r="C91" s="314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11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00" t="s">
        <v>55</v>
      </c>
      <c r="B96" s="302" t="str">
        <f>TEXT($G$1, "[$-ko-KR]yyyy-mm-dd(ddd) ") &amp; "오전 00:00"</f>
        <v>2021-04-01(목) 오전 00:00</v>
      </c>
      <c r="C96" s="303"/>
      <c r="D96" s="279" t="str">
        <f>TEXT($G$1, "[$-ko-KR]yyyy-mm-dd(ddd) ") &amp; "오후 14:00"</f>
        <v>2021-04-01(목) 오후 14:00</v>
      </c>
      <c r="E96" s="280"/>
      <c r="F96" s="281"/>
      <c r="G96" s="279" t="str">
        <f>TEXT($G$1, "[$-ko-KR]yyyy-mm-dd(ddd) ") &amp; "오후 19:00"</f>
        <v>2021-04-01(목) 오후 19:00</v>
      </c>
      <c r="H96" s="280"/>
      <c r="I96" s="281"/>
      <c r="J96" s="279" t="str">
        <f>TEXT($G$1, "[$-ko-KR]yyyy-mm-dd(ddd) ") &amp; "오후 21:00"</f>
        <v>2021-04-01(목) 오후 21:00</v>
      </c>
      <c r="K96" s="280"/>
      <c r="L96" s="281"/>
      <c r="M96" s="279" t="str">
        <f>TEXT($G$1+1, "[$-ko-KR]yyyy-mm-dd(ddd) ") &amp; "오전 00:00"</f>
        <v>2021-04-02(금) 오전 00:00</v>
      </c>
      <c r="N96" s="280"/>
      <c r="O96" s="281"/>
      <c r="Q96" s="277"/>
      <c r="R96" s="277"/>
      <c r="S96" s="277"/>
    </row>
    <row r="97" spans="1:19" ht="17.25" thickBot="1">
      <c r="A97" s="301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7"/>
      <c r="R98" s="277"/>
      <c r="S98" s="27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7"/>
      <c r="R99" s="277"/>
      <c r="S99" s="27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2"/>
      <c r="R100" s="282"/>
      <c r="S100" s="28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2"/>
      <c r="R101" s="282"/>
      <c r="S101" s="28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2"/>
      <c r="R102" s="282"/>
      <c r="S102" s="28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2"/>
      <c r="R103" s="282"/>
      <c r="S103" s="28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2"/>
      <c r="R104" s="282"/>
      <c r="S104" s="28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2"/>
      <c r="R105" s="282"/>
      <c r="S105" s="28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1"/>
      <c r="R107" s="292"/>
      <c r="S107" s="29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4"/>
      <c r="R108" s="295"/>
      <c r="S108" s="29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7"/>
      <c r="R109" s="298"/>
      <c r="S109" s="29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2"/>
      <c r="R110" s="282"/>
      <c r="S110" s="28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7"/>
      <c r="R111" s="277"/>
      <c r="S111" s="27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7"/>
      <c r="R112" s="277"/>
      <c r="S112" s="27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2"/>
      <c r="R113" s="282"/>
      <c r="S113" s="28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2"/>
      <c r="R114" s="282"/>
      <c r="S114" s="28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2"/>
      <c r="R115" s="282"/>
      <c r="S115" s="28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4"/>
      <c r="R116" s="305"/>
      <c r="S116" s="30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7"/>
      <c r="R117" s="308"/>
      <c r="S117" s="309"/>
    </row>
    <row r="118" spans="1:19" ht="17.25" thickBot="1">
      <c r="A118" s="26" t="s">
        <v>295</v>
      </c>
      <c r="B118" s="313">
        <f>$B$37</f>
        <v>300000</v>
      </c>
      <c r="C118" s="314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11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00" t="s">
        <v>55</v>
      </c>
      <c r="B123" s="302" t="str">
        <f>TEXT($G$1, "[$-ko-KR]yyyy-mm-dd(ddd) ") &amp; "오전 00:00"</f>
        <v>2021-04-01(목) 오전 00:00</v>
      </c>
      <c r="C123" s="303"/>
      <c r="D123" s="279" t="str">
        <f>TEXT($G$1, "[$-ko-KR]yyyy-mm-dd(ddd) ") &amp; "오후 14:00"</f>
        <v>2021-04-01(목) 오후 14:00</v>
      </c>
      <c r="E123" s="280"/>
      <c r="F123" s="281"/>
      <c r="G123" s="279" t="str">
        <f>TEXT($G$1, "[$-ko-KR]yyyy-mm-dd(ddd) ") &amp; "오후 19:00"</f>
        <v>2021-04-01(목) 오후 19:00</v>
      </c>
      <c r="H123" s="280"/>
      <c r="I123" s="281"/>
      <c r="J123" s="279" t="str">
        <f>TEXT($G$1, "[$-ko-KR]yyyy-mm-dd(ddd) ") &amp; "오후 21:00"</f>
        <v>2021-04-01(목) 오후 21:00</v>
      </c>
      <c r="K123" s="280"/>
      <c r="L123" s="281"/>
      <c r="M123" s="279" t="str">
        <f>TEXT($G$1+1, "[$-ko-KR]yyyy-mm-dd(ddd) ") &amp; "오전 00:00"</f>
        <v>2021-04-02(금) 오전 00:00</v>
      </c>
      <c r="N123" s="280"/>
      <c r="O123" s="281"/>
      <c r="Q123" s="277"/>
      <c r="R123" s="277"/>
      <c r="S123" s="277"/>
    </row>
    <row r="124" spans="1:19" ht="17.25" thickBot="1">
      <c r="A124" s="301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7"/>
      <c r="R125" s="277"/>
      <c r="S125" s="27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7"/>
      <c r="R126" s="277"/>
      <c r="S126" s="27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2"/>
      <c r="R127" s="282"/>
      <c r="S127" s="28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2"/>
      <c r="R128" s="282"/>
      <c r="S128" s="28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2"/>
      <c r="R129" s="282"/>
      <c r="S129" s="28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2"/>
      <c r="R130" s="282"/>
      <c r="S130" s="28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2"/>
      <c r="R131" s="282"/>
      <c r="S131" s="28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2"/>
      <c r="R132" s="282"/>
      <c r="S132" s="28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1"/>
      <c r="R134" s="292"/>
      <c r="S134" s="29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4"/>
      <c r="R135" s="295"/>
      <c r="S135" s="29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7"/>
      <c r="R136" s="298"/>
      <c r="S136" s="29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2"/>
      <c r="R137" s="282"/>
      <c r="S137" s="28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7"/>
      <c r="R138" s="277"/>
      <c r="S138" s="27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7"/>
      <c r="R139" s="277"/>
      <c r="S139" s="27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2"/>
      <c r="R140" s="282"/>
      <c r="S140" s="28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2"/>
      <c r="R141" s="282"/>
      <c r="S141" s="28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2"/>
      <c r="R142" s="282"/>
      <c r="S142" s="28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4"/>
      <c r="R143" s="305"/>
      <c r="S143" s="30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7"/>
      <c r="R144" s="308"/>
      <c r="S144" s="309"/>
    </row>
    <row r="145" spans="1:19" ht="17.25" thickBot="1">
      <c r="A145" s="26" t="s">
        <v>295</v>
      </c>
      <c r="B145" s="313">
        <f>$B$37</f>
        <v>300000</v>
      </c>
      <c r="C145" s="314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11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00" t="s">
        <v>55</v>
      </c>
      <c r="B150" s="302" t="str">
        <f>TEXT($G$1, "[$-ko-KR]yyyy-mm-dd(ddd) ") &amp; "오전 00:00"</f>
        <v>2021-04-01(목) 오전 00:00</v>
      </c>
      <c r="C150" s="303"/>
      <c r="D150" s="279" t="str">
        <f>TEXT($G$1, "[$-ko-KR]yyyy-mm-dd(ddd) ") &amp; "오후 14:00"</f>
        <v>2021-04-01(목) 오후 14:00</v>
      </c>
      <c r="E150" s="280"/>
      <c r="F150" s="281"/>
      <c r="G150" s="279" t="str">
        <f>TEXT($G$1, "[$-ko-KR]yyyy-mm-dd(ddd) ") &amp; "오후 19:00"</f>
        <v>2021-04-01(목) 오후 19:00</v>
      </c>
      <c r="H150" s="280"/>
      <c r="I150" s="281"/>
      <c r="J150" s="279" t="str">
        <f>TEXT($G$1, "[$-ko-KR]yyyy-mm-dd(ddd) ") &amp; "오후 21:00"</f>
        <v>2021-04-01(목) 오후 21:00</v>
      </c>
      <c r="K150" s="280"/>
      <c r="L150" s="281"/>
      <c r="M150" s="279" t="str">
        <f>TEXT($G$1+1, "[$-ko-KR]yyyy-mm-dd(ddd) ") &amp; "오전 00:00"</f>
        <v>2021-04-02(금) 오전 00:00</v>
      </c>
      <c r="N150" s="280"/>
      <c r="O150" s="281"/>
      <c r="Q150" s="277"/>
      <c r="R150" s="277"/>
      <c r="S150" s="277"/>
    </row>
    <row r="151" spans="1:19" ht="17.25" thickBot="1">
      <c r="A151" s="301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7"/>
      <c r="R152" s="277"/>
      <c r="S152" s="27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7"/>
      <c r="R153" s="277"/>
      <c r="S153" s="27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2"/>
      <c r="R154" s="282"/>
      <c r="S154" s="28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2"/>
      <c r="R155" s="282"/>
      <c r="S155" s="28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2"/>
      <c r="R156" s="282"/>
      <c r="S156" s="28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2"/>
      <c r="R157" s="282"/>
      <c r="S157" s="28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2"/>
      <c r="R158" s="282"/>
      <c r="S158" s="28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2"/>
      <c r="R159" s="282"/>
      <c r="S159" s="28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1"/>
      <c r="R161" s="292"/>
      <c r="S161" s="29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4"/>
      <c r="R162" s="295"/>
      <c r="S162" s="29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7"/>
      <c r="R163" s="298"/>
      <c r="S163" s="29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2"/>
      <c r="R164" s="282"/>
      <c r="S164" s="28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7"/>
      <c r="R165" s="277"/>
      <c r="S165" s="27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7"/>
      <c r="R166" s="277"/>
      <c r="S166" s="27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2"/>
      <c r="R167" s="282"/>
      <c r="S167" s="28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2"/>
      <c r="R168" s="282"/>
      <c r="S168" s="28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2"/>
      <c r="R169" s="282"/>
      <c r="S169" s="28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4"/>
      <c r="R170" s="305"/>
      <c r="S170" s="30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7"/>
      <c r="R171" s="308"/>
      <c r="S171" s="309"/>
    </row>
    <row r="172" spans="1:19" ht="17.25" thickBot="1">
      <c r="A172" s="26" t="s">
        <v>295</v>
      </c>
      <c r="B172" s="313">
        <f>$B$37</f>
        <v>300000</v>
      </c>
      <c r="C172" s="314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11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00" t="s">
        <v>55</v>
      </c>
      <c r="B177" s="302" t="str">
        <f>TEXT($G$1, "[$-ko-KR]yyyy-mm-dd(ddd) ") &amp; "오전 00:00"</f>
        <v>2021-04-01(목) 오전 00:00</v>
      </c>
      <c r="C177" s="303"/>
      <c r="D177" s="279" t="str">
        <f>TEXT($G$1, "[$-ko-KR]yyyy-mm-dd(ddd) ") &amp; "오후 14:00"</f>
        <v>2021-04-01(목) 오후 14:00</v>
      </c>
      <c r="E177" s="280"/>
      <c r="F177" s="281"/>
      <c r="G177" s="279" t="str">
        <f>TEXT($G$1, "[$-ko-KR]yyyy-mm-dd(ddd) ") &amp; "오후 19:00"</f>
        <v>2021-04-01(목) 오후 19:00</v>
      </c>
      <c r="H177" s="280"/>
      <c r="I177" s="281"/>
      <c r="J177" s="279" t="str">
        <f>TEXT($G$1, "[$-ko-KR]yyyy-mm-dd(ddd) ") &amp; "오후 21:00"</f>
        <v>2021-04-01(목) 오후 21:00</v>
      </c>
      <c r="K177" s="280"/>
      <c r="L177" s="281"/>
      <c r="M177" s="279" t="str">
        <f>TEXT($G$1+1, "[$-ko-KR]yyyy-mm-dd(ddd) ") &amp; "오전 00:00"</f>
        <v>2021-04-02(금) 오전 00:00</v>
      </c>
      <c r="N177" s="280"/>
      <c r="O177" s="281"/>
      <c r="Q177" s="277"/>
      <c r="R177" s="277"/>
      <c r="S177" s="277"/>
    </row>
    <row r="178" spans="1:19" ht="17.25" thickBot="1">
      <c r="A178" s="301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7"/>
      <c r="R179" s="277"/>
      <c r="S179" s="27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7"/>
      <c r="R180" s="277"/>
      <c r="S180" s="27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2"/>
      <c r="R181" s="282"/>
      <c r="S181" s="28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2"/>
      <c r="R182" s="282"/>
      <c r="S182" s="28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2"/>
      <c r="R183" s="282"/>
      <c r="S183" s="28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2"/>
      <c r="R184" s="282"/>
      <c r="S184" s="28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2"/>
      <c r="R185" s="282"/>
      <c r="S185" s="28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2"/>
      <c r="R186" s="282"/>
      <c r="S186" s="28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1"/>
      <c r="R188" s="292"/>
      <c r="S188" s="29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4"/>
      <c r="R189" s="295"/>
      <c r="S189" s="29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7"/>
      <c r="R190" s="298"/>
      <c r="S190" s="29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2"/>
      <c r="R191" s="282"/>
      <c r="S191" s="28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7"/>
      <c r="R192" s="277"/>
      <c r="S192" s="27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7"/>
      <c r="R193" s="277"/>
      <c r="S193" s="27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2"/>
      <c r="R194" s="282"/>
      <c r="S194" s="28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2"/>
      <c r="R195" s="282"/>
      <c r="S195" s="28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2"/>
      <c r="R196" s="282"/>
      <c r="S196" s="28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4"/>
      <c r="R197" s="305"/>
      <c r="S197" s="30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7"/>
      <c r="R198" s="308"/>
      <c r="S198" s="309"/>
    </row>
    <row r="199" spans="1:19" ht="17.25" thickBot="1">
      <c r="A199" s="26" t="s">
        <v>295</v>
      </c>
      <c r="B199" s="313">
        <f>$B$37</f>
        <v>300000</v>
      </c>
      <c r="C199" s="314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8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81" priority="157">
      <formula>AND($N17 &gt; 0, ISNUMBER($N17))</formula>
    </cfRule>
    <cfRule type="expression" dxfId="4880" priority="158">
      <formula>AND($N17 = 0 * ISNUMBER($N17))</formula>
    </cfRule>
    <cfRule type="expression" dxfId="4879" priority="159">
      <formula>AND($N17 &lt; 0, ISNUMBER($N17))</formula>
    </cfRule>
  </conditionalFormatting>
  <conditionalFormatting sqref="A17:F36">
    <cfRule type="expression" dxfId="4878" priority="166">
      <formula>AND($E17 &gt; 0, ISNUMBER($E17))</formula>
    </cfRule>
    <cfRule type="expression" dxfId="4877" priority="167">
      <formula>AND($E17 = 0 * ISNUMBER($E17))</formula>
    </cfRule>
    <cfRule type="expression" dxfId="4876" priority="168">
      <formula>AND($E17 &lt; 0, ISNUMBER($E17))</formula>
    </cfRule>
  </conditionalFormatting>
  <conditionalFormatting sqref="A17:C36 G17:I36">
    <cfRule type="expression" dxfId="4875" priority="163">
      <formula>AND($H17 &gt; 0, ISNUMBER($H17))</formula>
    </cfRule>
    <cfRule type="expression" dxfId="4874" priority="164">
      <formula>AND($H17 = 0 * ISNUMBER($H17))</formula>
    </cfRule>
    <cfRule type="expression" dxfId="4873" priority="165">
      <formula>AND($H17 &lt; 0, ISNUMBER($H17))</formula>
    </cfRule>
  </conditionalFormatting>
  <conditionalFormatting sqref="A17:C36 J17:L36">
    <cfRule type="expression" dxfId="4872" priority="160">
      <formula>AND($K17 &gt; 0, ISNUMBER($K17))</formula>
    </cfRule>
    <cfRule type="expression" dxfId="4871" priority="161">
      <formula>AND($K17 = 0 * ISNUMBER($K17))</formula>
    </cfRule>
    <cfRule type="expression" dxfId="4870" priority="162">
      <formula>AND($K17 &lt; 0, ISNUMBER($K17))</formula>
    </cfRule>
  </conditionalFormatting>
  <conditionalFormatting sqref="D15:F16 E37:F37">
    <cfRule type="expression" dxfId="4869" priority="154">
      <formula>$E$37 &gt; 0</formula>
    </cfRule>
    <cfRule type="expression" dxfId="4868" priority="155">
      <formula>$E$37 = 0</formula>
    </cfRule>
    <cfRule type="expression" dxfId="4867" priority="156">
      <formula>$E$37 &lt; 0</formula>
    </cfRule>
  </conditionalFormatting>
  <conditionalFormatting sqref="G15:I16 H37:I37">
    <cfRule type="expression" dxfId="4866" priority="151">
      <formula>$H$37 &gt; 0</formula>
    </cfRule>
    <cfRule type="expression" dxfId="4865" priority="152">
      <formula>$H$37 = 0</formula>
    </cfRule>
    <cfRule type="expression" dxfId="4864" priority="153">
      <formula>$H$37 &lt; 0</formula>
    </cfRule>
  </conditionalFormatting>
  <conditionalFormatting sqref="J15:L16 K37:L37">
    <cfRule type="expression" dxfId="4863" priority="148">
      <formula>$K$37 &gt; 0</formula>
    </cfRule>
    <cfRule type="expression" dxfId="4862" priority="149">
      <formula>$K$37 = 0</formula>
    </cfRule>
    <cfRule type="expression" dxfId="4861" priority="150">
      <formula>$K$37 &lt; 0</formula>
    </cfRule>
  </conditionalFormatting>
  <conditionalFormatting sqref="M15:O16 N37:O37">
    <cfRule type="expression" dxfId="4860" priority="145">
      <formula>$N$37 &gt; 0</formula>
    </cfRule>
    <cfRule type="expression" dxfId="4859" priority="146">
      <formula>$N$37 = 0</formula>
    </cfRule>
    <cfRule type="expression" dxfId="4858" priority="147">
      <formula>$N$37 &lt; 0</formula>
    </cfRule>
  </conditionalFormatting>
  <conditionalFormatting sqref="A44:C63 M44:O63">
    <cfRule type="expression" dxfId="4857" priority="133">
      <formula>AND($N44 &gt; 0, ISNUMBER($N44))</formula>
    </cfRule>
    <cfRule type="expression" dxfId="4856" priority="134">
      <formula>AND($N44 = 0 * ISNUMBER($N44))</formula>
    </cfRule>
    <cfRule type="expression" dxfId="4855" priority="135">
      <formula>AND($N44 &lt; 0, ISNUMBER($N44))</formula>
    </cfRule>
  </conditionalFormatting>
  <conditionalFormatting sqref="A44:F63">
    <cfRule type="expression" dxfId="4854" priority="142">
      <formula>AND($E44 &gt; 0, ISNUMBER($E44))</formula>
    </cfRule>
    <cfRule type="expression" dxfId="4853" priority="143">
      <formula>AND($E44 = 0 * ISNUMBER($E44))</formula>
    </cfRule>
    <cfRule type="expression" dxfId="4852" priority="144">
      <formula>AND($E44 &lt; 0, ISNUMBER($E44))</formula>
    </cfRule>
  </conditionalFormatting>
  <conditionalFormatting sqref="A44:C63 G44:I63">
    <cfRule type="expression" dxfId="4851" priority="139">
      <formula>AND($H44 &gt; 0, ISNUMBER($H44))</formula>
    </cfRule>
    <cfRule type="expression" dxfId="4850" priority="140">
      <formula>AND($H44 = 0 * ISNUMBER($H44))</formula>
    </cfRule>
    <cfRule type="expression" dxfId="4849" priority="141">
      <formula>AND($H44 &lt; 0, ISNUMBER($H44))</formula>
    </cfRule>
  </conditionalFormatting>
  <conditionalFormatting sqref="A44:C63 J44:L63">
    <cfRule type="expression" dxfId="4848" priority="136">
      <formula>AND($K44 &gt; 0, ISNUMBER($K44))</formula>
    </cfRule>
    <cfRule type="expression" dxfId="4847" priority="137">
      <formula>AND($K44 = 0 * ISNUMBER($K44))</formula>
    </cfRule>
    <cfRule type="expression" dxfId="4846" priority="138">
      <formula>AND($K44 &lt; 0, ISNUMBER($K44))</formula>
    </cfRule>
  </conditionalFormatting>
  <conditionalFormatting sqref="D42:F43 E64:F64">
    <cfRule type="expression" dxfId="4845" priority="130">
      <formula>$E$64 &gt; 0</formula>
    </cfRule>
    <cfRule type="expression" dxfId="4844" priority="131">
      <formula>$E$64 = 0</formula>
    </cfRule>
    <cfRule type="expression" dxfId="4843" priority="132">
      <formula>$E$64 &lt; 0</formula>
    </cfRule>
  </conditionalFormatting>
  <conditionalFormatting sqref="G42:I43 H64:I64">
    <cfRule type="expression" dxfId="4842" priority="127">
      <formula>$H$64 &gt; 0</formula>
    </cfRule>
    <cfRule type="expression" dxfId="4841" priority="128">
      <formula>$H$64 = 0</formula>
    </cfRule>
    <cfRule type="expression" dxfId="4840" priority="129">
      <formula>$H$64 &lt; 0</formula>
    </cfRule>
  </conditionalFormatting>
  <conditionalFormatting sqref="J42:L43 K64:L64">
    <cfRule type="expression" dxfId="4839" priority="124">
      <formula>$K$64 &gt; 0</formula>
    </cfRule>
    <cfRule type="expression" dxfId="4838" priority="125">
      <formula>$K$64 = 0</formula>
    </cfRule>
    <cfRule type="expression" dxfId="4837" priority="126">
      <formula>$K$64 &lt; 0</formula>
    </cfRule>
  </conditionalFormatting>
  <conditionalFormatting sqref="M42:O43 N64:O64">
    <cfRule type="expression" dxfId="4836" priority="121">
      <formula>$N$64 &gt; 0</formula>
    </cfRule>
    <cfRule type="expression" dxfId="4835" priority="122">
      <formula>$N$64 = 0</formula>
    </cfRule>
    <cfRule type="expression" dxfId="4834" priority="123">
      <formula>$N$64 &lt; 0</formula>
    </cfRule>
  </conditionalFormatting>
  <conditionalFormatting sqref="A71:C90 M71:O90">
    <cfRule type="expression" dxfId="4833" priority="109">
      <formula>AND($N71 &gt; 0, ISNUMBER($N71))</formula>
    </cfRule>
    <cfRule type="expression" dxfId="4832" priority="110">
      <formula>AND($N71 = 0 * ISNUMBER($N71))</formula>
    </cfRule>
    <cfRule type="expression" dxfId="4831" priority="111">
      <formula>AND($N71 &lt; 0, ISNUMBER($N71))</formula>
    </cfRule>
  </conditionalFormatting>
  <conditionalFormatting sqref="A71:F90">
    <cfRule type="expression" dxfId="4830" priority="118">
      <formula>AND($E71 &gt; 0, ISNUMBER($E71))</formula>
    </cfRule>
    <cfRule type="expression" dxfId="4829" priority="119">
      <formula>AND($E71 = 0 * ISNUMBER($E71))</formula>
    </cfRule>
    <cfRule type="expression" dxfId="4828" priority="120">
      <formula>AND($E71 &lt; 0, ISNUMBER($E71))</formula>
    </cfRule>
  </conditionalFormatting>
  <conditionalFormatting sqref="A71:C90 G71:I90">
    <cfRule type="expression" dxfId="4827" priority="115">
      <formula>AND($H71 &gt; 0, ISNUMBER($H71))</formula>
    </cfRule>
    <cfRule type="expression" dxfId="4826" priority="116">
      <formula>AND($H71 = 0 * ISNUMBER($H71))</formula>
    </cfRule>
    <cfRule type="expression" dxfId="4825" priority="117">
      <formula>AND($H71 &lt; 0, ISNUMBER($H71))</formula>
    </cfRule>
  </conditionalFormatting>
  <conditionalFormatting sqref="A71:C90 J71:L90">
    <cfRule type="expression" dxfId="4824" priority="112">
      <formula>AND($K71 &gt; 0, ISNUMBER($K71))</formula>
    </cfRule>
    <cfRule type="expression" dxfId="4823" priority="113">
      <formula>AND($K71 = 0 * ISNUMBER($K71))</formula>
    </cfRule>
    <cfRule type="expression" dxfId="4822" priority="114">
      <formula>AND($K71 &lt; 0, ISNUMBER($K71))</formula>
    </cfRule>
  </conditionalFormatting>
  <conditionalFormatting sqref="D69:F70 E91:F91">
    <cfRule type="expression" dxfId="4821" priority="106">
      <formula>$E$91 &gt; 0</formula>
    </cfRule>
    <cfRule type="expression" dxfId="4820" priority="107">
      <formula>$E$91 = 0</formula>
    </cfRule>
    <cfRule type="expression" dxfId="4819" priority="108">
      <formula>$E$91 &lt; 0</formula>
    </cfRule>
  </conditionalFormatting>
  <conditionalFormatting sqref="G69:I70 H91:I91">
    <cfRule type="expression" dxfId="4818" priority="103">
      <formula>$H$91 &gt; 0</formula>
    </cfRule>
    <cfRule type="expression" dxfId="4817" priority="104">
      <formula>$H$91 = 0</formula>
    </cfRule>
    <cfRule type="expression" dxfId="4816" priority="105">
      <formula>$H$91 &lt; 0</formula>
    </cfRule>
  </conditionalFormatting>
  <conditionalFormatting sqref="J69:L70 K91:L91">
    <cfRule type="expression" dxfId="4815" priority="100">
      <formula>$K$91 &gt; 0</formula>
    </cfRule>
    <cfRule type="expression" dxfId="4814" priority="101">
      <formula>$K$91 = 0</formula>
    </cfRule>
    <cfRule type="expression" dxfId="4813" priority="102">
      <formula>$K$91 &lt; 0</formula>
    </cfRule>
  </conditionalFormatting>
  <conditionalFormatting sqref="M69:O70 N91:O91">
    <cfRule type="expression" dxfId="4812" priority="97">
      <formula>$N$91 &gt; 0</formula>
    </cfRule>
    <cfRule type="expression" dxfId="4811" priority="98">
      <formula>$N$91 = 0</formula>
    </cfRule>
    <cfRule type="expression" dxfId="4810" priority="99">
      <formula>$N$91 &lt; 0</formula>
    </cfRule>
  </conditionalFormatting>
  <conditionalFormatting sqref="A98:C117 M98:O117">
    <cfRule type="expression" dxfId="4809" priority="85">
      <formula>AND($N98 &gt; 0, ISNUMBER($N98))</formula>
    </cfRule>
    <cfRule type="expression" dxfId="4808" priority="86">
      <formula>AND($N98 = 0 * ISNUMBER($N98))</formula>
    </cfRule>
    <cfRule type="expression" dxfId="4807" priority="87">
      <formula>AND($N98 &lt; 0, ISNUMBER($N98))</formula>
    </cfRule>
  </conditionalFormatting>
  <conditionalFormatting sqref="A98:F117">
    <cfRule type="expression" dxfId="4806" priority="94">
      <formula>AND($E98 &gt; 0, ISNUMBER($E98))</formula>
    </cfRule>
    <cfRule type="expression" dxfId="4805" priority="95">
      <formula>AND($E98 = 0 * ISNUMBER($E98))</formula>
    </cfRule>
    <cfRule type="expression" dxfId="4804" priority="96">
      <formula>AND($E98 &lt; 0, ISNUMBER($E98))</formula>
    </cfRule>
  </conditionalFormatting>
  <conditionalFormatting sqref="A98:C117 G98:I117">
    <cfRule type="expression" dxfId="4803" priority="91">
      <formula>AND($H98 &gt; 0, ISNUMBER($H98))</formula>
    </cfRule>
    <cfRule type="expression" dxfId="4802" priority="92">
      <formula>AND($H98 = 0 * ISNUMBER($H98))</formula>
    </cfRule>
    <cfRule type="expression" dxfId="4801" priority="93">
      <formula>AND($H98 &lt; 0, ISNUMBER($H98))</formula>
    </cfRule>
  </conditionalFormatting>
  <conditionalFormatting sqref="A98:C117 J98:L117">
    <cfRule type="expression" dxfId="4800" priority="88">
      <formula>AND($K98 &gt; 0, ISNUMBER($K98))</formula>
    </cfRule>
    <cfRule type="expression" dxfId="4799" priority="89">
      <formula>AND($K98 = 0 * ISNUMBER($K98))</formula>
    </cfRule>
    <cfRule type="expression" dxfId="4798" priority="90">
      <formula>AND($K98 &lt; 0, ISNUMBER($K98))</formula>
    </cfRule>
  </conditionalFormatting>
  <conditionalFormatting sqref="D96:F97 E118:F118">
    <cfRule type="expression" dxfId="4797" priority="82">
      <formula>$E$118 &gt; 0</formula>
    </cfRule>
    <cfRule type="expression" dxfId="4796" priority="83">
      <formula>$E$118 = 0</formula>
    </cfRule>
    <cfRule type="expression" dxfId="4795" priority="84">
      <formula>$E$118 &lt; 0</formula>
    </cfRule>
  </conditionalFormatting>
  <conditionalFormatting sqref="G96:I97 H118:I118">
    <cfRule type="expression" dxfId="4794" priority="79">
      <formula>$H$118 &gt; 0</formula>
    </cfRule>
    <cfRule type="expression" dxfId="4793" priority="80">
      <formula>$H$118 = 0</formula>
    </cfRule>
    <cfRule type="expression" dxfId="4792" priority="81">
      <formula>$H$118 &lt; 0</formula>
    </cfRule>
  </conditionalFormatting>
  <conditionalFormatting sqref="J96:L97 K118:L118">
    <cfRule type="expression" dxfId="4791" priority="76">
      <formula>$K$118 &gt; 0</formula>
    </cfRule>
    <cfRule type="expression" dxfId="4790" priority="77">
      <formula>$K$118 = 0</formula>
    </cfRule>
    <cfRule type="expression" dxfId="4789" priority="78">
      <formula>$K$118 &lt; 0</formula>
    </cfRule>
  </conditionalFormatting>
  <conditionalFormatting sqref="M96:O97 N118:O118">
    <cfRule type="expression" dxfId="4788" priority="73">
      <formula>$N$118 &gt; 0</formula>
    </cfRule>
    <cfRule type="expression" dxfId="4787" priority="74">
      <formula>$N$118 = 0</formula>
    </cfRule>
    <cfRule type="expression" dxfId="4786" priority="75">
      <formula>$N$118 &lt; 0</formula>
    </cfRule>
  </conditionalFormatting>
  <conditionalFormatting sqref="A125:C144 M125:O144">
    <cfRule type="expression" dxfId="4785" priority="61">
      <formula>AND($N125 &gt; 0, ISNUMBER($N125))</formula>
    </cfRule>
    <cfRule type="expression" dxfId="4784" priority="62">
      <formula>AND($N125 = 0 * ISNUMBER($N125))</formula>
    </cfRule>
    <cfRule type="expression" dxfId="4783" priority="63">
      <formula>AND($N125 &lt; 0, ISNUMBER($N125))</formula>
    </cfRule>
  </conditionalFormatting>
  <conditionalFormatting sqref="A125:F144">
    <cfRule type="expression" dxfId="4782" priority="70">
      <formula>AND($E125 &gt; 0, ISNUMBER($E125))</formula>
    </cfRule>
    <cfRule type="expression" dxfId="4781" priority="71">
      <formula>AND($E125 = 0 * ISNUMBER($E125))</formula>
    </cfRule>
    <cfRule type="expression" dxfId="4780" priority="72">
      <formula>AND($E125 &lt; 0, ISNUMBER($E125))</formula>
    </cfRule>
  </conditionalFormatting>
  <conditionalFormatting sqref="A125:C144 G125:I144">
    <cfRule type="expression" dxfId="4779" priority="67">
      <formula>AND($H125 &gt; 0, ISNUMBER($H125))</formula>
    </cfRule>
    <cfRule type="expression" dxfId="4778" priority="68">
      <formula>AND($H125 = 0 * ISNUMBER($H125))</formula>
    </cfRule>
    <cfRule type="expression" dxfId="4777" priority="69">
      <formula>AND($H125 &lt; 0, ISNUMBER($H125))</formula>
    </cfRule>
  </conditionalFormatting>
  <conditionalFormatting sqref="A125:C144 J125:L144">
    <cfRule type="expression" dxfId="4776" priority="64">
      <formula>AND($K125 &gt; 0, ISNUMBER($K125))</formula>
    </cfRule>
    <cfRule type="expression" dxfId="4775" priority="65">
      <formula>AND($K125 = 0 * ISNUMBER($K125))</formula>
    </cfRule>
    <cfRule type="expression" dxfId="4774" priority="66">
      <formula>AND($K125 &lt; 0, ISNUMBER($K125))</formula>
    </cfRule>
  </conditionalFormatting>
  <conditionalFormatting sqref="D123:F124 E145:F145">
    <cfRule type="expression" dxfId="4773" priority="58">
      <formula>$E$145 &gt; 0</formula>
    </cfRule>
    <cfRule type="expression" dxfId="4772" priority="59">
      <formula>$E$145 = 0</formula>
    </cfRule>
    <cfRule type="expression" dxfId="4771" priority="60">
      <formula>$E$145 &lt; 0</formula>
    </cfRule>
  </conditionalFormatting>
  <conditionalFormatting sqref="G123:I124 H145:I145">
    <cfRule type="expression" dxfId="4770" priority="55">
      <formula>$H$145 &gt; 0</formula>
    </cfRule>
    <cfRule type="expression" dxfId="4769" priority="56">
      <formula>$H$145 = 0</formula>
    </cfRule>
    <cfRule type="expression" dxfId="4768" priority="57">
      <formula>$H$145 &lt; 0</formula>
    </cfRule>
  </conditionalFormatting>
  <conditionalFormatting sqref="J123:L124 K145:L145">
    <cfRule type="expression" dxfId="4767" priority="52">
      <formula>$K$145 &gt; 0</formula>
    </cfRule>
    <cfRule type="expression" dxfId="4766" priority="53">
      <formula>$K$145 = 0</formula>
    </cfRule>
    <cfRule type="expression" dxfId="4765" priority="54">
      <formula>$K$145 &lt; 0</formula>
    </cfRule>
  </conditionalFormatting>
  <conditionalFormatting sqref="M123:O124 N145:O145">
    <cfRule type="expression" dxfId="4764" priority="49">
      <formula>$N$145 &gt; 0</formula>
    </cfRule>
    <cfRule type="expression" dxfId="4763" priority="50">
      <formula>$N$145 = 0</formula>
    </cfRule>
    <cfRule type="expression" dxfId="4762" priority="51">
      <formula>$N$145 &lt; 0</formula>
    </cfRule>
  </conditionalFormatting>
  <conditionalFormatting sqref="A152:C171 M152:O171">
    <cfRule type="expression" dxfId="4761" priority="37">
      <formula>AND($N152 &gt; 0, ISNUMBER($N152))</formula>
    </cfRule>
    <cfRule type="expression" dxfId="4760" priority="38">
      <formula>AND($N152 = 0 * ISNUMBER($N152))</formula>
    </cfRule>
    <cfRule type="expression" dxfId="4759" priority="39">
      <formula>AND($N152 &lt; 0, ISNUMBER($N152))</formula>
    </cfRule>
  </conditionalFormatting>
  <conditionalFormatting sqref="A152:F171">
    <cfRule type="expression" dxfId="4758" priority="46">
      <formula>AND($E152 &gt; 0, ISNUMBER($E152))</formula>
    </cfRule>
    <cfRule type="expression" dxfId="4757" priority="47">
      <formula>AND($E152 = 0 * ISNUMBER($E152))</formula>
    </cfRule>
    <cfRule type="expression" dxfId="4756" priority="48">
      <formula>AND($E152 &lt; 0, ISNUMBER($E152))</formula>
    </cfRule>
  </conditionalFormatting>
  <conditionalFormatting sqref="A152:C171 G152:I171">
    <cfRule type="expression" dxfId="4755" priority="43">
      <formula>AND($H152 &gt; 0, ISNUMBER($H152))</formula>
    </cfRule>
    <cfRule type="expression" dxfId="4754" priority="44">
      <formula>AND($H152 = 0 * ISNUMBER($H152))</formula>
    </cfRule>
    <cfRule type="expression" dxfId="4753" priority="45">
      <formula>AND($H152 &lt; 0, ISNUMBER($H152))</formula>
    </cfRule>
  </conditionalFormatting>
  <conditionalFormatting sqref="A152:C171 J152:L171">
    <cfRule type="expression" dxfId="4752" priority="40">
      <formula>AND($K152 &gt; 0, ISNUMBER($K152))</formula>
    </cfRule>
    <cfRule type="expression" dxfId="4751" priority="41">
      <formula>AND($K152 = 0 * ISNUMBER($K152))</formula>
    </cfRule>
    <cfRule type="expression" dxfId="4750" priority="42">
      <formula>AND($K152 &lt; 0, ISNUMBER($K152))</formula>
    </cfRule>
  </conditionalFormatting>
  <conditionalFormatting sqref="D150:F151 E172:F172">
    <cfRule type="expression" dxfId="4749" priority="34">
      <formula>$E$172 &gt; 0</formula>
    </cfRule>
    <cfRule type="expression" dxfId="4748" priority="35">
      <formula>$E$172 = 0</formula>
    </cfRule>
    <cfRule type="expression" dxfId="4747" priority="36">
      <formula>$E$172 &lt; 0</formula>
    </cfRule>
  </conditionalFormatting>
  <conditionalFormatting sqref="G150:I151 H172:I172">
    <cfRule type="expression" dxfId="4746" priority="31">
      <formula>$H$172 &gt; 0</formula>
    </cfRule>
    <cfRule type="expression" dxfId="4745" priority="32">
      <formula>$H$172 = 0</formula>
    </cfRule>
    <cfRule type="expression" dxfId="4744" priority="33">
      <formula>$H$172 &lt; 0</formula>
    </cfRule>
  </conditionalFormatting>
  <conditionalFormatting sqref="J150:L151 K172:L172">
    <cfRule type="expression" dxfId="4743" priority="28">
      <formula>$K$172 &gt; 0</formula>
    </cfRule>
    <cfRule type="expression" dxfId="4742" priority="29">
      <formula>$K$172 = 0</formula>
    </cfRule>
    <cfRule type="expression" dxfId="4741" priority="30">
      <formula>$K$172 &lt; 0</formula>
    </cfRule>
  </conditionalFormatting>
  <conditionalFormatting sqref="M150:O151 N172:O172">
    <cfRule type="expression" dxfId="4740" priority="25">
      <formula>$N$172 &gt; 0</formula>
    </cfRule>
    <cfRule type="expression" dxfId="4739" priority="26">
      <formula>$N$172 = 0</formula>
    </cfRule>
    <cfRule type="expression" dxfId="4738" priority="27">
      <formula>$N$172 &lt; 0</formula>
    </cfRule>
  </conditionalFormatting>
  <conditionalFormatting sqref="A179:C198 M179:O198">
    <cfRule type="expression" dxfId="4737" priority="13">
      <formula>AND($N179 &gt; 0, ISNUMBER($N179))</formula>
    </cfRule>
    <cfRule type="expression" dxfId="4736" priority="14">
      <formula>AND($N179 = 0 * ISNUMBER($N179))</formula>
    </cfRule>
    <cfRule type="expression" dxfId="4735" priority="15">
      <formula>AND($N179 &lt; 0, ISNUMBER($N179))</formula>
    </cfRule>
  </conditionalFormatting>
  <conditionalFormatting sqref="A179:F198">
    <cfRule type="expression" dxfId="4734" priority="22">
      <formula>AND($E179 &gt; 0, ISNUMBER($E179))</formula>
    </cfRule>
    <cfRule type="expression" dxfId="4733" priority="23">
      <formula>AND($E179 = 0 * ISNUMBER($E179))</formula>
    </cfRule>
    <cfRule type="expression" dxfId="4732" priority="24">
      <formula>AND($E179 &lt; 0, ISNUMBER($E179))</formula>
    </cfRule>
  </conditionalFormatting>
  <conditionalFormatting sqref="A179:C198 G179:I198">
    <cfRule type="expression" dxfId="4731" priority="19">
      <formula>AND($H179 &gt; 0, ISNUMBER($H179))</formula>
    </cfRule>
    <cfRule type="expression" dxfId="4730" priority="20">
      <formula>AND($H179 = 0 * ISNUMBER($H179))</formula>
    </cfRule>
    <cfRule type="expression" dxfId="4729" priority="21">
      <formula>AND($H179 &lt; 0, ISNUMBER($H179))</formula>
    </cfRule>
  </conditionalFormatting>
  <conditionalFormatting sqref="A179:C198 J179:L198">
    <cfRule type="expression" dxfId="4728" priority="16">
      <formula>AND($K179 &gt; 0, ISNUMBER($K179))</formula>
    </cfRule>
    <cfRule type="expression" dxfId="4727" priority="17">
      <formula>AND($K179 = 0 * ISNUMBER($K179))</formula>
    </cfRule>
    <cfRule type="expression" dxfId="4726" priority="18">
      <formula>AND($K179 &lt; 0, ISNUMBER($K179))</formula>
    </cfRule>
  </conditionalFormatting>
  <conditionalFormatting sqref="D177:F178 E199:F199">
    <cfRule type="expression" dxfId="4725" priority="10">
      <formula>$E$199 &gt; 0</formula>
    </cfRule>
    <cfRule type="expression" dxfId="4724" priority="11">
      <formula>$E$199 = 0</formula>
    </cfRule>
    <cfRule type="expression" dxfId="4723" priority="12">
      <formula>$E$199 &lt; 0</formula>
    </cfRule>
  </conditionalFormatting>
  <conditionalFormatting sqref="G177:I178 H199:I199">
    <cfRule type="expression" dxfId="4722" priority="7">
      <formula>$H$199 &gt; 0</formula>
    </cfRule>
    <cfRule type="expression" dxfId="4721" priority="8">
      <formula>$H$199 = 0</formula>
    </cfRule>
    <cfRule type="expression" dxfId="4720" priority="9">
      <formula>$H$199 &lt; 0</formula>
    </cfRule>
  </conditionalFormatting>
  <conditionalFormatting sqref="J177:L178 K199:L199">
    <cfRule type="expression" dxfId="4719" priority="4">
      <formula>$K$199 &gt; 0</formula>
    </cfRule>
    <cfRule type="expression" dxfId="4718" priority="5">
      <formula>$K$199 = 0</formula>
    </cfRule>
    <cfRule type="expression" dxfId="4717" priority="6">
      <formula>$K$199 &lt; 0</formula>
    </cfRule>
  </conditionalFormatting>
  <conditionalFormatting sqref="M177:O178 N199:O199">
    <cfRule type="expression" dxfId="4716" priority="1">
      <formula>$N$199 &gt; 0</formula>
    </cfRule>
    <cfRule type="expression" dxfId="4715" priority="2">
      <formula>$N$199 = 0</formula>
    </cfRule>
    <cfRule type="expression" dxfId="47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44348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1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2021-06-01(화) 오전 00:00</v>
      </c>
      <c r="C15" s="323"/>
      <c r="D15" s="279" t="str">
        <f>TEXT($G$1, "[$-ko-KR]yyyy-mm-dd(ddd) ") &amp; "오후 14:00"</f>
        <v>2021-06-01(화) 오후 14:00</v>
      </c>
      <c r="E15" s="280"/>
      <c r="F15" s="281"/>
      <c r="G15" s="279" t="str">
        <f>TEXT($G$1, "[$-ko-KR]yyyy-mm-dd(ddd) ") &amp; "오후 19:00"</f>
        <v>2021-06-01(화) 오후 19:00</v>
      </c>
      <c r="H15" s="280"/>
      <c r="I15" s="281"/>
      <c r="J15" s="279" t="str">
        <f>TEXT($G$1, "[$-ko-KR]yyyy-mm-dd(ddd) ") &amp; "오후 21:00"</f>
        <v>2021-06-01(화) 오후 21:00</v>
      </c>
      <c r="K15" s="280"/>
      <c r="L15" s="281"/>
      <c r="M15" s="279" t="str">
        <f>TEXT($G$1+1, "[$-ko-KR]yyyy-mm-dd(ddd) ") &amp; "오전 00:00"</f>
        <v>2021-06-02(수)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1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2021-06-01(화) 오전 00:00</v>
      </c>
      <c r="C42" s="320"/>
      <c r="D42" s="279" t="str">
        <f>TEXT($G$1, "[$-ko-KR]yyyy-mm-dd(ddd) ") &amp; "오후 14:00"</f>
        <v>2021-06-01(화) 오후 14:00</v>
      </c>
      <c r="E42" s="280"/>
      <c r="F42" s="281"/>
      <c r="G42" s="279" t="str">
        <f>TEXT($G$1, "[$-ko-KR]yyyy-mm-dd(ddd) ") &amp; "오후 19:00"</f>
        <v>2021-06-01(화) 오후 19:00</v>
      </c>
      <c r="H42" s="280"/>
      <c r="I42" s="281"/>
      <c r="J42" s="279" t="str">
        <f>TEXT($G$1, "[$-ko-KR]yyyy-mm-dd(ddd) ") &amp; "오후 21:00"</f>
        <v>2021-06-01(화) 오후 21:00</v>
      </c>
      <c r="K42" s="280"/>
      <c r="L42" s="281"/>
      <c r="M42" s="279" t="str">
        <f>TEXT($G$1+1, "[$-ko-KR]yyyy-mm-dd(ddd) ") &amp; "오전 00:00"</f>
        <v>2021-06-02(수)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7"/>
      <c r="R44" s="277"/>
      <c r="S44" s="27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7"/>
      <c r="R45" s="277"/>
      <c r="S45" s="27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2"/>
      <c r="R46" s="282"/>
      <c r="S46" s="28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2"/>
      <c r="R47" s="282"/>
      <c r="S47" s="28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2"/>
      <c r="R48" s="282"/>
      <c r="S48" s="28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2"/>
      <c r="R49" s="282"/>
      <c r="S49" s="28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2"/>
      <c r="R50" s="282"/>
      <c r="S50" s="28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2"/>
      <c r="R51" s="282"/>
      <c r="S51" s="28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1"/>
      <c r="R53" s="292"/>
      <c r="S53" s="29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4"/>
      <c r="R54" s="295"/>
      <c r="S54" s="29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7"/>
      <c r="R55" s="298"/>
      <c r="S55" s="29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2"/>
      <c r="R56" s="282"/>
      <c r="S56" s="28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7"/>
      <c r="R57" s="277"/>
      <c r="S57" s="27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7"/>
      <c r="R58" s="277"/>
      <c r="S58" s="27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2"/>
      <c r="R59" s="282"/>
      <c r="S59" s="28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2"/>
      <c r="R60" s="282"/>
      <c r="S60" s="28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2"/>
      <c r="R61" s="282"/>
      <c r="S61" s="28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4"/>
      <c r="R62" s="305"/>
      <c r="S62" s="30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1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2021-06-01(화) 오전 00:00</v>
      </c>
      <c r="C69" s="320"/>
      <c r="D69" s="279" t="str">
        <f>TEXT($G$1, "[$-ko-KR]yyyy-mm-dd(ddd) ") &amp; "오후 14:00"</f>
        <v>2021-06-01(화) 오후 14:00</v>
      </c>
      <c r="E69" s="280"/>
      <c r="F69" s="281"/>
      <c r="G69" s="279" t="str">
        <f>TEXT($G$1, "[$-ko-KR]yyyy-mm-dd(ddd) ") &amp; "오후 19:00"</f>
        <v>2021-06-01(화) 오후 19:00</v>
      </c>
      <c r="H69" s="280"/>
      <c r="I69" s="281"/>
      <c r="J69" s="279" t="str">
        <f>TEXT($G$1, "[$-ko-KR]yyyy-mm-dd(ddd) ") &amp; "오후 21:00"</f>
        <v>2021-06-01(화) 오후 21:00</v>
      </c>
      <c r="K69" s="280"/>
      <c r="L69" s="281"/>
      <c r="M69" s="279" t="str">
        <f>TEXT($G$1+1, "[$-ko-KR]yyyy-mm-dd(ddd) ") &amp; "오전 00:00"</f>
        <v>2021-06-02(수)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7"/>
      <c r="R71" s="277"/>
      <c r="S71" s="27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7"/>
      <c r="R72" s="277"/>
      <c r="S72" s="27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2"/>
      <c r="R73" s="282"/>
      <c r="S73" s="28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2"/>
      <c r="R74" s="282"/>
      <c r="S74" s="28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2"/>
      <c r="R75" s="282"/>
      <c r="S75" s="28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2"/>
      <c r="R76" s="282"/>
      <c r="S76" s="28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2"/>
      <c r="R77" s="282"/>
      <c r="S77" s="28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2"/>
      <c r="R78" s="282"/>
      <c r="S78" s="28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1"/>
      <c r="R80" s="292"/>
      <c r="S80" s="29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4"/>
      <c r="R81" s="295"/>
      <c r="S81" s="29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7"/>
      <c r="R82" s="298"/>
      <c r="S82" s="29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2"/>
      <c r="R83" s="282"/>
      <c r="S83" s="28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7"/>
      <c r="R84" s="277"/>
      <c r="S84" s="27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7"/>
      <c r="R85" s="277"/>
      <c r="S85" s="27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2"/>
      <c r="R86" s="282"/>
      <c r="S86" s="28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2"/>
      <c r="R87" s="282"/>
      <c r="S87" s="28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2"/>
      <c r="R88" s="282"/>
      <c r="S88" s="28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4"/>
      <c r="R89" s="305"/>
      <c r="S89" s="30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1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2021-06-01(화) 오전 00:00</v>
      </c>
      <c r="C96" s="320"/>
      <c r="D96" s="279" t="str">
        <f>TEXT($G$1, "[$-ko-KR]yyyy-mm-dd(ddd) ") &amp; "오후 14:00"</f>
        <v>2021-06-01(화) 오후 14:00</v>
      </c>
      <c r="E96" s="280"/>
      <c r="F96" s="281"/>
      <c r="G96" s="279" t="str">
        <f>TEXT($G$1, "[$-ko-KR]yyyy-mm-dd(ddd) ") &amp; "오후 19:00"</f>
        <v>2021-06-01(화) 오후 19:00</v>
      </c>
      <c r="H96" s="280"/>
      <c r="I96" s="281"/>
      <c r="J96" s="279" t="str">
        <f>TEXT($G$1, "[$-ko-KR]yyyy-mm-dd(ddd) ") &amp; "오후 21:00"</f>
        <v>2021-06-01(화) 오후 21:00</v>
      </c>
      <c r="K96" s="280"/>
      <c r="L96" s="281"/>
      <c r="M96" s="279" t="str">
        <f>TEXT($G$1+1, "[$-ko-KR]yyyy-mm-dd(ddd) ") &amp; "오전 00:00"</f>
        <v>2021-06-02(수)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7"/>
      <c r="R98" s="277"/>
      <c r="S98" s="27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7"/>
      <c r="R99" s="277"/>
      <c r="S99" s="27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2"/>
      <c r="R100" s="282"/>
      <c r="S100" s="28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2"/>
      <c r="R101" s="282"/>
      <c r="S101" s="28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2"/>
      <c r="R102" s="282"/>
      <c r="S102" s="28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2"/>
      <c r="R103" s="282"/>
      <c r="S103" s="28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2"/>
      <c r="R104" s="282"/>
      <c r="S104" s="28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2"/>
      <c r="R105" s="282"/>
      <c r="S105" s="28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1"/>
      <c r="R107" s="292"/>
      <c r="S107" s="29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4"/>
      <c r="R108" s="295"/>
      <c r="S108" s="29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7"/>
      <c r="R109" s="298"/>
      <c r="S109" s="29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2"/>
      <c r="R110" s="282"/>
      <c r="S110" s="28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7"/>
      <c r="R111" s="277"/>
      <c r="S111" s="27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7"/>
      <c r="R112" s="277"/>
      <c r="S112" s="27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2"/>
      <c r="R113" s="282"/>
      <c r="S113" s="28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2"/>
      <c r="R114" s="282"/>
      <c r="S114" s="28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2"/>
      <c r="R115" s="282"/>
      <c r="S115" s="28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4"/>
      <c r="R116" s="305"/>
      <c r="S116" s="30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1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2021-06-01(화) 오전 00:00</v>
      </c>
      <c r="C123" s="320"/>
      <c r="D123" s="279" t="str">
        <f>TEXT($G$1, "[$-ko-KR]yyyy-mm-dd(ddd) ") &amp; "오후 14:00"</f>
        <v>2021-06-01(화) 오후 14:00</v>
      </c>
      <c r="E123" s="280"/>
      <c r="F123" s="281"/>
      <c r="G123" s="279" t="str">
        <f>TEXT($G$1, "[$-ko-KR]yyyy-mm-dd(ddd) ") &amp; "오후 19:00"</f>
        <v>2021-06-01(화) 오후 19:00</v>
      </c>
      <c r="H123" s="280"/>
      <c r="I123" s="281"/>
      <c r="J123" s="279" t="str">
        <f>TEXT($G$1, "[$-ko-KR]yyyy-mm-dd(ddd) ") &amp; "오후 21:00"</f>
        <v>2021-06-01(화) 오후 21:00</v>
      </c>
      <c r="K123" s="280"/>
      <c r="L123" s="281"/>
      <c r="M123" s="279" t="str">
        <f>TEXT($G$1+1, "[$-ko-KR]yyyy-mm-dd(ddd) ") &amp; "오전 00:00"</f>
        <v>2021-06-02(수)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7"/>
      <c r="R125" s="277"/>
      <c r="S125" s="27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7"/>
      <c r="R126" s="277"/>
      <c r="S126" s="27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2"/>
      <c r="R127" s="282"/>
      <c r="S127" s="28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2"/>
      <c r="R128" s="282"/>
      <c r="S128" s="28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2"/>
      <c r="R129" s="282"/>
      <c r="S129" s="28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2"/>
      <c r="R130" s="282"/>
      <c r="S130" s="28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2"/>
      <c r="R131" s="282"/>
      <c r="S131" s="28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2"/>
      <c r="R132" s="282"/>
      <c r="S132" s="28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1"/>
      <c r="R134" s="292"/>
      <c r="S134" s="29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4"/>
      <c r="R135" s="295"/>
      <c r="S135" s="29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7"/>
      <c r="R136" s="298"/>
      <c r="S136" s="29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2"/>
      <c r="R137" s="282"/>
      <c r="S137" s="28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7"/>
      <c r="R138" s="277"/>
      <c r="S138" s="27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7"/>
      <c r="R139" s="277"/>
      <c r="S139" s="27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2"/>
      <c r="R140" s="282"/>
      <c r="S140" s="28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2"/>
      <c r="R141" s="282"/>
      <c r="S141" s="28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2"/>
      <c r="R142" s="282"/>
      <c r="S142" s="28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4"/>
      <c r="R143" s="305"/>
      <c r="S143" s="30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1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2021-06-01(화) 오전 00:00</v>
      </c>
      <c r="C150" s="320"/>
      <c r="D150" s="279" t="str">
        <f>TEXT($G$1, "[$-ko-KR]yyyy-mm-dd(ddd) ") &amp; "오후 14:00"</f>
        <v>2021-06-01(화) 오후 14:00</v>
      </c>
      <c r="E150" s="280"/>
      <c r="F150" s="281"/>
      <c r="G150" s="279" t="str">
        <f>TEXT($G$1, "[$-ko-KR]yyyy-mm-dd(ddd) ") &amp; "오후 19:00"</f>
        <v>2021-06-01(화) 오후 19:00</v>
      </c>
      <c r="H150" s="280"/>
      <c r="I150" s="281"/>
      <c r="J150" s="279" t="str">
        <f>TEXT($G$1, "[$-ko-KR]yyyy-mm-dd(ddd) ") &amp; "오후 21:00"</f>
        <v>2021-06-01(화) 오후 21:00</v>
      </c>
      <c r="K150" s="280"/>
      <c r="L150" s="281"/>
      <c r="M150" s="279" t="str">
        <f>TEXT($G$1+1, "[$-ko-KR]yyyy-mm-dd(ddd) ") &amp; "오전 00:00"</f>
        <v>2021-06-02(수)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7"/>
      <c r="R152" s="277"/>
      <c r="S152" s="27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7"/>
      <c r="R153" s="277"/>
      <c r="S153" s="27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2"/>
      <c r="R154" s="282"/>
      <c r="S154" s="28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2"/>
      <c r="R155" s="282"/>
      <c r="S155" s="28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2"/>
      <c r="R156" s="282"/>
      <c r="S156" s="28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2"/>
      <c r="R157" s="282"/>
      <c r="S157" s="28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2"/>
      <c r="R158" s="282"/>
      <c r="S158" s="28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2"/>
      <c r="R159" s="282"/>
      <c r="S159" s="28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1"/>
      <c r="R161" s="292"/>
      <c r="S161" s="29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4"/>
      <c r="R162" s="295"/>
      <c r="S162" s="29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7"/>
      <c r="R163" s="298"/>
      <c r="S163" s="29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2"/>
      <c r="R164" s="282"/>
      <c r="S164" s="28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7"/>
      <c r="R165" s="277"/>
      <c r="S165" s="27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7"/>
      <c r="R166" s="277"/>
      <c r="S166" s="27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2"/>
      <c r="R167" s="282"/>
      <c r="S167" s="28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2"/>
      <c r="R168" s="282"/>
      <c r="S168" s="28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2"/>
      <c r="R169" s="282"/>
      <c r="S169" s="28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4"/>
      <c r="R170" s="305"/>
      <c r="S170" s="30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1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2021-06-01(화) 오전 00:00</v>
      </c>
      <c r="C177" s="320"/>
      <c r="D177" s="279" t="str">
        <f>TEXT($G$1, "[$-ko-KR]yyyy-mm-dd(ddd) ") &amp; "오후 14:00"</f>
        <v>2021-06-01(화) 오후 14:00</v>
      </c>
      <c r="E177" s="280"/>
      <c r="F177" s="281"/>
      <c r="G177" s="279" t="str">
        <f>TEXT($G$1, "[$-ko-KR]yyyy-mm-dd(ddd) ") &amp; "오후 19:00"</f>
        <v>2021-06-01(화) 오후 19:00</v>
      </c>
      <c r="H177" s="280"/>
      <c r="I177" s="281"/>
      <c r="J177" s="279" t="str">
        <f>TEXT($G$1, "[$-ko-KR]yyyy-mm-dd(ddd) ") &amp; "오후 21:00"</f>
        <v>2021-06-01(화) 오후 21:00</v>
      </c>
      <c r="K177" s="280"/>
      <c r="L177" s="281"/>
      <c r="M177" s="279" t="str">
        <f>TEXT($G$1+1, "[$-ko-KR]yyyy-mm-dd(ddd) ") &amp; "오전 00:00"</f>
        <v>2021-06-02(수)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7"/>
      <c r="R179" s="277"/>
      <c r="S179" s="27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7"/>
      <c r="R180" s="277"/>
      <c r="S180" s="27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2"/>
      <c r="R181" s="282"/>
      <c r="S181" s="28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2"/>
      <c r="R182" s="282"/>
      <c r="S182" s="28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2"/>
      <c r="R183" s="282"/>
      <c r="S183" s="28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2"/>
      <c r="R184" s="282"/>
      <c r="S184" s="28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2"/>
      <c r="R185" s="282"/>
      <c r="S185" s="28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2"/>
      <c r="R186" s="282"/>
      <c r="S186" s="28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1"/>
      <c r="R188" s="292"/>
      <c r="S188" s="29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4"/>
      <c r="R189" s="295"/>
      <c r="S189" s="29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7"/>
      <c r="R190" s="298"/>
      <c r="S190" s="29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2"/>
      <c r="R191" s="282"/>
      <c r="S191" s="28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7"/>
      <c r="R192" s="277"/>
      <c r="S192" s="27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7"/>
      <c r="R193" s="277"/>
      <c r="S193" s="27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2"/>
      <c r="R194" s="282"/>
      <c r="S194" s="28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2"/>
      <c r="R195" s="282"/>
      <c r="S195" s="28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2"/>
      <c r="R196" s="282"/>
      <c r="S196" s="28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4"/>
      <c r="R197" s="305"/>
      <c r="S197" s="30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0"/>
      <c r="R199" s="311"/>
      <c r="S199" s="312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71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1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71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71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70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70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70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70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70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70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703" priority="289">
      <formula>AND($N17 &gt; 0, ISNUMBER($N17))</formula>
    </cfRule>
    <cfRule type="expression" dxfId="4702" priority="290">
      <formula>AND($N17 = 0 * ISNUMBER($N17))</formula>
    </cfRule>
    <cfRule type="expression" dxfId="4701" priority="291">
      <formula>AND($N17 &lt; 0, ISNUMBER($N17))</formula>
    </cfRule>
  </conditionalFormatting>
  <conditionalFormatting sqref="A17:C36 D17:F36">
    <cfRule type="expression" dxfId="4700" priority="298">
      <formula>AND($E17 &gt; 0, ISNUMBER($E17))</formula>
    </cfRule>
    <cfRule type="expression" dxfId="4699" priority="299">
      <formula>AND($E17 = 0 * ISNUMBER($E17))</formula>
    </cfRule>
    <cfRule type="expression" dxfId="4698" priority="300">
      <formula>AND($E17 &lt; 0, ISNUMBER($E17))</formula>
    </cfRule>
  </conditionalFormatting>
  <conditionalFormatting sqref="A17:C36 G17:I36">
    <cfRule type="expression" dxfId="4697" priority="295">
      <formula>AND($H17 &gt; 0, ISNUMBER($H17))</formula>
    </cfRule>
    <cfRule type="expression" dxfId="4696" priority="296">
      <formula>AND($H17 = 0 * ISNUMBER($H17))</formula>
    </cfRule>
    <cfRule type="expression" dxfId="4695" priority="297">
      <formula>AND($H17 &lt; 0, ISNUMBER($H17))</formula>
    </cfRule>
  </conditionalFormatting>
  <conditionalFormatting sqref="A17:C36 J17:L36">
    <cfRule type="expression" dxfId="4694" priority="292">
      <formula>AND($K17 &gt; 0, ISNUMBER($K17))</formula>
    </cfRule>
    <cfRule type="expression" dxfId="4693" priority="293">
      <formula>AND($K17 = 0 * ISNUMBER($K17))</formula>
    </cfRule>
    <cfRule type="expression" dxfId="4692" priority="294">
      <formula>AND($K17 &lt; 0, ISNUMBER($K17))</formula>
    </cfRule>
  </conditionalFormatting>
  <conditionalFormatting sqref="D15:F16 E37:F37">
    <cfRule type="expression" dxfId="4691" priority="286">
      <formula>$E$37 &gt; 0</formula>
    </cfRule>
    <cfRule type="expression" dxfId="4690" priority="287">
      <formula>$E$37 = 0</formula>
    </cfRule>
    <cfRule type="expression" dxfId="4689" priority="288">
      <formula>$E$37 &lt; 0</formula>
    </cfRule>
  </conditionalFormatting>
  <conditionalFormatting sqref="G15:I16 H37:I37">
    <cfRule type="expression" dxfId="4688" priority="283">
      <formula>$H$37 &gt; 0</formula>
    </cfRule>
    <cfRule type="expression" dxfId="4687" priority="284">
      <formula>$H$37 = 0</formula>
    </cfRule>
    <cfRule type="expression" dxfId="4686" priority="285">
      <formula>$H$37 &lt; 0</formula>
    </cfRule>
  </conditionalFormatting>
  <conditionalFormatting sqref="J15:L16 K37:L37">
    <cfRule type="expression" dxfId="4685" priority="280">
      <formula>$K$37 &gt; 0</formula>
    </cfRule>
    <cfRule type="expression" dxfId="4684" priority="281">
      <formula>$K$37 = 0</formula>
    </cfRule>
    <cfRule type="expression" dxfId="4683" priority="282">
      <formula>$K$37 &lt; 0</formula>
    </cfRule>
  </conditionalFormatting>
  <conditionalFormatting sqref="M15:O16 N37:O37">
    <cfRule type="expression" dxfId="4682" priority="277">
      <formula>$N$37 &gt; 0</formula>
    </cfRule>
    <cfRule type="expression" dxfId="4681" priority="278">
      <formula>$N$37 = 0</formula>
    </cfRule>
    <cfRule type="expression" dxfId="4680" priority="279">
      <formula>$N$37 &lt; 0</formula>
    </cfRule>
  </conditionalFormatting>
  <conditionalFormatting sqref="A44:C63 M44:O63">
    <cfRule type="expression" dxfId="4679" priority="265">
      <formula>AND($N44 &gt; 0, ISNUMBER($N44))</formula>
    </cfRule>
    <cfRule type="expression" dxfId="4678" priority="266">
      <formula>AND($N44 = 0 * ISNUMBER($N44))</formula>
    </cfRule>
    <cfRule type="expression" dxfId="4677" priority="267">
      <formula>AND($N44 &lt; 0, ISNUMBER($N44))</formula>
    </cfRule>
  </conditionalFormatting>
  <conditionalFormatting sqref="A44:F63">
    <cfRule type="expression" dxfId="4676" priority="274">
      <formula>AND($E44 &gt; 0, ISNUMBER($E44))</formula>
    </cfRule>
    <cfRule type="expression" dxfId="4675" priority="275">
      <formula>AND($E44 = 0 * ISNUMBER($E44))</formula>
    </cfRule>
    <cfRule type="expression" dxfId="4674" priority="276">
      <formula>AND($E44 &lt; 0, ISNUMBER($E44))</formula>
    </cfRule>
  </conditionalFormatting>
  <conditionalFormatting sqref="A44:C63 G44:I63">
    <cfRule type="expression" dxfId="4673" priority="271">
      <formula>AND($H44 &gt; 0, ISNUMBER($H44))</formula>
    </cfRule>
    <cfRule type="expression" dxfId="4672" priority="272">
      <formula>AND($H44 = 0 * ISNUMBER($H44))</formula>
    </cfRule>
    <cfRule type="expression" dxfId="4671" priority="273">
      <formula>AND($H44 &lt; 0, ISNUMBER($H44))</formula>
    </cfRule>
  </conditionalFormatting>
  <conditionalFormatting sqref="A44:C63 J44:L63">
    <cfRule type="expression" dxfId="4670" priority="268">
      <formula>AND($K44 &gt; 0, ISNUMBER($K44))</formula>
    </cfRule>
    <cfRule type="expression" dxfId="4669" priority="269">
      <formula>AND($K44 = 0 * ISNUMBER($K44))</formula>
    </cfRule>
    <cfRule type="expression" dxfId="4668" priority="270">
      <formula>AND($K44 &lt; 0, ISNUMBER($K44))</formula>
    </cfRule>
  </conditionalFormatting>
  <conditionalFormatting sqref="D42:F43 E64:F64">
    <cfRule type="expression" dxfId="4667" priority="262">
      <formula>$E$64 &gt; 0</formula>
    </cfRule>
    <cfRule type="expression" dxfId="4666" priority="263">
      <formula>$E$64 = 0</formula>
    </cfRule>
    <cfRule type="expression" dxfId="4665" priority="264">
      <formula>$E$64 &lt; 0</formula>
    </cfRule>
  </conditionalFormatting>
  <conditionalFormatting sqref="G42:I43 H64:I64">
    <cfRule type="expression" dxfId="4664" priority="259">
      <formula>$H$64 &gt; 0</formula>
    </cfRule>
    <cfRule type="expression" dxfId="4663" priority="260">
      <formula>$H$64 = 0</formula>
    </cfRule>
    <cfRule type="expression" dxfId="4662" priority="261">
      <formula>$H$64 &lt; 0</formula>
    </cfRule>
  </conditionalFormatting>
  <conditionalFormatting sqref="J42:L43 K64:L64">
    <cfRule type="expression" dxfId="4661" priority="256">
      <formula>$K$64 &gt; 0</formula>
    </cfRule>
    <cfRule type="expression" dxfId="4660" priority="257">
      <formula>$K$64 = 0</formula>
    </cfRule>
    <cfRule type="expression" dxfId="4659" priority="258">
      <formula>$K$64 &lt; 0</formula>
    </cfRule>
  </conditionalFormatting>
  <conditionalFormatting sqref="M42:O43 N64:O64">
    <cfRule type="expression" dxfId="4658" priority="253">
      <formula>$N$64 &gt; 0</formula>
    </cfRule>
    <cfRule type="expression" dxfId="4657" priority="254">
      <formula>$N$64 = 0</formula>
    </cfRule>
    <cfRule type="expression" dxfId="4656" priority="255">
      <formula>$N$64 &lt; 0</formula>
    </cfRule>
  </conditionalFormatting>
  <conditionalFormatting sqref="A71:C90 M71:O90">
    <cfRule type="expression" dxfId="4655" priority="109">
      <formula>AND($N71 &gt; 0, ISNUMBER($N71))</formula>
    </cfRule>
    <cfRule type="expression" dxfId="4654" priority="110">
      <formula>AND($N71 = 0 * ISNUMBER($N71))</formula>
    </cfRule>
    <cfRule type="expression" dxfId="4653" priority="111">
      <formula>AND($N71 &lt; 0, ISNUMBER($N71))</formula>
    </cfRule>
  </conditionalFormatting>
  <conditionalFormatting sqref="A71:F90">
    <cfRule type="expression" dxfId="4652" priority="118">
      <formula>AND($E71 &gt; 0, ISNUMBER($E71))</formula>
    </cfRule>
    <cfRule type="expression" dxfId="4651" priority="119">
      <formula>AND($E71 = 0 * ISNUMBER($E71))</formula>
    </cfRule>
    <cfRule type="expression" dxfId="4650" priority="120">
      <formula>AND($E71 &lt; 0, ISNUMBER($E71))</formula>
    </cfRule>
  </conditionalFormatting>
  <conditionalFormatting sqref="A71:C90 G71:I90">
    <cfRule type="expression" dxfId="4649" priority="115">
      <formula>AND($H71 &gt; 0, ISNUMBER($H71))</formula>
    </cfRule>
    <cfRule type="expression" dxfId="4648" priority="116">
      <formula>AND($H71 = 0 * ISNUMBER($H71))</formula>
    </cfRule>
    <cfRule type="expression" dxfId="4647" priority="117">
      <formula>AND($H71 &lt; 0, ISNUMBER($H71))</formula>
    </cfRule>
  </conditionalFormatting>
  <conditionalFormatting sqref="A71:C90 J71:L90">
    <cfRule type="expression" dxfId="4646" priority="112">
      <formula>AND($K71 &gt; 0, ISNUMBER($K71))</formula>
    </cfRule>
    <cfRule type="expression" dxfId="4645" priority="113">
      <formula>AND($K71 = 0 * ISNUMBER($K71))</formula>
    </cfRule>
    <cfRule type="expression" dxfId="4644" priority="114">
      <formula>AND($K71 &lt; 0, ISNUMBER($K71))</formula>
    </cfRule>
  </conditionalFormatting>
  <conditionalFormatting sqref="D69:F70 E91:F91">
    <cfRule type="expression" dxfId="4643" priority="106">
      <formula>$E$91 &gt; 0</formula>
    </cfRule>
    <cfRule type="expression" dxfId="4642" priority="107">
      <formula>$E$91 = 0</formula>
    </cfRule>
    <cfRule type="expression" dxfId="4641" priority="108">
      <formula>$E$91 &lt; 0</formula>
    </cfRule>
  </conditionalFormatting>
  <conditionalFormatting sqref="G69:I70 H91:I91">
    <cfRule type="expression" dxfId="4640" priority="103">
      <formula>$H$91 &gt; 0</formula>
    </cfRule>
    <cfRule type="expression" dxfId="4639" priority="104">
      <formula>$H$91 = 0</formula>
    </cfRule>
    <cfRule type="expression" dxfId="4638" priority="105">
      <formula>$H$91 &lt; 0</formula>
    </cfRule>
  </conditionalFormatting>
  <conditionalFormatting sqref="J69:L70 K91:L91">
    <cfRule type="expression" dxfId="4637" priority="100">
      <formula>$K$91 &gt; 0</formula>
    </cfRule>
    <cfRule type="expression" dxfId="4636" priority="101">
      <formula>$K$91 = 0</formula>
    </cfRule>
    <cfRule type="expression" dxfId="4635" priority="102">
      <formula>$K$91 &lt; 0</formula>
    </cfRule>
  </conditionalFormatting>
  <conditionalFormatting sqref="M69:O70 N91:O91">
    <cfRule type="expression" dxfId="4634" priority="97">
      <formula>$N$91 &gt; 0</formula>
    </cfRule>
    <cfRule type="expression" dxfId="4633" priority="98">
      <formula>$N$91 = 0</formula>
    </cfRule>
    <cfRule type="expression" dxfId="4632" priority="99">
      <formula>$N$91 &lt; 0</formula>
    </cfRule>
  </conditionalFormatting>
  <conditionalFormatting sqref="A98:C117 M98:O117">
    <cfRule type="expression" dxfId="4631" priority="85">
      <formula>AND($N98 &gt; 0, ISNUMBER($N98))</formula>
    </cfRule>
    <cfRule type="expression" dxfId="4630" priority="86">
      <formula>AND($N98 = 0 * ISNUMBER($N98))</formula>
    </cfRule>
    <cfRule type="expression" dxfId="4629" priority="87">
      <formula>AND($N98 &lt; 0, ISNUMBER($N98))</formula>
    </cfRule>
  </conditionalFormatting>
  <conditionalFormatting sqref="A98:F117">
    <cfRule type="expression" dxfId="4628" priority="94">
      <formula>AND($E98 &gt; 0, ISNUMBER($E98))</formula>
    </cfRule>
    <cfRule type="expression" dxfId="4627" priority="95">
      <formula>AND($E98 = 0 * ISNUMBER($E98))</formula>
    </cfRule>
    <cfRule type="expression" dxfId="4626" priority="96">
      <formula>AND($E98 &lt; 0, ISNUMBER($E98))</formula>
    </cfRule>
  </conditionalFormatting>
  <conditionalFormatting sqref="A98:C117 G98:I117">
    <cfRule type="expression" dxfId="4625" priority="91">
      <formula>AND($H98 &gt; 0, ISNUMBER($H98))</formula>
    </cfRule>
    <cfRule type="expression" dxfId="4624" priority="92">
      <formula>AND($H98 = 0 * ISNUMBER($H98))</formula>
    </cfRule>
    <cfRule type="expression" dxfId="4623" priority="93">
      <formula>AND($H98 &lt; 0, ISNUMBER($H98))</formula>
    </cfRule>
  </conditionalFormatting>
  <conditionalFormatting sqref="A98:C117 J98:L117">
    <cfRule type="expression" dxfId="4622" priority="88">
      <formula>AND($K98 &gt; 0, ISNUMBER($K98))</formula>
    </cfRule>
    <cfRule type="expression" dxfId="4621" priority="89">
      <formula>AND($K98 = 0 * ISNUMBER($K98))</formula>
    </cfRule>
    <cfRule type="expression" dxfId="4620" priority="90">
      <formula>AND($K98 &lt; 0, ISNUMBER($K98))</formula>
    </cfRule>
  </conditionalFormatting>
  <conditionalFormatting sqref="D96:F97 E118:F118">
    <cfRule type="expression" dxfId="4619" priority="82">
      <formula>$E$118 &gt; 0</formula>
    </cfRule>
    <cfRule type="expression" dxfId="4618" priority="83">
      <formula>$E$118 = 0</formula>
    </cfRule>
    <cfRule type="expression" dxfId="4617" priority="84">
      <formula>$E$118 &lt; 0</formula>
    </cfRule>
  </conditionalFormatting>
  <conditionalFormatting sqref="G96:I97 H118:I118">
    <cfRule type="expression" dxfId="4616" priority="79">
      <formula>$H$118 &gt; 0</formula>
    </cfRule>
    <cfRule type="expression" dxfId="4615" priority="80">
      <formula>$H$118 = 0</formula>
    </cfRule>
    <cfRule type="expression" dxfId="4614" priority="81">
      <formula>$H$118 &lt; 0</formula>
    </cfRule>
  </conditionalFormatting>
  <conditionalFormatting sqref="J96:L97 K118:L118">
    <cfRule type="expression" dxfId="4613" priority="76">
      <formula>$K$118 &gt; 0</formula>
    </cfRule>
    <cfRule type="expression" dxfId="4612" priority="77">
      <formula>$K$118 = 0</formula>
    </cfRule>
    <cfRule type="expression" dxfId="4611" priority="78">
      <formula>$K$118 &lt; 0</formula>
    </cfRule>
  </conditionalFormatting>
  <conditionalFormatting sqref="M96:O97 N118:O118">
    <cfRule type="expression" dxfId="4610" priority="73">
      <formula>$N$118 &gt; 0</formula>
    </cfRule>
    <cfRule type="expression" dxfId="4609" priority="74">
      <formula>$N$118 = 0</formula>
    </cfRule>
    <cfRule type="expression" dxfId="4608" priority="75">
      <formula>$N$118 &lt; 0</formula>
    </cfRule>
  </conditionalFormatting>
  <conditionalFormatting sqref="A125:C144 M125:O144">
    <cfRule type="expression" dxfId="4607" priority="61">
      <formula>AND($N125 &gt; 0, ISNUMBER($N125))</formula>
    </cfRule>
    <cfRule type="expression" dxfId="4606" priority="62">
      <formula>AND($N125 = 0 * ISNUMBER($N125))</formula>
    </cfRule>
    <cfRule type="expression" dxfId="4605" priority="63">
      <formula>AND($N125 &lt; 0, ISNUMBER($N125))</formula>
    </cfRule>
  </conditionalFormatting>
  <conditionalFormatting sqref="A125:F144">
    <cfRule type="expression" dxfId="4604" priority="70">
      <formula>AND($E125 &gt; 0, ISNUMBER($E125))</formula>
    </cfRule>
    <cfRule type="expression" dxfId="4603" priority="71">
      <formula>AND($E125 = 0 * ISNUMBER($E125))</formula>
    </cfRule>
    <cfRule type="expression" dxfId="4602" priority="72">
      <formula>AND($E125 &lt; 0, ISNUMBER($E125))</formula>
    </cfRule>
  </conditionalFormatting>
  <conditionalFormatting sqref="A125:C144 G125:I144">
    <cfRule type="expression" dxfId="4601" priority="67">
      <formula>AND($H125 &gt; 0, ISNUMBER($H125))</formula>
    </cfRule>
    <cfRule type="expression" dxfId="4600" priority="68">
      <formula>AND($H125 = 0 * ISNUMBER($H125))</formula>
    </cfRule>
    <cfRule type="expression" dxfId="4599" priority="69">
      <formula>AND($H125 &lt; 0, ISNUMBER($H125))</formula>
    </cfRule>
  </conditionalFormatting>
  <conditionalFormatting sqref="A125:C144 J125:L144">
    <cfRule type="expression" dxfId="4598" priority="64">
      <formula>AND($K125 &gt; 0, ISNUMBER($K125))</formula>
    </cfRule>
    <cfRule type="expression" dxfId="4597" priority="65">
      <formula>AND($K125 = 0 * ISNUMBER($K125))</formula>
    </cfRule>
    <cfRule type="expression" dxfId="4596" priority="66">
      <formula>AND($K125 &lt; 0, ISNUMBER($K125))</formula>
    </cfRule>
  </conditionalFormatting>
  <conditionalFormatting sqref="D123:F124 E145:F145">
    <cfRule type="expression" dxfId="4595" priority="58">
      <formula>$E$145 &gt; 0</formula>
    </cfRule>
    <cfRule type="expression" dxfId="4594" priority="59">
      <formula>$E$145 = 0</formula>
    </cfRule>
    <cfRule type="expression" dxfId="4593" priority="60">
      <formula>$E$145 &lt; 0</formula>
    </cfRule>
  </conditionalFormatting>
  <conditionalFormatting sqref="G123:I124 H145:I145">
    <cfRule type="expression" dxfId="4592" priority="55">
      <formula>$H$145 &gt; 0</formula>
    </cfRule>
    <cfRule type="expression" dxfId="4591" priority="56">
      <formula>$H$145 = 0</formula>
    </cfRule>
    <cfRule type="expression" dxfId="4590" priority="57">
      <formula>$H$145 &lt; 0</formula>
    </cfRule>
  </conditionalFormatting>
  <conditionalFormatting sqref="J123:L124 K145:L145">
    <cfRule type="expression" dxfId="4589" priority="52">
      <formula>$K$145 &gt; 0</formula>
    </cfRule>
    <cfRule type="expression" dxfId="4588" priority="53">
      <formula>$K$145 = 0</formula>
    </cfRule>
    <cfRule type="expression" dxfId="4587" priority="54">
      <formula>$K$145 &lt; 0</formula>
    </cfRule>
  </conditionalFormatting>
  <conditionalFormatting sqref="M123:O124 N145:O145">
    <cfRule type="expression" dxfId="4586" priority="49">
      <formula>$N$145 &gt; 0</formula>
    </cfRule>
    <cfRule type="expression" dxfId="4585" priority="50">
      <formula>$N$145 = 0</formula>
    </cfRule>
    <cfRule type="expression" dxfId="4584" priority="51">
      <formula>$N$145 &lt; 0</formula>
    </cfRule>
  </conditionalFormatting>
  <conditionalFormatting sqref="A152:C171 M152:O171">
    <cfRule type="expression" dxfId="4583" priority="37">
      <formula>AND($N152 &gt; 0, ISNUMBER($N152))</formula>
    </cfRule>
    <cfRule type="expression" dxfId="4582" priority="38">
      <formula>AND($N152 = 0 * ISNUMBER($N152))</formula>
    </cfRule>
    <cfRule type="expression" dxfId="4581" priority="39">
      <formula>AND($N152 &lt; 0, ISNUMBER($N152))</formula>
    </cfRule>
  </conditionalFormatting>
  <conditionalFormatting sqref="A152:F171">
    <cfRule type="expression" dxfId="4580" priority="46">
      <formula>AND($E152 &gt; 0, ISNUMBER($E152))</formula>
    </cfRule>
    <cfRule type="expression" dxfId="4579" priority="47">
      <formula>AND($E152 = 0 * ISNUMBER($E152))</formula>
    </cfRule>
    <cfRule type="expression" dxfId="4578" priority="48">
      <formula>AND($E152 &lt; 0, ISNUMBER($E152))</formula>
    </cfRule>
  </conditionalFormatting>
  <conditionalFormatting sqref="A152:C171 G152:I171">
    <cfRule type="expression" dxfId="4577" priority="43">
      <formula>AND($H152 &gt; 0, ISNUMBER($H152))</formula>
    </cfRule>
    <cfRule type="expression" dxfId="4576" priority="44">
      <formula>AND($H152 = 0 * ISNUMBER($H152))</formula>
    </cfRule>
    <cfRule type="expression" dxfId="4575" priority="45">
      <formula>AND($H152 &lt; 0, ISNUMBER($H152))</formula>
    </cfRule>
  </conditionalFormatting>
  <conditionalFormatting sqref="A152:C171 J152:L171">
    <cfRule type="expression" dxfId="4574" priority="40">
      <formula>AND($K152 &gt; 0, ISNUMBER($K152))</formula>
    </cfRule>
    <cfRule type="expression" dxfId="4573" priority="41">
      <formula>AND($K152 = 0 * ISNUMBER($K152))</formula>
    </cfRule>
    <cfRule type="expression" dxfId="4572" priority="42">
      <formula>AND($K152 &lt; 0, ISNUMBER($K152))</formula>
    </cfRule>
  </conditionalFormatting>
  <conditionalFormatting sqref="D150:F151 E172:F172">
    <cfRule type="expression" dxfId="4571" priority="34">
      <formula>$E$172 &gt; 0</formula>
    </cfRule>
    <cfRule type="expression" dxfId="4570" priority="35">
      <formula>$E$172 = 0</formula>
    </cfRule>
    <cfRule type="expression" dxfId="4569" priority="36">
      <formula>$E$172 &lt; 0</formula>
    </cfRule>
  </conditionalFormatting>
  <conditionalFormatting sqref="G150:I151 H172:I172">
    <cfRule type="expression" dxfId="4568" priority="31">
      <formula>$H$172 &gt; 0</formula>
    </cfRule>
    <cfRule type="expression" dxfId="4567" priority="32">
      <formula>$H$172 = 0</formula>
    </cfRule>
    <cfRule type="expression" dxfId="4566" priority="33">
      <formula>$H$172 &lt; 0</formula>
    </cfRule>
  </conditionalFormatting>
  <conditionalFormatting sqref="J150:L151 K172:L172">
    <cfRule type="expression" dxfId="4565" priority="28">
      <formula>$K$172 &gt; 0</formula>
    </cfRule>
    <cfRule type="expression" dxfId="4564" priority="29">
      <formula>$K$172 = 0</formula>
    </cfRule>
    <cfRule type="expression" dxfId="4563" priority="30">
      <formula>$K$172 &lt; 0</formula>
    </cfRule>
  </conditionalFormatting>
  <conditionalFormatting sqref="M150:O151 N172:O172">
    <cfRule type="expression" dxfId="4562" priority="25">
      <formula>$N$172 &gt; 0</formula>
    </cfRule>
    <cfRule type="expression" dxfId="4561" priority="26">
      <formula>$N$172 = 0</formula>
    </cfRule>
    <cfRule type="expression" dxfId="4560" priority="27">
      <formula>$N$172 &lt; 0</formula>
    </cfRule>
  </conditionalFormatting>
  <conditionalFormatting sqref="A179:C198 M179:O198">
    <cfRule type="expression" dxfId="4559" priority="13">
      <formula>AND($N179 &gt; 0, ISNUMBER($N179))</formula>
    </cfRule>
    <cfRule type="expression" dxfId="4558" priority="14">
      <formula>AND($N179 = 0 * ISNUMBER($N179))</formula>
    </cfRule>
    <cfRule type="expression" dxfId="4557" priority="15">
      <formula>AND($N179 &lt; 0, ISNUMBER($N179))</formula>
    </cfRule>
  </conditionalFormatting>
  <conditionalFormatting sqref="A179:F198">
    <cfRule type="expression" dxfId="4556" priority="22">
      <formula>AND($E179 &gt; 0, ISNUMBER($E179))</formula>
    </cfRule>
    <cfRule type="expression" dxfId="4555" priority="23">
      <formula>AND($E179 = 0 * ISNUMBER($E179))</formula>
    </cfRule>
    <cfRule type="expression" dxfId="4554" priority="24">
      <formula>AND($E179 &lt; 0, ISNUMBER($E179))</formula>
    </cfRule>
  </conditionalFormatting>
  <conditionalFormatting sqref="A179:C198 G179:I198">
    <cfRule type="expression" dxfId="4553" priority="19">
      <formula>AND($H179 &gt; 0, ISNUMBER($H179))</formula>
    </cfRule>
    <cfRule type="expression" dxfId="4552" priority="20">
      <formula>AND($H179 = 0 * ISNUMBER($H179))</formula>
    </cfRule>
    <cfRule type="expression" dxfId="4551" priority="21">
      <formula>AND($H179 &lt; 0, ISNUMBER($H179))</formula>
    </cfRule>
  </conditionalFormatting>
  <conditionalFormatting sqref="A179:C198 J179:L198">
    <cfRule type="expression" dxfId="4550" priority="16">
      <formula>AND($K179 &gt; 0, ISNUMBER($K179))</formula>
    </cfRule>
    <cfRule type="expression" dxfId="4549" priority="17">
      <formula>AND($K179 = 0 * ISNUMBER($K179))</formula>
    </cfRule>
    <cfRule type="expression" dxfId="4548" priority="18">
      <formula>AND($K179 &lt; 0, ISNUMBER($K179))</formula>
    </cfRule>
  </conditionalFormatting>
  <conditionalFormatting sqref="D177:F178 E199:F199">
    <cfRule type="expression" dxfId="4547" priority="10">
      <formula>$E$199 &gt; 0</formula>
    </cfRule>
    <cfRule type="expression" dxfId="4546" priority="11">
      <formula>$E$199 = 0</formula>
    </cfRule>
    <cfRule type="expression" dxfId="4545" priority="12">
      <formula>$E$199 &lt; 0</formula>
    </cfRule>
  </conditionalFormatting>
  <conditionalFormatting sqref="G177:I178 H199:I199">
    <cfRule type="expression" dxfId="4544" priority="7">
      <formula>$H$199 &gt; 0</formula>
    </cfRule>
    <cfRule type="expression" dxfId="4543" priority="8">
      <formula>$H$199 = 0</formula>
    </cfRule>
    <cfRule type="expression" dxfId="4542" priority="9">
      <formula>$H$199 &lt; 0</formula>
    </cfRule>
  </conditionalFormatting>
  <conditionalFormatting sqref="J177:L178 K199:L199">
    <cfRule type="expression" dxfId="4541" priority="4">
      <formula>$K$199 &gt; 0</formula>
    </cfRule>
    <cfRule type="expression" dxfId="4540" priority="5">
      <formula>$K$199 = 0</formula>
    </cfRule>
    <cfRule type="expression" dxfId="4539" priority="6">
      <formula>$K$199 &lt; 0</formula>
    </cfRule>
  </conditionalFormatting>
  <conditionalFormatting sqref="M177:O178 N199:O199">
    <cfRule type="expression" dxfId="4538" priority="1">
      <formula>$N$199 &gt; 0</formula>
    </cfRule>
    <cfRule type="expression" dxfId="4537" priority="2">
      <formula>$N$199 = 0</formula>
    </cfRule>
    <cfRule type="expression" dxfId="45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247</v>
      </c>
      <c r="B2" s="11" t="s">
        <v>248</v>
      </c>
      <c r="C2" s="95">
        <v>59.7</v>
      </c>
      <c r="D2" s="92">
        <v>0.53470437019999995</v>
      </c>
      <c r="E2" s="93">
        <v>2563197371.3962789</v>
      </c>
      <c r="F2" s="35"/>
      <c r="G2" s="54"/>
      <c r="H2" s="35"/>
      <c r="I2" s="35"/>
    </row>
    <row r="3" spans="1:18" ht="17.25" thickBot="1">
      <c r="A3" s="40" t="s">
        <v>147</v>
      </c>
      <c r="B3" s="11" t="s">
        <v>148</v>
      </c>
      <c r="C3" s="95">
        <v>85.2</v>
      </c>
      <c r="D3" s="92">
        <v>0.33751962320000001</v>
      </c>
      <c r="E3" s="93">
        <v>963888984.17301452</v>
      </c>
      <c r="F3" s="35"/>
      <c r="G3" s="317" t="s">
        <v>285</v>
      </c>
      <c r="H3" s="329" t="s">
        <v>363</v>
      </c>
      <c r="I3" s="329"/>
      <c r="K3" s="256" t="s">
        <v>34</v>
      </c>
      <c r="L3" s="257"/>
      <c r="M3" s="257"/>
      <c r="N3" s="258"/>
      <c r="O3" s="256" t="s">
        <v>287</v>
      </c>
      <c r="P3" s="257"/>
      <c r="Q3" s="257"/>
      <c r="R3" s="258"/>
    </row>
    <row r="4" spans="1:18" ht="17.25" thickBot="1">
      <c r="A4" s="40" t="s">
        <v>290</v>
      </c>
      <c r="B4" s="11" t="s">
        <v>291</v>
      </c>
      <c r="C4" s="95">
        <v>272</v>
      </c>
      <c r="D4" s="92">
        <v>0.22522522519999999</v>
      </c>
      <c r="E4" s="93">
        <v>6093593994.564558</v>
      </c>
      <c r="F4" s="35"/>
      <c r="G4" s="318"/>
      <c r="H4" s="330"/>
      <c r="I4" s="330"/>
      <c r="K4" s="321" t="s">
        <v>55</v>
      </c>
      <c r="L4" s="333">
        <f ca="1">NOW()</f>
        <v>44371.020929976854</v>
      </c>
      <c r="M4" s="334"/>
      <c r="N4" s="335"/>
      <c r="O4" s="324" t="s">
        <v>55</v>
      </c>
      <c r="P4" s="333">
        <f ca="1">NOW()</f>
        <v>44371.020929976854</v>
      </c>
      <c r="Q4" s="334"/>
      <c r="R4" s="335"/>
    </row>
    <row r="5" spans="1:18" ht="17.25" thickBot="1">
      <c r="A5" s="40" t="s">
        <v>133</v>
      </c>
      <c r="B5" s="11" t="s">
        <v>134</v>
      </c>
      <c r="C5" s="95">
        <v>54.6</v>
      </c>
      <c r="D5" s="92">
        <v>0.21333333330000001</v>
      </c>
      <c r="E5" s="93">
        <v>106137387.42687555</v>
      </c>
      <c r="F5" s="35"/>
      <c r="K5" s="318"/>
      <c r="L5" s="36" t="s">
        <v>58</v>
      </c>
      <c r="M5" s="73" t="s">
        <v>59</v>
      </c>
      <c r="N5" s="69" t="s">
        <v>289</v>
      </c>
      <c r="O5" s="318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204</v>
      </c>
      <c r="B6" s="11" t="s">
        <v>205</v>
      </c>
      <c r="C6" s="95">
        <v>9875</v>
      </c>
      <c r="D6" s="92">
        <v>0.18618618619999999</v>
      </c>
      <c r="E6" s="93">
        <v>1277419.55213759</v>
      </c>
      <c r="F6" s="35"/>
      <c r="G6" s="256" t="s">
        <v>52</v>
      </c>
      <c r="H6" s="257"/>
      <c r="I6" s="258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아인스타이늄</v>
      </c>
      <c r="P6" s="38">
        <f t="shared" ref="P6:P25" si="2">_xlfn.IFNA(VLOOKUP(O6, $B$2:$D$200, 2, FALSE), "")</f>
        <v>59.7</v>
      </c>
      <c r="Q6" s="76">
        <f t="shared" ref="Q6:Q25" si="3">_xlfn.IFNA(VLOOKUP(O6, $B$2:$D$200, 3, FALSE), "")</f>
        <v>0.53470437019999995</v>
      </c>
      <c r="R6" s="85">
        <f>_xlfn.IFNA(VLOOKUP(O6, $B$2:$E$200, 4, FALSE), "")</f>
        <v>2563197371.3962789</v>
      </c>
    </row>
    <row r="7" spans="1:18">
      <c r="A7" s="40" t="s">
        <v>56</v>
      </c>
      <c r="B7" s="11" t="s">
        <v>57</v>
      </c>
      <c r="C7" s="95">
        <v>131</v>
      </c>
      <c r="D7" s="92">
        <v>0.16964285709999999</v>
      </c>
      <c r="E7" s="93">
        <v>82934513.516372651</v>
      </c>
      <c r="F7" s="35"/>
      <c r="G7" s="265" t="s">
        <v>36</v>
      </c>
      <c r="H7" s="266"/>
      <c r="I7" s="26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앵커</v>
      </c>
      <c r="P7" s="39">
        <f t="shared" si="2"/>
        <v>85.2</v>
      </c>
      <c r="Q7" s="77">
        <f t="shared" si="3"/>
        <v>0.33751962320000001</v>
      </c>
      <c r="R7" s="86">
        <f t="shared" ref="R7:R25" si="5">_xlfn.IFNA(VLOOKUP(O7, $B$2:$E$200, 4, FALSE), "")</f>
        <v>963888984.17301452</v>
      </c>
    </row>
    <row r="8" spans="1:18" ht="17.25" thickBot="1">
      <c r="A8" s="40" t="s">
        <v>164</v>
      </c>
      <c r="B8" s="11" t="s">
        <v>165</v>
      </c>
      <c r="C8" s="95">
        <v>777</v>
      </c>
      <c r="D8" s="92">
        <v>0.1614349776</v>
      </c>
      <c r="E8" s="93">
        <v>8373835.3522106996</v>
      </c>
      <c r="F8" s="35"/>
      <c r="G8" s="271"/>
      <c r="H8" s="272"/>
      <c r="I8" s="27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도지코인</v>
      </c>
      <c r="P8" s="39">
        <f t="shared" si="2"/>
        <v>272</v>
      </c>
      <c r="Q8" s="77">
        <f t="shared" si="3"/>
        <v>0.22522522519999999</v>
      </c>
      <c r="R8" s="86">
        <f t="shared" si="5"/>
        <v>6093593994.564558</v>
      </c>
    </row>
    <row r="9" spans="1:18" ht="17.25" thickBot="1">
      <c r="A9" s="40" t="s">
        <v>186</v>
      </c>
      <c r="B9" s="11" t="s">
        <v>187</v>
      </c>
      <c r="C9" s="95">
        <v>6690</v>
      </c>
      <c r="D9" s="92">
        <v>0.1504729149</v>
      </c>
      <c r="E9" s="93">
        <v>4365518.6728016296</v>
      </c>
      <c r="F9" s="35"/>
      <c r="G9" s="9" t="s">
        <v>38</v>
      </c>
      <c r="H9" s="257" t="s">
        <v>37</v>
      </c>
      <c r="I9" s="25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오브스</v>
      </c>
      <c r="P9" s="39">
        <f t="shared" si="2"/>
        <v>54.6</v>
      </c>
      <c r="Q9" s="77">
        <f t="shared" si="3"/>
        <v>0.21333333330000001</v>
      </c>
      <c r="R9" s="86">
        <f t="shared" si="5"/>
        <v>106137387.42687555</v>
      </c>
    </row>
    <row r="10" spans="1:18">
      <c r="A10" s="40" t="s">
        <v>91</v>
      </c>
      <c r="B10" s="11" t="s">
        <v>92</v>
      </c>
      <c r="C10" s="95">
        <v>729</v>
      </c>
      <c r="D10" s="92">
        <v>0.14084507039999999</v>
      </c>
      <c r="E10" s="93">
        <v>1283029637.6939683</v>
      </c>
      <c r="F10" s="35"/>
      <c r="G10" s="331">
        <f>_xlfn.IFNA(VLOOKUP(G7, $B$2:$D$200, 3, FALSE), "-")</f>
        <v>3.52530172E-2</v>
      </c>
      <c r="H10" s="325">
        <f>_xlfn.IFNA(VLOOKUP(G7, $B$2:$D$200, 2, FALSE), "-")</f>
        <v>39116000</v>
      </c>
      <c r="I10" s="32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플로우</v>
      </c>
      <c r="P10" s="39">
        <f t="shared" si="2"/>
        <v>9875</v>
      </c>
      <c r="Q10" s="77">
        <f t="shared" si="3"/>
        <v>0.18618618619999999</v>
      </c>
      <c r="R10" s="90">
        <f t="shared" si="5"/>
        <v>1277419.55213759</v>
      </c>
    </row>
    <row r="11" spans="1:18" ht="17.25" thickBot="1">
      <c r="A11" s="40" t="s">
        <v>64</v>
      </c>
      <c r="B11" s="11" t="s">
        <v>65</v>
      </c>
      <c r="C11" s="95">
        <v>21.3</v>
      </c>
      <c r="D11" s="92">
        <v>0.1329787234</v>
      </c>
      <c r="E11" s="93">
        <v>277387356.23209637</v>
      </c>
      <c r="F11" s="35"/>
      <c r="G11" s="332"/>
      <c r="H11" s="327"/>
      <c r="I11" s="32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넴</v>
      </c>
      <c r="P11" s="45">
        <f t="shared" si="2"/>
        <v>131</v>
      </c>
      <c r="Q11" s="80">
        <f t="shared" si="3"/>
        <v>0.16964285709999999</v>
      </c>
      <c r="R11" s="99">
        <f t="shared" si="5"/>
        <v>82934513.516372651</v>
      </c>
    </row>
    <row r="12" spans="1:18" ht="17.25" thickBot="1">
      <c r="A12" s="40" t="s">
        <v>209</v>
      </c>
      <c r="B12" s="11" t="s">
        <v>210</v>
      </c>
      <c r="C12" s="95">
        <v>29.7</v>
      </c>
      <c r="D12" s="92">
        <v>0.1292775665</v>
      </c>
      <c r="E12" s="93">
        <v>520286982.44712484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스토리지</v>
      </c>
      <c r="P12" s="39">
        <f t="shared" si="2"/>
        <v>777</v>
      </c>
      <c r="Q12" s="77">
        <f t="shared" si="3"/>
        <v>0.1614349776</v>
      </c>
      <c r="R12" s="86">
        <f t="shared" si="5"/>
        <v>8373835.3522106996</v>
      </c>
    </row>
    <row r="13" spans="1:18" ht="17.25" thickBot="1">
      <c r="A13" s="40" t="s">
        <v>157</v>
      </c>
      <c r="B13" s="11" t="s">
        <v>158</v>
      </c>
      <c r="C13" s="95">
        <v>4180</v>
      </c>
      <c r="D13" s="92">
        <v>0.1266846361</v>
      </c>
      <c r="E13" s="93">
        <v>1450919.8221859799</v>
      </c>
      <c r="F13" s="35"/>
      <c r="G13" s="256" t="s">
        <v>70</v>
      </c>
      <c r="H13" s="257"/>
      <c r="I13" s="25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퀀텀</v>
      </c>
      <c r="P13" s="39">
        <f t="shared" si="2"/>
        <v>6690</v>
      </c>
      <c r="Q13" s="77">
        <f t="shared" si="3"/>
        <v>0.1504729149</v>
      </c>
      <c r="R13" s="86">
        <f t="shared" si="5"/>
        <v>4365518.6728016296</v>
      </c>
    </row>
    <row r="14" spans="1:18">
      <c r="A14" s="40" t="s">
        <v>79</v>
      </c>
      <c r="B14" s="11" t="s">
        <v>80</v>
      </c>
      <c r="C14" s="95">
        <v>633</v>
      </c>
      <c r="D14" s="92">
        <v>0.1263345196</v>
      </c>
      <c r="E14" s="93">
        <v>2627222.90485813</v>
      </c>
      <c r="F14" s="35"/>
      <c r="G14" s="265" t="s">
        <v>36</v>
      </c>
      <c r="H14" s="266"/>
      <c r="I14" s="26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리플</v>
      </c>
      <c r="P14" s="39">
        <f t="shared" si="2"/>
        <v>729</v>
      </c>
      <c r="Q14" s="77">
        <f t="shared" si="3"/>
        <v>0.14084507039999999</v>
      </c>
      <c r="R14" s="86">
        <f t="shared" si="5"/>
        <v>1283029637.6939683</v>
      </c>
    </row>
    <row r="15" spans="1:18" ht="17.25" thickBot="1">
      <c r="A15" s="40" t="s">
        <v>139</v>
      </c>
      <c r="B15" s="11" t="s">
        <v>140</v>
      </c>
      <c r="C15" s="95">
        <v>1590</v>
      </c>
      <c r="D15" s="92">
        <v>0.1236749117</v>
      </c>
      <c r="E15" s="93">
        <v>910981.24552217999</v>
      </c>
      <c r="F15" s="35"/>
      <c r="G15" s="271"/>
      <c r="H15" s="272"/>
      <c r="I15" s="27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아이오에스티</v>
      </c>
      <c r="P15" s="37">
        <f t="shared" si="2"/>
        <v>21.3</v>
      </c>
      <c r="Q15" s="79">
        <f t="shared" si="3"/>
        <v>0.1329787234</v>
      </c>
      <c r="R15" s="87">
        <f t="shared" si="5"/>
        <v>277387356.23209637</v>
      </c>
    </row>
    <row r="16" spans="1:18" ht="17.25" thickBot="1">
      <c r="A16" s="40" t="s">
        <v>252</v>
      </c>
      <c r="B16" s="11" t="s">
        <v>253</v>
      </c>
      <c r="C16" s="95">
        <v>267</v>
      </c>
      <c r="D16" s="92">
        <v>0.1218487395</v>
      </c>
      <c r="E16" s="93">
        <v>20691245.076096151</v>
      </c>
      <c r="F16" s="35"/>
      <c r="G16" s="9" t="s">
        <v>38</v>
      </c>
      <c r="H16" s="257" t="s">
        <v>37</v>
      </c>
      <c r="I16" s="25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메디블록</v>
      </c>
      <c r="P16" s="38">
        <f t="shared" si="2"/>
        <v>29.7</v>
      </c>
      <c r="Q16" s="76">
        <f t="shared" si="3"/>
        <v>0.1292775665</v>
      </c>
      <c r="R16" s="85">
        <f t="shared" si="5"/>
        <v>520286982.44712484</v>
      </c>
    </row>
    <row r="17" spans="1:18">
      <c r="A17" s="40" t="s">
        <v>182</v>
      </c>
      <c r="B17" s="11" t="s">
        <v>183</v>
      </c>
      <c r="C17" s="95">
        <v>955</v>
      </c>
      <c r="D17" s="92">
        <v>0.11957796010000001</v>
      </c>
      <c r="E17" s="93">
        <v>2321560.2314370298</v>
      </c>
      <c r="F17" s="35"/>
      <c r="G17" s="331">
        <f>_xlfn.IFNA(VLOOKUP(G14, $B$2:$D$200, 3, FALSE), "-")</f>
        <v>3.52530172E-2</v>
      </c>
      <c r="H17" s="325">
        <f>_xlfn.IFNA(VLOOKUP(G14, $B$2:$D$200, 2, FALSE), "-")</f>
        <v>39116000</v>
      </c>
      <c r="I17" s="32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엑시인피니티</v>
      </c>
      <c r="P17" s="39">
        <f t="shared" si="2"/>
        <v>4180</v>
      </c>
      <c r="Q17" s="77">
        <f t="shared" si="3"/>
        <v>0.1266846361</v>
      </c>
      <c r="R17" s="86">
        <f t="shared" si="5"/>
        <v>1450919.8221859799</v>
      </c>
    </row>
    <row r="18" spans="1:18" ht="17.25" thickBot="1">
      <c r="A18" s="40" t="s">
        <v>135</v>
      </c>
      <c r="B18" s="11" t="s">
        <v>136</v>
      </c>
      <c r="C18" s="95">
        <v>89.2</v>
      </c>
      <c r="D18" s="92">
        <v>0.11779448620000001</v>
      </c>
      <c r="E18" s="93">
        <v>276215588.04715705</v>
      </c>
      <c r="F18" s="35"/>
      <c r="G18" s="332"/>
      <c r="H18" s="327"/>
      <c r="I18" s="32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베이직어텐션토큰</v>
      </c>
      <c r="P18" s="39">
        <f t="shared" si="2"/>
        <v>633</v>
      </c>
      <c r="Q18" s="77">
        <f t="shared" si="3"/>
        <v>0.1263345196</v>
      </c>
      <c r="R18" s="86">
        <f t="shared" si="5"/>
        <v>2627222.90485813</v>
      </c>
    </row>
    <row r="19" spans="1:18" ht="17.25" thickBot="1">
      <c r="A19" s="40" t="s">
        <v>159</v>
      </c>
      <c r="B19" s="11" t="s">
        <v>160</v>
      </c>
      <c r="C19" s="95">
        <v>1185</v>
      </c>
      <c r="D19" s="92">
        <v>0.11267605629999999</v>
      </c>
      <c r="E19" s="93">
        <v>8867028.4492565803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카이버네트워크</v>
      </c>
      <c r="P19" s="39">
        <f t="shared" si="2"/>
        <v>1590</v>
      </c>
      <c r="Q19" s="77">
        <f t="shared" si="3"/>
        <v>0.1236749117</v>
      </c>
      <c r="R19" s="86">
        <f t="shared" si="5"/>
        <v>910981.24552217999</v>
      </c>
    </row>
    <row r="20" spans="1:18" ht="17.25" thickBot="1">
      <c r="A20" s="40" t="s">
        <v>149</v>
      </c>
      <c r="B20" s="11" t="s">
        <v>150</v>
      </c>
      <c r="C20" s="95">
        <v>2180</v>
      </c>
      <c r="D20" s="92">
        <v>0.112244898</v>
      </c>
      <c r="E20" s="93">
        <v>7142395.3078827299</v>
      </c>
      <c r="F20" s="35"/>
      <c r="G20" s="256" t="s">
        <v>281</v>
      </c>
      <c r="H20" s="257"/>
      <c r="I20" s="25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하이브</v>
      </c>
      <c r="P20" s="39">
        <f t="shared" si="2"/>
        <v>267</v>
      </c>
      <c r="Q20" s="77">
        <f t="shared" si="3"/>
        <v>0.1218487395</v>
      </c>
      <c r="R20" s="90">
        <f t="shared" si="5"/>
        <v>20691245.076096151</v>
      </c>
    </row>
    <row r="21" spans="1:18">
      <c r="A21" s="40" t="s">
        <v>170</v>
      </c>
      <c r="B21" s="11" t="s">
        <v>171</v>
      </c>
      <c r="C21" s="95">
        <v>2.29</v>
      </c>
      <c r="D21" s="92">
        <v>0.1116504854</v>
      </c>
      <c r="E21" s="93">
        <v>16974511094.433838</v>
      </c>
      <c r="F21" s="35"/>
      <c r="G21" s="265" t="s">
        <v>36</v>
      </c>
      <c r="H21" s="266"/>
      <c r="I21" s="26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아이오타</v>
      </c>
      <c r="P21" s="45">
        <f t="shared" si="2"/>
        <v>955</v>
      </c>
      <c r="Q21" s="80">
        <f t="shared" si="3"/>
        <v>0.11957796010000001</v>
      </c>
      <c r="R21" s="99">
        <f t="shared" si="5"/>
        <v>2321560.2314370298</v>
      </c>
    </row>
    <row r="22" spans="1:18" ht="17.25" thickBot="1">
      <c r="A22" s="40" t="s">
        <v>97</v>
      </c>
      <c r="B22" s="11" t="s">
        <v>98</v>
      </c>
      <c r="C22" s="95">
        <v>3070</v>
      </c>
      <c r="D22" s="92">
        <v>0.1103074141</v>
      </c>
      <c r="E22" s="93">
        <v>5869538.4433802599</v>
      </c>
      <c r="F22" s="35"/>
      <c r="G22" s="271"/>
      <c r="H22" s="272"/>
      <c r="I22" s="27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질리카</v>
      </c>
      <c r="P22" s="39">
        <f t="shared" si="2"/>
        <v>89.2</v>
      </c>
      <c r="Q22" s="77">
        <f t="shared" si="3"/>
        <v>0.11779448620000001</v>
      </c>
      <c r="R22" s="86">
        <f t="shared" si="5"/>
        <v>276215588.04715705</v>
      </c>
    </row>
    <row r="23" spans="1:18" ht="17.25" thickBot="1">
      <c r="A23" s="40" t="s">
        <v>115</v>
      </c>
      <c r="B23" s="11" t="s">
        <v>116</v>
      </c>
      <c r="C23" s="95">
        <v>224</v>
      </c>
      <c r="D23" s="92">
        <v>0.1089108911</v>
      </c>
      <c r="E23" s="93">
        <v>104359641.14032248</v>
      </c>
      <c r="F23" s="35"/>
      <c r="G23" s="9" t="s">
        <v>38</v>
      </c>
      <c r="H23" s="257" t="s">
        <v>37</v>
      </c>
      <c r="I23" s="25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엔진코인</v>
      </c>
      <c r="P23" s="39">
        <f t="shared" si="2"/>
        <v>1185</v>
      </c>
      <c r="Q23" s="77">
        <f t="shared" si="3"/>
        <v>0.11267605629999999</v>
      </c>
      <c r="R23" s="86">
        <f t="shared" si="5"/>
        <v>8867028.4492565803</v>
      </c>
    </row>
    <row r="24" spans="1:18">
      <c r="A24" s="40" t="s">
        <v>101</v>
      </c>
      <c r="B24" s="11" t="s">
        <v>102</v>
      </c>
      <c r="C24" s="95">
        <v>47230</v>
      </c>
      <c r="D24" s="92">
        <v>0.1073856975</v>
      </c>
      <c r="E24" s="93">
        <v>6494205.3523534304</v>
      </c>
      <c r="F24" s="35"/>
      <c r="G24" s="331">
        <f>_xlfn.IFNA(VLOOKUP(G21, $B$2:$D$200, 3, FALSE), "-")</f>
        <v>3.52530172E-2</v>
      </c>
      <c r="H24" s="325">
        <f>_xlfn.IFNA(VLOOKUP(G21, $B$2:$D$200, 2, FALSE), "-")</f>
        <v>39116000</v>
      </c>
      <c r="I24" s="32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스와이프</v>
      </c>
      <c r="P24" s="39">
        <f t="shared" si="2"/>
        <v>2180</v>
      </c>
      <c r="Q24" s="77">
        <f t="shared" si="3"/>
        <v>0.112244898</v>
      </c>
      <c r="R24" s="86">
        <f t="shared" si="5"/>
        <v>7142395.3078827299</v>
      </c>
    </row>
    <row r="25" spans="1:18" ht="17.25" thickBot="1">
      <c r="A25" s="40" t="s">
        <v>73</v>
      </c>
      <c r="B25" s="11" t="s">
        <v>74</v>
      </c>
      <c r="C25" s="95">
        <v>11560</v>
      </c>
      <c r="D25" s="92">
        <v>0.1051625239</v>
      </c>
      <c r="E25" s="93">
        <v>321928.67405039998</v>
      </c>
      <c r="F25" s="35"/>
      <c r="G25" s="332"/>
      <c r="H25" s="327"/>
      <c r="I25" s="32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트웰브쉽스</v>
      </c>
      <c r="P25" s="37">
        <f t="shared" si="2"/>
        <v>2.29</v>
      </c>
      <c r="Q25" s="79">
        <f t="shared" si="3"/>
        <v>0.1116504854</v>
      </c>
      <c r="R25" s="87">
        <f t="shared" si="5"/>
        <v>16974511094.433838</v>
      </c>
    </row>
    <row r="26" spans="1:18">
      <c r="A26" s="40" t="s">
        <v>62</v>
      </c>
      <c r="B26" s="11" t="s">
        <v>63</v>
      </c>
      <c r="C26" s="95">
        <v>38760</v>
      </c>
      <c r="D26" s="92">
        <v>0.1049030787</v>
      </c>
      <c r="E26" s="93">
        <v>422549.80636321998</v>
      </c>
      <c r="F26" s="35"/>
    </row>
    <row r="27" spans="1:18" ht="17.25" thickBot="1">
      <c r="A27" s="40" t="s">
        <v>50</v>
      </c>
      <c r="B27" s="11" t="s">
        <v>51</v>
      </c>
      <c r="C27" s="95">
        <v>301</v>
      </c>
      <c r="D27" s="92">
        <v>0.1025641026</v>
      </c>
      <c r="E27" s="93">
        <v>76472721.854411244</v>
      </c>
      <c r="F27" s="35"/>
    </row>
    <row r="28" spans="1:18" ht="17.25" thickBot="1">
      <c r="A28" s="40" t="s">
        <v>239</v>
      </c>
      <c r="B28" s="11" t="s">
        <v>240</v>
      </c>
      <c r="C28" s="95">
        <v>876</v>
      </c>
      <c r="D28" s="92">
        <v>0.1005025126</v>
      </c>
      <c r="E28" s="93">
        <v>6171831.32863905</v>
      </c>
      <c r="F28" s="35"/>
      <c r="G28" s="256" t="s">
        <v>46</v>
      </c>
      <c r="H28" s="257"/>
      <c r="I28" s="257"/>
      <c r="J28" s="258"/>
      <c r="K28" s="256" t="s">
        <v>44</v>
      </c>
      <c r="L28" s="257"/>
      <c r="M28" s="257"/>
      <c r="N28" s="258"/>
      <c r="O28" s="256" t="s">
        <v>45</v>
      </c>
      <c r="P28" s="257"/>
      <c r="Q28" s="257"/>
      <c r="R28" s="258"/>
    </row>
    <row r="29" spans="1:18" ht="17.25" thickBot="1">
      <c r="A29" s="40" t="s">
        <v>60</v>
      </c>
      <c r="B29" s="11" t="s">
        <v>61</v>
      </c>
      <c r="C29" s="95">
        <v>560</v>
      </c>
      <c r="D29" s="92">
        <v>0.1001964637</v>
      </c>
      <c r="E29" s="93">
        <v>22509105.03947942</v>
      </c>
      <c r="F29" s="35"/>
      <c r="G29" s="321" t="s">
        <v>55</v>
      </c>
      <c r="H29" s="333">
        <f ca="1">NOW()</f>
        <v>44371.020929976854</v>
      </c>
      <c r="I29" s="334"/>
      <c r="J29" s="335"/>
      <c r="K29" s="324" t="s">
        <v>55</v>
      </c>
      <c r="L29" s="333">
        <f ca="1">NOW()</f>
        <v>44371.020929976854</v>
      </c>
      <c r="M29" s="334"/>
      <c r="N29" s="335"/>
      <c r="O29" s="324" t="s">
        <v>55</v>
      </c>
      <c r="P29" s="333">
        <f ca="1">NOW()</f>
        <v>44371.020929976854</v>
      </c>
      <c r="Q29" s="334"/>
      <c r="R29" s="335"/>
    </row>
    <row r="30" spans="1:18" ht="17.25" thickBot="1">
      <c r="A30" s="40" t="s">
        <v>143</v>
      </c>
      <c r="B30" s="11" t="s">
        <v>144</v>
      </c>
      <c r="C30" s="95">
        <v>4250</v>
      </c>
      <c r="D30" s="92">
        <v>9.9611901700000005E-2</v>
      </c>
      <c r="E30" s="93">
        <v>1200969.7344482299</v>
      </c>
      <c r="F30" s="35"/>
      <c r="G30" s="318"/>
      <c r="H30" s="36" t="s">
        <v>58</v>
      </c>
      <c r="I30" s="73" t="s">
        <v>59</v>
      </c>
      <c r="J30" s="69" t="s">
        <v>289</v>
      </c>
      <c r="K30" s="318"/>
      <c r="L30" s="36" t="s">
        <v>58</v>
      </c>
      <c r="M30" s="73" t="s">
        <v>59</v>
      </c>
      <c r="N30" s="69" t="s">
        <v>289</v>
      </c>
      <c r="O30" s="318"/>
      <c r="P30" s="36" t="s">
        <v>58</v>
      </c>
      <c r="Q30" s="73" t="s">
        <v>59</v>
      </c>
      <c r="R30" s="69" t="s">
        <v>289</v>
      </c>
    </row>
    <row r="31" spans="1:18">
      <c r="A31" s="40" t="s">
        <v>200</v>
      </c>
      <c r="B31" s="11" t="s">
        <v>201</v>
      </c>
      <c r="C31" s="95">
        <v>42.2</v>
      </c>
      <c r="D31" s="92">
        <v>9.8958333300000006E-2</v>
      </c>
      <c r="E31" s="93">
        <v>183320872.50819334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74.900000000000006</v>
      </c>
      <c r="I31" s="76">
        <f t="shared" ref="I31:I50" ca="1" si="8">_xlfn.IFNA(VLOOKUP(G31, $B$2:$D$200, 3, FALSE), "")</f>
        <v>1.4905149100000001E-2</v>
      </c>
      <c r="J31" s="85">
        <f ca="1">_xlfn.IFNA(VLOOKUP(G31, $B$2:$E$200, 4, FALSE), "")</f>
        <v>484446673.36103368</v>
      </c>
      <c r="K31" s="55" t="str">
        <f ca="1">IFERROR(OFFSET(INDIRECT($H$3 &amp; "!A44"), 0, 0), "")</f>
        <v>센티넬프로토콜</v>
      </c>
      <c r="L31" s="38">
        <f t="shared" ref="L31:L50" ca="1" si="9">_xlfn.IFNA(VLOOKUP(K31, $B$2:$D$200, 2, FALSE), "")</f>
        <v>74.900000000000006</v>
      </c>
      <c r="M31" s="76">
        <f t="shared" ref="M31:M50" ca="1" si="10">_xlfn.IFNA(VLOOKUP(K31, $B$2:$D$200, 3, FALSE), "")</f>
        <v>1.4905149100000001E-2</v>
      </c>
      <c r="N31" s="85">
        <f ca="1">_xlfn.IFNA(VLOOKUP(K31, $B$2:$E$200, 4, FALSE), "")</f>
        <v>484446673.36103368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272</v>
      </c>
      <c r="Q31" s="76">
        <f t="shared" ref="Q31:Q50" ca="1" si="12">_xlfn.IFNA(VLOOKUP(O31, $B$2:$D$200, 3, FALSE), "")</f>
        <v>0.22522522519999999</v>
      </c>
      <c r="R31" s="85">
        <f ca="1">_xlfn.IFNA(VLOOKUP(O31, $B$2:$E$200, 4, FALSE), "")</f>
        <v>6093593994.564558</v>
      </c>
    </row>
    <row r="32" spans="1:18">
      <c r="A32" s="40" t="s">
        <v>155</v>
      </c>
      <c r="B32" s="11" t="s">
        <v>156</v>
      </c>
      <c r="C32" s="95">
        <v>65</v>
      </c>
      <c r="D32" s="92">
        <v>9.7972973000000005E-2</v>
      </c>
      <c r="E32" s="93">
        <v>223702338.48632795</v>
      </c>
      <c r="F32" s="35"/>
      <c r="G32" s="56" t="str">
        <f ca="1">IFERROR(OFFSET(INDIRECT($H$3 &amp; "!A98"), 1, 0), "")</f>
        <v>도지코인</v>
      </c>
      <c r="H32" s="39">
        <f t="shared" ca="1" si="7"/>
        <v>272</v>
      </c>
      <c r="I32" s="77">
        <f t="shared" ca="1" si="8"/>
        <v>0.22522522519999999</v>
      </c>
      <c r="J32" s="86">
        <f t="shared" ref="J32:J50" ca="1" si="13">_xlfn.IFNA(VLOOKUP(G32, $B$2:$E$200, 4, FALSE), "")</f>
        <v>6093593994.564558</v>
      </c>
      <c r="K32" s="56" t="str">
        <f ca="1">IFERROR(OFFSET(INDIRECT($H$3 &amp; "!A44"), 1, 0), "")</f>
        <v>비트토렌트</v>
      </c>
      <c r="L32" s="39">
        <f t="shared" ca="1" si="9"/>
        <v>2.72</v>
      </c>
      <c r="M32" s="77">
        <f t="shared" ca="1" si="10"/>
        <v>8.36653386E-2</v>
      </c>
      <c r="N32" s="86">
        <f t="shared" ref="N32:N50" ca="1" si="14">_xlfn.IFNA(VLOOKUP(K32, $B$2:$E$200, 4, FALSE), "")</f>
        <v>31615844154.948288</v>
      </c>
      <c r="O32" s="56" t="str">
        <f ca="1">IFERROR(OFFSET(INDIRECT($H$3 &amp; "!A71"), 1, 0), "")</f>
        <v>스텔라루멘</v>
      </c>
      <c r="P32" s="39">
        <f t="shared" ca="1" si="11"/>
        <v>301</v>
      </c>
      <c r="Q32" s="77">
        <f t="shared" ca="1" si="12"/>
        <v>0.1025641026</v>
      </c>
      <c r="R32" s="86">
        <f t="shared" ref="R32:R50" ca="1" si="15">_xlfn.IFNA(VLOOKUP(O32, $B$2:$E$200, 4, FALSE), "")</f>
        <v>76472721.854411244</v>
      </c>
    </row>
    <row r="33" spans="1:18">
      <c r="A33" s="40" t="s">
        <v>107</v>
      </c>
      <c r="B33" s="11" t="s">
        <v>108</v>
      </c>
      <c r="C33" s="95">
        <v>20140</v>
      </c>
      <c r="D33" s="92">
        <v>9.7547683900000001E-2</v>
      </c>
      <c r="E33" s="93">
        <v>821379.95734095003</v>
      </c>
      <c r="F33" s="35"/>
      <c r="G33" s="56" t="str">
        <f ca="1">IFERROR(OFFSET(INDIRECT($H$3 &amp; "!A98"), 2, 0), "")</f>
        <v>엑시인피니티</v>
      </c>
      <c r="H33" s="39">
        <f t="shared" ca="1" si="7"/>
        <v>4180</v>
      </c>
      <c r="I33" s="77">
        <f t="shared" ca="1" si="8"/>
        <v>0.1266846361</v>
      </c>
      <c r="J33" s="86">
        <f t="shared" ca="1" si="13"/>
        <v>1450919.8221859799</v>
      </c>
      <c r="K33" s="56" t="str">
        <f ca="1">IFERROR(OFFSET(INDIRECT($H$3 &amp; "!A44"), 2, 0), "")</f>
        <v>비체인</v>
      </c>
      <c r="L33" s="39">
        <f t="shared" ca="1" si="9"/>
        <v>89.2</v>
      </c>
      <c r="M33" s="77">
        <f t="shared" ca="1" si="10"/>
        <v>6.9544364499999997E-2</v>
      </c>
      <c r="N33" s="86">
        <f t="shared" ca="1" si="14"/>
        <v>1252982834.3301296</v>
      </c>
      <c r="O33" s="56" t="str">
        <f ca="1">IFERROR(OFFSET(INDIRECT($H$3 &amp; "!A71"), 2, 0), "")</f>
        <v>스택스</v>
      </c>
      <c r="P33" s="39">
        <f t="shared" ca="1" si="11"/>
        <v>746</v>
      </c>
      <c r="Q33" s="77">
        <f t="shared" ca="1" si="12"/>
        <v>5.9659090900000003E-2</v>
      </c>
      <c r="R33" s="86">
        <f t="shared" ca="1" si="15"/>
        <v>6652861.7904727403</v>
      </c>
    </row>
    <row r="34" spans="1:18">
      <c r="A34" s="40" t="s">
        <v>105</v>
      </c>
      <c r="B34" s="11" t="s">
        <v>106</v>
      </c>
      <c r="C34" s="95">
        <v>735</v>
      </c>
      <c r="D34" s="92">
        <v>9.7014925399999993E-2</v>
      </c>
      <c r="E34" s="93">
        <v>1925097.15100967</v>
      </c>
      <c r="F34" s="35"/>
      <c r="G34" s="56" t="str">
        <f ca="1">IFERROR(OFFSET(INDIRECT($H$3 &amp; "!A98"), 3, 0), "")</f>
        <v>에이다</v>
      </c>
      <c r="H34" s="39">
        <f t="shared" ca="1" si="7"/>
        <v>1460</v>
      </c>
      <c r="I34" s="77">
        <f t="shared" ca="1" si="8"/>
        <v>8.5501858700000002E-2</v>
      </c>
      <c r="J34" s="86">
        <f t="shared" ca="1" si="13"/>
        <v>82012121.569085002</v>
      </c>
      <c r="K34" s="56" t="str">
        <f ca="1">IFERROR(OFFSET(INDIRECT($H$3 &amp; "!A44"), 3, 0), "")</f>
        <v>앵커</v>
      </c>
      <c r="L34" s="39">
        <f t="shared" ca="1" si="9"/>
        <v>85.2</v>
      </c>
      <c r="M34" s="77">
        <f t="shared" ca="1" si="10"/>
        <v>0.33751962320000001</v>
      </c>
      <c r="N34" s="86">
        <f t="shared" ca="1" si="14"/>
        <v>963888984.17301452</v>
      </c>
      <c r="O34" s="56" t="str">
        <f ca="1">IFERROR(OFFSET(INDIRECT($H$3 &amp; "!A71"), 3, 0), "")</f>
        <v>아이콘</v>
      </c>
      <c r="P34" s="39">
        <f t="shared" ca="1" si="11"/>
        <v>893</v>
      </c>
      <c r="Q34" s="77">
        <f t="shared" ca="1" si="12"/>
        <v>8.1113801499999999E-2</v>
      </c>
      <c r="R34" s="86">
        <f t="shared" ca="1" si="15"/>
        <v>4086138.7698260401</v>
      </c>
    </row>
    <row r="35" spans="1:18">
      <c r="A35" s="40" t="s">
        <v>258</v>
      </c>
      <c r="B35" s="11" t="s">
        <v>259</v>
      </c>
      <c r="C35" s="95">
        <v>46.6</v>
      </c>
      <c r="D35" s="92">
        <v>9.6470588199999999E-2</v>
      </c>
      <c r="E35" s="93">
        <v>29532972.37382685</v>
      </c>
      <c r="F35" s="35"/>
      <c r="G35" s="58" t="str">
        <f ca="1">IFERROR(OFFSET(INDIRECT($H$3 &amp; "!A98"), 4, 0), "")</f>
        <v>비트토렌트</v>
      </c>
      <c r="H35" s="44">
        <f t="shared" ca="1" si="7"/>
        <v>2.72</v>
      </c>
      <c r="I35" s="78">
        <f t="shared" ca="1" si="8"/>
        <v>8.36653386E-2</v>
      </c>
      <c r="J35" s="90">
        <f t="shared" ca="1" si="13"/>
        <v>31615844154.948288</v>
      </c>
      <c r="K35" s="58" t="str">
        <f ca="1">IFERROR(OFFSET(INDIRECT($H$3 &amp; "!A44"), 4, 0), "")</f>
        <v>크립토닷컴체인</v>
      </c>
      <c r="L35" s="44">
        <f t="shared" ca="1" si="9"/>
        <v>108</v>
      </c>
      <c r="M35" s="78">
        <f t="shared" ca="1" si="10"/>
        <v>4.8543689299999998E-2</v>
      </c>
      <c r="N35" s="90">
        <f t="shared" ca="1" si="14"/>
        <v>22775372.836242571</v>
      </c>
      <c r="O35" s="58" t="str">
        <f ca="1">IFERROR(OFFSET(INDIRECT($H$3 &amp; "!A71"), 4, 0), "")</f>
        <v>베이직어텐션토큰</v>
      </c>
      <c r="P35" s="44">
        <f t="shared" ca="1" si="11"/>
        <v>633</v>
      </c>
      <c r="Q35" s="78">
        <f t="shared" ca="1" si="12"/>
        <v>0.1263345196</v>
      </c>
      <c r="R35" s="90">
        <f t="shared" ca="1" si="15"/>
        <v>2627222.90485813</v>
      </c>
    </row>
    <row r="36" spans="1:18">
      <c r="A36" s="40" t="s">
        <v>254</v>
      </c>
      <c r="B36" s="11" t="s">
        <v>255</v>
      </c>
      <c r="C36" s="95">
        <v>28.7</v>
      </c>
      <c r="D36" s="92">
        <v>9.5419847299999999E-2</v>
      </c>
      <c r="E36" s="93">
        <v>229278811.41774517</v>
      </c>
      <c r="F36" s="35"/>
      <c r="G36" s="56" t="str">
        <f ca="1">IFERROR(OFFSET(INDIRECT($H$3 &amp; "!A98"), 5, 0), "")</f>
        <v>비트코인</v>
      </c>
      <c r="H36" s="39">
        <f t="shared" ca="1" si="7"/>
        <v>39116000</v>
      </c>
      <c r="I36" s="77">
        <f t="shared" ca="1" si="8"/>
        <v>3.52530172E-2</v>
      </c>
      <c r="J36" s="99">
        <f t="shared" ca="1" si="13"/>
        <v>13963.61893726</v>
      </c>
      <c r="K36" s="56" t="str">
        <f ca="1">IFERROR(OFFSET(INDIRECT($H$3 &amp; "!A44"), 5, 0), "")</f>
        <v>트론</v>
      </c>
      <c r="L36" s="39">
        <f t="shared" ca="1" si="9"/>
        <v>65</v>
      </c>
      <c r="M36" s="77">
        <f t="shared" ca="1" si="10"/>
        <v>9.7972973000000005E-2</v>
      </c>
      <c r="N36" s="99">
        <f t="shared" ca="1" si="14"/>
        <v>223702338.48632795</v>
      </c>
      <c r="O36" s="56" t="str">
        <f ca="1">IFERROR(OFFSET(INDIRECT($H$3 &amp; "!A71"), 5, 0), "")</f>
        <v>칠리즈</v>
      </c>
      <c r="P36" s="39">
        <f t="shared" ca="1" si="11"/>
        <v>277</v>
      </c>
      <c r="Q36" s="77">
        <f t="shared" ca="1" si="12"/>
        <v>7.3643410899999998E-2</v>
      </c>
      <c r="R36" s="99">
        <f t="shared" ca="1" si="15"/>
        <v>221944766.58167034</v>
      </c>
    </row>
    <row r="37" spans="1:18">
      <c r="A37" s="40" t="s">
        <v>237</v>
      </c>
      <c r="B37" s="11" t="s">
        <v>238</v>
      </c>
      <c r="C37" s="95">
        <v>2375</v>
      </c>
      <c r="D37" s="92">
        <v>9.4470046099999996E-2</v>
      </c>
      <c r="E37" s="93">
        <v>635941.69410276995</v>
      </c>
      <c r="F37" s="35"/>
      <c r="G37" s="56" t="str">
        <f ca="1">IFERROR(OFFSET(INDIRECT($H$3 &amp; "!A98"), 6, 0), "")</f>
        <v>이더리움</v>
      </c>
      <c r="H37" s="39">
        <f t="shared" ca="1" si="7"/>
        <v>2300000</v>
      </c>
      <c r="I37" s="77">
        <f t="shared" ca="1" si="8"/>
        <v>5.2150045700000001E-2</v>
      </c>
      <c r="J37" s="86">
        <f t="shared" ca="1" si="13"/>
        <v>145731.78981227</v>
      </c>
      <c r="K37" s="56" t="str">
        <f ca="1">IFERROR(OFFSET(INDIRECT($H$3 &amp; "!A44"), 6, 0), "")</f>
        <v>아이오에스티</v>
      </c>
      <c r="L37" s="39">
        <f t="shared" ca="1" si="9"/>
        <v>21.3</v>
      </c>
      <c r="M37" s="77">
        <f t="shared" ca="1" si="10"/>
        <v>0.1329787234</v>
      </c>
      <c r="N37" s="86">
        <f t="shared" ca="1" si="14"/>
        <v>277387356.23209637</v>
      </c>
      <c r="O37" s="56" t="str">
        <f ca="1">IFERROR(OFFSET(INDIRECT($H$3 &amp; "!A71"), 6, 0), "")</f>
        <v>제로엑스</v>
      </c>
      <c r="P37" s="39">
        <f t="shared" ca="1" si="11"/>
        <v>735</v>
      </c>
      <c r="Q37" s="77">
        <f t="shared" ca="1" si="12"/>
        <v>9.7014925399999993E-2</v>
      </c>
      <c r="R37" s="86">
        <f t="shared" ca="1" si="15"/>
        <v>1925097.15100967</v>
      </c>
    </row>
    <row r="38" spans="1:18">
      <c r="A38" s="40" t="s">
        <v>180</v>
      </c>
      <c r="B38" s="11" t="s">
        <v>181</v>
      </c>
      <c r="C38" s="95">
        <v>144</v>
      </c>
      <c r="D38" s="92">
        <v>9.0909090900000003E-2</v>
      </c>
      <c r="E38" s="93">
        <v>6038389.1620302899</v>
      </c>
      <c r="F38" s="35"/>
      <c r="G38" s="56" t="str">
        <f ca="1">IFERROR(OFFSET(INDIRECT($H$3 &amp; "!A98"), 7, 0), "")</f>
        <v>카바</v>
      </c>
      <c r="H38" s="39">
        <f t="shared" ca="1" si="7"/>
        <v>3990</v>
      </c>
      <c r="I38" s="77">
        <f t="shared" ca="1" si="8"/>
        <v>6.6844919799999999E-2</v>
      </c>
      <c r="J38" s="86">
        <f t="shared" ca="1" si="13"/>
        <v>975457.9756758</v>
      </c>
      <c r="K38" s="56" t="str">
        <f ca="1">IFERROR(OFFSET(INDIRECT($H$3 &amp; "!A44"), 7, 0), "")</f>
        <v>에스티피</v>
      </c>
      <c r="L38" s="39">
        <f t="shared" ca="1" si="9"/>
        <v>33</v>
      </c>
      <c r="M38" s="77">
        <f t="shared" ca="1" si="10"/>
        <v>7.4918566800000003E-2</v>
      </c>
      <c r="N38" s="86">
        <f t="shared" ca="1" si="14"/>
        <v>33294365.17469639</v>
      </c>
      <c r="O38" s="56" t="str">
        <f ca="1">IFERROR(OFFSET(INDIRECT($H$3 &amp; "!A71"), 7, 0), "")</f>
        <v>헤데라해시그래프</v>
      </c>
      <c r="P38" s="39">
        <f t="shared" ca="1" si="11"/>
        <v>208</v>
      </c>
      <c r="Q38" s="77">
        <f t="shared" ca="1" si="12"/>
        <v>7.2164948500000006E-2</v>
      </c>
      <c r="R38" s="86">
        <f t="shared" ca="1" si="15"/>
        <v>29736066.350437179</v>
      </c>
    </row>
    <row r="39" spans="1:18">
      <c r="A39" s="40" t="s">
        <v>127</v>
      </c>
      <c r="B39" s="11" t="s">
        <v>128</v>
      </c>
      <c r="C39" s="95">
        <v>216</v>
      </c>
      <c r="D39" s="92">
        <v>9.0909090900000003E-2</v>
      </c>
      <c r="E39" s="93">
        <v>12509874.335544109</v>
      </c>
      <c r="F39" s="35"/>
      <c r="G39" s="56" t="str">
        <f ca="1">IFERROR(OFFSET(INDIRECT($H$3 &amp; "!A98"), 8, 0), "")</f>
        <v>쎄타토큰</v>
      </c>
      <c r="H39" s="39">
        <f t="shared" ca="1" si="7"/>
        <v>8220</v>
      </c>
      <c r="I39" s="77">
        <f t="shared" ca="1" si="8"/>
        <v>9.0909090900000003E-2</v>
      </c>
      <c r="J39" s="86">
        <f t="shared" ca="1" si="13"/>
        <v>1772446.50035905</v>
      </c>
      <c r="K39" s="56" t="str">
        <f ca="1">IFERROR(OFFSET(INDIRECT($H$3 &amp; "!A44"), 8, 0), "")</f>
        <v>질리카</v>
      </c>
      <c r="L39" s="39">
        <f t="shared" ca="1" si="9"/>
        <v>89.2</v>
      </c>
      <c r="M39" s="77">
        <f t="shared" ca="1" si="10"/>
        <v>0.11779448620000001</v>
      </c>
      <c r="N39" s="86">
        <f t="shared" ca="1" si="14"/>
        <v>276215588.04715705</v>
      </c>
      <c r="O39" s="56" t="str">
        <f ca="1">IFERROR(OFFSET(INDIRECT($H$3 &amp; "!A71"), 8, 0), "")</f>
        <v>아이오타</v>
      </c>
      <c r="P39" s="39">
        <f t="shared" ca="1" si="11"/>
        <v>955</v>
      </c>
      <c r="Q39" s="77">
        <f t="shared" ca="1" si="12"/>
        <v>0.11957796010000001</v>
      </c>
      <c r="R39" s="86">
        <f t="shared" ca="1" si="15"/>
        <v>2321560.2314370298</v>
      </c>
    </row>
    <row r="40" spans="1:18" ht="17.25" thickBot="1">
      <c r="A40" s="40" t="s">
        <v>113</v>
      </c>
      <c r="B40" s="11" t="s">
        <v>114</v>
      </c>
      <c r="C40" s="95">
        <v>8220</v>
      </c>
      <c r="D40" s="92">
        <v>9.0909090900000003E-2</v>
      </c>
      <c r="E40" s="93">
        <v>1772446.50035905</v>
      </c>
      <c r="F40" s="35"/>
      <c r="G40" s="57" t="str">
        <f ca="1">IFERROR(OFFSET(INDIRECT($H$3 &amp; "!A98"), 9, 0), "")</f>
        <v>비체인</v>
      </c>
      <c r="H40" s="37">
        <f t="shared" ca="1" si="7"/>
        <v>89.2</v>
      </c>
      <c r="I40" s="79">
        <f t="shared" ca="1" si="8"/>
        <v>6.9544364499999997E-2</v>
      </c>
      <c r="J40" s="87">
        <f t="shared" ca="1" si="13"/>
        <v>1252982834.3301296</v>
      </c>
      <c r="K40" s="57" t="str">
        <f ca="1">IFERROR(OFFSET(INDIRECT($H$3 &amp; "!A44"), 9, 0), "")</f>
        <v>저스트</v>
      </c>
      <c r="L40" s="37">
        <f t="shared" ca="1" si="9"/>
        <v>47.2</v>
      </c>
      <c r="M40" s="79">
        <f t="shared" ca="1" si="10"/>
        <v>8.5057471300000007E-2</v>
      </c>
      <c r="N40" s="87">
        <f t="shared" ca="1" si="14"/>
        <v>14504034.415275641</v>
      </c>
      <c r="O40" s="57" t="str">
        <f ca="1">IFERROR(OFFSET(INDIRECT($H$3 &amp; "!A71"), 9, 0), "")</f>
        <v>시빅</v>
      </c>
      <c r="P40" s="37">
        <f t="shared" ca="1" si="11"/>
        <v>216</v>
      </c>
      <c r="Q40" s="79">
        <f t="shared" ca="1" si="12"/>
        <v>9.0909090900000003E-2</v>
      </c>
      <c r="R40" s="87">
        <f t="shared" ca="1" si="15"/>
        <v>12509874.335544109</v>
      </c>
    </row>
    <row r="41" spans="1:18">
      <c r="A41" s="40" t="s">
        <v>125</v>
      </c>
      <c r="B41" s="11" t="s">
        <v>126</v>
      </c>
      <c r="C41" s="95">
        <v>15.7</v>
      </c>
      <c r="D41" s="92">
        <v>9.02777778E-2</v>
      </c>
      <c r="E41" s="93">
        <v>566878842.55438793</v>
      </c>
      <c r="F41" s="35"/>
      <c r="G41" s="59" t="str">
        <f ca="1">IFERROR(OFFSET(INDIRECT($H$3 &amp; "!A98"), 10, 0), "")</f>
        <v>이오스</v>
      </c>
      <c r="H41" s="38">
        <f t="shared" ca="1" si="7"/>
        <v>4250</v>
      </c>
      <c r="I41" s="76">
        <f t="shared" ca="1" si="8"/>
        <v>7.7313054500000006E-2</v>
      </c>
      <c r="J41" s="85">
        <f t="shared" ca="1" si="13"/>
        <v>15494312.813096751</v>
      </c>
      <c r="K41" s="55" t="str">
        <f ca="1">IFERROR(OFFSET(INDIRECT($H$3 &amp; "!A44"), 10, 0), "")</f>
        <v>룸네트워크</v>
      </c>
      <c r="L41" s="38">
        <f t="shared" ca="1" si="9"/>
        <v>46.6</v>
      </c>
      <c r="M41" s="76">
        <f t="shared" ca="1" si="10"/>
        <v>9.6470588199999999E-2</v>
      </c>
      <c r="N41" s="85">
        <f t="shared" ca="1" si="14"/>
        <v>29532972.37382685</v>
      </c>
      <c r="O41" s="55" t="str">
        <f ca="1">IFERROR(OFFSET(INDIRECT($H$3 &amp; "!A71"), 10, 0), "")</f>
        <v>왁스</v>
      </c>
      <c r="P41" s="38">
        <f t="shared" ca="1" si="11"/>
        <v>113</v>
      </c>
      <c r="Q41" s="76">
        <f t="shared" ca="1" si="12"/>
        <v>8.6538461499999997E-2</v>
      </c>
      <c r="R41" s="85">
        <f t="shared" ca="1" si="15"/>
        <v>15927570.440972481</v>
      </c>
    </row>
    <row r="42" spans="1:18">
      <c r="A42" s="40" t="s">
        <v>71</v>
      </c>
      <c r="B42" s="11" t="s">
        <v>72</v>
      </c>
      <c r="C42" s="95">
        <v>12.1</v>
      </c>
      <c r="D42" s="92">
        <v>9.0090090100000006E-2</v>
      </c>
      <c r="E42" s="93">
        <v>676426154.95004117</v>
      </c>
      <c r="F42" s="35"/>
      <c r="G42" s="56" t="str">
        <f ca="1">IFERROR(OFFSET(INDIRECT($H$3 &amp; "!A98"), 11, 0), "")</f>
        <v>체인링크</v>
      </c>
      <c r="H42" s="39">
        <f t="shared" ca="1" si="7"/>
        <v>21350</v>
      </c>
      <c r="I42" s="77">
        <f t="shared" ca="1" si="8"/>
        <v>8.9285714299999999E-2</v>
      </c>
      <c r="J42" s="86">
        <f t="shared" ca="1" si="13"/>
        <v>951564.32043166005</v>
      </c>
      <c r="K42" s="56" t="str">
        <f ca="1">IFERROR(OFFSET(INDIRECT($H$3 &amp; "!A44"), 11, 0), "")</f>
        <v>시아코인</v>
      </c>
      <c r="L42" s="39">
        <f t="shared" ca="1" si="9"/>
        <v>11.9</v>
      </c>
      <c r="M42" s="77">
        <f t="shared" ca="1" si="10"/>
        <v>8.1818181800000001E-2</v>
      </c>
      <c r="N42" s="86">
        <f t="shared" ca="1" si="14"/>
        <v>369664431.01980847</v>
      </c>
      <c r="O42" s="56" t="str">
        <f ca="1">IFERROR(OFFSET(INDIRECT($H$3 &amp; "!A71"), 11, 0), "")</f>
        <v>샌드박스</v>
      </c>
      <c r="P42" s="39">
        <f t="shared" ca="1" si="11"/>
        <v>224</v>
      </c>
      <c r="Q42" s="77">
        <f t="shared" ca="1" si="12"/>
        <v>0.1089108911</v>
      </c>
      <c r="R42" s="86">
        <f t="shared" ca="1" si="15"/>
        <v>104359641.14032248</v>
      </c>
    </row>
    <row r="43" spans="1:18">
      <c r="A43" s="40" t="s">
        <v>75</v>
      </c>
      <c r="B43" s="11" t="s">
        <v>76</v>
      </c>
      <c r="C43" s="95">
        <v>21350</v>
      </c>
      <c r="D43" s="92">
        <v>8.9285714299999999E-2</v>
      </c>
      <c r="E43" s="93">
        <v>951564.32043166005</v>
      </c>
      <c r="F43" s="35"/>
      <c r="G43" s="56" t="str">
        <f ca="1">IFERROR(OFFSET(INDIRECT($H$3 &amp; "!A98"), 12, 0), "")</f>
        <v>스텔라루멘</v>
      </c>
      <c r="H43" s="39">
        <f t="shared" ca="1" si="7"/>
        <v>301</v>
      </c>
      <c r="I43" s="77">
        <f t="shared" ca="1" si="8"/>
        <v>0.1025641026</v>
      </c>
      <c r="J43" s="86">
        <f t="shared" ca="1" si="13"/>
        <v>76472721.854411244</v>
      </c>
      <c r="K43" s="56" t="str">
        <f ca="1">IFERROR(OFFSET(INDIRECT($H$3 &amp; "!A44"), 12, 0), "")</f>
        <v>오브스</v>
      </c>
      <c r="L43" s="39">
        <f t="shared" ca="1" si="9"/>
        <v>54.6</v>
      </c>
      <c r="M43" s="77">
        <f t="shared" ca="1" si="10"/>
        <v>0.21333333330000001</v>
      </c>
      <c r="N43" s="86">
        <f t="shared" ca="1" si="14"/>
        <v>106137387.42687555</v>
      </c>
      <c r="O43" s="56" t="str">
        <f ca="1">IFERROR(OFFSET(INDIRECT($H$3 &amp; "!A71"), 12, 0), "")</f>
        <v>리플</v>
      </c>
      <c r="P43" s="39">
        <f t="shared" ca="1" si="11"/>
        <v>729</v>
      </c>
      <c r="Q43" s="77">
        <f t="shared" ca="1" si="12"/>
        <v>0.14084507039999999</v>
      </c>
      <c r="R43" s="86">
        <f t="shared" ca="1" si="15"/>
        <v>1283029637.6939683</v>
      </c>
    </row>
    <row r="44" spans="1:18">
      <c r="A44" s="40" t="s">
        <v>166</v>
      </c>
      <c r="B44" s="11" t="s">
        <v>167</v>
      </c>
      <c r="C44" s="95">
        <v>47.9</v>
      </c>
      <c r="D44" s="92">
        <v>8.8636363600000004E-2</v>
      </c>
      <c r="E44" s="93">
        <v>108266353.33480455</v>
      </c>
      <c r="F44" s="35"/>
      <c r="G44" s="56" t="str">
        <f ca="1">IFERROR(OFFSET(INDIRECT($H$3 &amp; "!A98"), 13, 0), "")</f>
        <v>스택스</v>
      </c>
      <c r="H44" s="39">
        <f t="shared" ca="1" si="7"/>
        <v>746</v>
      </c>
      <c r="I44" s="77">
        <f t="shared" ca="1" si="8"/>
        <v>5.9659090900000003E-2</v>
      </c>
      <c r="J44" s="86">
        <f t="shared" ca="1" si="13"/>
        <v>6652861.7904727403</v>
      </c>
      <c r="K44" s="56" t="str">
        <f ca="1">IFERROR(OFFSET(INDIRECT($H$3 &amp; "!A44"), 13, 0), "")</f>
        <v>썬더토큰</v>
      </c>
      <c r="L44" s="39">
        <f t="shared" ca="1" si="9"/>
        <v>5.76</v>
      </c>
      <c r="M44" s="77">
        <f t="shared" ca="1" si="10"/>
        <v>5.4945054899999998E-2</v>
      </c>
      <c r="N44" s="86">
        <f t="shared" ca="1" si="14"/>
        <v>435031786.59311569</v>
      </c>
      <c r="O44" s="56" t="str">
        <f ca="1">IFERROR(OFFSET(INDIRECT($H$3 &amp; "!A71"), 13, 0), "")</f>
        <v>디센트럴랜드</v>
      </c>
      <c r="P44" s="39">
        <f t="shared" ca="1" si="11"/>
        <v>560</v>
      </c>
      <c r="Q44" s="77">
        <f t="shared" ca="1" si="12"/>
        <v>0.1001964637</v>
      </c>
      <c r="R44" s="86">
        <f t="shared" ca="1" si="15"/>
        <v>22509105.03947942</v>
      </c>
    </row>
    <row r="45" spans="1:18">
      <c r="A45" s="40" t="s">
        <v>274</v>
      </c>
      <c r="B45" s="11" t="s">
        <v>275</v>
      </c>
      <c r="C45" s="95">
        <v>468</v>
      </c>
      <c r="D45" s="92">
        <v>8.8372092999999999E-2</v>
      </c>
      <c r="E45" s="93">
        <v>2072732.97890576</v>
      </c>
      <c r="F45" s="35"/>
      <c r="G45" s="58" t="str">
        <f ca="1">IFERROR(OFFSET(INDIRECT($H$3 &amp; "!A98"), 14, 0), "")</f>
        <v>폴카닷</v>
      </c>
      <c r="H45" s="44">
        <f t="shared" ca="1" si="7"/>
        <v>18610</v>
      </c>
      <c r="I45" s="78">
        <f t="shared" ca="1" si="8"/>
        <v>8.8304093599999994E-2</v>
      </c>
      <c r="J45" s="90">
        <f t="shared" ca="1" si="13"/>
        <v>1523137.00098889</v>
      </c>
      <c r="K45" s="58" t="str">
        <f ca="1">IFERROR(OFFSET(INDIRECT($H$3 &amp; "!A44"), 14, 0), "")</f>
        <v>스톰엑스</v>
      </c>
      <c r="L45" s="44">
        <f t="shared" ca="1" si="9"/>
        <v>15.7</v>
      </c>
      <c r="M45" s="78">
        <f t="shared" ca="1" si="10"/>
        <v>9.02777778E-2</v>
      </c>
      <c r="N45" s="90">
        <f t="shared" ca="1" si="14"/>
        <v>566878842.55438793</v>
      </c>
      <c r="O45" s="58" t="str">
        <f ca="1">IFERROR(OFFSET(INDIRECT($H$3 &amp; "!A71"), 14, 0), "")</f>
        <v>하이브</v>
      </c>
      <c r="P45" s="44">
        <f t="shared" ca="1" si="11"/>
        <v>267</v>
      </c>
      <c r="Q45" s="78">
        <f t="shared" ca="1" si="12"/>
        <v>0.1218487395</v>
      </c>
      <c r="R45" s="90">
        <f t="shared" ca="1" si="15"/>
        <v>20691245.076096151</v>
      </c>
    </row>
    <row r="46" spans="1:18">
      <c r="A46" s="40" t="s">
        <v>137</v>
      </c>
      <c r="B46" s="11" t="s">
        <v>138</v>
      </c>
      <c r="C46" s="95">
        <v>18610</v>
      </c>
      <c r="D46" s="92">
        <v>8.8304093599999994E-2</v>
      </c>
      <c r="E46" s="93">
        <v>1523137.00098889</v>
      </c>
      <c r="F46" s="35"/>
      <c r="G46" s="56" t="str">
        <f ca="1">IFERROR(OFFSET(INDIRECT($H$3 &amp; "!A98"), 15, 0), "")</f>
        <v>아이콘</v>
      </c>
      <c r="H46" s="39">
        <f t="shared" ca="1" si="7"/>
        <v>893</v>
      </c>
      <c r="I46" s="77">
        <f t="shared" ca="1" si="8"/>
        <v>8.1113801499999999E-2</v>
      </c>
      <c r="J46" s="99">
        <f t="shared" ca="1" si="13"/>
        <v>4086138.7698260401</v>
      </c>
      <c r="K46" s="56" t="str">
        <f ca="1">IFERROR(OFFSET(INDIRECT($H$3 &amp; "!A44"), 15, 0), "")</f>
        <v>쿼크체인</v>
      </c>
      <c r="L46" s="39">
        <f t="shared" ca="1" si="9"/>
        <v>12.1</v>
      </c>
      <c r="M46" s="77">
        <f t="shared" ca="1" si="10"/>
        <v>9.0090090100000006E-2</v>
      </c>
      <c r="N46" s="99">
        <f t="shared" ca="1" si="14"/>
        <v>676426154.95004117</v>
      </c>
      <c r="O46" s="56" t="str">
        <f ca="1">IFERROR(OFFSET(INDIRECT($H$3 &amp; "!A71"), 15, 0), "")</f>
        <v>온톨로지</v>
      </c>
      <c r="P46" s="39">
        <f t="shared" ca="1" si="11"/>
        <v>728</v>
      </c>
      <c r="Q46" s="77">
        <f t="shared" ca="1" si="12"/>
        <v>7.3746312699999997E-2</v>
      </c>
      <c r="R46" s="99">
        <f t="shared" ca="1" si="15"/>
        <v>4458356.2106607696</v>
      </c>
    </row>
    <row r="47" spans="1:18">
      <c r="A47" s="40" t="s">
        <v>198</v>
      </c>
      <c r="B47" s="11" t="s">
        <v>199</v>
      </c>
      <c r="C47" s="95">
        <v>102</v>
      </c>
      <c r="D47" s="92">
        <v>8.7420042599999997E-2</v>
      </c>
      <c r="E47" s="93">
        <v>25825960.56279137</v>
      </c>
      <c r="F47" s="35"/>
      <c r="G47" s="56" t="str">
        <f ca="1">IFERROR(OFFSET(INDIRECT($H$3 &amp; "!A98"), 16, 0), "")</f>
        <v>베이직어텐션토큰</v>
      </c>
      <c r="H47" s="39">
        <f t="shared" ca="1" si="7"/>
        <v>633</v>
      </c>
      <c r="I47" s="77">
        <f t="shared" ca="1" si="8"/>
        <v>0.1263345196</v>
      </c>
      <c r="J47" s="86">
        <f t="shared" ca="1" si="13"/>
        <v>2627222.90485813</v>
      </c>
      <c r="K47" s="56" t="str">
        <f ca="1">IFERROR(OFFSET(INDIRECT($H$3 &amp; "!A44"), 16, 0), "")</f>
        <v>메인프레임</v>
      </c>
      <c r="L47" s="39">
        <f t="shared" ca="1" si="9"/>
        <v>6.59</v>
      </c>
      <c r="M47" s="77">
        <f t="shared" ca="1" si="10"/>
        <v>5.2715655E-2</v>
      </c>
      <c r="N47" s="86">
        <f t="shared" ca="1" si="14"/>
        <v>479685699.37685531</v>
      </c>
      <c r="O47" s="56" t="str">
        <f ca="1">IFERROR(OFFSET(INDIRECT($H$3 &amp; "!A71"), 16, 0), "")</f>
        <v>쎄타퓨엘</v>
      </c>
      <c r="P47" s="39">
        <f t="shared" ca="1" si="11"/>
        <v>541</v>
      </c>
      <c r="Q47" s="77">
        <f t="shared" ca="1" si="12"/>
        <v>2.4621212100000001E-2</v>
      </c>
      <c r="R47" s="86">
        <f t="shared" ca="1" si="15"/>
        <v>431362862.12011993</v>
      </c>
    </row>
    <row r="48" spans="1:18">
      <c r="A48" s="40" t="s">
        <v>250</v>
      </c>
      <c r="B48" s="11" t="s">
        <v>251</v>
      </c>
      <c r="C48" s="95">
        <v>113</v>
      </c>
      <c r="D48" s="92">
        <v>8.6538461499999997E-2</v>
      </c>
      <c r="E48" s="93">
        <v>15927570.440972481</v>
      </c>
      <c r="F48" s="35"/>
      <c r="G48" s="56" t="str">
        <f ca="1">IFERROR(OFFSET(INDIRECT($H$3 &amp; "!A98"), 17, 0), "")</f>
        <v>엔진코인</v>
      </c>
      <c r="H48" s="39">
        <f t="shared" ca="1" si="7"/>
        <v>1185</v>
      </c>
      <c r="I48" s="77">
        <f t="shared" ca="1" si="8"/>
        <v>0.11267605629999999</v>
      </c>
      <c r="J48" s="86">
        <f t="shared" ca="1" si="13"/>
        <v>8867028.4492565803</v>
      </c>
      <c r="K48" s="56" t="str">
        <f ca="1">IFERROR(OFFSET(INDIRECT($H$3 &amp; "!A44"), 17, 0), "")</f>
        <v>스테이터스네트워크토큰</v>
      </c>
      <c r="L48" s="39">
        <f t="shared" ca="1" si="9"/>
        <v>47.9</v>
      </c>
      <c r="M48" s="77">
        <f t="shared" ca="1" si="10"/>
        <v>8.8636363600000004E-2</v>
      </c>
      <c r="N48" s="86">
        <f t="shared" ca="1" si="14"/>
        <v>108266353.33480455</v>
      </c>
      <c r="O48" s="56" t="str">
        <f ca="1">IFERROR(OFFSET(INDIRECT($H$3 &amp; "!A71"), 17, 0), "")</f>
        <v>코모도</v>
      </c>
      <c r="P48" s="39">
        <f t="shared" ca="1" si="11"/>
        <v>709</v>
      </c>
      <c r="Q48" s="77">
        <f t="shared" ca="1" si="12"/>
        <v>5.34918276E-2</v>
      </c>
      <c r="R48" s="86">
        <f t="shared" ca="1" si="15"/>
        <v>20333753.960151602</v>
      </c>
    </row>
    <row r="49" spans="1:18">
      <c r="A49" s="40" t="s">
        <v>145</v>
      </c>
      <c r="B49" s="11" t="s">
        <v>146</v>
      </c>
      <c r="C49" s="95">
        <v>5175</v>
      </c>
      <c r="D49" s="92">
        <v>8.6044071400000005E-2</v>
      </c>
      <c r="E49" s="93">
        <v>500209.65567506</v>
      </c>
      <c r="F49" s="35"/>
      <c r="G49" s="56" t="str">
        <f ca="1">IFERROR(OFFSET(INDIRECT($H$3 &amp; "!A98"), 18, 0), "")</f>
        <v>앵커</v>
      </c>
      <c r="H49" s="39">
        <f t="shared" ca="1" si="7"/>
        <v>85.2</v>
      </c>
      <c r="I49" s="77">
        <f t="shared" ca="1" si="8"/>
        <v>0.33751962320000001</v>
      </c>
      <c r="J49" s="86">
        <f t="shared" ca="1" si="13"/>
        <v>963888984.17301452</v>
      </c>
      <c r="K49" s="56" t="str">
        <f ca="1">IFERROR(OFFSET(INDIRECT($H$3 &amp; "!A44"), 18, 0), "")</f>
        <v>캐리프로토콜</v>
      </c>
      <c r="L49" s="39">
        <f t="shared" ca="1" si="9"/>
        <v>5.09</v>
      </c>
      <c r="M49" s="77">
        <f t="shared" ca="1" si="10"/>
        <v>4.0899795500000002E-2</v>
      </c>
      <c r="N49" s="86">
        <f t="shared" ca="1" si="14"/>
        <v>990974052.76094377</v>
      </c>
      <c r="O49" s="56" t="str">
        <f ca="1">IFERROR(OFFSET(INDIRECT($H$3 &amp; "!A71"), 18, 0), "")</f>
        <v>스토리지</v>
      </c>
      <c r="P49" s="39">
        <f t="shared" ca="1" si="11"/>
        <v>777</v>
      </c>
      <c r="Q49" s="77">
        <f t="shared" ca="1" si="12"/>
        <v>0.1614349776</v>
      </c>
      <c r="R49" s="86">
        <f t="shared" ca="1" si="15"/>
        <v>8373835.3522106996</v>
      </c>
    </row>
    <row r="50" spans="1:18" ht="17.25" thickBot="1">
      <c r="A50" s="40" t="s">
        <v>83</v>
      </c>
      <c r="B50" s="11" t="s">
        <v>84</v>
      </c>
      <c r="C50" s="95">
        <v>1460</v>
      </c>
      <c r="D50" s="92">
        <v>8.5501858700000002E-2</v>
      </c>
      <c r="E50" s="93">
        <v>82012121.569085002</v>
      </c>
      <c r="F50" s="35"/>
      <c r="G50" s="57" t="str">
        <f ca="1">IFERROR(OFFSET(INDIRECT($H$3 &amp; "!A98"), 19, 0), "")</f>
        <v>테조스</v>
      </c>
      <c r="H50" s="37">
        <f t="shared" ca="1" si="7"/>
        <v>3070</v>
      </c>
      <c r="I50" s="79">
        <f t="shared" ca="1" si="8"/>
        <v>0.1103074141</v>
      </c>
      <c r="J50" s="87">
        <f t="shared" ca="1" si="13"/>
        <v>5869538.4433802599</v>
      </c>
      <c r="K50" s="57" t="str">
        <f ca="1">IFERROR(OFFSET(INDIRECT($H$3 &amp; "!A44"), 19, 0), "")</f>
        <v>썸씽</v>
      </c>
      <c r="L50" s="37">
        <f t="shared" ca="1" si="9"/>
        <v>28.7</v>
      </c>
      <c r="M50" s="79">
        <f t="shared" ca="1" si="10"/>
        <v>9.5419847299999999E-2</v>
      </c>
      <c r="N50" s="87">
        <f t="shared" ca="1" si="14"/>
        <v>229278811.41774517</v>
      </c>
      <c r="O50" s="57" t="str">
        <f ca="1">IFERROR(OFFSET(INDIRECT($H$3 &amp; "!A71"), 19, 0), "")</f>
        <v>아크</v>
      </c>
      <c r="P50" s="37">
        <f t="shared" ca="1" si="11"/>
        <v>848</v>
      </c>
      <c r="Q50" s="79">
        <f t="shared" ca="1" si="12"/>
        <v>6.2656641599999993E-2</v>
      </c>
      <c r="R50" s="87">
        <f t="shared" ca="1" si="15"/>
        <v>3440740.0711267302</v>
      </c>
    </row>
    <row r="51" spans="1:18">
      <c r="A51" s="40" t="s">
        <v>272</v>
      </c>
      <c r="B51" s="11" t="s">
        <v>273</v>
      </c>
      <c r="C51" s="95">
        <v>47.2</v>
      </c>
      <c r="D51" s="92">
        <v>8.5057471300000007E-2</v>
      </c>
      <c r="E51" s="93">
        <v>14504034.415275641</v>
      </c>
      <c r="F51" s="35"/>
    </row>
    <row r="52" spans="1:18" ht="17.25" thickBot="1">
      <c r="A52" s="40" t="s">
        <v>168</v>
      </c>
      <c r="B52" s="11" t="s">
        <v>169</v>
      </c>
      <c r="C52" s="95">
        <v>168</v>
      </c>
      <c r="D52" s="92">
        <v>8.3870967699999993E-2</v>
      </c>
      <c r="E52" s="93">
        <v>7926334.7475117203</v>
      </c>
      <c r="F52" s="35"/>
    </row>
    <row r="53" spans="1:18" ht="17.25" thickBot="1">
      <c r="A53" s="40" t="s">
        <v>99</v>
      </c>
      <c r="B53" s="11" t="s">
        <v>100</v>
      </c>
      <c r="C53" s="95">
        <v>2.72</v>
      </c>
      <c r="D53" s="92">
        <v>8.36653386E-2</v>
      </c>
      <c r="E53" s="93">
        <v>31615844154.948288</v>
      </c>
      <c r="F53" s="35"/>
      <c r="G53" s="256" t="s">
        <v>280</v>
      </c>
      <c r="H53" s="257"/>
      <c r="I53" s="257"/>
      <c r="J53" s="258"/>
      <c r="K53" s="256" t="s">
        <v>283</v>
      </c>
      <c r="L53" s="257"/>
      <c r="M53" s="257"/>
      <c r="N53" s="258"/>
      <c r="O53" s="256" t="s">
        <v>284</v>
      </c>
      <c r="P53" s="257"/>
      <c r="Q53" s="257"/>
      <c r="R53" s="258"/>
    </row>
    <row r="54" spans="1:18" ht="17.25" thickBot="1">
      <c r="A54" s="40" t="s">
        <v>202</v>
      </c>
      <c r="B54" s="11" t="s">
        <v>203</v>
      </c>
      <c r="C54" s="95">
        <v>1495</v>
      </c>
      <c r="D54" s="92">
        <v>8.3333333300000006E-2</v>
      </c>
      <c r="E54" s="93">
        <v>22788146.355865061</v>
      </c>
      <c r="F54" s="35"/>
      <c r="G54" s="321" t="s">
        <v>55</v>
      </c>
      <c r="H54" s="333">
        <f ca="1">NOW()</f>
        <v>44371.020929976854</v>
      </c>
      <c r="I54" s="334"/>
      <c r="J54" s="335"/>
      <c r="K54" s="324" t="s">
        <v>55</v>
      </c>
      <c r="L54" s="333">
        <f ca="1">NOW()</f>
        <v>44371.020929976854</v>
      </c>
      <c r="M54" s="334"/>
      <c r="N54" s="335"/>
      <c r="O54" s="324" t="s">
        <v>55</v>
      </c>
      <c r="P54" s="333">
        <f ca="1">NOW()</f>
        <v>44371.020929976854</v>
      </c>
      <c r="Q54" s="334"/>
      <c r="R54" s="335"/>
    </row>
    <row r="55" spans="1:18" ht="17.25" thickBot="1">
      <c r="A55" s="40" t="s">
        <v>151</v>
      </c>
      <c r="B55" s="11" t="s">
        <v>152</v>
      </c>
      <c r="C55" s="95">
        <v>11.9</v>
      </c>
      <c r="D55" s="92">
        <v>8.1818181800000001E-2</v>
      </c>
      <c r="E55" s="93">
        <v>369664431.01980847</v>
      </c>
      <c r="F55" s="35"/>
      <c r="G55" s="318"/>
      <c r="H55" s="36" t="s">
        <v>58</v>
      </c>
      <c r="I55" s="73" t="s">
        <v>59</v>
      </c>
      <c r="J55" s="69" t="s">
        <v>289</v>
      </c>
      <c r="K55" s="318"/>
      <c r="L55" s="36" t="s">
        <v>58</v>
      </c>
      <c r="M55" s="73" t="s">
        <v>59</v>
      </c>
      <c r="N55" s="69" t="s">
        <v>289</v>
      </c>
      <c r="O55" s="318"/>
      <c r="P55" s="36" t="s">
        <v>58</v>
      </c>
      <c r="Q55" s="73" t="s">
        <v>59</v>
      </c>
      <c r="R55" s="69" t="s">
        <v>289</v>
      </c>
    </row>
    <row r="56" spans="1:18">
      <c r="A56" s="40" t="s">
        <v>93</v>
      </c>
      <c r="B56" s="11" t="s">
        <v>94</v>
      </c>
      <c r="C56" s="95">
        <v>43140</v>
      </c>
      <c r="D56" s="92">
        <v>8.1203007499999993E-2</v>
      </c>
      <c r="E56" s="93">
        <v>867973.10702282004</v>
      </c>
      <c r="F56" s="35"/>
      <c r="G56" s="55" t="str">
        <f ca="1">IFERROR(OFFSET(INDIRECT($H$3 &amp; "!A179"), 0, 0), "")</f>
        <v>메디블록</v>
      </c>
      <c r="H56" s="38">
        <f t="shared" ref="H56:H65" ca="1" si="16">_xlfn.IFNA(VLOOKUP(G56, $B$2:$D$200, 2, FALSE), "")</f>
        <v>29.7</v>
      </c>
      <c r="I56" s="76">
        <f t="shared" ref="I56:I65" ca="1" si="17">_xlfn.IFNA(VLOOKUP(G56, $B$2:$D$200, 3, FALSE), "")</f>
        <v>0.1292775665</v>
      </c>
      <c r="J56" s="85">
        <f ca="1">_xlfn.IFNA(VLOOKUP(G56, $B$2:$E$200, 4, FALSE), "")</f>
        <v>520286982.44712484</v>
      </c>
      <c r="K56" s="55" t="str">
        <f ca="1">IFERROR(OFFSET(INDIRECT($H$3 &amp; "!A125"), 0, 0), "")</f>
        <v>람다</v>
      </c>
      <c r="L56" s="38">
        <f t="shared" ref="L56:L75" ca="1" si="18">_xlfn.IFNA(VLOOKUP(K56, $B$2:$D$200, 2, FALSE), "")</f>
        <v>13.4</v>
      </c>
      <c r="M56" s="76">
        <f t="shared" ref="M56:M75" ca="1" si="19">_xlfn.IFNA(VLOOKUP(K56, $B$2:$D$200, 3, FALSE), "")</f>
        <v>3.8759689899999998E-2</v>
      </c>
      <c r="N56" s="85">
        <f ca="1">_xlfn.IFNA(VLOOKUP(K56, $B$2:$E$200, 4, FALSE), "")</f>
        <v>1427112721.9239259</v>
      </c>
      <c r="O56" s="55" t="str">
        <f ca="1">IFERROR(OFFSET(INDIRECT($H$3 &amp; "!A152"), 0, 0), "")</f>
        <v>온톨로지</v>
      </c>
      <c r="P56" s="38">
        <f t="shared" ref="P56:P75" ca="1" si="20">_xlfn.IFNA(VLOOKUP(O56, $B$2:$D$200, 2, FALSE), "")</f>
        <v>728</v>
      </c>
      <c r="Q56" s="76">
        <f t="shared" ref="Q56:Q75" ca="1" si="21">_xlfn.IFNA(VLOOKUP(O56, $B$2:$D$200, 3, FALSE), "")</f>
        <v>7.3746312699999997E-2</v>
      </c>
      <c r="R56" s="85">
        <f ca="1">_xlfn.IFNA(VLOOKUP(O56, $B$2:$E$200, 4, FALSE), "")</f>
        <v>4458356.2106607696</v>
      </c>
    </row>
    <row r="57" spans="1:18">
      <c r="A57" s="40" t="s">
        <v>109</v>
      </c>
      <c r="B57" s="11" t="s">
        <v>110</v>
      </c>
      <c r="C57" s="95">
        <v>893</v>
      </c>
      <c r="D57" s="92">
        <v>8.1113801499999999E-2</v>
      </c>
      <c r="E57" s="93">
        <v>4086138.7698260401</v>
      </c>
      <c r="F57" s="35"/>
      <c r="G57" s="56" t="str">
        <f ca="1">IFERROR(OFFSET(INDIRECT($H$3 &amp; "!A179"), 1, 0), "")</f>
        <v>코박토큰</v>
      </c>
      <c r="H57" s="39">
        <f t="shared" ca="1" si="16"/>
        <v>1850</v>
      </c>
      <c r="I57" s="77">
        <f t="shared" ca="1" si="17"/>
        <v>6.6282420699999997E-2</v>
      </c>
      <c r="J57" s="86">
        <f t="shared" ref="J57:J75" ca="1" si="22">_xlfn.IFNA(VLOOKUP(G57, $B$2:$E$200, 4, FALSE), "")</f>
        <v>1985903.1112673499</v>
      </c>
      <c r="K57" s="56" t="str">
        <f ca="1">IFERROR(OFFSET(INDIRECT($H$3 &amp; "!A125"), 1, 0), "")</f>
        <v>엠블</v>
      </c>
      <c r="L57" s="39">
        <f t="shared" ca="1" si="18"/>
        <v>8.1300000000000008</v>
      </c>
      <c r="M57" s="77">
        <f t="shared" ca="1" si="19"/>
        <v>5.4474708199999999E-2</v>
      </c>
      <c r="N57" s="86">
        <f t="shared" ref="N57:N75" ca="1" si="23">_xlfn.IFNA(VLOOKUP(K57, $B$2:$E$200, 4, FALSE), "")</f>
        <v>679686287.66817296</v>
      </c>
      <c r="O57" s="56" t="str">
        <f ca="1">IFERROR(OFFSET(INDIRECT($H$3 &amp; "!A152"), 1, 0), "")</f>
        <v>쎄타퓨엘</v>
      </c>
      <c r="P57" s="39">
        <f t="shared" ca="1" si="20"/>
        <v>541</v>
      </c>
      <c r="Q57" s="77">
        <f t="shared" ca="1" si="21"/>
        <v>2.4621212100000001E-2</v>
      </c>
      <c r="R57" s="86">
        <f t="shared" ref="R57:R75" ca="1" si="24">_xlfn.IFNA(VLOOKUP(O57, $B$2:$E$200, 4, FALSE), "")</f>
        <v>431362862.12011993</v>
      </c>
    </row>
    <row r="58" spans="1:18">
      <c r="A58" s="40" t="s">
        <v>172</v>
      </c>
      <c r="B58" s="11" t="s">
        <v>173</v>
      </c>
      <c r="C58" s="95">
        <v>58.9</v>
      </c>
      <c r="D58" s="92">
        <v>8.0733945000000001E-2</v>
      </c>
      <c r="E58" s="93">
        <v>68068301.034487709</v>
      </c>
      <c r="F58" s="35"/>
      <c r="G58" s="56" t="str">
        <f ca="1">IFERROR(OFFSET(INDIRECT($H$3 &amp; "!A179"), 2, 0), "")</f>
        <v>에브리피디아</v>
      </c>
      <c r="H58" s="39">
        <f t="shared" ca="1" si="16"/>
        <v>8.61</v>
      </c>
      <c r="I58" s="77">
        <f t="shared" ca="1" si="17"/>
        <v>6.6914498099999997E-2</v>
      </c>
      <c r="J58" s="86">
        <f t="shared" ca="1" si="22"/>
        <v>287709510.7927646</v>
      </c>
      <c r="K58" s="56" t="str">
        <f ca="1">IFERROR(OFFSET(INDIRECT($H$3 &amp; "!A125"), 2, 0), "")</f>
        <v>무비블록</v>
      </c>
      <c r="L58" s="39">
        <f t="shared" ca="1" si="18"/>
        <v>4.38</v>
      </c>
      <c r="M58" s="77">
        <f t="shared" ca="1" si="19"/>
        <v>6.56934307E-2</v>
      </c>
      <c r="N58" s="86">
        <f t="shared" ca="1" si="23"/>
        <v>655181599.20511389</v>
      </c>
      <c r="O58" s="56" t="str">
        <f ca="1">IFERROR(OFFSET(INDIRECT($H$3 &amp; "!A152"), 2, 0), "")</f>
        <v>코모도</v>
      </c>
      <c r="P58" s="39">
        <f t="shared" ca="1" si="20"/>
        <v>709</v>
      </c>
      <c r="Q58" s="77">
        <f t="shared" ca="1" si="21"/>
        <v>5.34918276E-2</v>
      </c>
      <c r="R58" s="86">
        <f t="shared" ca="1" si="24"/>
        <v>20333753.960151602</v>
      </c>
    </row>
    <row r="59" spans="1:18">
      <c r="A59" s="40" t="s">
        <v>123</v>
      </c>
      <c r="B59" s="11" t="s">
        <v>124</v>
      </c>
      <c r="C59" s="95">
        <v>1380</v>
      </c>
      <c r="D59" s="92">
        <v>7.8125E-2</v>
      </c>
      <c r="E59" s="93">
        <v>4289927.5597658698</v>
      </c>
      <c r="F59" s="35"/>
      <c r="G59" s="56" t="str">
        <f ca="1">IFERROR(OFFSET(INDIRECT($H$3 &amp; "!A179"), 3, 0), "")</f>
        <v>헌트</v>
      </c>
      <c r="H59" s="39">
        <f t="shared" ca="1" si="16"/>
        <v>135</v>
      </c>
      <c r="I59" s="77">
        <f t="shared" ca="1" si="17"/>
        <v>6.2992125999999996E-2</v>
      </c>
      <c r="J59" s="86">
        <f t="shared" ca="1" si="22"/>
        <v>48883583.446119532</v>
      </c>
      <c r="K59" s="56" t="str">
        <f ca="1">IFERROR(OFFSET(INDIRECT($H$3 &amp; "!A125"), 3, 0), "")</f>
        <v>리퍼리움</v>
      </c>
      <c r="L59" s="39">
        <f t="shared" ca="1" si="18"/>
        <v>5.76</v>
      </c>
      <c r="M59" s="77">
        <f t="shared" ca="1" si="19"/>
        <v>4.1591320100000002E-2</v>
      </c>
      <c r="N59" s="86">
        <f t="shared" ca="1" si="23"/>
        <v>1754585539.4854259</v>
      </c>
      <c r="O59" s="56" t="str">
        <f ca="1">IFERROR(OFFSET(INDIRECT($H$3 &amp; "!A152"), 3, 0), "")</f>
        <v>스토리지</v>
      </c>
      <c r="P59" s="39">
        <f t="shared" ca="1" si="20"/>
        <v>777</v>
      </c>
      <c r="Q59" s="77">
        <f t="shared" ca="1" si="21"/>
        <v>0.1614349776</v>
      </c>
      <c r="R59" s="86">
        <f t="shared" ca="1" si="24"/>
        <v>8373835.3522106996</v>
      </c>
    </row>
    <row r="60" spans="1:18">
      <c r="A60" s="40" t="s">
        <v>268</v>
      </c>
      <c r="B60" s="11" t="s">
        <v>269</v>
      </c>
      <c r="C60" s="95">
        <v>4805</v>
      </c>
      <c r="D60" s="92">
        <v>7.7354260100000002E-2</v>
      </c>
      <c r="E60" s="93">
        <v>1891473.6893543401</v>
      </c>
      <c r="F60" s="35"/>
      <c r="G60" s="56" t="str">
        <f ca="1">IFERROR(OFFSET(INDIRECT($H$3 &amp; "!A179"), 4, 0), "")</f>
        <v>아하토큰</v>
      </c>
      <c r="H60" s="39">
        <f t="shared" ca="1" si="16"/>
        <v>5.1100000000000003</v>
      </c>
      <c r="I60" s="77">
        <f t="shared" ca="1" si="17"/>
        <v>5.7971014500000001E-2</v>
      </c>
      <c r="J60" s="90">
        <f t="shared" ca="1" si="22"/>
        <v>1194074799.0331244</v>
      </c>
      <c r="K60" s="58" t="str">
        <f ca="1">IFERROR(OFFSET(INDIRECT($H$3 &amp; "!A125"), 4, 0), "")</f>
        <v>아르고</v>
      </c>
      <c r="L60" s="44">
        <f t="shared" ca="1" si="18"/>
        <v>102</v>
      </c>
      <c r="M60" s="78">
        <f t="shared" ca="1" si="19"/>
        <v>8.7420042599999997E-2</v>
      </c>
      <c r="N60" s="90">
        <f t="shared" ca="1" si="23"/>
        <v>25825960.56279137</v>
      </c>
      <c r="O60" s="58" t="str">
        <f ca="1">IFERROR(OFFSET(INDIRECT($H$3 &amp; "!A152"), 4, 0), "")</f>
        <v>아크</v>
      </c>
      <c r="P60" s="44">
        <f t="shared" ca="1" si="20"/>
        <v>848</v>
      </c>
      <c r="Q60" s="78">
        <f t="shared" ca="1" si="21"/>
        <v>6.2656641599999993E-2</v>
      </c>
      <c r="R60" s="90">
        <f t="shared" ca="1" si="24"/>
        <v>3440740.0711267302</v>
      </c>
    </row>
    <row r="61" spans="1:18">
      <c r="A61" s="40" t="s">
        <v>85</v>
      </c>
      <c r="B61" s="11" t="s">
        <v>86</v>
      </c>
      <c r="C61" s="95">
        <v>4250</v>
      </c>
      <c r="D61" s="92">
        <v>7.7313054500000006E-2</v>
      </c>
      <c r="E61" s="93">
        <v>15494312.813096751</v>
      </c>
      <c r="F61" s="35"/>
      <c r="G61" s="60" t="str">
        <f ca="1">IFERROR(OFFSET(INDIRECT($H$3 &amp; "!A179"), 5, 0), "")</f>
        <v>모스코인</v>
      </c>
      <c r="H61" s="45">
        <f t="shared" ca="1" si="16"/>
        <v>55.9</v>
      </c>
      <c r="I61" s="80">
        <f t="shared" ca="1" si="17"/>
        <v>4.2910447800000001E-2</v>
      </c>
      <c r="J61" s="99">
        <f t="shared" ca="1" si="22"/>
        <v>209427806.15719727</v>
      </c>
      <c r="K61" s="56" t="str">
        <f ca="1">IFERROR(OFFSET(INDIRECT($H$3 &amp; "!A125"), 5, 0), "")</f>
        <v>메디블록</v>
      </c>
      <c r="L61" s="39">
        <f t="shared" ca="1" si="18"/>
        <v>29.7</v>
      </c>
      <c r="M61" s="77">
        <f t="shared" ca="1" si="19"/>
        <v>0.1292775665</v>
      </c>
      <c r="N61" s="99">
        <f t="shared" ca="1" si="23"/>
        <v>520286982.44712484</v>
      </c>
      <c r="O61" s="56" t="str">
        <f ca="1">IFERROR(OFFSET(INDIRECT($H$3 &amp; "!A152"), 5, 0), "")</f>
        <v>파워렛저</v>
      </c>
      <c r="P61" s="39">
        <f t="shared" ca="1" si="20"/>
        <v>144</v>
      </c>
      <c r="Q61" s="77">
        <f t="shared" ca="1" si="21"/>
        <v>9.0909090900000003E-2</v>
      </c>
      <c r="R61" s="99">
        <f t="shared" ca="1" si="24"/>
        <v>6038389.1620302899</v>
      </c>
    </row>
    <row r="62" spans="1:18">
      <c r="A62" s="40" t="s">
        <v>260</v>
      </c>
      <c r="B62" s="11" t="s">
        <v>261</v>
      </c>
      <c r="C62" s="95">
        <v>33</v>
      </c>
      <c r="D62" s="92">
        <v>7.4918566800000003E-2</v>
      </c>
      <c r="E62" s="93">
        <v>33294365.17469639</v>
      </c>
      <c r="F62" s="35"/>
      <c r="G62" s="56" t="str">
        <f ca="1">IFERROR(OFFSET(INDIRECT($H$3 &amp; "!A179"), 6, 0), "")</f>
        <v>메타디움</v>
      </c>
      <c r="H62" s="39">
        <f t="shared" ca="1" si="16"/>
        <v>42.2</v>
      </c>
      <c r="I62" s="77">
        <f t="shared" ca="1" si="17"/>
        <v>9.8958333300000006E-2</v>
      </c>
      <c r="J62" s="86">
        <f t="shared" ca="1" si="22"/>
        <v>183320872.50819334</v>
      </c>
      <c r="K62" s="56" t="str">
        <f ca="1">IFERROR(OFFSET(INDIRECT($H$3 &amp; "!A125"), 6, 0), "")</f>
        <v>에브리피디아</v>
      </c>
      <c r="L62" s="39">
        <f t="shared" ca="1" si="18"/>
        <v>8.61</v>
      </c>
      <c r="M62" s="77">
        <f t="shared" ca="1" si="19"/>
        <v>6.6914498099999997E-2</v>
      </c>
      <c r="N62" s="86">
        <f t="shared" ca="1" si="23"/>
        <v>287709510.7927646</v>
      </c>
      <c r="O62" s="56" t="str">
        <f ca="1">IFERROR(OFFSET(INDIRECT($H$3 &amp; "!A152"), 6, 0), "")</f>
        <v>아더</v>
      </c>
      <c r="P62" s="39">
        <f t="shared" ca="1" si="20"/>
        <v>127</v>
      </c>
      <c r="Q62" s="77">
        <f t="shared" ca="1" si="21"/>
        <v>6.7226890799999994E-2</v>
      </c>
      <c r="R62" s="86">
        <f t="shared" ca="1" si="24"/>
        <v>8150671.5698655797</v>
      </c>
    </row>
    <row r="63" spans="1:18">
      <c r="A63" s="40" t="s">
        <v>188</v>
      </c>
      <c r="B63" s="11" t="s">
        <v>189</v>
      </c>
      <c r="C63" s="95">
        <v>41700</v>
      </c>
      <c r="D63" s="92">
        <v>7.4465344000000003E-2</v>
      </c>
      <c r="E63" s="93">
        <v>370149.26118936</v>
      </c>
      <c r="F63" s="35"/>
      <c r="G63" s="56" t="str">
        <f ca="1">IFERROR(OFFSET(INDIRECT($H$3 &amp; "!A179"), 7, 0), "")</f>
        <v>피르마체인</v>
      </c>
      <c r="H63" s="39">
        <f t="shared" ca="1" si="16"/>
        <v>51.1</v>
      </c>
      <c r="I63" s="77">
        <f t="shared" ca="1" si="17"/>
        <v>6.6805845500000002E-2</v>
      </c>
      <c r="J63" s="86">
        <f t="shared" ca="1" si="22"/>
        <v>49146419.161264218</v>
      </c>
      <c r="K63" s="56" t="str">
        <f ca="1">IFERROR(OFFSET(INDIRECT($H$3 &amp; "!A125"), 7, 0), "")</f>
        <v>아하토큰</v>
      </c>
      <c r="L63" s="39">
        <f t="shared" ca="1" si="18"/>
        <v>5.1100000000000003</v>
      </c>
      <c r="M63" s="77">
        <f t="shared" ca="1" si="19"/>
        <v>5.7971014500000001E-2</v>
      </c>
      <c r="N63" s="86">
        <f t="shared" ca="1" si="23"/>
        <v>1194074799.0331244</v>
      </c>
      <c r="O63" s="56" t="str">
        <f ca="1">IFERROR(OFFSET(INDIRECT($H$3 &amp; "!A152"), 7, 0), "")</f>
        <v>넴</v>
      </c>
      <c r="P63" s="39">
        <f t="shared" ca="1" si="20"/>
        <v>131</v>
      </c>
      <c r="Q63" s="77">
        <f t="shared" ca="1" si="21"/>
        <v>0.16964285709999999</v>
      </c>
      <c r="R63" s="86">
        <f t="shared" ca="1" si="24"/>
        <v>82934513.516372651</v>
      </c>
    </row>
    <row r="64" spans="1:18">
      <c r="A64" s="40" t="s">
        <v>103</v>
      </c>
      <c r="B64" s="11" t="s">
        <v>104</v>
      </c>
      <c r="C64" s="95">
        <v>728</v>
      </c>
      <c r="D64" s="92">
        <v>7.3746312699999997E-2</v>
      </c>
      <c r="E64" s="93">
        <v>4458356.2106607696</v>
      </c>
      <c r="F64" s="35"/>
      <c r="G64" s="56" t="str">
        <f ca="1">IFERROR(OFFSET(INDIRECT($H$3 &amp; "!A179"), 8, 0), "")</f>
        <v>플레이댑</v>
      </c>
      <c r="H64" s="39">
        <f t="shared" ca="1" si="16"/>
        <v>132</v>
      </c>
      <c r="I64" s="77">
        <f t="shared" ca="1" si="17"/>
        <v>6.4516129000000005E-2</v>
      </c>
      <c r="J64" s="86">
        <f t="shared" ca="1" si="22"/>
        <v>48003697.260031469</v>
      </c>
      <c r="K64" s="56" t="str">
        <f ca="1">IFERROR(OFFSET(INDIRECT($H$3 &amp; "!A125"), 8, 0), "")</f>
        <v>모스코인</v>
      </c>
      <c r="L64" s="39">
        <f t="shared" ca="1" si="18"/>
        <v>55.9</v>
      </c>
      <c r="M64" s="77">
        <f t="shared" ca="1" si="19"/>
        <v>4.2910447800000001E-2</v>
      </c>
      <c r="N64" s="86">
        <f t="shared" ca="1" si="23"/>
        <v>209427806.15719727</v>
      </c>
      <c r="O64" s="56" t="str">
        <f ca="1">IFERROR(OFFSET(INDIRECT($H$3 &amp; "!A152"), 8, 0), "")</f>
        <v>엘프</v>
      </c>
      <c r="P64" s="39">
        <f t="shared" ca="1" si="20"/>
        <v>168</v>
      </c>
      <c r="Q64" s="77">
        <f t="shared" ca="1" si="21"/>
        <v>8.3870967699999993E-2</v>
      </c>
      <c r="R64" s="86">
        <f t="shared" ca="1" si="24"/>
        <v>7926334.7475117203</v>
      </c>
    </row>
    <row r="65" spans="1:18" ht="17.25" thickBot="1">
      <c r="A65" s="40" t="s">
        <v>87</v>
      </c>
      <c r="B65" s="11" t="s">
        <v>88</v>
      </c>
      <c r="C65" s="95">
        <v>277</v>
      </c>
      <c r="D65" s="92">
        <v>7.3643410899999998E-2</v>
      </c>
      <c r="E65" s="93">
        <v>221944766.58167034</v>
      </c>
      <c r="F65" s="35"/>
      <c r="G65" s="57" t="str">
        <f ca="1">IFERROR(OFFSET(INDIRECT($H$3 &amp; "!A179"), 9, 0), "")</f>
        <v>보라</v>
      </c>
      <c r="H65" s="37">
        <f t="shared" ca="1" si="16"/>
        <v>58.9</v>
      </c>
      <c r="I65" s="79">
        <f t="shared" ca="1" si="17"/>
        <v>8.0733945000000001E-2</v>
      </c>
      <c r="J65" s="87">
        <f t="shared" ca="1" si="22"/>
        <v>68068301.034487709</v>
      </c>
      <c r="K65" s="57" t="str">
        <f ca="1">IFERROR(OFFSET(INDIRECT($H$3 &amp; "!A125"), 9, 0), "")</f>
        <v>메타디움</v>
      </c>
      <c r="L65" s="37">
        <f t="shared" ca="1" si="18"/>
        <v>42.2</v>
      </c>
      <c r="M65" s="79">
        <f t="shared" ca="1" si="19"/>
        <v>9.8958333300000006E-2</v>
      </c>
      <c r="N65" s="87">
        <f t="shared" ca="1" si="23"/>
        <v>183320872.50819334</v>
      </c>
      <c r="O65" s="57" t="str">
        <f ca="1">IFERROR(OFFSET(INDIRECT($H$3 &amp; "!A152"), 9, 0), "")</f>
        <v>그로스톨코인</v>
      </c>
      <c r="P65" s="37">
        <f t="shared" ca="1" si="20"/>
        <v>468</v>
      </c>
      <c r="Q65" s="79">
        <f t="shared" ca="1" si="21"/>
        <v>8.8372092999999999E-2</v>
      </c>
      <c r="R65" s="87">
        <f t="shared" ca="1" si="24"/>
        <v>2072732.97890576</v>
      </c>
    </row>
    <row r="66" spans="1:18">
      <c r="A66" s="40" t="s">
        <v>213</v>
      </c>
      <c r="B66" s="11" t="s">
        <v>214</v>
      </c>
      <c r="C66" s="95">
        <v>147</v>
      </c>
      <c r="D66" s="92">
        <v>7.2992700699999996E-2</v>
      </c>
      <c r="E66" s="93">
        <v>16773968.79174524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45.4</v>
      </c>
      <c r="I66" s="76">
        <f t="shared" ref="I66:I75" ca="1" si="26">_xlfn.IFNA(VLOOKUP(G66, $B$2:$D$200, 3, FALSE), "")</f>
        <v>6.0747663600000001E-2</v>
      </c>
      <c r="J66" s="85">
        <f t="shared" ca="1" si="22"/>
        <v>86753738.69929868</v>
      </c>
      <c r="K66" s="55" t="str">
        <f ca="1">IFERROR(OFFSET(INDIRECT($H$3 &amp; "!A125"), 10, 0), "")</f>
        <v>피르마체인</v>
      </c>
      <c r="L66" s="38">
        <f t="shared" ca="1" si="18"/>
        <v>51.1</v>
      </c>
      <c r="M66" s="76">
        <f t="shared" ca="1" si="19"/>
        <v>6.6805845500000002E-2</v>
      </c>
      <c r="N66" s="85">
        <f t="shared" ca="1" si="23"/>
        <v>49146419.161264218</v>
      </c>
      <c r="O66" s="55" t="str">
        <f ca="1">IFERROR(OFFSET(INDIRECT($H$3 &amp; "!A152"), 10, 0), "")</f>
        <v>온톨로지가스</v>
      </c>
      <c r="P66" s="38">
        <f t="shared" ca="1" si="20"/>
        <v>583</v>
      </c>
      <c r="Q66" s="76">
        <f t="shared" ca="1" si="21"/>
        <v>6.5813528299999993E-2</v>
      </c>
      <c r="R66" s="85">
        <f t="shared" ca="1" si="24"/>
        <v>10676268.85567637</v>
      </c>
    </row>
    <row r="67" spans="1:18">
      <c r="A67" s="40" t="s">
        <v>53</v>
      </c>
      <c r="B67" s="11" t="s">
        <v>54</v>
      </c>
      <c r="C67" s="95">
        <v>208</v>
      </c>
      <c r="D67" s="92">
        <v>7.2164948500000006E-2</v>
      </c>
      <c r="E67" s="93">
        <v>29736066.350437179</v>
      </c>
      <c r="F67" s="35"/>
      <c r="G67" s="56" t="str">
        <f ca="1">IFERROR(OFFSET(INDIRECT($H$3 &amp; "!A179"), 11, 0), "")</f>
        <v>디카르고</v>
      </c>
      <c r="H67" s="39">
        <f t="shared" ca="1" si="25"/>
        <v>62.4</v>
      </c>
      <c r="I67" s="77">
        <f t="shared" ca="1" si="26"/>
        <v>6.1224489799999997E-2</v>
      </c>
      <c r="J67" s="86">
        <f t="shared" ca="1" si="22"/>
        <v>119697818.19746245</v>
      </c>
      <c r="K67" s="56" t="str">
        <f ca="1">IFERROR(OFFSET(INDIRECT($H$3 &amp; "!A125"), 11, 0), "")</f>
        <v>보라</v>
      </c>
      <c r="L67" s="39">
        <f t="shared" ca="1" si="18"/>
        <v>58.9</v>
      </c>
      <c r="M67" s="77">
        <f t="shared" ca="1" si="19"/>
        <v>8.0733945000000001E-2</v>
      </c>
      <c r="N67" s="86">
        <f t="shared" ca="1" si="23"/>
        <v>68068301.034487709</v>
      </c>
      <c r="O67" s="56" t="str">
        <f ca="1">IFERROR(OFFSET(INDIRECT($H$3 &amp; "!A152"), 11, 0), "")</f>
        <v>골렘</v>
      </c>
      <c r="P67" s="39">
        <f t="shared" ca="1" si="20"/>
        <v>255</v>
      </c>
      <c r="Q67" s="77">
        <f t="shared" ca="1" si="21"/>
        <v>5.3719008300000003E-2</v>
      </c>
      <c r="R67" s="86">
        <f t="shared" ca="1" si="24"/>
        <v>6945659.1252619596</v>
      </c>
    </row>
    <row r="68" spans="1:18">
      <c r="A68" s="40" t="s">
        <v>68</v>
      </c>
      <c r="B68" s="11" t="s">
        <v>69</v>
      </c>
      <c r="C68" s="95">
        <v>3420</v>
      </c>
      <c r="D68" s="92">
        <v>7.2100313499999999E-2</v>
      </c>
      <c r="E68" s="93">
        <v>587640.44928693003</v>
      </c>
      <c r="F68" s="35"/>
      <c r="G68" s="56" t="str">
        <f ca="1">IFERROR(OFFSET(INDIRECT($H$3 &amp; "!A179"), 12, 0), "")</f>
        <v>트웰브쉽스</v>
      </c>
      <c r="H68" s="39">
        <f t="shared" ca="1" si="25"/>
        <v>2.29</v>
      </c>
      <c r="I68" s="77">
        <f t="shared" ca="1" si="26"/>
        <v>0.1116504854</v>
      </c>
      <c r="J68" s="86">
        <f t="shared" ca="1" si="22"/>
        <v>16974511094.433838</v>
      </c>
      <c r="K68" s="56" t="str">
        <f ca="1">IFERROR(OFFSET(INDIRECT($H$3 &amp; "!A125"), 12, 0), "")</f>
        <v>휴먼스케이프</v>
      </c>
      <c r="L68" s="39">
        <f t="shared" ca="1" si="18"/>
        <v>45.4</v>
      </c>
      <c r="M68" s="77">
        <f t="shared" ca="1" si="19"/>
        <v>6.0747663600000001E-2</v>
      </c>
      <c r="N68" s="86">
        <f t="shared" ca="1" si="23"/>
        <v>86753738.69929868</v>
      </c>
      <c r="O68" s="56" t="str">
        <f ca="1">IFERROR(OFFSET(INDIRECT($H$3 &amp; "!A152"), 12, 0), "")</f>
        <v>밀크</v>
      </c>
      <c r="P68" s="39">
        <f t="shared" ca="1" si="20"/>
        <v>637</v>
      </c>
      <c r="Q68" s="77">
        <f t="shared" ca="1" si="21"/>
        <v>4.2553191499999997E-2</v>
      </c>
      <c r="R68" s="86">
        <f t="shared" ca="1" si="24"/>
        <v>17681179.60445581</v>
      </c>
    </row>
    <row r="69" spans="1:18">
      <c r="A69" s="40" t="s">
        <v>256</v>
      </c>
      <c r="B69" s="11" t="s">
        <v>257</v>
      </c>
      <c r="C69" s="95">
        <v>268</v>
      </c>
      <c r="D69" s="92">
        <v>7.1999999999999995E-2</v>
      </c>
      <c r="E69" s="93">
        <v>11316469.54086634</v>
      </c>
      <c r="F69" s="35"/>
      <c r="G69" s="56" t="str">
        <f ca="1">IFERROR(OFFSET(INDIRECT($H$3 &amp; "!A179"), 13, 0), "")</f>
        <v>애드엑스</v>
      </c>
      <c r="H69" s="39">
        <f t="shared" ca="1" si="25"/>
        <v>496</v>
      </c>
      <c r="I69" s="77">
        <f t="shared" ca="1" si="26"/>
        <v>2.020202E-3</v>
      </c>
      <c r="J69" s="86">
        <f t="shared" ca="1" si="22"/>
        <v>36089219.554986224</v>
      </c>
      <c r="K69" s="56" t="str">
        <f ca="1">IFERROR(OFFSET(INDIRECT($H$3 &amp; "!A125"), 13, 0), "")</f>
        <v>디카르고</v>
      </c>
      <c r="L69" s="39">
        <f t="shared" ca="1" si="18"/>
        <v>62.4</v>
      </c>
      <c r="M69" s="77">
        <f t="shared" ca="1" si="19"/>
        <v>6.1224489799999997E-2</v>
      </c>
      <c r="N69" s="86">
        <f t="shared" ca="1" si="23"/>
        <v>119697818.19746245</v>
      </c>
      <c r="O69" s="56" t="str">
        <f ca="1">IFERROR(OFFSET(INDIRECT($H$3 &amp; "!A152"), 13, 0), "")</f>
        <v>펀디엑스</v>
      </c>
      <c r="P69" s="39">
        <f t="shared" ca="1" si="20"/>
        <v>876</v>
      </c>
      <c r="Q69" s="77">
        <f t="shared" ca="1" si="21"/>
        <v>0.1005025126</v>
      </c>
      <c r="R69" s="86">
        <f t="shared" ca="1" si="24"/>
        <v>6171831.32863905</v>
      </c>
    </row>
    <row r="70" spans="1:18">
      <c r="A70" s="40" t="s">
        <v>176</v>
      </c>
      <c r="B70" s="11" t="s">
        <v>177</v>
      </c>
      <c r="C70" s="95">
        <v>13600</v>
      </c>
      <c r="D70" s="92">
        <v>7.1710007899999997E-2</v>
      </c>
      <c r="E70" s="93">
        <v>147164.60372253001</v>
      </c>
      <c r="F70" s="35"/>
      <c r="G70" s="56" t="str">
        <f ca="1">IFERROR(OFFSET(INDIRECT($H$3 &amp; "!A179"), 14, 0), "")</f>
        <v>아인스타이늄</v>
      </c>
      <c r="H70" s="39">
        <f t="shared" ca="1" si="25"/>
        <v>59.7</v>
      </c>
      <c r="I70" s="77">
        <f t="shared" ca="1" si="26"/>
        <v>0.53470437019999995</v>
      </c>
      <c r="J70" s="90">
        <f t="shared" ca="1" si="22"/>
        <v>2563197371.3962789</v>
      </c>
      <c r="K70" s="58" t="str">
        <f ca="1">IFERROR(OFFSET(INDIRECT($H$3 &amp; "!A125"), 14, 0), "")</f>
        <v>트웰브쉽스</v>
      </c>
      <c r="L70" s="44">
        <f t="shared" ca="1" si="18"/>
        <v>2.29</v>
      </c>
      <c r="M70" s="78">
        <f t="shared" ca="1" si="19"/>
        <v>0.1116504854</v>
      </c>
      <c r="N70" s="90">
        <f t="shared" ca="1" si="23"/>
        <v>16974511094.433838</v>
      </c>
      <c r="O70" s="58" t="str">
        <f ca="1">IFERROR(OFFSET(INDIRECT($H$3 &amp; "!A152"), 14, 0), "")</f>
        <v>스팀</v>
      </c>
      <c r="P70" s="44">
        <f t="shared" ca="1" si="20"/>
        <v>268</v>
      </c>
      <c r="Q70" s="78">
        <f t="shared" ca="1" si="21"/>
        <v>7.1999999999999995E-2</v>
      </c>
      <c r="R70" s="90">
        <f t="shared" ca="1" si="24"/>
        <v>11316469.54086634</v>
      </c>
    </row>
    <row r="71" spans="1:18">
      <c r="A71" s="40" t="s">
        <v>129</v>
      </c>
      <c r="B71" s="11" t="s">
        <v>130</v>
      </c>
      <c r="C71" s="95">
        <v>149100</v>
      </c>
      <c r="D71" s="92">
        <v>7.0351758799999997E-2</v>
      </c>
      <c r="E71" s="93">
        <v>86283.576050360003</v>
      </c>
      <c r="F71" s="35"/>
      <c r="G71" s="60" t="str">
        <f ca="1">IFERROR(OFFSET(INDIRECT($H$3 &amp; "!A179"), 15, 0), "")</f>
        <v>엘비알와이크레딧</v>
      </c>
      <c r="H71" s="45">
        <f t="shared" ca="1" si="25"/>
        <v>28.5</v>
      </c>
      <c r="I71" s="80">
        <f t="shared" ca="1" si="26"/>
        <v>3.2608695700000002E-2</v>
      </c>
      <c r="J71" s="99">
        <f t="shared" ca="1" si="22"/>
        <v>679979108.89073527</v>
      </c>
      <c r="K71" s="56" t="str">
        <f ca="1">IFERROR(OFFSET(INDIRECT($H$3 &amp; "!A125"), 15, 0), "")</f>
        <v>아인스타이늄</v>
      </c>
      <c r="L71" s="39">
        <f t="shared" ca="1" si="18"/>
        <v>59.7</v>
      </c>
      <c r="M71" s="77">
        <f t="shared" ca="1" si="19"/>
        <v>0.53470437019999995</v>
      </c>
      <c r="N71" s="99">
        <f t="shared" ca="1" si="23"/>
        <v>2563197371.3962789</v>
      </c>
      <c r="O71" s="56" t="str">
        <f ca="1">IFERROR(OFFSET(INDIRECT($H$3 &amp; "!A152"), 15, 0), "")</f>
        <v>폴리매쓰</v>
      </c>
      <c r="P71" s="39">
        <f t="shared" ca="1" si="20"/>
        <v>147</v>
      </c>
      <c r="Q71" s="77">
        <f t="shared" ca="1" si="21"/>
        <v>7.2992700699999996E-2</v>
      </c>
      <c r="R71" s="99">
        <f t="shared" ca="1" si="24"/>
        <v>16773968.79174524</v>
      </c>
    </row>
    <row r="72" spans="1:18">
      <c r="A72" s="40" t="s">
        <v>192</v>
      </c>
      <c r="B72" s="11" t="s">
        <v>193</v>
      </c>
      <c r="C72" s="95">
        <v>3590</v>
      </c>
      <c r="D72" s="92">
        <v>7.0044709400000002E-2</v>
      </c>
      <c r="E72" s="93">
        <v>5523633.1742117899</v>
      </c>
      <c r="F72" s="35"/>
      <c r="G72" s="56" t="str">
        <f ca="1">IFERROR(OFFSET(INDIRECT($H$3 &amp; "!A179"), 16, 0), "")</f>
        <v>픽셀</v>
      </c>
      <c r="H72" s="39">
        <f t="shared" ca="1" si="25"/>
        <v>8.8000000000000007</v>
      </c>
      <c r="I72" s="77">
        <f t="shared" ca="1" si="26"/>
        <v>2.6837806299999999E-2</v>
      </c>
      <c r="J72" s="86">
        <f t="shared" ca="1" si="22"/>
        <v>1335519526.3510234</v>
      </c>
      <c r="K72" s="56" t="str">
        <f ca="1">IFERROR(OFFSET(INDIRECT($H$3 &amp; "!A125"), 16, 0), "")</f>
        <v>엘비알와이크레딧</v>
      </c>
      <c r="L72" s="39">
        <f t="shared" ca="1" si="18"/>
        <v>28.5</v>
      </c>
      <c r="M72" s="77">
        <f t="shared" ca="1" si="19"/>
        <v>3.2608695700000002E-2</v>
      </c>
      <c r="N72" s="86">
        <f t="shared" ca="1" si="23"/>
        <v>679979108.89073527</v>
      </c>
      <c r="O72" s="56" t="str">
        <f ca="1">IFERROR(OFFSET(INDIRECT($H$3 &amp; "!A152"), 16, 0), "")</f>
        <v>헌트</v>
      </c>
      <c r="P72" s="39">
        <f t="shared" ca="1" si="20"/>
        <v>135</v>
      </c>
      <c r="Q72" s="77">
        <f t="shared" ca="1" si="21"/>
        <v>6.2992125999999996E-2</v>
      </c>
      <c r="R72" s="86">
        <f t="shared" ca="1" si="24"/>
        <v>48883583.446119532</v>
      </c>
    </row>
    <row r="73" spans="1:18">
      <c r="A73" s="40" t="s">
        <v>131</v>
      </c>
      <c r="B73" s="11" t="s">
        <v>132</v>
      </c>
      <c r="C73" s="95">
        <v>89.2</v>
      </c>
      <c r="D73" s="92">
        <v>6.9544364499999997E-2</v>
      </c>
      <c r="E73" s="93">
        <v>1252982834.3301296</v>
      </c>
      <c r="F73" s="35"/>
      <c r="G73" s="56" t="str">
        <f ca="1">IFERROR(OFFSET(INDIRECT($H$3 &amp; "!A179"), 17, 0), "")</f>
        <v>이그니스</v>
      </c>
      <c r="H73" s="39">
        <f t="shared" ca="1" si="25"/>
        <v>29</v>
      </c>
      <c r="I73" s="77">
        <f t="shared" ca="1" si="26"/>
        <v>3.5714285700000001E-2</v>
      </c>
      <c r="J73" s="86">
        <f t="shared" ca="1" si="22"/>
        <v>471138034.57246149</v>
      </c>
      <c r="K73" s="56" t="str">
        <f ca="1">IFERROR(OFFSET(INDIRECT($H$3 &amp; "!A125"), 17, 0), "")</f>
        <v>픽셀</v>
      </c>
      <c r="L73" s="39">
        <f t="shared" ca="1" si="18"/>
        <v>8.8000000000000007</v>
      </c>
      <c r="M73" s="77">
        <f t="shared" ca="1" si="19"/>
        <v>2.6837806299999999E-2</v>
      </c>
      <c r="N73" s="86">
        <f t="shared" ca="1" si="23"/>
        <v>1335519526.3510234</v>
      </c>
      <c r="O73" s="56" t="str">
        <f ca="1">IFERROR(OFFSET(INDIRECT($H$3 &amp; "!A152"), 17, 0), "")</f>
        <v>플레이댑</v>
      </c>
      <c r="P73" s="39">
        <f t="shared" ca="1" si="20"/>
        <v>132</v>
      </c>
      <c r="Q73" s="77">
        <f t="shared" ca="1" si="21"/>
        <v>6.4516129000000005E-2</v>
      </c>
      <c r="R73" s="86">
        <f t="shared" ca="1" si="24"/>
        <v>48003697.260031469</v>
      </c>
    </row>
    <row r="74" spans="1:18">
      <c r="A74" s="40" t="s">
        <v>89</v>
      </c>
      <c r="B74" s="11" t="s">
        <v>90</v>
      </c>
      <c r="C74" s="95">
        <v>146950</v>
      </c>
      <c r="D74" s="92">
        <v>6.9116042200000005E-2</v>
      </c>
      <c r="E74" s="93">
        <v>24198.98601267</v>
      </c>
      <c r="F74" s="35"/>
      <c r="G74" s="56" t="str">
        <f ca="1">IFERROR(OFFSET(INDIRECT($H$3 &amp; "!A179"), 18, 0), "")</f>
        <v>엔도르</v>
      </c>
      <c r="H74" s="39">
        <f t="shared" ca="1" si="25"/>
        <v>6.55</v>
      </c>
      <c r="I74" s="77">
        <f t="shared" ca="1" si="26"/>
        <v>2.8257456800000001E-2</v>
      </c>
      <c r="J74" s="86">
        <f t="shared" ca="1" si="22"/>
        <v>3154961835.4609418</v>
      </c>
      <c r="K74" s="56" t="str">
        <f ca="1">IFERROR(OFFSET(INDIRECT($H$3 &amp; "!A125"), 18, 0), "")</f>
        <v>이그니스</v>
      </c>
      <c r="L74" s="39">
        <f t="shared" ca="1" si="18"/>
        <v>29</v>
      </c>
      <c r="M74" s="77">
        <f t="shared" ca="1" si="19"/>
        <v>3.5714285700000001E-2</v>
      </c>
      <c r="N74" s="86">
        <f t="shared" ca="1" si="23"/>
        <v>471138034.57246149</v>
      </c>
      <c r="O74" s="56" t="str">
        <f ca="1">IFERROR(OFFSET(INDIRECT($H$3 &amp; "!A152"), 18, 0), "")</f>
        <v>애드엑스</v>
      </c>
      <c r="P74" s="39">
        <f t="shared" ca="1" si="20"/>
        <v>496</v>
      </c>
      <c r="Q74" s="77">
        <f t="shared" ca="1" si="21"/>
        <v>2.020202E-3</v>
      </c>
      <c r="R74" s="86">
        <f t="shared" ca="1" si="24"/>
        <v>36089219.554986224</v>
      </c>
    </row>
    <row r="75" spans="1:18" ht="17.25" thickBot="1">
      <c r="A75" s="40" t="s">
        <v>278</v>
      </c>
      <c r="B75" s="11" t="s">
        <v>279</v>
      </c>
      <c r="C75" s="95">
        <v>127</v>
      </c>
      <c r="D75" s="92">
        <v>6.7226890799999994E-2</v>
      </c>
      <c r="E75" s="93">
        <v>8150671.5698655797</v>
      </c>
      <c r="F75" s="35"/>
      <c r="G75" s="57" t="str">
        <f ca="1">IFERROR(OFFSET(INDIRECT($H$3 &amp; "!A179"), 19, 0), "")</f>
        <v>디마켓</v>
      </c>
      <c r="H75" s="37">
        <f t="shared" ca="1" si="25"/>
        <v>162</v>
      </c>
      <c r="I75" s="79">
        <f t="shared" ca="1" si="26"/>
        <v>3.8461538500000003E-2</v>
      </c>
      <c r="J75" s="87">
        <f t="shared" ca="1" si="22"/>
        <v>194613935.54050457</v>
      </c>
      <c r="K75" s="57" t="str">
        <f ca="1">IFERROR(OFFSET(INDIRECT($H$3 &amp; "!A125"), 19, 0), "")</f>
        <v>엔도르</v>
      </c>
      <c r="L75" s="37">
        <f t="shared" ca="1" si="18"/>
        <v>6.55</v>
      </c>
      <c r="M75" s="79">
        <f t="shared" ca="1" si="19"/>
        <v>2.8257456800000001E-2</v>
      </c>
      <c r="N75" s="87">
        <f t="shared" ca="1" si="23"/>
        <v>3154961835.4609418</v>
      </c>
      <c r="O75" s="57" t="str">
        <f ca="1">IFERROR(OFFSET(INDIRECT($H$3 &amp; "!A152"), 19, 0), "")</f>
        <v>디마켓</v>
      </c>
      <c r="P75" s="37">
        <f t="shared" ca="1" si="20"/>
        <v>162</v>
      </c>
      <c r="Q75" s="79">
        <f t="shared" ca="1" si="21"/>
        <v>3.8461538500000003E-2</v>
      </c>
      <c r="R75" s="87">
        <f t="shared" ca="1" si="24"/>
        <v>194613935.54050457</v>
      </c>
    </row>
    <row r="76" spans="1:18">
      <c r="A76" s="40" t="s">
        <v>184</v>
      </c>
      <c r="B76" s="11" t="s">
        <v>185</v>
      </c>
      <c r="C76" s="95">
        <v>8.61</v>
      </c>
      <c r="D76" s="92">
        <v>6.6914498099999997E-2</v>
      </c>
      <c r="E76" s="93">
        <v>287709510.7927646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3990</v>
      </c>
      <c r="D77" s="92">
        <v>6.6844919799999999E-2</v>
      </c>
      <c r="E77" s="93">
        <v>975457.9756758</v>
      </c>
      <c r="F77" s="35"/>
      <c r="G77" s="35"/>
      <c r="H77" s="35"/>
      <c r="I77" s="35"/>
    </row>
    <row r="78" spans="1:18">
      <c r="A78" s="40" t="s">
        <v>207</v>
      </c>
      <c r="B78" s="11" t="s">
        <v>208</v>
      </c>
      <c r="C78" s="95">
        <v>51.1</v>
      </c>
      <c r="D78" s="92">
        <v>6.6805845500000002E-2</v>
      </c>
      <c r="E78" s="93">
        <v>49146419.161264218</v>
      </c>
      <c r="F78" s="35"/>
      <c r="G78" s="35"/>
      <c r="H78" s="35"/>
      <c r="I78" s="35"/>
    </row>
    <row r="79" spans="1:18">
      <c r="A79" s="40" t="s">
        <v>66</v>
      </c>
      <c r="B79" s="11" t="s">
        <v>67</v>
      </c>
      <c r="C79" s="95">
        <v>1850</v>
      </c>
      <c r="D79" s="92">
        <v>6.6282420699999997E-2</v>
      </c>
      <c r="E79" s="93">
        <v>1985903.1112673499</v>
      </c>
      <c r="F79" s="35"/>
      <c r="G79" s="35"/>
      <c r="H79" s="35"/>
      <c r="I79" s="35"/>
    </row>
    <row r="80" spans="1:18">
      <c r="A80" s="40" t="s">
        <v>190</v>
      </c>
      <c r="B80" s="11" t="s">
        <v>191</v>
      </c>
      <c r="C80" s="95">
        <v>583</v>
      </c>
      <c r="D80" s="92">
        <v>6.5813528299999993E-2</v>
      </c>
      <c r="E80" s="93">
        <v>10676268.85567637</v>
      </c>
      <c r="F80" s="35"/>
      <c r="G80" s="35"/>
      <c r="H80" s="35"/>
      <c r="I80" s="35"/>
    </row>
    <row r="81" spans="1:9">
      <c r="A81" s="40" t="s">
        <v>224</v>
      </c>
      <c r="B81" s="11" t="s">
        <v>225</v>
      </c>
      <c r="C81" s="95">
        <v>4.38</v>
      </c>
      <c r="D81" s="92">
        <v>6.56934307E-2</v>
      </c>
      <c r="E81" s="93">
        <v>655181599.20511389</v>
      </c>
      <c r="F81" s="35"/>
      <c r="G81" s="35"/>
      <c r="H81" s="35"/>
      <c r="I81" s="35"/>
    </row>
    <row r="82" spans="1:9">
      <c r="A82" s="40" t="s">
        <v>222</v>
      </c>
      <c r="B82" s="11" t="s">
        <v>223</v>
      </c>
      <c r="C82" s="95">
        <v>132</v>
      </c>
      <c r="D82" s="92">
        <v>6.4516129000000005E-2</v>
      </c>
      <c r="E82" s="93">
        <v>48003697.260031469</v>
      </c>
      <c r="F82" s="35"/>
      <c r="G82" s="35"/>
      <c r="H82" s="35"/>
      <c r="I82" s="35"/>
    </row>
    <row r="83" spans="1:9">
      <c r="A83" s="40" t="s">
        <v>241</v>
      </c>
      <c r="B83" s="11" t="s">
        <v>242</v>
      </c>
      <c r="C83" s="95">
        <v>135</v>
      </c>
      <c r="D83" s="92">
        <v>6.2992125999999996E-2</v>
      </c>
      <c r="E83" s="93">
        <v>48883583.446119532</v>
      </c>
      <c r="F83" s="35"/>
      <c r="G83" s="35"/>
      <c r="H83" s="35"/>
      <c r="I83" s="35"/>
    </row>
    <row r="84" spans="1:9">
      <c r="A84" s="40" t="s">
        <v>266</v>
      </c>
      <c r="B84" s="11" t="s">
        <v>267</v>
      </c>
      <c r="C84" s="95">
        <v>848</v>
      </c>
      <c r="D84" s="92">
        <v>6.2656641599999993E-2</v>
      </c>
      <c r="E84" s="93">
        <v>3440740.0711267302</v>
      </c>
      <c r="F84" s="35"/>
      <c r="G84" s="35"/>
      <c r="H84" s="35"/>
      <c r="I84" s="35"/>
    </row>
    <row r="85" spans="1:9">
      <c r="A85" s="40" t="s">
        <v>178</v>
      </c>
      <c r="B85" s="11" t="s">
        <v>179</v>
      </c>
      <c r="C85" s="95">
        <v>1295</v>
      </c>
      <c r="D85" s="92">
        <v>6.1475409799999998E-2</v>
      </c>
      <c r="E85" s="93">
        <v>3382037.8856746498</v>
      </c>
      <c r="F85" s="35"/>
      <c r="G85" s="35"/>
      <c r="H85" s="35"/>
      <c r="I85" s="35"/>
    </row>
    <row r="86" spans="1:9">
      <c r="A86" s="40" t="s">
        <v>111</v>
      </c>
      <c r="B86" s="11" t="s">
        <v>112</v>
      </c>
      <c r="C86" s="95">
        <v>62.4</v>
      </c>
      <c r="D86" s="92">
        <v>6.1224489799999997E-2</v>
      </c>
      <c r="E86" s="93">
        <v>119697818.19746245</v>
      </c>
      <c r="F86" s="35"/>
      <c r="G86" s="35"/>
      <c r="H86" s="35"/>
      <c r="I86" s="35"/>
    </row>
    <row r="87" spans="1:9">
      <c r="A87" s="40" t="s">
        <v>226</v>
      </c>
      <c r="B87" s="11" t="s">
        <v>227</v>
      </c>
      <c r="C87" s="95">
        <v>45.4</v>
      </c>
      <c r="D87" s="92">
        <v>6.0747663600000001E-2</v>
      </c>
      <c r="E87" s="93">
        <v>86753738.69929868</v>
      </c>
      <c r="F87" s="35"/>
      <c r="G87" s="35"/>
      <c r="H87" s="35"/>
      <c r="I87" s="35"/>
    </row>
    <row r="88" spans="1:9">
      <c r="A88" s="40" t="s">
        <v>174</v>
      </c>
      <c r="B88" s="11" t="s">
        <v>175</v>
      </c>
      <c r="C88" s="95">
        <v>746</v>
      </c>
      <c r="D88" s="92">
        <v>5.9659090900000003E-2</v>
      </c>
      <c r="E88" s="93">
        <v>6652861.7904727403</v>
      </c>
      <c r="F88" s="35"/>
      <c r="G88" s="35"/>
      <c r="H88" s="35"/>
      <c r="I88" s="35"/>
    </row>
    <row r="89" spans="1:9">
      <c r="A89" s="40" t="s">
        <v>218</v>
      </c>
      <c r="B89" s="11" t="s">
        <v>219</v>
      </c>
      <c r="C89" s="95">
        <v>5.1100000000000003</v>
      </c>
      <c r="D89" s="92">
        <v>5.7971014500000001E-2</v>
      </c>
      <c r="E89" s="93">
        <v>1194074799.0331244</v>
      </c>
      <c r="F89" s="35"/>
      <c r="G89" s="35"/>
      <c r="H89" s="35"/>
      <c r="I89" s="35"/>
    </row>
    <row r="90" spans="1:9">
      <c r="A90" s="40" t="s">
        <v>194</v>
      </c>
      <c r="B90" s="11" t="s">
        <v>195</v>
      </c>
      <c r="C90" s="95">
        <v>5.76</v>
      </c>
      <c r="D90" s="92">
        <v>5.4945054899999998E-2</v>
      </c>
      <c r="E90" s="93">
        <v>435031786.59311569</v>
      </c>
      <c r="F90" s="35"/>
      <c r="G90" s="35"/>
      <c r="H90" s="35"/>
      <c r="I90" s="35"/>
    </row>
    <row r="91" spans="1:9">
      <c r="A91" s="40" t="s">
        <v>196</v>
      </c>
      <c r="B91" s="11" t="s">
        <v>197</v>
      </c>
      <c r="C91" s="95">
        <v>8.1300000000000008</v>
      </c>
      <c r="D91" s="92">
        <v>5.4474708199999999E-2</v>
      </c>
      <c r="E91" s="93">
        <v>679686287.66817296</v>
      </c>
      <c r="F91" s="35"/>
      <c r="G91" s="35"/>
      <c r="H91" s="35"/>
      <c r="I91" s="35"/>
    </row>
    <row r="92" spans="1:9">
      <c r="A92" s="40" t="s">
        <v>264</v>
      </c>
      <c r="B92" s="11" t="s">
        <v>265</v>
      </c>
      <c r="C92" s="95">
        <v>255</v>
      </c>
      <c r="D92" s="92">
        <v>5.3719008300000003E-2</v>
      </c>
      <c r="E92" s="93">
        <v>6945659.1252619596</v>
      </c>
      <c r="F92" s="35"/>
      <c r="G92" s="35"/>
      <c r="H92" s="35"/>
      <c r="I92" s="35"/>
    </row>
    <row r="93" spans="1:9">
      <c r="A93" s="40" t="s">
        <v>243</v>
      </c>
      <c r="B93" s="11" t="s">
        <v>244</v>
      </c>
      <c r="C93" s="95">
        <v>709</v>
      </c>
      <c r="D93" s="92">
        <v>5.34918276E-2</v>
      </c>
      <c r="E93" s="93">
        <v>20333753.960151602</v>
      </c>
      <c r="F93" s="35"/>
      <c r="G93" s="35"/>
      <c r="H93" s="35"/>
      <c r="I93" s="35"/>
    </row>
    <row r="94" spans="1:9">
      <c r="A94" s="40" t="s">
        <v>77</v>
      </c>
      <c r="B94" s="11" t="s">
        <v>78</v>
      </c>
      <c r="C94" s="95">
        <v>543100</v>
      </c>
      <c r="D94" s="92">
        <v>5.2927491299999997E-2</v>
      </c>
      <c r="E94" s="93">
        <v>43375.095340680004</v>
      </c>
      <c r="F94" s="35"/>
      <c r="G94" s="35"/>
      <c r="H94" s="35"/>
      <c r="I94" s="35"/>
    </row>
    <row r="95" spans="1:9">
      <c r="A95" s="40" t="s">
        <v>216</v>
      </c>
      <c r="B95" s="11" t="s">
        <v>217</v>
      </c>
      <c r="C95" s="95">
        <v>6.59</v>
      </c>
      <c r="D95" s="92">
        <v>5.2715655E-2</v>
      </c>
      <c r="E95" s="93">
        <v>479685699.37685531</v>
      </c>
      <c r="F95" s="35"/>
      <c r="G95" s="35"/>
      <c r="H95" s="35"/>
      <c r="I95" s="35"/>
    </row>
    <row r="96" spans="1:9">
      <c r="A96" s="40" t="s">
        <v>95</v>
      </c>
      <c r="B96" s="11" t="s">
        <v>96</v>
      </c>
      <c r="C96" s="95">
        <v>2300000</v>
      </c>
      <c r="D96" s="92">
        <v>5.2150045700000001E-2</v>
      </c>
      <c r="E96" s="93">
        <v>145731.78981227</v>
      </c>
      <c r="F96" s="35"/>
      <c r="G96" s="35"/>
      <c r="H96" s="35"/>
      <c r="I96" s="35"/>
    </row>
    <row r="97" spans="1:9">
      <c r="A97" s="40" t="s">
        <v>119</v>
      </c>
      <c r="B97" s="11" t="s">
        <v>120</v>
      </c>
      <c r="C97" s="95">
        <v>108</v>
      </c>
      <c r="D97" s="92">
        <v>4.8543689299999998E-2</v>
      </c>
      <c r="E97" s="93">
        <v>22775372.836242571</v>
      </c>
      <c r="F97" s="35"/>
      <c r="G97" s="35"/>
      <c r="H97" s="35"/>
      <c r="I97" s="35"/>
    </row>
    <row r="98" spans="1:9">
      <c r="A98" s="40" t="s">
        <v>162</v>
      </c>
      <c r="B98" s="11" t="s">
        <v>163</v>
      </c>
      <c r="C98" s="95">
        <v>15250</v>
      </c>
      <c r="D98" s="92">
        <v>4.6671242299999999E-2</v>
      </c>
      <c r="E98" s="93">
        <v>924923.25500132004</v>
      </c>
      <c r="F98" s="35"/>
      <c r="G98" s="35"/>
      <c r="H98" s="35"/>
      <c r="I98" s="35"/>
    </row>
    <row r="99" spans="1:9">
      <c r="A99" s="40" t="s">
        <v>270</v>
      </c>
      <c r="B99" s="11" t="s">
        <v>271</v>
      </c>
      <c r="C99" s="95">
        <v>1360</v>
      </c>
      <c r="D99" s="92">
        <v>4.6153846200000001E-2</v>
      </c>
      <c r="E99" s="93">
        <v>3868057.0661128499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5">
        <v>55.9</v>
      </c>
      <c r="D100" s="92">
        <v>4.2910447800000001E-2</v>
      </c>
      <c r="E100" s="93">
        <v>209427806.15719727</v>
      </c>
      <c r="F100" s="35"/>
      <c r="G100" s="35"/>
      <c r="H100" s="35"/>
      <c r="I100" s="35"/>
    </row>
    <row r="101" spans="1:9">
      <c r="A101" s="40" t="s">
        <v>220</v>
      </c>
      <c r="B101" s="11" t="s">
        <v>221</v>
      </c>
      <c r="C101" s="95">
        <v>637</v>
      </c>
      <c r="D101" s="92">
        <v>4.2553191499999997E-2</v>
      </c>
      <c r="E101" s="93">
        <v>17681179.60445581</v>
      </c>
      <c r="F101" s="35"/>
      <c r="G101" s="35"/>
      <c r="H101" s="35"/>
      <c r="I101" s="35"/>
    </row>
    <row r="102" spans="1:9">
      <c r="A102" s="40" t="s">
        <v>211</v>
      </c>
      <c r="B102" s="11" t="s">
        <v>212</v>
      </c>
      <c r="C102" s="95">
        <v>5.76</v>
      </c>
      <c r="D102" s="92">
        <v>4.1591320100000002E-2</v>
      </c>
      <c r="E102" s="93">
        <v>1754585539.4854259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5.09</v>
      </c>
      <c r="D103" s="92">
        <v>4.0899795500000002E-2</v>
      </c>
      <c r="E103" s="93">
        <v>990974052.76094377</v>
      </c>
      <c r="F103" s="35"/>
      <c r="G103" s="35"/>
      <c r="H103" s="35"/>
      <c r="I103" s="35"/>
    </row>
    <row r="104" spans="1:9">
      <c r="A104" s="40" t="s">
        <v>262</v>
      </c>
      <c r="B104" s="11" t="s">
        <v>263</v>
      </c>
      <c r="C104" s="95">
        <v>13.4</v>
      </c>
      <c r="D104" s="92">
        <v>3.8759689899999998E-2</v>
      </c>
      <c r="E104" s="93">
        <v>1427112721.9239259</v>
      </c>
      <c r="F104" s="35"/>
      <c r="G104" s="35"/>
      <c r="H104" s="35"/>
      <c r="I104" s="35"/>
    </row>
    <row r="105" spans="1:9">
      <c r="A105" s="40" t="s">
        <v>230</v>
      </c>
      <c r="B105" s="11" t="s">
        <v>231</v>
      </c>
      <c r="C105" s="95">
        <v>162</v>
      </c>
      <c r="D105" s="92">
        <v>3.8461538500000003E-2</v>
      </c>
      <c r="E105" s="93">
        <v>194613935.54050457</v>
      </c>
      <c r="F105" s="35"/>
      <c r="G105" s="35"/>
      <c r="H105" s="35"/>
      <c r="I105" s="35"/>
    </row>
    <row r="106" spans="1:9">
      <c r="A106" s="40" t="s">
        <v>276</v>
      </c>
      <c r="B106" s="11" t="s">
        <v>277</v>
      </c>
      <c r="C106" s="95">
        <v>29</v>
      </c>
      <c r="D106" s="92">
        <v>3.5714285700000001E-2</v>
      </c>
      <c r="E106" s="93">
        <v>471138034.57246149</v>
      </c>
      <c r="F106" s="35"/>
      <c r="G106" s="35"/>
      <c r="H106" s="35"/>
      <c r="I106" s="35"/>
    </row>
    <row r="107" spans="1:9">
      <c r="A107" s="40" t="s">
        <v>48</v>
      </c>
      <c r="B107" s="11" t="s">
        <v>49</v>
      </c>
      <c r="C107" s="95">
        <v>39116000</v>
      </c>
      <c r="D107" s="92">
        <v>3.52530172E-2</v>
      </c>
      <c r="E107" s="93">
        <v>13963.61893726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28.5</v>
      </c>
      <c r="D108" s="92">
        <v>3.2608695700000002E-2</v>
      </c>
      <c r="E108" s="93">
        <v>679979108.89073527</v>
      </c>
      <c r="F108" s="35"/>
      <c r="G108" s="35"/>
      <c r="H108" s="35"/>
      <c r="I108" s="35"/>
    </row>
    <row r="109" spans="1:9">
      <c r="A109" s="40" t="s">
        <v>232</v>
      </c>
      <c r="B109" s="11" t="s">
        <v>233</v>
      </c>
      <c r="C109" s="95">
        <v>6.55</v>
      </c>
      <c r="D109" s="92">
        <v>2.8257456800000001E-2</v>
      </c>
      <c r="E109" s="41">
        <v>3154961835.4609418</v>
      </c>
    </row>
    <row r="110" spans="1:9">
      <c r="A110" s="40" t="s">
        <v>121</v>
      </c>
      <c r="B110" s="11" t="s">
        <v>122</v>
      </c>
      <c r="C110" s="95">
        <v>8.8000000000000007</v>
      </c>
      <c r="D110" s="92">
        <v>2.6837806299999999E-2</v>
      </c>
      <c r="E110" s="41">
        <v>1335519526.3510234</v>
      </c>
    </row>
    <row r="111" spans="1:9">
      <c r="A111" s="40" t="s">
        <v>141</v>
      </c>
      <c r="B111" s="11" t="s">
        <v>142</v>
      </c>
      <c r="C111" s="95">
        <v>541</v>
      </c>
      <c r="D111" s="92">
        <v>2.4621212100000001E-2</v>
      </c>
      <c r="E111" s="41">
        <v>431362862.12011993</v>
      </c>
    </row>
    <row r="112" spans="1:9">
      <c r="A112" s="40" t="s">
        <v>228</v>
      </c>
      <c r="B112" s="11" t="s">
        <v>229</v>
      </c>
      <c r="C112" s="95">
        <v>74.900000000000006</v>
      </c>
      <c r="D112" s="92">
        <v>1.4905149100000001E-2</v>
      </c>
      <c r="E112" s="41">
        <v>484446673.36103368</v>
      </c>
    </row>
    <row r="113" spans="1:5">
      <c r="A113" s="40" t="s">
        <v>81</v>
      </c>
      <c r="B113" s="11" t="s">
        <v>82</v>
      </c>
      <c r="C113" s="95">
        <v>496</v>
      </c>
      <c r="D113" s="92">
        <v>2.020202E-3</v>
      </c>
      <c r="E113" s="41">
        <v>36089219.554986224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247</v>
      </c>
      <c r="B2" s="11" t="s">
        <v>248</v>
      </c>
      <c r="C2" s="95">
        <v>59.7</v>
      </c>
      <c r="D2" s="92">
        <v>0.53470437019999995</v>
      </c>
      <c r="E2" s="93">
        <v>2563197371.3962789</v>
      </c>
      <c r="F2" s="35"/>
      <c r="G2" s="54"/>
      <c r="H2" s="35"/>
      <c r="I2" s="35"/>
    </row>
    <row r="3" spans="1:18" ht="17.25" thickBot="1">
      <c r="A3" s="40" t="s">
        <v>147</v>
      </c>
      <c r="B3" s="11" t="s">
        <v>148</v>
      </c>
      <c r="C3" s="95">
        <v>85.2</v>
      </c>
      <c r="D3" s="92">
        <v>0.33751962320000001</v>
      </c>
      <c r="E3" s="93">
        <v>963888984.17301452</v>
      </c>
      <c r="F3" s="35"/>
      <c r="G3" s="317" t="s">
        <v>285</v>
      </c>
      <c r="H3" s="329" t="s">
        <v>364</v>
      </c>
      <c r="I3" s="329"/>
      <c r="K3" s="256" t="s">
        <v>34</v>
      </c>
      <c r="L3" s="257"/>
      <c r="M3" s="257"/>
      <c r="N3" s="258"/>
      <c r="O3" s="256" t="s">
        <v>286</v>
      </c>
      <c r="P3" s="257"/>
      <c r="Q3" s="257"/>
      <c r="R3" s="258"/>
    </row>
    <row r="4" spans="1:18" ht="17.25" thickBot="1">
      <c r="A4" s="40" t="s">
        <v>290</v>
      </c>
      <c r="B4" s="11" t="s">
        <v>291</v>
      </c>
      <c r="C4" s="95">
        <v>272</v>
      </c>
      <c r="D4" s="92">
        <v>0.22522522519999999</v>
      </c>
      <c r="E4" s="93">
        <v>6093593994.564558</v>
      </c>
      <c r="F4" s="35"/>
      <c r="G4" s="318"/>
      <c r="H4" s="330"/>
      <c r="I4" s="330"/>
      <c r="K4" s="321" t="s">
        <v>55</v>
      </c>
      <c r="L4" s="333">
        <f ca="1">NOW()</f>
        <v>44371.020929976854</v>
      </c>
      <c r="M4" s="334"/>
      <c r="N4" s="335"/>
      <c r="O4" s="324" t="s">
        <v>55</v>
      </c>
      <c r="P4" s="333">
        <f ca="1">NOW()</f>
        <v>44371.020929976854</v>
      </c>
      <c r="Q4" s="334"/>
      <c r="R4" s="335"/>
    </row>
    <row r="5" spans="1:18" ht="17.25" thickBot="1">
      <c r="A5" s="40" t="s">
        <v>133</v>
      </c>
      <c r="B5" s="11" t="s">
        <v>134</v>
      </c>
      <c r="C5" s="95">
        <v>54.6</v>
      </c>
      <c r="D5" s="92">
        <v>0.21333333330000001</v>
      </c>
      <c r="E5" s="93">
        <v>106137387.42687555</v>
      </c>
      <c r="F5" s="35"/>
      <c r="K5" s="318"/>
      <c r="L5" s="51" t="s">
        <v>58</v>
      </c>
      <c r="M5" s="73" t="s">
        <v>59</v>
      </c>
      <c r="N5" s="69" t="s">
        <v>289</v>
      </c>
      <c r="O5" s="273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204</v>
      </c>
      <c r="B6" s="11" t="s">
        <v>205</v>
      </c>
      <c r="C6" s="95">
        <v>9875</v>
      </c>
      <c r="D6" s="92">
        <v>0.18618618619999999</v>
      </c>
      <c r="E6" s="93">
        <v>1277419.55213759</v>
      </c>
      <c r="F6" s="35"/>
      <c r="G6" s="256" t="s">
        <v>52</v>
      </c>
      <c r="H6" s="257"/>
      <c r="I6" s="258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248</v>
      </c>
      <c r="P6" s="38">
        <f t="shared" ref="P6:P25" si="2">_xlfn.IFNA(VLOOKUP(O6, $B$2:$D$200, 2, FALSE), "")</f>
        <v>59.7</v>
      </c>
      <c r="Q6" s="76">
        <f t="shared" ref="Q6:Q25" si="3">_xlfn.IFNA(VLOOKUP(O6, $B$2:$D$200, 3, FALSE), "")</f>
        <v>0.53470437019999995</v>
      </c>
      <c r="R6" s="85">
        <f>_xlfn.IFNA(VLOOKUP(O6, $B$2:$E$200, 4, FALSE), "")</f>
        <v>2563197371.3962789</v>
      </c>
    </row>
    <row r="7" spans="1:18">
      <c r="A7" s="40" t="s">
        <v>56</v>
      </c>
      <c r="B7" s="11" t="s">
        <v>57</v>
      </c>
      <c r="C7" s="95">
        <v>131</v>
      </c>
      <c r="D7" s="92">
        <v>0.16964285709999999</v>
      </c>
      <c r="E7" s="93">
        <v>82934513.516372651</v>
      </c>
      <c r="F7" s="35"/>
      <c r="G7" s="265" t="s">
        <v>36</v>
      </c>
      <c r="H7" s="266"/>
      <c r="I7" s="26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148</v>
      </c>
      <c r="P7" s="39">
        <f t="shared" si="2"/>
        <v>85.2</v>
      </c>
      <c r="Q7" s="77">
        <f t="shared" si="3"/>
        <v>0.33751962320000001</v>
      </c>
      <c r="R7" s="86">
        <f t="shared" ref="R7:R25" si="5">_xlfn.IFNA(VLOOKUP(O7, $B$2:$E$200, 4, FALSE), "")</f>
        <v>963888984.17301452</v>
      </c>
    </row>
    <row r="8" spans="1:18" ht="17.25" thickBot="1">
      <c r="A8" s="40" t="s">
        <v>164</v>
      </c>
      <c r="B8" s="11" t="s">
        <v>165</v>
      </c>
      <c r="C8" s="95">
        <v>777</v>
      </c>
      <c r="D8" s="92">
        <v>0.1614349776</v>
      </c>
      <c r="E8" s="93">
        <v>8373835.3522106996</v>
      </c>
      <c r="F8" s="35"/>
      <c r="G8" s="271"/>
      <c r="H8" s="272"/>
      <c r="I8" s="27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291</v>
      </c>
      <c r="P8" s="39">
        <f t="shared" si="2"/>
        <v>272</v>
      </c>
      <c r="Q8" s="77">
        <f t="shared" si="3"/>
        <v>0.22522522519999999</v>
      </c>
      <c r="R8" s="86">
        <f t="shared" si="5"/>
        <v>6093593994.564558</v>
      </c>
    </row>
    <row r="9" spans="1:18" ht="17.25" thickBot="1">
      <c r="A9" s="40" t="s">
        <v>186</v>
      </c>
      <c r="B9" s="11" t="s">
        <v>187</v>
      </c>
      <c r="C9" s="95">
        <v>6690</v>
      </c>
      <c r="D9" s="92">
        <v>0.1504729149</v>
      </c>
      <c r="E9" s="93">
        <v>4365518.6728016296</v>
      </c>
      <c r="F9" s="35"/>
      <c r="G9" s="50" t="s">
        <v>38</v>
      </c>
      <c r="H9" s="257" t="s">
        <v>37</v>
      </c>
      <c r="I9" s="25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134</v>
      </c>
      <c r="P9" s="39">
        <f t="shared" si="2"/>
        <v>54.6</v>
      </c>
      <c r="Q9" s="77">
        <f t="shared" si="3"/>
        <v>0.21333333330000001</v>
      </c>
      <c r="R9" s="86">
        <f t="shared" si="5"/>
        <v>106137387.42687555</v>
      </c>
    </row>
    <row r="10" spans="1:18">
      <c r="A10" s="40" t="s">
        <v>91</v>
      </c>
      <c r="B10" s="11" t="s">
        <v>92</v>
      </c>
      <c r="C10" s="95">
        <v>729</v>
      </c>
      <c r="D10" s="92">
        <v>0.14084507039999999</v>
      </c>
      <c r="E10" s="93">
        <v>1283029637.6939683</v>
      </c>
      <c r="F10" s="35"/>
      <c r="G10" s="331">
        <f>_xlfn.IFNA(VLOOKUP(G7, $B$2:$D$200, 3, FALSE), "-")</f>
        <v>3.52530172E-2</v>
      </c>
      <c r="H10" s="325">
        <f>_xlfn.IFNA(VLOOKUP(G7, $B$2:$D$200, 2, FALSE), "-")</f>
        <v>39116000</v>
      </c>
      <c r="I10" s="32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205</v>
      </c>
      <c r="P10" s="39">
        <f t="shared" si="2"/>
        <v>9875</v>
      </c>
      <c r="Q10" s="77">
        <f t="shared" si="3"/>
        <v>0.18618618619999999</v>
      </c>
      <c r="R10" s="90">
        <f t="shared" si="5"/>
        <v>1277419.55213759</v>
      </c>
    </row>
    <row r="11" spans="1:18" ht="17.25" thickBot="1">
      <c r="A11" s="40" t="s">
        <v>64</v>
      </c>
      <c r="B11" s="11" t="s">
        <v>65</v>
      </c>
      <c r="C11" s="95">
        <v>21.3</v>
      </c>
      <c r="D11" s="92">
        <v>0.1329787234</v>
      </c>
      <c r="E11" s="93">
        <v>277387356.23209637</v>
      </c>
      <c r="F11" s="35"/>
      <c r="G11" s="332"/>
      <c r="H11" s="327"/>
      <c r="I11" s="32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57</v>
      </c>
      <c r="P11" s="45">
        <f t="shared" si="2"/>
        <v>131</v>
      </c>
      <c r="Q11" s="80">
        <f t="shared" si="3"/>
        <v>0.16964285709999999</v>
      </c>
      <c r="R11" s="99">
        <f t="shared" si="5"/>
        <v>82934513.516372651</v>
      </c>
    </row>
    <row r="12" spans="1:18" ht="17.25" thickBot="1">
      <c r="A12" s="40" t="s">
        <v>209</v>
      </c>
      <c r="B12" s="11" t="s">
        <v>210</v>
      </c>
      <c r="C12" s="95">
        <v>29.7</v>
      </c>
      <c r="D12" s="92">
        <v>0.1292775665</v>
      </c>
      <c r="E12" s="93">
        <v>520286982.44712484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165</v>
      </c>
      <c r="P12" s="39">
        <f t="shared" si="2"/>
        <v>777</v>
      </c>
      <c r="Q12" s="77">
        <f t="shared" si="3"/>
        <v>0.1614349776</v>
      </c>
      <c r="R12" s="86">
        <f t="shared" si="5"/>
        <v>8373835.3522106996</v>
      </c>
    </row>
    <row r="13" spans="1:18" ht="17.25" thickBot="1">
      <c r="A13" s="40" t="s">
        <v>157</v>
      </c>
      <c r="B13" s="11" t="s">
        <v>158</v>
      </c>
      <c r="C13" s="95">
        <v>4180</v>
      </c>
      <c r="D13" s="92">
        <v>0.1266846361</v>
      </c>
      <c r="E13" s="93">
        <v>1450919.8221859799</v>
      </c>
      <c r="F13" s="35"/>
      <c r="G13" s="256" t="s">
        <v>70</v>
      </c>
      <c r="H13" s="257"/>
      <c r="I13" s="25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187</v>
      </c>
      <c r="P13" s="39">
        <f t="shared" si="2"/>
        <v>6690</v>
      </c>
      <c r="Q13" s="77">
        <f t="shared" si="3"/>
        <v>0.1504729149</v>
      </c>
      <c r="R13" s="86">
        <f t="shared" si="5"/>
        <v>4365518.6728016296</v>
      </c>
    </row>
    <row r="14" spans="1:18">
      <c r="A14" s="40" t="s">
        <v>79</v>
      </c>
      <c r="B14" s="11" t="s">
        <v>80</v>
      </c>
      <c r="C14" s="95">
        <v>633</v>
      </c>
      <c r="D14" s="92">
        <v>0.1263345196</v>
      </c>
      <c r="E14" s="93">
        <v>2627222.90485813</v>
      </c>
      <c r="F14" s="35"/>
      <c r="G14" s="265" t="s">
        <v>36</v>
      </c>
      <c r="H14" s="266"/>
      <c r="I14" s="26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92</v>
      </c>
      <c r="P14" s="39">
        <f t="shared" si="2"/>
        <v>729</v>
      </c>
      <c r="Q14" s="77">
        <f t="shared" si="3"/>
        <v>0.14084507039999999</v>
      </c>
      <c r="R14" s="86">
        <f t="shared" si="5"/>
        <v>1283029637.6939683</v>
      </c>
    </row>
    <row r="15" spans="1:18" ht="17.25" thickBot="1">
      <c r="A15" s="40" t="s">
        <v>139</v>
      </c>
      <c r="B15" s="11" t="s">
        <v>140</v>
      </c>
      <c r="C15" s="95">
        <v>1590</v>
      </c>
      <c r="D15" s="92">
        <v>0.1236749117</v>
      </c>
      <c r="E15" s="93">
        <v>910981.24552217999</v>
      </c>
      <c r="F15" s="35"/>
      <c r="G15" s="271"/>
      <c r="H15" s="272"/>
      <c r="I15" s="27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65</v>
      </c>
      <c r="P15" s="37">
        <f t="shared" si="2"/>
        <v>21.3</v>
      </c>
      <c r="Q15" s="79">
        <f t="shared" si="3"/>
        <v>0.1329787234</v>
      </c>
      <c r="R15" s="87">
        <f t="shared" si="5"/>
        <v>277387356.23209637</v>
      </c>
    </row>
    <row r="16" spans="1:18" ht="17.25" thickBot="1">
      <c r="A16" s="40" t="s">
        <v>252</v>
      </c>
      <c r="B16" s="11" t="s">
        <v>253</v>
      </c>
      <c r="C16" s="95">
        <v>267</v>
      </c>
      <c r="D16" s="92">
        <v>0.1218487395</v>
      </c>
      <c r="E16" s="93">
        <v>20691245.076096151</v>
      </c>
      <c r="F16" s="35"/>
      <c r="G16" s="50" t="s">
        <v>38</v>
      </c>
      <c r="H16" s="257" t="s">
        <v>37</v>
      </c>
      <c r="I16" s="25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210</v>
      </c>
      <c r="P16" s="38">
        <f t="shared" si="2"/>
        <v>29.7</v>
      </c>
      <c r="Q16" s="76">
        <f t="shared" si="3"/>
        <v>0.1292775665</v>
      </c>
      <c r="R16" s="85">
        <f t="shared" si="5"/>
        <v>520286982.44712484</v>
      </c>
    </row>
    <row r="17" spans="1:18">
      <c r="A17" s="40" t="s">
        <v>182</v>
      </c>
      <c r="B17" s="11" t="s">
        <v>183</v>
      </c>
      <c r="C17" s="95">
        <v>955</v>
      </c>
      <c r="D17" s="92">
        <v>0.11957796010000001</v>
      </c>
      <c r="E17" s="93">
        <v>2321560.2314370298</v>
      </c>
      <c r="F17" s="35"/>
      <c r="G17" s="331">
        <f>_xlfn.IFNA(VLOOKUP(G14, $B$2:$D$200, 3, FALSE), "-")</f>
        <v>3.52530172E-2</v>
      </c>
      <c r="H17" s="325">
        <f>_xlfn.IFNA(VLOOKUP(G14, $B$2:$D$200, 2, FALSE), "-")</f>
        <v>39116000</v>
      </c>
      <c r="I17" s="32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158</v>
      </c>
      <c r="P17" s="39">
        <f t="shared" si="2"/>
        <v>4180</v>
      </c>
      <c r="Q17" s="77">
        <f t="shared" si="3"/>
        <v>0.1266846361</v>
      </c>
      <c r="R17" s="86">
        <f t="shared" si="5"/>
        <v>1450919.8221859799</v>
      </c>
    </row>
    <row r="18" spans="1:18" ht="17.25" thickBot="1">
      <c r="A18" s="40" t="s">
        <v>135</v>
      </c>
      <c r="B18" s="11" t="s">
        <v>136</v>
      </c>
      <c r="C18" s="95">
        <v>89.2</v>
      </c>
      <c r="D18" s="92">
        <v>0.11779448620000001</v>
      </c>
      <c r="E18" s="93">
        <v>276215588.04715705</v>
      </c>
      <c r="F18" s="35"/>
      <c r="G18" s="332"/>
      <c r="H18" s="327"/>
      <c r="I18" s="32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80</v>
      </c>
      <c r="P18" s="39">
        <f t="shared" si="2"/>
        <v>633</v>
      </c>
      <c r="Q18" s="77">
        <f t="shared" si="3"/>
        <v>0.1263345196</v>
      </c>
      <c r="R18" s="86">
        <f t="shared" si="5"/>
        <v>2627222.90485813</v>
      </c>
    </row>
    <row r="19" spans="1:18" ht="17.25" thickBot="1">
      <c r="A19" s="40" t="s">
        <v>159</v>
      </c>
      <c r="B19" s="11" t="s">
        <v>160</v>
      </c>
      <c r="C19" s="95">
        <v>1185</v>
      </c>
      <c r="D19" s="92">
        <v>0.11267605629999999</v>
      </c>
      <c r="E19" s="93">
        <v>8867028.4492565803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140</v>
      </c>
      <c r="P19" s="39">
        <f t="shared" si="2"/>
        <v>1590</v>
      </c>
      <c r="Q19" s="77">
        <f t="shared" si="3"/>
        <v>0.1236749117</v>
      </c>
      <c r="R19" s="86">
        <f t="shared" si="5"/>
        <v>910981.24552217999</v>
      </c>
    </row>
    <row r="20" spans="1:18" ht="17.25" thickBot="1">
      <c r="A20" s="40" t="s">
        <v>149</v>
      </c>
      <c r="B20" s="11" t="s">
        <v>150</v>
      </c>
      <c r="C20" s="95">
        <v>2180</v>
      </c>
      <c r="D20" s="92">
        <v>0.112244898</v>
      </c>
      <c r="E20" s="93">
        <v>7142395.3078827299</v>
      </c>
      <c r="F20" s="35"/>
      <c r="G20" s="256" t="s">
        <v>281</v>
      </c>
      <c r="H20" s="257"/>
      <c r="I20" s="25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253</v>
      </c>
      <c r="P20" s="39">
        <f t="shared" si="2"/>
        <v>267</v>
      </c>
      <c r="Q20" s="77">
        <f t="shared" si="3"/>
        <v>0.1218487395</v>
      </c>
      <c r="R20" s="90">
        <f t="shared" si="5"/>
        <v>20691245.076096151</v>
      </c>
    </row>
    <row r="21" spans="1:18">
      <c r="A21" s="40" t="s">
        <v>170</v>
      </c>
      <c r="B21" s="11" t="s">
        <v>171</v>
      </c>
      <c r="C21" s="95">
        <v>2.29</v>
      </c>
      <c r="D21" s="92">
        <v>0.1116504854</v>
      </c>
      <c r="E21" s="93">
        <v>16974511094.433838</v>
      </c>
      <c r="F21" s="35"/>
      <c r="G21" s="265" t="s">
        <v>36</v>
      </c>
      <c r="H21" s="266"/>
      <c r="I21" s="26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183</v>
      </c>
      <c r="P21" s="45">
        <f t="shared" si="2"/>
        <v>955</v>
      </c>
      <c r="Q21" s="80">
        <f t="shared" si="3"/>
        <v>0.11957796010000001</v>
      </c>
      <c r="R21" s="99">
        <f t="shared" si="5"/>
        <v>2321560.2314370298</v>
      </c>
    </row>
    <row r="22" spans="1:18" ht="17.25" thickBot="1">
      <c r="A22" s="40" t="s">
        <v>97</v>
      </c>
      <c r="B22" s="11" t="s">
        <v>98</v>
      </c>
      <c r="C22" s="95">
        <v>3070</v>
      </c>
      <c r="D22" s="92">
        <v>0.1103074141</v>
      </c>
      <c r="E22" s="93">
        <v>5869538.4433802599</v>
      </c>
      <c r="F22" s="35"/>
      <c r="G22" s="271"/>
      <c r="H22" s="272"/>
      <c r="I22" s="27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136</v>
      </c>
      <c r="P22" s="39">
        <f t="shared" si="2"/>
        <v>89.2</v>
      </c>
      <c r="Q22" s="77">
        <f t="shared" si="3"/>
        <v>0.11779448620000001</v>
      </c>
      <c r="R22" s="86">
        <f t="shared" si="5"/>
        <v>276215588.04715705</v>
      </c>
    </row>
    <row r="23" spans="1:18" ht="17.25" thickBot="1">
      <c r="A23" s="40" t="s">
        <v>115</v>
      </c>
      <c r="B23" s="11" t="s">
        <v>116</v>
      </c>
      <c r="C23" s="95">
        <v>224</v>
      </c>
      <c r="D23" s="92">
        <v>0.1089108911</v>
      </c>
      <c r="E23" s="93">
        <v>104359641.14032248</v>
      </c>
      <c r="F23" s="35"/>
      <c r="G23" s="50" t="s">
        <v>38</v>
      </c>
      <c r="H23" s="257" t="s">
        <v>37</v>
      </c>
      <c r="I23" s="25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160</v>
      </c>
      <c r="P23" s="39">
        <f t="shared" si="2"/>
        <v>1185</v>
      </c>
      <c r="Q23" s="77">
        <f t="shared" si="3"/>
        <v>0.11267605629999999</v>
      </c>
      <c r="R23" s="86">
        <f t="shared" si="5"/>
        <v>8867028.4492565803</v>
      </c>
    </row>
    <row r="24" spans="1:18">
      <c r="A24" s="40" t="s">
        <v>101</v>
      </c>
      <c r="B24" s="11" t="s">
        <v>102</v>
      </c>
      <c r="C24" s="95">
        <v>47230</v>
      </c>
      <c r="D24" s="92">
        <v>0.1073856975</v>
      </c>
      <c r="E24" s="93">
        <v>6494205.3523534304</v>
      </c>
      <c r="F24" s="35"/>
      <c r="G24" s="331">
        <f>_xlfn.IFNA(VLOOKUP(G21, $B$2:$D$200, 3, FALSE), "-")</f>
        <v>3.52530172E-2</v>
      </c>
      <c r="H24" s="325">
        <f>_xlfn.IFNA(VLOOKUP(G21, $B$2:$D$200, 2, FALSE), "-")</f>
        <v>39116000</v>
      </c>
      <c r="I24" s="32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150</v>
      </c>
      <c r="P24" s="39">
        <f t="shared" si="2"/>
        <v>2180</v>
      </c>
      <c r="Q24" s="77">
        <f t="shared" si="3"/>
        <v>0.112244898</v>
      </c>
      <c r="R24" s="86">
        <f t="shared" si="5"/>
        <v>7142395.3078827299</v>
      </c>
    </row>
    <row r="25" spans="1:18" ht="17.25" thickBot="1">
      <c r="A25" s="40" t="s">
        <v>73</v>
      </c>
      <c r="B25" s="11" t="s">
        <v>74</v>
      </c>
      <c r="C25" s="95">
        <v>11560</v>
      </c>
      <c r="D25" s="92">
        <v>0.1051625239</v>
      </c>
      <c r="E25" s="93">
        <v>321928.67405039998</v>
      </c>
      <c r="F25" s="35"/>
      <c r="G25" s="332"/>
      <c r="H25" s="327"/>
      <c r="I25" s="32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171</v>
      </c>
      <c r="P25" s="37">
        <f t="shared" si="2"/>
        <v>2.29</v>
      </c>
      <c r="Q25" s="79">
        <f t="shared" si="3"/>
        <v>0.1116504854</v>
      </c>
      <c r="R25" s="87">
        <f t="shared" si="5"/>
        <v>16974511094.433838</v>
      </c>
    </row>
    <row r="26" spans="1:18">
      <c r="A26" s="40" t="s">
        <v>62</v>
      </c>
      <c r="B26" s="11" t="s">
        <v>63</v>
      </c>
      <c r="C26" s="95">
        <v>38760</v>
      </c>
      <c r="D26" s="92">
        <v>0.1049030787</v>
      </c>
      <c r="E26" s="93">
        <v>422549.80636321998</v>
      </c>
      <c r="F26" s="35"/>
    </row>
    <row r="27" spans="1:18" ht="17.25" thickBot="1">
      <c r="A27" s="40" t="s">
        <v>50</v>
      </c>
      <c r="B27" s="11" t="s">
        <v>51</v>
      </c>
      <c r="C27" s="95">
        <v>301</v>
      </c>
      <c r="D27" s="92">
        <v>0.1025641026</v>
      </c>
      <c r="E27" s="93">
        <v>76472721.854411244</v>
      </c>
      <c r="F27" s="35"/>
    </row>
    <row r="28" spans="1:18" ht="17.25" thickBot="1">
      <c r="A28" s="40" t="s">
        <v>239</v>
      </c>
      <c r="B28" s="11" t="s">
        <v>240</v>
      </c>
      <c r="C28" s="95">
        <v>876</v>
      </c>
      <c r="D28" s="92">
        <v>0.1005025126</v>
      </c>
      <c r="E28" s="93">
        <v>6171831.32863905</v>
      </c>
      <c r="F28" s="35"/>
      <c r="G28" s="256" t="s">
        <v>46</v>
      </c>
      <c r="H28" s="257"/>
      <c r="I28" s="257"/>
      <c r="J28" s="258"/>
      <c r="K28" s="256" t="s">
        <v>44</v>
      </c>
      <c r="L28" s="257"/>
      <c r="M28" s="257"/>
      <c r="N28" s="258"/>
      <c r="O28" s="256" t="s">
        <v>45</v>
      </c>
      <c r="P28" s="257"/>
      <c r="Q28" s="257"/>
      <c r="R28" s="258"/>
    </row>
    <row r="29" spans="1:18" ht="17.25" thickBot="1">
      <c r="A29" s="40" t="s">
        <v>60</v>
      </c>
      <c r="B29" s="11" t="s">
        <v>61</v>
      </c>
      <c r="C29" s="95">
        <v>560</v>
      </c>
      <c r="D29" s="92">
        <v>0.1001964637</v>
      </c>
      <c r="E29" s="93">
        <v>22509105.03947942</v>
      </c>
      <c r="F29" s="35"/>
      <c r="G29" s="321" t="s">
        <v>55</v>
      </c>
      <c r="H29" s="333">
        <f ca="1">NOW()</f>
        <v>44371.020929976854</v>
      </c>
      <c r="I29" s="334"/>
      <c r="J29" s="335"/>
      <c r="K29" s="324" t="s">
        <v>55</v>
      </c>
      <c r="L29" s="333">
        <f ca="1">NOW()</f>
        <v>44371.020929976854</v>
      </c>
      <c r="M29" s="334"/>
      <c r="N29" s="335"/>
      <c r="O29" s="324" t="s">
        <v>55</v>
      </c>
      <c r="P29" s="333">
        <f ca="1">NOW()</f>
        <v>44371.020929976854</v>
      </c>
      <c r="Q29" s="334"/>
      <c r="R29" s="335"/>
    </row>
    <row r="30" spans="1:18" ht="17.25" thickBot="1">
      <c r="A30" s="40" t="s">
        <v>143</v>
      </c>
      <c r="B30" s="11" t="s">
        <v>144</v>
      </c>
      <c r="C30" s="95">
        <v>4250</v>
      </c>
      <c r="D30" s="92">
        <v>9.9611901700000005E-2</v>
      </c>
      <c r="E30" s="93">
        <v>1200969.7344482299</v>
      </c>
      <c r="F30" s="35"/>
      <c r="G30" s="318"/>
      <c r="H30" s="51" t="s">
        <v>58</v>
      </c>
      <c r="I30" s="73" t="s">
        <v>59</v>
      </c>
      <c r="J30" s="69" t="s">
        <v>289</v>
      </c>
      <c r="K30" s="273"/>
      <c r="L30" s="51" t="s">
        <v>58</v>
      </c>
      <c r="M30" s="73" t="s">
        <v>59</v>
      </c>
      <c r="N30" s="91" t="s">
        <v>289</v>
      </c>
      <c r="O30" s="273"/>
      <c r="P30" s="51" t="s">
        <v>58</v>
      </c>
      <c r="Q30" s="73" t="s">
        <v>59</v>
      </c>
      <c r="R30" s="91" t="s">
        <v>289</v>
      </c>
    </row>
    <row r="31" spans="1:18">
      <c r="A31" s="40" t="s">
        <v>200</v>
      </c>
      <c r="B31" s="11" t="s">
        <v>201</v>
      </c>
      <c r="C31" s="95">
        <v>42.2</v>
      </c>
      <c r="D31" s="92">
        <v>9.8958333300000006E-2</v>
      </c>
      <c r="E31" s="93">
        <v>183320872.50819334</v>
      </c>
      <c r="F31" s="35"/>
      <c r="G31" s="52" t="s">
        <v>248</v>
      </c>
      <c r="H31" s="38">
        <f t="shared" ref="H31:H50" si="6">_xlfn.IFNA(VLOOKUP(G31, $B$2:$D$200, 2, FALSE), "")</f>
        <v>59.7</v>
      </c>
      <c r="I31" s="76">
        <f t="shared" ref="I31:I50" si="7">_xlfn.IFNA(VLOOKUP(G31, $B$2:$D$200, 3, FALSE), "")</f>
        <v>0.53470437019999995</v>
      </c>
      <c r="J31" s="85">
        <f>_xlfn.IFNA(VLOOKUP(G31, $B$2:$E$200, 4, FALSE), "")</f>
        <v>2563197371.3962789</v>
      </c>
      <c r="K31" s="81" t="s">
        <v>248</v>
      </c>
      <c r="L31" s="38">
        <f t="shared" ref="L31:L50" si="8">_xlfn.IFNA(VLOOKUP(K31, $B$2:$D$200, 2, FALSE), "")</f>
        <v>59.7</v>
      </c>
      <c r="M31" s="76">
        <f t="shared" ref="M31:M50" si="9">_xlfn.IFNA(VLOOKUP(K31, $B$2:$D$200, 3, FALSE), "")</f>
        <v>0.53470437019999995</v>
      </c>
      <c r="N31" s="85">
        <f>_xlfn.IFNA(VLOOKUP(K31, $B$2:$E$200, 4, FALSE), "")</f>
        <v>2563197371.3962789</v>
      </c>
      <c r="O31" s="81" t="s">
        <v>291</v>
      </c>
      <c r="P31" s="38">
        <f t="shared" ref="P31:P50" si="10">_xlfn.IFNA(VLOOKUP(O31, $B$2:$D$200, 2, FALSE), "")</f>
        <v>272</v>
      </c>
      <c r="Q31" s="76">
        <f t="shared" ref="Q31:Q50" si="11">_xlfn.IFNA(VLOOKUP(O31, $B$2:$D$200, 3, FALSE), "")</f>
        <v>0.22522522519999999</v>
      </c>
      <c r="R31" s="85">
        <f>_xlfn.IFNA(VLOOKUP(O31, $B$2:$E$200, 4, FALSE), "")</f>
        <v>6093593994.564558</v>
      </c>
    </row>
    <row r="32" spans="1:18">
      <c r="A32" s="40" t="s">
        <v>155</v>
      </c>
      <c r="B32" s="11" t="s">
        <v>156</v>
      </c>
      <c r="C32" s="95">
        <v>65</v>
      </c>
      <c r="D32" s="92">
        <v>9.7972973000000005E-2</v>
      </c>
      <c r="E32" s="93">
        <v>223702338.48632795</v>
      </c>
      <c r="F32" s="35"/>
      <c r="G32" s="47" t="s">
        <v>148</v>
      </c>
      <c r="H32" s="39">
        <f t="shared" si="6"/>
        <v>85.2</v>
      </c>
      <c r="I32" s="77">
        <f t="shared" si="7"/>
        <v>0.33751962320000001</v>
      </c>
      <c r="J32" s="86">
        <f t="shared" ref="J32:J50" si="12">_xlfn.IFNA(VLOOKUP(G32, $B$2:$E$200, 4, FALSE), "")</f>
        <v>963888984.17301452</v>
      </c>
      <c r="K32" s="82" t="s">
        <v>148</v>
      </c>
      <c r="L32" s="39">
        <f t="shared" si="8"/>
        <v>85.2</v>
      </c>
      <c r="M32" s="77">
        <f t="shared" si="9"/>
        <v>0.33751962320000001</v>
      </c>
      <c r="N32" s="86">
        <f t="shared" ref="N32:N50" si="13">_xlfn.IFNA(VLOOKUP(K32, $B$2:$E$200, 4, FALSE), "")</f>
        <v>963888984.17301452</v>
      </c>
      <c r="O32" s="82" t="s">
        <v>57</v>
      </c>
      <c r="P32" s="39">
        <f t="shared" si="10"/>
        <v>131</v>
      </c>
      <c r="Q32" s="77">
        <f t="shared" si="11"/>
        <v>0.16964285709999999</v>
      </c>
      <c r="R32" s="86">
        <f t="shared" ref="R32:R50" si="14">_xlfn.IFNA(VLOOKUP(O32, $B$2:$E$200, 4, FALSE), "")</f>
        <v>82934513.516372651</v>
      </c>
    </row>
    <row r="33" spans="1:18">
      <c r="A33" s="40" t="s">
        <v>107</v>
      </c>
      <c r="B33" s="11" t="s">
        <v>108</v>
      </c>
      <c r="C33" s="95">
        <v>20140</v>
      </c>
      <c r="D33" s="92">
        <v>9.7547683900000001E-2</v>
      </c>
      <c r="E33" s="93">
        <v>821379.95734095003</v>
      </c>
      <c r="F33" s="35"/>
      <c r="G33" s="47" t="s">
        <v>291</v>
      </c>
      <c r="H33" s="39">
        <f t="shared" si="6"/>
        <v>272</v>
      </c>
      <c r="I33" s="77">
        <f t="shared" si="7"/>
        <v>0.22522522519999999</v>
      </c>
      <c r="J33" s="86">
        <f t="shared" si="12"/>
        <v>6093593994.564558</v>
      </c>
      <c r="K33" s="82" t="s">
        <v>134</v>
      </c>
      <c r="L33" s="39">
        <f t="shared" si="8"/>
        <v>54.6</v>
      </c>
      <c r="M33" s="77">
        <f t="shared" si="9"/>
        <v>0.21333333330000001</v>
      </c>
      <c r="N33" s="86">
        <f t="shared" si="13"/>
        <v>106137387.42687555</v>
      </c>
      <c r="O33" s="82" t="s">
        <v>165</v>
      </c>
      <c r="P33" s="39">
        <f t="shared" si="10"/>
        <v>777</v>
      </c>
      <c r="Q33" s="77">
        <f t="shared" si="11"/>
        <v>0.1614349776</v>
      </c>
      <c r="R33" s="86">
        <f t="shared" si="14"/>
        <v>8373835.3522106996</v>
      </c>
    </row>
    <row r="34" spans="1:18">
      <c r="A34" s="40" t="s">
        <v>105</v>
      </c>
      <c r="B34" s="11" t="s">
        <v>106</v>
      </c>
      <c r="C34" s="95">
        <v>735</v>
      </c>
      <c r="D34" s="92">
        <v>9.7014925399999993E-2</v>
      </c>
      <c r="E34" s="93">
        <v>1925097.15100967</v>
      </c>
      <c r="F34" s="35"/>
      <c r="G34" s="47" t="s">
        <v>134</v>
      </c>
      <c r="H34" s="39">
        <f t="shared" si="6"/>
        <v>54.6</v>
      </c>
      <c r="I34" s="77">
        <f t="shared" si="7"/>
        <v>0.21333333330000001</v>
      </c>
      <c r="J34" s="86">
        <f t="shared" si="12"/>
        <v>106137387.42687555</v>
      </c>
      <c r="K34" s="82" t="s">
        <v>65</v>
      </c>
      <c r="L34" s="39">
        <f t="shared" si="8"/>
        <v>21.3</v>
      </c>
      <c r="M34" s="77">
        <f t="shared" si="9"/>
        <v>0.1329787234</v>
      </c>
      <c r="N34" s="86">
        <f t="shared" si="13"/>
        <v>277387356.23209637</v>
      </c>
      <c r="O34" s="82" t="s">
        <v>92</v>
      </c>
      <c r="P34" s="39">
        <f t="shared" si="10"/>
        <v>729</v>
      </c>
      <c r="Q34" s="77">
        <f t="shared" si="11"/>
        <v>0.14084507039999999</v>
      </c>
      <c r="R34" s="86">
        <f t="shared" si="14"/>
        <v>1283029637.6939683</v>
      </c>
    </row>
    <row r="35" spans="1:18">
      <c r="A35" s="40" t="s">
        <v>258</v>
      </c>
      <c r="B35" s="11" t="s">
        <v>259</v>
      </c>
      <c r="C35" s="95">
        <v>46.6</v>
      </c>
      <c r="D35" s="92">
        <v>9.6470588199999999E-2</v>
      </c>
      <c r="E35" s="93">
        <v>29532972.37382685</v>
      </c>
      <c r="F35" s="35"/>
      <c r="G35" s="47" t="s">
        <v>205</v>
      </c>
      <c r="H35" s="44">
        <f t="shared" si="6"/>
        <v>9875</v>
      </c>
      <c r="I35" s="78">
        <f t="shared" si="7"/>
        <v>0.18618618619999999</v>
      </c>
      <c r="J35" s="90">
        <f t="shared" si="12"/>
        <v>1277419.55213759</v>
      </c>
      <c r="K35" s="83" t="s">
        <v>210</v>
      </c>
      <c r="L35" s="44">
        <f t="shared" si="8"/>
        <v>29.7</v>
      </c>
      <c r="M35" s="78">
        <f t="shared" si="9"/>
        <v>0.1292775665</v>
      </c>
      <c r="N35" s="90">
        <f t="shared" si="13"/>
        <v>520286982.44712484</v>
      </c>
      <c r="O35" s="83" t="s">
        <v>80</v>
      </c>
      <c r="P35" s="44">
        <f t="shared" si="10"/>
        <v>633</v>
      </c>
      <c r="Q35" s="78">
        <f t="shared" si="11"/>
        <v>0.1263345196</v>
      </c>
      <c r="R35" s="90">
        <f t="shared" si="14"/>
        <v>2627222.90485813</v>
      </c>
    </row>
    <row r="36" spans="1:18">
      <c r="A36" s="40" t="s">
        <v>254</v>
      </c>
      <c r="B36" s="11" t="s">
        <v>255</v>
      </c>
      <c r="C36" s="95">
        <v>28.7</v>
      </c>
      <c r="D36" s="92">
        <v>9.5419847299999999E-2</v>
      </c>
      <c r="E36" s="93">
        <v>229278811.41774517</v>
      </c>
      <c r="F36" s="35"/>
      <c r="G36" s="49" t="s">
        <v>57</v>
      </c>
      <c r="H36" s="39">
        <f t="shared" si="6"/>
        <v>131</v>
      </c>
      <c r="I36" s="77">
        <f t="shared" si="7"/>
        <v>0.16964285709999999</v>
      </c>
      <c r="J36" s="99">
        <f t="shared" si="12"/>
        <v>82934513.516372651</v>
      </c>
      <c r="K36" s="82" t="s">
        <v>136</v>
      </c>
      <c r="L36" s="39">
        <f t="shared" si="8"/>
        <v>89.2</v>
      </c>
      <c r="M36" s="77">
        <f t="shared" si="9"/>
        <v>0.11779448620000001</v>
      </c>
      <c r="N36" s="99">
        <f t="shared" si="13"/>
        <v>276215588.04715705</v>
      </c>
      <c r="O36" s="82" t="s">
        <v>253</v>
      </c>
      <c r="P36" s="39">
        <f t="shared" si="10"/>
        <v>267</v>
      </c>
      <c r="Q36" s="77">
        <f t="shared" si="11"/>
        <v>0.1218487395</v>
      </c>
      <c r="R36" s="99">
        <f t="shared" si="14"/>
        <v>20691245.076096151</v>
      </c>
    </row>
    <row r="37" spans="1:18">
      <c r="A37" s="40" t="s">
        <v>237</v>
      </c>
      <c r="B37" s="11" t="s">
        <v>238</v>
      </c>
      <c r="C37" s="95">
        <v>2375</v>
      </c>
      <c r="D37" s="92">
        <v>9.4470046099999996E-2</v>
      </c>
      <c r="E37" s="93">
        <v>635941.69410276995</v>
      </c>
      <c r="F37" s="35"/>
      <c r="G37" s="47" t="s">
        <v>165</v>
      </c>
      <c r="H37" s="39">
        <f t="shared" si="6"/>
        <v>777</v>
      </c>
      <c r="I37" s="77">
        <f t="shared" si="7"/>
        <v>0.1614349776</v>
      </c>
      <c r="J37" s="86">
        <f t="shared" si="12"/>
        <v>8373835.3522106996</v>
      </c>
      <c r="K37" s="82" t="s">
        <v>171</v>
      </c>
      <c r="L37" s="39">
        <f t="shared" si="8"/>
        <v>2.29</v>
      </c>
      <c r="M37" s="77">
        <f t="shared" si="9"/>
        <v>0.1116504854</v>
      </c>
      <c r="N37" s="86">
        <f t="shared" si="13"/>
        <v>16974511094.433838</v>
      </c>
      <c r="O37" s="82" t="s">
        <v>183</v>
      </c>
      <c r="P37" s="39">
        <f t="shared" si="10"/>
        <v>955</v>
      </c>
      <c r="Q37" s="77">
        <f t="shared" si="11"/>
        <v>0.11957796010000001</v>
      </c>
      <c r="R37" s="86">
        <f t="shared" si="14"/>
        <v>2321560.2314370298</v>
      </c>
    </row>
    <row r="38" spans="1:18">
      <c r="A38" s="40" t="s">
        <v>180</v>
      </c>
      <c r="B38" s="11" t="s">
        <v>181</v>
      </c>
      <c r="C38" s="95">
        <v>144</v>
      </c>
      <c r="D38" s="92">
        <v>9.0909090900000003E-2</v>
      </c>
      <c r="E38" s="93">
        <v>6038389.1620302899</v>
      </c>
      <c r="F38" s="35"/>
      <c r="G38" s="47" t="s">
        <v>187</v>
      </c>
      <c r="H38" s="39">
        <f t="shared" si="6"/>
        <v>6690</v>
      </c>
      <c r="I38" s="77">
        <f t="shared" si="7"/>
        <v>0.1504729149</v>
      </c>
      <c r="J38" s="86">
        <f t="shared" si="12"/>
        <v>4365518.6728016296</v>
      </c>
      <c r="K38" s="82" t="s">
        <v>201</v>
      </c>
      <c r="L38" s="39">
        <f t="shared" si="8"/>
        <v>42.2</v>
      </c>
      <c r="M38" s="77">
        <f t="shared" si="9"/>
        <v>9.8958333300000006E-2</v>
      </c>
      <c r="N38" s="86">
        <f t="shared" si="13"/>
        <v>183320872.50819334</v>
      </c>
      <c r="O38" s="82" t="s">
        <v>116</v>
      </c>
      <c r="P38" s="39">
        <f t="shared" si="10"/>
        <v>224</v>
      </c>
      <c r="Q38" s="77">
        <f t="shared" si="11"/>
        <v>0.1089108911</v>
      </c>
      <c r="R38" s="86">
        <f t="shared" si="14"/>
        <v>104359641.14032248</v>
      </c>
    </row>
    <row r="39" spans="1:18">
      <c r="A39" s="40" t="s">
        <v>127</v>
      </c>
      <c r="B39" s="11" t="s">
        <v>128</v>
      </c>
      <c r="C39" s="95">
        <v>216</v>
      </c>
      <c r="D39" s="92">
        <v>9.0909090900000003E-2</v>
      </c>
      <c r="E39" s="93">
        <v>12509874.335544109</v>
      </c>
      <c r="F39" s="35"/>
      <c r="G39" s="47" t="s">
        <v>92</v>
      </c>
      <c r="H39" s="39">
        <f t="shared" si="6"/>
        <v>729</v>
      </c>
      <c r="I39" s="77">
        <f t="shared" si="7"/>
        <v>0.14084507039999999</v>
      </c>
      <c r="J39" s="86">
        <f t="shared" si="12"/>
        <v>1283029637.6939683</v>
      </c>
      <c r="K39" s="82" t="s">
        <v>156</v>
      </c>
      <c r="L39" s="39">
        <f t="shared" si="8"/>
        <v>65</v>
      </c>
      <c r="M39" s="77">
        <f t="shared" si="9"/>
        <v>9.7972973000000005E-2</v>
      </c>
      <c r="N39" s="86">
        <f t="shared" si="13"/>
        <v>223702338.48632795</v>
      </c>
      <c r="O39" s="82" t="s">
        <v>51</v>
      </c>
      <c r="P39" s="39">
        <f t="shared" si="10"/>
        <v>301</v>
      </c>
      <c r="Q39" s="77">
        <f t="shared" si="11"/>
        <v>0.1025641026</v>
      </c>
      <c r="R39" s="86">
        <f t="shared" si="14"/>
        <v>76472721.854411244</v>
      </c>
    </row>
    <row r="40" spans="1:18" ht="17.25" thickBot="1">
      <c r="A40" s="40" t="s">
        <v>113</v>
      </c>
      <c r="B40" s="11" t="s">
        <v>114</v>
      </c>
      <c r="C40" s="95">
        <v>8220</v>
      </c>
      <c r="D40" s="92">
        <v>9.0909090900000003E-2</v>
      </c>
      <c r="E40" s="93">
        <v>1772446.50035905</v>
      </c>
      <c r="F40" s="35"/>
      <c r="G40" s="53" t="s">
        <v>65</v>
      </c>
      <c r="H40" s="37">
        <f t="shared" si="6"/>
        <v>21.3</v>
      </c>
      <c r="I40" s="79">
        <f t="shared" si="7"/>
        <v>0.1329787234</v>
      </c>
      <c r="J40" s="87">
        <f t="shared" si="12"/>
        <v>277387356.23209637</v>
      </c>
      <c r="K40" s="84" t="s">
        <v>259</v>
      </c>
      <c r="L40" s="37">
        <f t="shared" si="8"/>
        <v>46.6</v>
      </c>
      <c r="M40" s="79">
        <f t="shared" si="9"/>
        <v>9.6470588199999999E-2</v>
      </c>
      <c r="N40" s="87">
        <f t="shared" si="13"/>
        <v>29532972.37382685</v>
      </c>
      <c r="O40" s="84" t="s">
        <v>240</v>
      </c>
      <c r="P40" s="37">
        <f t="shared" si="10"/>
        <v>876</v>
      </c>
      <c r="Q40" s="79">
        <f t="shared" si="11"/>
        <v>0.1005025126</v>
      </c>
      <c r="R40" s="87">
        <f t="shared" si="14"/>
        <v>6171831.32863905</v>
      </c>
    </row>
    <row r="41" spans="1:18">
      <c r="A41" s="40" t="s">
        <v>125</v>
      </c>
      <c r="B41" s="11" t="s">
        <v>126</v>
      </c>
      <c r="C41" s="95">
        <v>15.7</v>
      </c>
      <c r="D41" s="92">
        <v>9.02777778E-2</v>
      </c>
      <c r="E41" s="93">
        <v>566878842.55438793</v>
      </c>
      <c r="F41" s="35"/>
      <c r="G41" s="52" t="s">
        <v>210</v>
      </c>
      <c r="H41" s="38">
        <f t="shared" si="6"/>
        <v>29.7</v>
      </c>
      <c r="I41" s="76">
        <f t="shared" si="7"/>
        <v>0.1292775665</v>
      </c>
      <c r="J41" s="85">
        <f t="shared" si="12"/>
        <v>520286982.44712484</v>
      </c>
      <c r="K41" s="81" t="s">
        <v>255</v>
      </c>
      <c r="L41" s="38">
        <f t="shared" si="8"/>
        <v>28.7</v>
      </c>
      <c r="M41" s="76">
        <f t="shared" si="9"/>
        <v>9.5419847299999999E-2</v>
      </c>
      <c r="N41" s="85">
        <f t="shared" si="13"/>
        <v>229278811.41774517</v>
      </c>
      <c r="O41" s="81" t="s">
        <v>61</v>
      </c>
      <c r="P41" s="38">
        <f t="shared" si="10"/>
        <v>560</v>
      </c>
      <c r="Q41" s="76">
        <f t="shared" si="11"/>
        <v>0.1001964637</v>
      </c>
      <c r="R41" s="85">
        <f t="shared" si="14"/>
        <v>22509105.03947942</v>
      </c>
    </row>
    <row r="42" spans="1:18">
      <c r="A42" s="40" t="s">
        <v>71</v>
      </c>
      <c r="B42" s="11" t="s">
        <v>72</v>
      </c>
      <c r="C42" s="95">
        <v>12.1</v>
      </c>
      <c r="D42" s="92">
        <v>9.0090090100000006E-2</v>
      </c>
      <c r="E42" s="93">
        <v>676426154.95004117</v>
      </c>
      <c r="F42" s="35"/>
      <c r="G42" s="47" t="s">
        <v>158</v>
      </c>
      <c r="H42" s="39">
        <f t="shared" si="6"/>
        <v>4180</v>
      </c>
      <c r="I42" s="77">
        <f t="shared" si="7"/>
        <v>0.1266846361</v>
      </c>
      <c r="J42" s="86">
        <f t="shared" si="12"/>
        <v>1450919.8221859799</v>
      </c>
      <c r="K42" s="82" t="s">
        <v>126</v>
      </c>
      <c r="L42" s="39">
        <f t="shared" si="8"/>
        <v>15.7</v>
      </c>
      <c r="M42" s="77">
        <f t="shared" si="9"/>
        <v>9.02777778E-2</v>
      </c>
      <c r="N42" s="86">
        <f t="shared" si="13"/>
        <v>566878842.55438793</v>
      </c>
      <c r="O42" s="82" t="s">
        <v>106</v>
      </c>
      <c r="P42" s="39">
        <f t="shared" si="10"/>
        <v>735</v>
      </c>
      <c r="Q42" s="77">
        <f t="shared" si="11"/>
        <v>9.7014925399999993E-2</v>
      </c>
      <c r="R42" s="86">
        <f t="shared" si="14"/>
        <v>1925097.15100967</v>
      </c>
    </row>
    <row r="43" spans="1:18">
      <c r="A43" s="40" t="s">
        <v>75</v>
      </c>
      <c r="B43" s="11" t="s">
        <v>76</v>
      </c>
      <c r="C43" s="95">
        <v>21350</v>
      </c>
      <c r="D43" s="92">
        <v>8.9285714299999999E-2</v>
      </c>
      <c r="E43" s="93">
        <v>951564.32043166005</v>
      </c>
      <c r="F43" s="35"/>
      <c r="G43" s="47" t="s">
        <v>80</v>
      </c>
      <c r="H43" s="39">
        <f t="shared" si="6"/>
        <v>633</v>
      </c>
      <c r="I43" s="77">
        <f t="shared" si="7"/>
        <v>0.1263345196</v>
      </c>
      <c r="J43" s="86">
        <f t="shared" si="12"/>
        <v>2627222.90485813</v>
      </c>
      <c r="K43" s="82" t="s">
        <v>72</v>
      </c>
      <c r="L43" s="39">
        <f t="shared" si="8"/>
        <v>12.1</v>
      </c>
      <c r="M43" s="77">
        <f t="shared" si="9"/>
        <v>9.0090090100000006E-2</v>
      </c>
      <c r="N43" s="86">
        <f t="shared" si="13"/>
        <v>676426154.95004117</v>
      </c>
      <c r="O43" s="82" t="s">
        <v>181</v>
      </c>
      <c r="P43" s="39">
        <f t="shared" si="10"/>
        <v>144</v>
      </c>
      <c r="Q43" s="77">
        <f t="shared" si="11"/>
        <v>9.0909090900000003E-2</v>
      </c>
      <c r="R43" s="86">
        <f t="shared" si="14"/>
        <v>6038389.1620302899</v>
      </c>
    </row>
    <row r="44" spans="1:18">
      <c r="A44" s="40" t="s">
        <v>166</v>
      </c>
      <c r="B44" s="11" t="s">
        <v>167</v>
      </c>
      <c r="C44" s="95">
        <v>47.9</v>
      </c>
      <c r="D44" s="92">
        <v>8.8636363600000004E-2</v>
      </c>
      <c r="E44" s="93">
        <v>108266353.33480455</v>
      </c>
      <c r="F44" s="35"/>
      <c r="G44" s="47" t="s">
        <v>140</v>
      </c>
      <c r="H44" s="39">
        <f t="shared" si="6"/>
        <v>1590</v>
      </c>
      <c r="I44" s="77">
        <f t="shared" si="7"/>
        <v>0.1236749117</v>
      </c>
      <c r="J44" s="86">
        <f t="shared" si="12"/>
        <v>910981.24552217999</v>
      </c>
      <c r="K44" s="82" t="s">
        <v>167</v>
      </c>
      <c r="L44" s="39">
        <f t="shared" si="8"/>
        <v>47.9</v>
      </c>
      <c r="M44" s="77">
        <f t="shared" si="9"/>
        <v>8.8636363600000004E-2</v>
      </c>
      <c r="N44" s="86">
        <f t="shared" si="13"/>
        <v>108266353.33480455</v>
      </c>
      <c r="O44" s="82" t="s">
        <v>128</v>
      </c>
      <c r="P44" s="39">
        <f t="shared" si="10"/>
        <v>216</v>
      </c>
      <c r="Q44" s="77">
        <f t="shared" si="11"/>
        <v>9.0909090900000003E-2</v>
      </c>
      <c r="R44" s="86">
        <f t="shared" si="14"/>
        <v>12509874.335544109</v>
      </c>
    </row>
    <row r="45" spans="1:18">
      <c r="A45" s="40" t="s">
        <v>274</v>
      </c>
      <c r="B45" s="11" t="s">
        <v>275</v>
      </c>
      <c r="C45" s="95">
        <v>468</v>
      </c>
      <c r="D45" s="92">
        <v>8.8372092999999999E-2</v>
      </c>
      <c r="E45" s="93">
        <v>2072732.97890576</v>
      </c>
      <c r="F45" s="35"/>
      <c r="G45" s="47" t="s">
        <v>253</v>
      </c>
      <c r="H45" s="44">
        <f t="shared" si="6"/>
        <v>267</v>
      </c>
      <c r="I45" s="78">
        <f t="shared" si="7"/>
        <v>0.1218487395</v>
      </c>
      <c r="J45" s="90">
        <f t="shared" si="12"/>
        <v>20691245.076096151</v>
      </c>
      <c r="K45" s="83" t="s">
        <v>273</v>
      </c>
      <c r="L45" s="44">
        <f t="shared" si="8"/>
        <v>47.2</v>
      </c>
      <c r="M45" s="78">
        <f t="shared" si="9"/>
        <v>8.5057471300000007E-2</v>
      </c>
      <c r="N45" s="90">
        <f t="shared" si="13"/>
        <v>14504034.415275641</v>
      </c>
      <c r="O45" s="83" t="s">
        <v>275</v>
      </c>
      <c r="P45" s="44">
        <f t="shared" si="10"/>
        <v>468</v>
      </c>
      <c r="Q45" s="78">
        <f t="shared" si="11"/>
        <v>8.8372092999999999E-2</v>
      </c>
      <c r="R45" s="90">
        <f t="shared" si="14"/>
        <v>2072732.97890576</v>
      </c>
    </row>
    <row r="46" spans="1:18">
      <c r="A46" s="40" t="s">
        <v>137</v>
      </c>
      <c r="B46" s="11" t="s">
        <v>138</v>
      </c>
      <c r="C46" s="95">
        <v>18610</v>
      </c>
      <c r="D46" s="92">
        <v>8.8304093599999994E-2</v>
      </c>
      <c r="E46" s="93">
        <v>1523137.00098889</v>
      </c>
      <c r="F46" s="35"/>
      <c r="G46" s="49" t="s">
        <v>183</v>
      </c>
      <c r="H46" s="39">
        <f t="shared" si="6"/>
        <v>955</v>
      </c>
      <c r="I46" s="77">
        <f t="shared" si="7"/>
        <v>0.11957796010000001</v>
      </c>
      <c r="J46" s="99">
        <f t="shared" si="12"/>
        <v>2321560.2314370298</v>
      </c>
      <c r="K46" s="82" t="s">
        <v>100</v>
      </c>
      <c r="L46" s="39">
        <f t="shared" si="8"/>
        <v>2.72</v>
      </c>
      <c r="M46" s="77">
        <f t="shared" si="9"/>
        <v>8.36653386E-2</v>
      </c>
      <c r="N46" s="99">
        <f t="shared" si="13"/>
        <v>31615844154.948288</v>
      </c>
      <c r="O46" s="82" t="s">
        <v>199</v>
      </c>
      <c r="P46" s="39">
        <f t="shared" si="10"/>
        <v>102</v>
      </c>
      <c r="Q46" s="77">
        <f t="shared" si="11"/>
        <v>8.7420042599999997E-2</v>
      </c>
      <c r="R46" s="99">
        <f t="shared" si="14"/>
        <v>25825960.56279137</v>
      </c>
    </row>
    <row r="47" spans="1:18">
      <c r="A47" s="40" t="s">
        <v>198</v>
      </c>
      <c r="B47" s="11" t="s">
        <v>199</v>
      </c>
      <c r="C47" s="95">
        <v>102</v>
      </c>
      <c r="D47" s="92">
        <v>8.7420042599999997E-2</v>
      </c>
      <c r="E47" s="93">
        <v>25825960.56279137</v>
      </c>
      <c r="F47" s="35"/>
      <c r="G47" s="47" t="s">
        <v>136</v>
      </c>
      <c r="H47" s="39">
        <f t="shared" si="6"/>
        <v>89.2</v>
      </c>
      <c r="I47" s="77">
        <f t="shared" si="7"/>
        <v>0.11779448620000001</v>
      </c>
      <c r="J47" s="86">
        <f t="shared" si="12"/>
        <v>276215588.04715705</v>
      </c>
      <c r="K47" s="82" t="s">
        <v>152</v>
      </c>
      <c r="L47" s="39">
        <f t="shared" si="8"/>
        <v>11.9</v>
      </c>
      <c r="M47" s="77">
        <f t="shared" si="9"/>
        <v>8.1818181800000001E-2</v>
      </c>
      <c r="N47" s="86">
        <f t="shared" si="13"/>
        <v>369664431.01980847</v>
      </c>
      <c r="O47" s="82" t="s">
        <v>251</v>
      </c>
      <c r="P47" s="39">
        <f t="shared" si="10"/>
        <v>113</v>
      </c>
      <c r="Q47" s="77">
        <f t="shared" si="11"/>
        <v>8.6538461499999997E-2</v>
      </c>
      <c r="R47" s="86">
        <f t="shared" si="14"/>
        <v>15927570.440972481</v>
      </c>
    </row>
    <row r="48" spans="1:18">
      <c r="A48" s="40" t="s">
        <v>250</v>
      </c>
      <c r="B48" s="11" t="s">
        <v>251</v>
      </c>
      <c r="C48" s="95">
        <v>113</v>
      </c>
      <c r="D48" s="92">
        <v>8.6538461499999997E-2</v>
      </c>
      <c r="E48" s="93">
        <v>15927570.440972481</v>
      </c>
      <c r="F48" s="35"/>
      <c r="G48" s="47" t="s">
        <v>160</v>
      </c>
      <c r="H48" s="39">
        <f t="shared" si="6"/>
        <v>1185</v>
      </c>
      <c r="I48" s="77">
        <f t="shared" si="7"/>
        <v>0.11267605629999999</v>
      </c>
      <c r="J48" s="86">
        <f t="shared" si="12"/>
        <v>8867028.4492565803</v>
      </c>
      <c r="K48" s="82" t="s">
        <v>173</v>
      </c>
      <c r="L48" s="39">
        <f t="shared" si="8"/>
        <v>58.9</v>
      </c>
      <c r="M48" s="77">
        <f t="shared" si="9"/>
        <v>8.0733945000000001E-2</v>
      </c>
      <c r="N48" s="86">
        <f t="shared" si="13"/>
        <v>68068301.034487709</v>
      </c>
      <c r="O48" s="82" t="s">
        <v>169</v>
      </c>
      <c r="P48" s="39">
        <f t="shared" si="10"/>
        <v>168</v>
      </c>
      <c r="Q48" s="77">
        <f t="shared" si="11"/>
        <v>8.3870967699999993E-2</v>
      </c>
      <c r="R48" s="86">
        <f t="shared" si="14"/>
        <v>7926334.7475117203</v>
      </c>
    </row>
    <row r="49" spans="1:18">
      <c r="A49" s="40" t="s">
        <v>145</v>
      </c>
      <c r="B49" s="11" t="s">
        <v>146</v>
      </c>
      <c r="C49" s="95">
        <v>5175</v>
      </c>
      <c r="D49" s="92">
        <v>8.6044071400000005E-2</v>
      </c>
      <c r="E49" s="93">
        <v>500209.65567506</v>
      </c>
      <c r="F49" s="35"/>
      <c r="G49" s="47" t="s">
        <v>150</v>
      </c>
      <c r="H49" s="39">
        <f t="shared" si="6"/>
        <v>2180</v>
      </c>
      <c r="I49" s="77">
        <f t="shared" si="7"/>
        <v>0.112244898</v>
      </c>
      <c r="J49" s="86">
        <f t="shared" si="12"/>
        <v>7142395.3078827299</v>
      </c>
      <c r="K49" s="82" t="s">
        <v>261</v>
      </c>
      <c r="L49" s="39">
        <f t="shared" si="8"/>
        <v>33</v>
      </c>
      <c r="M49" s="77">
        <f t="shared" si="9"/>
        <v>7.4918566800000003E-2</v>
      </c>
      <c r="N49" s="86">
        <f t="shared" si="13"/>
        <v>33294365.17469639</v>
      </c>
      <c r="O49" s="82" t="s">
        <v>110</v>
      </c>
      <c r="P49" s="39">
        <f t="shared" si="10"/>
        <v>893</v>
      </c>
      <c r="Q49" s="77">
        <f t="shared" si="11"/>
        <v>8.1113801499999999E-2</v>
      </c>
      <c r="R49" s="86">
        <f t="shared" si="14"/>
        <v>4086138.7698260401</v>
      </c>
    </row>
    <row r="50" spans="1:18" ht="17.25" thickBot="1">
      <c r="A50" s="40" t="s">
        <v>83</v>
      </c>
      <c r="B50" s="11" t="s">
        <v>84</v>
      </c>
      <c r="C50" s="95">
        <v>1460</v>
      </c>
      <c r="D50" s="92">
        <v>8.5501858700000002E-2</v>
      </c>
      <c r="E50" s="93">
        <v>82012121.569085002</v>
      </c>
      <c r="F50" s="35"/>
      <c r="G50" s="53" t="s">
        <v>171</v>
      </c>
      <c r="H50" s="37">
        <f t="shared" si="6"/>
        <v>2.29</v>
      </c>
      <c r="I50" s="79">
        <f t="shared" si="7"/>
        <v>0.1116504854</v>
      </c>
      <c r="J50" s="87">
        <f t="shared" si="12"/>
        <v>16974511094.433838</v>
      </c>
      <c r="K50" s="84" t="s">
        <v>132</v>
      </c>
      <c r="L50" s="37">
        <f t="shared" si="8"/>
        <v>89.2</v>
      </c>
      <c r="M50" s="79">
        <f t="shared" si="9"/>
        <v>6.9544364499999997E-2</v>
      </c>
      <c r="N50" s="87">
        <f t="shared" si="13"/>
        <v>1252982834.3301296</v>
      </c>
      <c r="O50" s="84" t="s">
        <v>104</v>
      </c>
      <c r="P50" s="37">
        <f t="shared" si="10"/>
        <v>728</v>
      </c>
      <c r="Q50" s="79">
        <f t="shared" si="11"/>
        <v>7.3746312699999997E-2</v>
      </c>
      <c r="R50" s="87">
        <f t="shared" si="14"/>
        <v>4458356.2106607696</v>
      </c>
    </row>
    <row r="51" spans="1:18">
      <c r="A51" s="40" t="s">
        <v>272</v>
      </c>
      <c r="B51" s="11" t="s">
        <v>273</v>
      </c>
      <c r="C51" s="95">
        <v>47.2</v>
      </c>
      <c r="D51" s="92">
        <v>8.5057471300000007E-2</v>
      </c>
      <c r="E51" s="93">
        <v>14504034.415275641</v>
      </c>
      <c r="F51" s="35"/>
    </row>
    <row r="52" spans="1:18" ht="17.25" thickBot="1">
      <c r="A52" s="40" t="s">
        <v>168</v>
      </c>
      <c r="B52" s="11" t="s">
        <v>169</v>
      </c>
      <c r="C52" s="95">
        <v>168</v>
      </c>
      <c r="D52" s="92">
        <v>8.3870967699999993E-2</v>
      </c>
      <c r="E52" s="93">
        <v>7926334.7475117203</v>
      </c>
      <c r="F52" s="35"/>
    </row>
    <row r="53" spans="1:18" ht="17.25" thickBot="1">
      <c r="A53" s="40" t="s">
        <v>99</v>
      </c>
      <c r="B53" s="11" t="s">
        <v>100</v>
      </c>
      <c r="C53" s="95">
        <v>2.72</v>
      </c>
      <c r="D53" s="92">
        <v>8.36653386E-2</v>
      </c>
      <c r="E53" s="93">
        <v>31615844154.948288</v>
      </c>
      <c r="F53" s="35"/>
      <c r="G53" s="256" t="s">
        <v>280</v>
      </c>
      <c r="H53" s="257"/>
      <c r="I53" s="257"/>
      <c r="J53" s="258"/>
      <c r="K53" s="256" t="s">
        <v>283</v>
      </c>
      <c r="L53" s="257"/>
      <c r="M53" s="257"/>
      <c r="N53" s="258"/>
      <c r="O53" s="256" t="s">
        <v>284</v>
      </c>
      <c r="P53" s="257"/>
      <c r="Q53" s="257"/>
      <c r="R53" s="258"/>
    </row>
    <row r="54" spans="1:18" ht="17.25" thickBot="1">
      <c r="A54" s="40" t="s">
        <v>202</v>
      </c>
      <c r="B54" s="11" t="s">
        <v>203</v>
      </c>
      <c r="C54" s="95">
        <v>1495</v>
      </c>
      <c r="D54" s="92">
        <v>8.3333333300000006E-2</v>
      </c>
      <c r="E54" s="93">
        <v>22788146.355865061</v>
      </c>
      <c r="F54" s="35"/>
      <c r="G54" s="321" t="s">
        <v>55</v>
      </c>
      <c r="H54" s="333">
        <f ca="1">NOW()</f>
        <v>44371.020929976854</v>
      </c>
      <c r="I54" s="334"/>
      <c r="J54" s="335"/>
      <c r="K54" s="324" t="s">
        <v>55</v>
      </c>
      <c r="L54" s="333">
        <f ca="1">NOW()</f>
        <v>44371.020929976854</v>
      </c>
      <c r="M54" s="334"/>
      <c r="N54" s="335"/>
      <c r="O54" s="324" t="s">
        <v>55</v>
      </c>
      <c r="P54" s="333">
        <f ca="1">NOW()</f>
        <v>44371.020929976854</v>
      </c>
      <c r="Q54" s="334"/>
      <c r="R54" s="335"/>
    </row>
    <row r="55" spans="1:18" ht="17.25" thickBot="1">
      <c r="A55" s="40" t="s">
        <v>151</v>
      </c>
      <c r="B55" s="11" t="s">
        <v>152</v>
      </c>
      <c r="C55" s="95">
        <v>11.9</v>
      </c>
      <c r="D55" s="92">
        <v>8.1818181800000001E-2</v>
      </c>
      <c r="E55" s="93">
        <v>369664431.01980847</v>
      </c>
      <c r="F55" s="35"/>
      <c r="G55" s="318"/>
      <c r="H55" s="51" t="s">
        <v>58</v>
      </c>
      <c r="I55" s="73" t="s">
        <v>59</v>
      </c>
      <c r="J55" s="69" t="s">
        <v>289</v>
      </c>
      <c r="K55" s="273"/>
      <c r="L55" s="51" t="s">
        <v>58</v>
      </c>
      <c r="M55" s="73" t="s">
        <v>59</v>
      </c>
      <c r="N55" s="69" t="s">
        <v>289</v>
      </c>
      <c r="O55" s="273"/>
      <c r="P55" s="51" t="s">
        <v>58</v>
      </c>
      <c r="Q55" s="73" t="s">
        <v>59</v>
      </c>
      <c r="R55" s="69" t="s">
        <v>289</v>
      </c>
    </row>
    <row r="56" spans="1:18">
      <c r="A56" s="40" t="s">
        <v>93</v>
      </c>
      <c r="B56" s="11" t="s">
        <v>94</v>
      </c>
      <c r="C56" s="95">
        <v>43140</v>
      </c>
      <c r="D56" s="92">
        <v>8.1203007499999993E-2</v>
      </c>
      <c r="E56" s="93">
        <v>867973.10702282004</v>
      </c>
      <c r="F56" s="35"/>
      <c r="G56" s="55" t="s">
        <v>78</v>
      </c>
      <c r="H56" s="38">
        <f t="shared" ref="H56:H75" si="15">_xlfn.IFNA(VLOOKUP(G56, $B$2:$D$200, 2, FALSE), "")</f>
        <v>543100</v>
      </c>
      <c r="I56" s="76">
        <f t="shared" ref="I56:I65" si="16">_xlfn.IFNA(VLOOKUP(G56, $B$2:$D$200, 3, FALSE), "")</f>
        <v>5.2927491299999997E-2</v>
      </c>
      <c r="J56" s="85">
        <f>_xlfn.IFNA(VLOOKUP(G56, $B$2:$E$200, 4, FALSE), "")</f>
        <v>43375.095340680004</v>
      </c>
      <c r="K56" s="81" t="s">
        <v>261</v>
      </c>
      <c r="L56" s="38">
        <f t="shared" ref="L56:L75" si="17">_xlfn.IFNA(VLOOKUP(K56, $B$2:$D$200, 2, FALSE), "")</f>
        <v>33</v>
      </c>
      <c r="M56" s="76">
        <f t="shared" ref="M56:M75" si="18">_xlfn.IFNA(VLOOKUP(K56, $B$2:$D$200, 3, FALSE), "")</f>
        <v>7.4918566800000003E-2</v>
      </c>
      <c r="N56" s="85">
        <f>_xlfn.IFNA(VLOOKUP(K56, $B$2:$E$200, 4, FALSE), "")</f>
        <v>33294365.17469639</v>
      </c>
      <c r="O56" s="81" t="s">
        <v>169</v>
      </c>
      <c r="P56" s="38">
        <f t="shared" ref="P56:P75" si="19">_xlfn.IFNA(VLOOKUP(O56, $B$2:$D$200, 2, FALSE), "")</f>
        <v>168</v>
      </c>
      <c r="Q56" s="76">
        <f t="shared" ref="Q56:Q75" si="20">_xlfn.IFNA(VLOOKUP(O56, $B$2:$D$200, 3, FALSE), "")</f>
        <v>8.3870967699999993E-2</v>
      </c>
      <c r="R56" s="85">
        <f>_xlfn.IFNA(VLOOKUP(O56, $B$2:$E$200, 4, FALSE), "")</f>
        <v>7926334.7475117203</v>
      </c>
    </row>
    <row r="57" spans="1:18">
      <c r="A57" s="40" t="s">
        <v>109</v>
      </c>
      <c r="B57" s="11" t="s">
        <v>110</v>
      </c>
      <c r="C57" s="95">
        <v>893</v>
      </c>
      <c r="D57" s="92">
        <v>8.1113801499999999E-2</v>
      </c>
      <c r="E57" s="93">
        <v>4086138.7698260401</v>
      </c>
      <c r="F57" s="35"/>
      <c r="G57" s="56" t="s">
        <v>217</v>
      </c>
      <c r="H57" s="39">
        <f t="shared" si="15"/>
        <v>6.59</v>
      </c>
      <c r="I57" s="77">
        <f t="shared" si="16"/>
        <v>5.2715655E-2</v>
      </c>
      <c r="J57" s="86">
        <f t="shared" ref="J57:J75" si="21">_xlfn.IFNA(VLOOKUP(G57, $B$2:$E$200, 4, FALSE), "")</f>
        <v>479685699.37685531</v>
      </c>
      <c r="K57" s="82" t="s">
        <v>132</v>
      </c>
      <c r="L57" s="39">
        <f t="shared" si="17"/>
        <v>89.2</v>
      </c>
      <c r="M57" s="77">
        <f t="shared" si="18"/>
        <v>6.9544364499999997E-2</v>
      </c>
      <c r="N57" s="86">
        <f t="shared" ref="N57:N75" si="22">_xlfn.IFNA(VLOOKUP(K57, $B$2:$E$200, 4, FALSE), "")</f>
        <v>1252982834.3301296</v>
      </c>
      <c r="O57" s="82" t="s">
        <v>110</v>
      </c>
      <c r="P57" s="39">
        <f t="shared" si="19"/>
        <v>893</v>
      </c>
      <c r="Q57" s="77">
        <f t="shared" si="20"/>
        <v>8.1113801499999999E-2</v>
      </c>
      <c r="R57" s="86">
        <f t="shared" ref="R57:R75" si="23">_xlfn.IFNA(VLOOKUP(O57, $B$2:$E$200, 4, FALSE), "")</f>
        <v>4086138.7698260401</v>
      </c>
    </row>
    <row r="58" spans="1:18">
      <c r="A58" s="40" t="s">
        <v>172</v>
      </c>
      <c r="B58" s="11" t="s">
        <v>173</v>
      </c>
      <c r="C58" s="95">
        <v>58.9</v>
      </c>
      <c r="D58" s="92">
        <v>8.0733945000000001E-2</v>
      </c>
      <c r="E58" s="93">
        <v>68068301.034487709</v>
      </c>
      <c r="F58" s="35"/>
      <c r="G58" s="56" t="s">
        <v>96</v>
      </c>
      <c r="H58" s="39">
        <f t="shared" si="15"/>
        <v>2300000</v>
      </c>
      <c r="I58" s="77">
        <f t="shared" si="16"/>
        <v>5.2150045700000001E-2</v>
      </c>
      <c r="J58" s="86">
        <f t="shared" si="21"/>
        <v>145731.78981227</v>
      </c>
      <c r="K58" s="82" t="s">
        <v>185</v>
      </c>
      <c r="L58" s="39">
        <f t="shared" si="17"/>
        <v>8.61</v>
      </c>
      <c r="M58" s="77">
        <f t="shared" si="18"/>
        <v>6.6914498099999997E-2</v>
      </c>
      <c r="N58" s="86">
        <f t="shared" si="22"/>
        <v>287709510.7927646</v>
      </c>
      <c r="O58" s="82" t="s">
        <v>104</v>
      </c>
      <c r="P58" s="39">
        <f t="shared" si="19"/>
        <v>728</v>
      </c>
      <c r="Q58" s="77">
        <f t="shared" si="20"/>
        <v>7.3746312699999997E-2</v>
      </c>
      <c r="R58" s="86">
        <f t="shared" si="23"/>
        <v>4458356.2106607696</v>
      </c>
    </row>
    <row r="59" spans="1:18">
      <c r="A59" s="40" t="s">
        <v>123</v>
      </c>
      <c r="B59" s="11" t="s">
        <v>124</v>
      </c>
      <c r="C59" s="95">
        <v>1380</v>
      </c>
      <c r="D59" s="92">
        <v>7.8125E-2</v>
      </c>
      <c r="E59" s="93">
        <v>4289927.5597658698</v>
      </c>
      <c r="F59" s="35"/>
      <c r="G59" s="56" t="s">
        <v>120</v>
      </c>
      <c r="H59" s="39">
        <f t="shared" si="15"/>
        <v>108</v>
      </c>
      <c r="I59" s="77">
        <f t="shared" si="16"/>
        <v>4.8543689299999998E-2</v>
      </c>
      <c r="J59" s="86">
        <f t="shared" si="21"/>
        <v>22775372.836242571</v>
      </c>
      <c r="K59" s="82" t="s">
        <v>208</v>
      </c>
      <c r="L59" s="39">
        <f t="shared" si="17"/>
        <v>51.1</v>
      </c>
      <c r="M59" s="77">
        <f t="shared" si="18"/>
        <v>6.6805845500000002E-2</v>
      </c>
      <c r="N59" s="86">
        <f t="shared" si="22"/>
        <v>49146419.161264218</v>
      </c>
      <c r="O59" s="82" t="s">
        <v>88</v>
      </c>
      <c r="P59" s="39">
        <f t="shared" si="19"/>
        <v>277</v>
      </c>
      <c r="Q59" s="77">
        <f t="shared" si="20"/>
        <v>7.3643410899999998E-2</v>
      </c>
      <c r="R59" s="86">
        <f t="shared" si="23"/>
        <v>221944766.58167034</v>
      </c>
    </row>
    <row r="60" spans="1:18">
      <c r="A60" s="40" t="s">
        <v>268</v>
      </c>
      <c r="B60" s="11" t="s">
        <v>269</v>
      </c>
      <c r="C60" s="95">
        <v>4805</v>
      </c>
      <c r="D60" s="92">
        <v>7.7354260100000002E-2</v>
      </c>
      <c r="E60" s="93">
        <v>1891473.6893543401</v>
      </c>
      <c r="F60" s="35"/>
      <c r="G60" s="56" t="s">
        <v>163</v>
      </c>
      <c r="H60" s="39">
        <f t="shared" si="15"/>
        <v>15250</v>
      </c>
      <c r="I60" s="77">
        <f t="shared" si="16"/>
        <v>4.6671242299999999E-2</v>
      </c>
      <c r="J60" s="90">
        <f t="shared" si="21"/>
        <v>924923.25500132004</v>
      </c>
      <c r="K60" s="83" t="s">
        <v>225</v>
      </c>
      <c r="L60" s="44">
        <f t="shared" si="17"/>
        <v>4.38</v>
      </c>
      <c r="M60" s="78">
        <f t="shared" si="18"/>
        <v>6.56934307E-2</v>
      </c>
      <c r="N60" s="90">
        <f t="shared" si="22"/>
        <v>655181599.20511389</v>
      </c>
      <c r="O60" s="83" t="s">
        <v>214</v>
      </c>
      <c r="P60" s="44">
        <f t="shared" si="19"/>
        <v>147</v>
      </c>
      <c r="Q60" s="78">
        <f t="shared" si="20"/>
        <v>7.2992700699999996E-2</v>
      </c>
      <c r="R60" s="90">
        <f t="shared" si="23"/>
        <v>16773968.79174524</v>
      </c>
    </row>
    <row r="61" spans="1:18">
      <c r="A61" s="40" t="s">
        <v>85</v>
      </c>
      <c r="B61" s="11" t="s">
        <v>86</v>
      </c>
      <c r="C61" s="95">
        <v>4250</v>
      </c>
      <c r="D61" s="92">
        <v>7.7313054500000006E-2</v>
      </c>
      <c r="E61" s="93">
        <v>15494312.813096751</v>
      </c>
      <c r="F61" s="35"/>
      <c r="G61" s="60" t="s">
        <v>271</v>
      </c>
      <c r="H61" s="45">
        <f t="shared" si="15"/>
        <v>1360</v>
      </c>
      <c r="I61" s="80">
        <f t="shared" si="16"/>
        <v>4.6153846200000001E-2</v>
      </c>
      <c r="J61" s="99">
        <f t="shared" si="21"/>
        <v>3868057.0661128499</v>
      </c>
      <c r="K61" s="82" t="s">
        <v>112</v>
      </c>
      <c r="L61" s="39">
        <f t="shared" si="17"/>
        <v>62.4</v>
      </c>
      <c r="M61" s="77">
        <f t="shared" si="18"/>
        <v>6.1224489799999997E-2</v>
      </c>
      <c r="N61" s="99">
        <f t="shared" si="22"/>
        <v>119697818.19746245</v>
      </c>
      <c r="O61" s="82" t="s">
        <v>54</v>
      </c>
      <c r="P61" s="39">
        <f t="shared" si="19"/>
        <v>208</v>
      </c>
      <c r="Q61" s="77">
        <f t="shared" si="20"/>
        <v>7.2164948500000006E-2</v>
      </c>
      <c r="R61" s="99">
        <f t="shared" si="23"/>
        <v>29736066.350437179</v>
      </c>
    </row>
    <row r="62" spans="1:18">
      <c r="A62" s="40" t="s">
        <v>260</v>
      </c>
      <c r="B62" s="11" t="s">
        <v>261</v>
      </c>
      <c r="C62" s="95">
        <v>33</v>
      </c>
      <c r="D62" s="92">
        <v>7.4918566800000003E-2</v>
      </c>
      <c r="E62" s="93">
        <v>33294365.17469639</v>
      </c>
      <c r="F62" s="35"/>
      <c r="G62" s="56" t="s">
        <v>236</v>
      </c>
      <c r="H62" s="39">
        <f t="shared" si="15"/>
        <v>55.9</v>
      </c>
      <c r="I62" s="77">
        <f t="shared" si="16"/>
        <v>4.2910447800000001E-2</v>
      </c>
      <c r="J62" s="86">
        <f t="shared" si="21"/>
        <v>209427806.15719727</v>
      </c>
      <c r="K62" s="82" t="s">
        <v>227</v>
      </c>
      <c r="L62" s="39">
        <f t="shared" si="17"/>
        <v>45.4</v>
      </c>
      <c r="M62" s="77">
        <f t="shared" si="18"/>
        <v>6.0747663600000001E-2</v>
      </c>
      <c r="N62" s="86">
        <f t="shared" si="22"/>
        <v>86753738.69929868</v>
      </c>
      <c r="O62" s="82" t="s">
        <v>257</v>
      </c>
      <c r="P62" s="39">
        <f t="shared" si="19"/>
        <v>268</v>
      </c>
      <c r="Q62" s="77">
        <f t="shared" si="20"/>
        <v>7.1999999999999995E-2</v>
      </c>
      <c r="R62" s="86">
        <f t="shared" si="23"/>
        <v>11316469.54086634</v>
      </c>
    </row>
    <row r="63" spans="1:18">
      <c r="A63" s="40" t="s">
        <v>188</v>
      </c>
      <c r="B63" s="11" t="s">
        <v>189</v>
      </c>
      <c r="C63" s="95">
        <v>41700</v>
      </c>
      <c r="D63" s="92">
        <v>7.4465344000000003E-2</v>
      </c>
      <c r="E63" s="93">
        <v>370149.26118936</v>
      </c>
      <c r="F63" s="35"/>
      <c r="G63" s="56" t="s">
        <v>221</v>
      </c>
      <c r="H63" s="39">
        <f t="shared" si="15"/>
        <v>637</v>
      </c>
      <c r="I63" s="77">
        <f t="shared" si="16"/>
        <v>4.2553191499999997E-2</v>
      </c>
      <c r="J63" s="86">
        <f t="shared" si="21"/>
        <v>17681179.60445581</v>
      </c>
      <c r="K63" s="82" t="s">
        <v>219</v>
      </c>
      <c r="L63" s="39">
        <f t="shared" si="17"/>
        <v>5.1100000000000003</v>
      </c>
      <c r="M63" s="77">
        <f t="shared" si="18"/>
        <v>5.7971014500000001E-2</v>
      </c>
      <c r="N63" s="86">
        <f t="shared" si="22"/>
        <v>1194074799.0331244</v>
      </c>
      <c r="O63" s="82" t="s">
        <v>279</v>
      </c>
      <c r="P63" s="39">
        <f t="shared" si="19"/>
        <v>127</v>
      </c>
      <c r="Q63" s="77">
        <f t="shared" si="20"/>
        <v>6.7226890799999994E-2</v>
      </c>
      <c r="R63" s="86">
        <f t="shared" si="23"/>
        <v>8150671.5698655797</v>
      </c>
    </row>
    <row r="64" spans="1:18">
      <c r="A64" s="40" t="s">
        <v>103</v>
      </c>
      <c r="B64" s="11" t="s">
        <v>104</v>
      </c>
      <c r="C64" s="95">
        <v>728</v>
      </c>
      <c r="D64" s="92">
        <v>7.3746312699999997E-2</v>
      </c>
      <c r="E64" s="93">
        <v>4458356.2106607696</v>
      </c>
      <c r="F64" s="35"/>
      <c r="G64" s="56" t="s">
        <v>212</v>
      </c>
      <c r="H64" s="39">
        <f t="shared" si="15"/>
        <v>5.76</v>
      </c>
      <c r="I64" s="77">
        <f t="shared" si="16"/>
        <v>4.1591320100000002E-2</v>
      </c>
      <c r="J64" s="86">
        <f t="shared" si="21"/>
        <v>1754585539.4854259</v>
      </c>
      <c r="K64" s="82" t="s">
        <v>195</v>
      </c>
      <c r="L64" s="39">
        <f t="shared" si="17"/>
        <v>5.76</v>
      </c>
      <c r="M64" s="77">
        <f t="shared" si="18"/>
        <v>5.4945054899999998E-2</v>
      </c>
      <c r="N64" s="86">
        <f t="shared" si="22"/>
        <v>435031786.59311569</v>
      </c>
      <c r="O64" s="82" t="s">
        <v>191</v>
      </c>
      <c r="P64" s="39">
        <f t="shared" si="19"/>
        <v>583</v>
      </c>
      <c r="Q64" s="77">
        <f t="shared" si="20"/>
        <v>6.5813528299999993E-2</v>
      </c>
      <c r="R64" s="86">
        <f t="shared" si="23"/>
        <v>10676268.85567637</v>
      </c>
    </row>
    <row r="65" spans="1:18" ht="17.25" thickBot="1">
      <c r="A65" s="40" t="s">
        <v>87</v>
      </c>
      <c r="B65" s="11" t="s">
        <v>88</v>
      </c>
      <c r="C65" s="95">
        <v>277</v>
      </c>
      <c r="D65" s="92">
        <v>7.3643410899999998E-2</v>
      </c>
      <c r="E65" s="93">
        <v>221944766.58167034</v>
      </c>
      <c r="F65" s="35"/>
      <c r="G65" s="57" t="s">
        <v>154</v>
      </c>
      <c r="H65" s="37">
        <f t="shared" si="15"/>
        <v>5.09</v>
      </c>
      <c r="I65" s="79">
        <f t="shared" si="16"/>
        <v>4.0899795500000002E-2</v>
      </c>
      <c r="J65" s="87">
        <f t="shared" si="21"/>
        <v>990974052.76094377</v>
      </c>
      <c r="K65" s="84" t="s">
        <v>197</v>
      </c>
      <c r="L65" s="37">
        <f t="shared" si="17"/>
        <v>8.1300000000000008</v>
      </c>
      <c r="M65" s="79">
        <f t="shared" si="18"/>
        <v>5.4474708199999999E-2</v>
      </c>
      <c r="N65" s="87">
        <f t="shared" si="22"/>
        <v>679686287.66817296</v>
      </c>
      <c r="O65" s="84" t="s">
        <v>223</v>
      </c>
      <c r="P65" s="37">
        <f t="shared" si="19"/>
        <v>132</v>
      </c>
      <c r="Q65" s="79">
        <f t="shared" si="20"/>
        <v>6.4516129000000005E-2</v>
      </c>
      <c r="R65" s="87">
        <f t="shared" si="23"/>
        <v>48003697.260031469</v>
      </c>
    </row>
    <row r="66" spans="1:18">
      <c r="A66" s="40" t="s">
        <v>213</v>
      </c>
      <c r="B66" s="11" t="s">
        <v>214</v>
      </c>
      <c r="C66" s="95">
        <v>147</v>
      </c>
      <c r="D66" s="92">
        <v>7.2992700699999996E-2</v>
      </c>
      <c r="E66" s="93">
        <v>16773968.79174524</v>
      </c>
      <c r="F66" s="35"/>
      <c r="G66" s="56" t="s">
        <v>263</v>
      </c>
      <c r="H66" s="38">
        <f t="shared" si="15"/>
        <v>13.4</v>
      </c>
      <c r="I66" s="76">
        <f t="shared" ref="I66:I75" si="24">_xlfn.IFNA(VLOOKUP(G66, $B$2:$D$200, 3, FALSE), "")</f>
        <v>3.8759689899999998E-2</v>
      </c>
      <c r="J66" s="85">
        <f t="shared" si="21"/>
        <v>1427112721.9239259</v>
      </c>
      <c r="K66" s="81" t="s">
        <v>217</v>
      </c>
      <c r="L66" s="38">
        <f t="shared" si="17"/>
        <v>6.59</v>
      </c>
      <c r="M66" s="76">
        <f t="shared" si="18"/>
        <v>5.2715655E-2</v>
      </c>
      <c r="N66" s="85">
        <f t="shared" si="22"/>
        <v>479685699.37685531</v>
      </c>
      <c r="O66" s="81" t="s">
        <v>242</v>
      </c>
      <c r="P66" s="38">
        <f t="shared" si="19"/>
        <v>135</v>
      </c>
      <c r="Q66" s="76">
        <f t="shared" si="20"/>
        <v>6.2992125999999996E-2</v>
      </c>
      <c r="R66" s="85">
        <f t="shared" si="23"/>
        <v>48883583.446119532</v>
      </c>
    </row>
    <row r="67" spans="1:18">
      <c r="A67" s="40" t="s">
        <v>53</v>
      </c>
      <c r="B67" s="11" t="s">
        <v>54</v>
      </c>
      <c r="C67" s="95">
        <v>208</v>
      </c>
      <c r="D67" s="92">
        <v>7.2164948500000006E-2</v>
      </c>
      <c r="E67" s="93">
        <v>29736066.350437179</v>
      </c>
      <c r="F67" s="35"/>
      <c r="G67" s="56" t="s">
        <v>231</v>
      </c>
      <c r="H67" s="39">
        <f t="shared" si="15"/>
        <v>162</v>
      </c>
      <c r="I67" s="77">
        <f t="shared" si="24"/>
        <v>3.8461538500000003E-2</v>
      </c>
      <c r="J67" s="86">
        <f t="shared" si="21"/>
        <v>194613935.54050457</v>
      </c>
      <c r="K67" s="82" t="s">
        <v>236</v>
      </c>
      <c r="L67" s="39">
        <f t="shared" si="17"/>
        <v>55.9</v>
      </c>
      <c r="M67" s="77">
        <f t="shared" si="18"/>
        <v>4.2910447800000001E-2</v>
      </c>
      <c r="N67" s="86">
        <f t="shared" si="22"/>
        <v>209427806.15719727</v>
      </c>
      <c r="O67" s="82" t="s">
        <v>267</v>
      </c>
      <c r="P67" s="39">
        <f t="shared" si="19"/>
        <v>848</v>
      </c>
      <c r="Q67" s="77">
        <f t="shared" si="20"/>
        <v>6.2656641599999993E-2</v>
      </c>
      <c r="R67" s="86">
        <f t="shared" si="23"/>
        <v>3440740.0711267302</v>
      </c>
    </row>
    <row r="68" spans="1:18">
      <c r="A68" s="40" t="s">
        <v>68</v>
      </c>
      <c r="B68" s="11" t="s">
        <v>69</v>
      </c>
      <c r="C68" s="95">
        <v>3420</v>
      </c>
      <c r="D68" s="92">
        <v>7.2100313499999999E-2</v>
      </c>
      <c r="E68" s="93">
        <v>587640.44928693003</v>
      </c>
      <c r="F68" s="35"/>
      <c r="G68" s="56" t="s">
        <v>277</v>
      </c>
      <c r="H68" s="39">
        <f t="shared" si="15"/>
        <v>29</v>
      </c>
      <c r="I68" s="77">
        <f t="shared" si="24"/>
        <v>3.5714285700000001E-2</v>
      </c>
      <c r="J68" s="86">
        <f t="shared" si="21"/>
        <v>471138034.57246149</v>
      </c>
      <c r="K68" s="82" t="s">
        <v>212</v>
      </c>
      <c r="L68" s="39">
        <f t="shared" si="17"/>
        <v>5.76</v>
      </c>
      <c r="M68" s="77">
        <f t="shared" si="18"/>
        <v>4.1591320100000002E-2</v>
      </c>
      <c r="N68" s="86">
        <f t="shared" si="22"/>
        <v>1754585539.4854259</v>
      </c>
      <c r="O68" s="82" t="s">
        <v>175</v>
      </c>
      <c r="P68" s="39">
        <f t="shared" si="19"/>
        <v>746</v>
      </c>
      <c r="Q68" s="77">
        <f t="shared" si="20"/>
        <v>5.9659090900000003E-2</v>
      </c>
      <c r="R68" s="86">
        <f t="shared" si="23"/>
        <v>6652861.7904727403</v>
      </c>
    </row>
    <row r="69" spans="1:18">
      <c r="A69" s="40" t="s">
        <v>256</v>
      </c>
      <c r="B69" s="11" t="s">
        <v>257</v>
      </c>
      <c r="C69" s="95">
        <v>268</v>
      </c>
      <c r="D69" s="92">
        <v>7.1999999999999995E-2</v>
      </c>
      <c r="E69" s="93">
        <v>11316469.54086634</v>
      </c>
      <c r="F69" s="35"/>
      <c r="G69" s="56" t="s">
        <v>49</v>
      </c>
      <c r="H69" s="39">
        <f t="shared" si="15"/>
        <v>39116000</v>
      </c>
      <c r="I69" s="77">
        <f t="shared" si="24"/>
        <v>3.52530172E-2</v>
      </c>
      <c r="J69" s="86">
        <f t="shared" si="21"/>
        <v>13963.61893726</v>
      </c>
      <c r="K69" s="82" t="s">
        <v>154</v>
      </c>
      <c r="L69" s="39">
        <f t="shared" si="17"/>
        <v>5.09</v>
      </c>
      <c r="M69" s="77">
        <f t="shared" si="18"/>
        <v>4.0899795500000002E-2</v>
      </c>
      <c r="N69" s="86">
        <f t="shared" si="22"/>
        <v>990974052.76094377</v>
      </c>
      <c r="O69" s="82" t="s">
        <v>265</v>
      </c>
      <c r="P69" s="39">
        <f t="shared" si="19"/>
        <v>255</v>
      </c>
      <c r="Q69" s="77">
        <f t="shared" si="20"/>
        <v>5.3719008300000003E-2</v>
      </c>
      <c r="R69" s="86">
        <f t="shared" si="23"/>
        <v>6945659.1252619596</v>
      </c>
    </row>
    <row r="70" spans="1:18">
      <c r="A70" s="40" t="s">
        <v>176</v>
      </c>
      <c r="B70" s="11" t="s">
        <v>177</v>
      </c>
      <c r="C70" s="95">
        <v>13600</v>
      </c>
      <c r="D70" s="92">
        <v>7.1710007899999997E-2</v>
      </c>
      <c r="E70" s="93">
        <v>147164.60372253001</v>
      </c>
      <c r="F70" s="35"/>
      <c r="G70" s="56" t="s">
        <v>246</v>
      </c>
      <c r="H70" s="39">
        <f t="shared" si="15"/>
        <v>28.5</v>
      </c>
      <c r="I70" s="77">
        <f t="shared" si="24"/>
        <v>3.2608695700000002E-2</v>
      </c>
      <c r="J70" s="90">
        <f t="shared" si="21"/>
        <v>679979108.89073527</v>
      </c>
      <c r="K70" s="83" t="s">
        <v>263</v>
      </c>
      <c r="L70" s="44">
        <f t="shared" si="17"/>
        <v>13.4</v>
      </c>
      <c r="M70" s="78">
        <f t="shared" si="18"/>
        <v>3.8759689899999998E-2</v>
      </c>
      <c r="N70" s="90">
        <f t="shared" si="22"/>
        <v>1427112721.9239259</v>
      </c>
      <c r="O70" s="83" t="s">
        <v>244</v>
      </c>
      <c r="P70" s="44">
        <f t="shared" si="19"/>
        <v>709</v>
      </c>
      <c r="Q70" s="78">
        <f t="shared" si="20"/>
        <v>5.34918276E-2</v>
      </c>
      <c r="R70" s="90">
        <f t="shared" si="23"/>
        <v>20333753.960151602</v>
      </c>
    </row>
    <row r="71" spans="1:18">
      <c r="A71" s="40" t="s">
        <v>129</v>
      </c>
      <c r="B71" s="11" t="s">
        <v>130</v>
      </c>
      <c r="C71" s="95">
        <v>149100</v>
      </c>
      <c r="D71" s="92">
        <v>7.0351758799999997E-2</v>
      </c>
      <c r="E71" s="93">
        <v>86283.576050360003</v>
      </c>
      <c r="F71" s="35"/>
      <c r="G71" s="60" t="s">
        <v>233</v>
      </c>
      <c r="H71" s="45">
        <f t="shared" si="15"/>
        <v>6.55</v>
      </c>
      <c r="I71" s="80">
        <f t="shared" si="24"/>
        <v>2.8257456800000001E-2</v>
      </c>
      <c r="J71" s="99">
        <f t="shared" si="21"/>
        <v>3154961835.4609418</v>
      </c>
      <c r="K71" s="82" t="s">
        <v>277</v>
      </c>
      <c r="L71" s="39">
        <f t="shared" si="17"/>
        <v>29</v>
      </c>
      <c r="M71" s="77">
        <f t="shared" si="18"/>
        <v>3.5714285700000001E-2</v>
      </c>
      <c r="N71" s="99">
        <f t="shared" si="22"/>
        <v>471138034.57246149</v>
      </c>
      <c r="O71" s="82" t="s">
        <v>120</v>
      </c>
      <c r="P71" s="39">
        <f t="shared" si="19"/>
        <v>108</v>
      </c>
      <c r="Q71" s="77">
        <f t="shared" si="20"/>
        <v>4.8543689299999998E-2</v>
      </c>
      <c r="R71" s="99">
        <f t="shared" si="23"/>
        <v>22775372.836242571</v>
      </c>
    </row>
    <row r="72" spans="1:18">
      <c r="A72" s="40" t="s">
        <v>192</v>
      </c>
      <c r="B72" s="11" t="s">
        <v>193</v>
      </c>
      <c r="C72" s="95">
        <v>3590</v>
      </c>
      <c r="D72" s="92">
        <v>7.0044709400000002E-2</v>
      </c>
      <c r="E72" s="93">
        <v>5523633.1742117899</v>
      </c>
      <c r="F72" s="35"/>
      <c r="G72" s="56" t="s">
        <v>122</v>
      </c>
      <c r="H72" s="39">
        <f t="shared" si="15"/>
        <v>8.8000000000000007</v>
      </c>
      <c r="I72" s="77">
        <f t="shared" si="24"/>
        <v>2.6837806299999999E-2</v>
      </c>
      <c r="J72" s="86">
        <f t="shared" si="21"/>
        <v>1335519526.3510234</v>
      </c>
      <c r="K72" s="82" t="s">
        <v>246</v>
      </c>
      <c r="L72" s="39">
        <f t="shared" si="17"/>
        <v>28.5</v>
      </c>
      <c r="M72" s="77">
        <f t="shared" si="18"/>
        <v>3.2608695700000002E-2</v>
      </c>
      <c r="N72" s="86">
        <f t="shared" si="22"/>
        <v>679979108.89073527</v>
      </c>
      <c r="O72" s="82" t="s">
        <v>221</v>
      </c>
      <c r="P72" s="39">
        <f t="shared" si="19"/>
        <v>637</v>
      </c>
      <c r="Q72" s="77">
        <f t="shared" si="20"/>
        <v>4.2553191499999997E-2</v>
      </c>
      <c r="R72" s="86">
        <f t="shared" si="23"/>
        <v>17681179.60445581</v>
      </c>
    </row>
    <row r="73" spans="1:18">
      <c r="A73" s="40" t="s">
        <v>131</v>
      </c>
      <c r="B73" s="11" t="s">
        <v>132</v>
      </c>
      <c r="C73" s="95">
        <v>89.2</v>
      </c>
      <c r="D73" s="92">
        <v>6.9544364499999997E-2</v>
      </c>
      <c r="E73" s="93">
        <v>1252982834.3301296</v>
      </c>
      <c r="F73" s="35"/>
      <c r="G73" s="56" t="s">
        <v>142</v>
      </c>
      <c r="H73" s="39">
        <f t="shared" si="15"/>
        <v>541</v>
      </c>
      <c r="I73" s="77">
        <f t="shared" si="24"/>
        <v>2.4621212100000001E-2</v>
      </c>
      <c r="J73" s="86">
        <f t="shared" si="21"/>
        <v>431362862.12011993</v>
      </c>
      <c r="K73" s="82" t="s">
        <v>233</v>
      </c>
      <c r="L73" s="39">
        <f t="shared" si="17"/>
        <v>6.55</v>
      </c>
      <c r="M73" s="77">
        <f t="shared" si="18"/>
        <v>2.8257456800000001E-2</v>
      </c>
      <c r="N73" s="86">
        <f t="shared" si="22"/>
        <v>3154961835.4609418</v>
      </c>
      <c r="O73" s="82" t="s">
        <v>231</v>
      </c>
      <c r="P73" s="39">
        <f t="shared" si="19"/>
        <v>162</v>
      </c>
      <c r="Q73" s="77">
        <f t="shared" si="20"/>
        <v>3.8461538500000003E-2</v>
      </c>
      <c r="R73" s="86">
        <f t="shared" si="23"/>
        <v>194613935.54050457</v>
      </c>
    </row>
    <row r="74" spans="1:18">
      <c r="A74" s="40" t="s">
        <v>89</v>
      </c>
      <c r="B74" s="11" t="s">
        <v>90</v>
      </c>
      <c r="C74" s="95">
        <v>146950</v>
      </c>
      <c r="D74" s="92">
        <v>6.9116042200000005E-2</v>
      </c>
      <c r="E74" s="93">
        <v>24198.98601267</v>
      </c>
      <c r="F74" s="35"/>
      <c r="G74" s="56" t="s">
        <v>229</v>
      </c>
      <c r="H74" s="39">
        <f t="shared" si="15"/>
        <v>74.900000000000006</v>
      </c>
      <c r="I74" s="77">
        <f t="shared" si="24"/>
        <v>1.4905149100000001E-2</v>
      </c>
      <c r="J74" s="86">
        <f t="shared" si="21"/>
        <v>484446673.36103368</v>
      </c>
      <c r="K74" s="82" t="s">
        <v>122</v>
      </c>
      <c r="L74" s="39">
        <f t="shared" si="17"/>
        <v>8.8000000000000007</v>
      </c>
      <c r="M74" s="77">
        <f t="shared" si="18"/>
        <v>2.6837806299999999E-2</v>
      </c>
      <c r="N74" s="86">
        <f t="shared" si="22"/>
        <v>1335519526.3510234</v>
      </c>
      <c r="O74" s="82" t="s">
        <v>142</v>
      </c>
      <c r="P74" s="39">
        <f t="shared" si="19"/>
        <v>541</v>
      </c>
      <c r="Q74" s="77">
        <f t="shared" si="20"/>
        <v>2.4621212100000001E-2</v>
      </c>
      <c r="R74" s="86">
        <f t="shared" si="23"/>
        <v>431362862.12011993</v>
      </c>
    </row>
    <row r="75" spans="1:18" ht="17.25" thickBot="1">
      <c r="A75" s="40" t="s">
        <v>278</v>
      </c>
      <c r="B75" s="11" t="s">
        <v>279</v>
      </c>
      <c r="C75" s="95">
        <v>127</v>
      </c>
      <c r="D75" s="92">
        <v>6.7226890799999994E-2</v>
      </c>
      <c r="E75" s="93">
        <v>8150671.5698655797</v>
      </c>
      <c r="F75" s="35"/>
      <c r="G75" s="57" t="s">
        <v>82</v>
      </c>
      <c r="H75" s="37">
        <f t="shared" si="15"/>
        <v>496</v>
      </c>
      <c r="I75" s="79">
        <f t="shared" si="24"/>
        <v>2.020202E-3</v>
      </c>
      <c r="J75" s="87">
        <f t="shared" si="21"/>
        <v>36089219.554986224</v>
      </c>
      <c r="K75" s="84" t="s">
        <v>229</v>
      </c>
      <c r="L75" s="37">
        <f t="shared" si="17"/>
        <v>74.900000000000006</v>
      </c>
      <c r="M75" s="79">
        <f t="shared" si="18"/>
        <v>1.4905149100000001E-2</v>
      </c>
      <c r="N75" s="87">
        <f t="shared" si="22"/>
        <v>484446673.36103368</v>
      </c>
      <c r="O75" s="84" t="s">
        <v>82</v>
      </c>
      <c r="P75" s="37">
        <f t="shared" si="19"/>
        <v>496</v>
      </c>
      <c r="Q75" s="79">
        <f t="shared" si="20"/>
        <v>2.020202E-3</v>
      </c>
      <c r="R75" s="87">
        <f t="shared" si="23"/>
        <v>36089219.554986224</v>
      </c>
    </row>
    <row r="76" spans="1:18">
      <c r="A76" s="40" t="s">
        <v>184</v>
      </c>
      <c r="B76" s="11" t="s">
        <v>185</v>
      </c>
      <c r="C76" s="95">
        <v>8.61</v>
      </c>
      <c r="D76" s="92">
        <v>6.6914498099999997E-2</v>
      </c>
      <c r="E76" s="93">
        <v>287709510.7927646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3990</v>
      </c>
      <c r="D77" s="92">
        <v>6.6844919799999999E-2</v>
      </c>
      <c r="E77" s="93">
        <v>975457.9756758</v>
      </c>
      <c r="F77" s="35"/>
      <c r="G77" s="35"/>
      <c r="H77" s="35"/>
      <c r="I77" s="35"/>
    </row>
    <row r="78" spans="1:18">
      <c r="A78" s="40" t="s">
        <v>207</v>
      </c>
      <c r="B78" s="11" t="s">
        <v>208</v>
      </c>
      <c r="C78" s="95">
        <v>51.1</v>
      </c>
      <c r="D78" s="92">
        <v>6.6805845500000002E-2</v>
      </c>
      <c r="E78" s="93">
        <v>49146419.161264218</v>
      </c>
      <c r="F78" s="35"/>
      <c r="G78" s="35"/>
      <c r="H78" s="35"/>
      <c r="I78" s="35"/>
    </row>
    <row r="79" spans="1:18">
      <c r="A79" s="40" t="s">
        <v>66</v>
      </c>
      <c r="B79" s="11" t="s">
        <v>67</v>
      </c>
      <c r="C79" s="95">
        <v>1850</v>
      </c>
      <c r="D79" s="92">
        <v>6.6282420699999997E-2</v>
      </c>
      <c r="E79" s="93">
        <v>1985903.1112673499</v>
      </c>
      <c r="F79" s="35"/>
      <c r="G79" s="35"/>
      <c r="H79" s="35"/>
      <c r="I79" s="35"/>
    </row>
    <row r="80" spans="1:18">
      <c r="A80" s="40" t="s">
        <v>190</v>
      </c>
      <c r="B80" s="11" t="s">
        <v>191</v>
      </c>
      <c r="C80" s="95">
        <v>583</v>
      </c>
      <c r="D80" s="92">
        <v>6.5813528299999993E-2</v>
      </c>
      <c r="E80" s="93">
        <v>10676268.85567637</v>
      </c>
      <c r="F80" s="35"/>
      <c r="G80" s="35"/>
      <c r="H80" s="35"/>
      <c r="I80" s="35"/>
    </row>
    <row r="81" spans="1:9">
      <c r="A81" s="40" t="s">
        <v>224</v>
      </c>
      <c r="B81" s="11" t="s">
        <v>225</v>
      </c>
      <c r="C81" s="95">
        <v>4.38</v>
      </c>
      <c r="D81" s="92">
        <v>6.56934307E-2</v>
      </c>
      <c r="E81" s="93">
        <v>655181599.20511389</v>
      </c>
      <c r="F81" s="35"/>
      <c r="G81" s="35"/>
      <c r="H81" s="35"/>
      <c r="I81" s="35"/>
    </row>
    <row r="82" spans="1:9">
      <c r="A82" s="40" t="s">
        <v>222</v>
      </c>
      <c r="B82" s="11" t="s">
        <v>223</v>
      </c>
      <c r="C82" s="95">
        <v>132</v>
      </c>
      <c r="D82" s="92">
        <v>6.4516129000000005E-2</v>
      </c>
      <c r="E82" s="93">
        <v>48003697.260031469</v>
      </c>
      <c r="F82" s="35"/>
      <c r="G82" s="35"/>
      <c r="H82" s="35"/>
      <c r="I82" s="35"/>
    </row>
    <row r="83" spans="1:9">
      <c r="A83" s="40" t="s">
        <v>241</v>
      </c>
      <c r="B83" s="11" t="s">
        <v>242</v>
      </c>
      <c r="C83" s="95">
        <v>135</v>
      </c>
      <c r="D83" s="92">
        <v>6.2992125999999996E-2</v>
      </c>
      <c r="E83" s="93">
        <v>48883583.446119532</v>
      </c>
      <c r="F83" s="35"/>
      <c r="G83" s="35"/>
      <c r="H83" s="35"/>
      <c r="I83" s="35"/>
    </row>
    <row r="84" spans="1:9">
      <c r="A84" s="40" t="s">
        <v>266</v>
      </c>
      <c r="B84" s="11" t="s">
        <v>267</v>
      </c>
      <c r="C84" s="95">
        <v>848</v>
      </c>
      <c r="D84" s="92">
        <v>6.2656641599999993E-2</v>
      </c>
      <c r="E84" s="93">
        <v>3440740.0711267302</v>
      </c>
      <c r="F84" s="35"/>
      <c r="G84" s="35"/>
      <c r="H84" s="35"/>
      <c r="I84" s="35"/>
    </row>
    <row r="85" spans="1:9">
      <c r="A85" s="40" t="s">
        <v>178</v>
      </c>
      <c r="B85" s="11" t="s">
        <v>179</v>
      </c>
      <c r="C85" s="95">
        <v>1295</v>
      </c>
      <c r="D85" s="92">
        <v>6.1475409799999998E-2</v>
      </c>
      <c r="E85" s="93">
        <v>3382037.8856746498</v>
      </c>
      <c r="F85" s="35"/>
      <c r="G85" s="35"/>
      <c r="H85" s="35"/>
      <c r="I85" s="35"/>
    </row>
    <row r="86" spans="1:9">
      <c r="A86" s="40" t="s">
        <v>111</v>
      </c>
      <c r="B86" s="11" t="s">
        <v>112</v>
      </c>
      <c r="C86" s="95">
        <v>62.4</v>
      </c>
      <c r="D86" s="92">
        <v>6.1224489799999997E-2</v>
      </c>
      <c r="E86" s="93">
        <v>119697818.19746245</v>
      </c>
      <c r="F86" s="35"/>
      <c r="G86" s="35"/>
      <c r="H86" s="35"/>
      <c r="I86" s="35"/>
    </row>
    <row r="87" spans="1:9">
      <c r="A87" s="40" t="s">
        <v>226</v>
      </c>
      <c r="B87" s="11" t="s">
        <v>227</v>
      </c>
      <c r="C87" s="95">
        <v>45.4</v>
      </c>
      <c r="D87" s="92">
        <v>6.0747663600000001E-2</v>
      </c>
      <c r="E87" s="93">
        <v>86753738.69929868</v>
      </c>
      <c r="F87" s="35"/>
      <c r="G87" s="35"/>
      <c r="H87" s="35"/>
      <c r="I87" s="35"/>
    </row>
    <row r="88" spans="1:9">
      <c r="A88" s="40" t="s">
        <v>174</v>
      </c>
      <c r="B88" s="11" t="s">
        <v>175</v>
      </c>
      <c r="C88" s="95">
        <v>746</v>
      </c>
      <c r="D88" s="92">
        <v>5.9659090900000003E-2</v>
      </c>
      <c r="E88" s="93">
        <v>6652861.7904727403</v>
      </c>
      <c r="F88" s="35"/>
      <c r="G88" s="35"/>
      <c r="H88" s="35"/>
      <c r="I88" s="35"/>
    </row>
    <row r="89" spans="1:9">
      <c r="A89" s="40" t="s">
        <v>218</v>
      </c>
      <c r="B89" s="11" t="s">
        <v>219</v>
      </c>
      <c r="C89" s="95">
        <v>5.1100000000000003</v>
      </c>
      <c r="D89" s="92">
        <v>5.7971014500000001E-2</v>
      </c>
      <c r="E89" s="93">
        <v>1194074799.0331244</v>
      </c>
      <c r="F89" s="35"/>
      <c r="G89" s="35"/>
      <c r="H89" s="35"/>
      <c r="I89" s="35"/>
    </row>
    <row r="90" spans="1:9">
      <c r="A90" s="40" t="s">
        <v>194</v>
      </c>
      <c r="B90" s="11" t="s">
        <v>195</v>
      </c>
      <c r="C90" s="95">
        <v>5.76</v>
      </c>
      <c r="D90" s="92">
        <v>5.4945054899999998E-2</v>
      </c>
      <c r="E90" s="93">
        <v>435031786.59311569</v>
      </c>
      <c r="F90" s="35"/>
      <c r="G90" s="35"/>
      <c r="H90" s="35"/>
      <c r="I90" s="35"/>
    </row>
    <row r="91" spans="1:9">
      <c r="A91" s="40" t="s">
        <v>196</v>
      </c>
      <c r="B91" s="11" t="s">
        <v>197</v>
      </c>
      <c r="C91" s="95">
        <v>8.1300000000000008</v>
      </c>
      <c r="D91" s="92">
        <v>5.4474708199999999E-2</v>
      </c>
      <c r="E91" s="93">
        <v>679686287.66817296</v>
      </c>
      <c r="F91" s="35"/>
      <c r="G91" s="35"/>
      <c r="H91" s="35"/>
      <c r="I91" s="35"/>
    </row>
    <row r="92" spans="1:9">
      <c r="A92" s="40" t="s">
        <v>264</v>
      </c>
      <c r="B92" s="11" t="s">
        <v>265</v>
      </c>
      <c r="C92" s="95">
        <v>255</v>
      </c>
      <c r="D92" s="92">
        <v>5.3719008300000003E-2</v>
      </c>
      <c r="E92" s="93">
        <v>6945659.1252619596</v>
      </c>
      <c r="F92" s="35"/>
      <c r="G92" s="35"/>
      <c r="H92" s="35"/>
      <c r="I92" s="35"/>
    </row>
    <row r="93" spans="1:9">
      <c r="A93" s="40" t="s">
        <v>243</v>
      </c>
      <c r="B93" s="11" t="s">
        <v>244</v>
      </c>
      <c r="C93" s="95">
        <v>709</v>
      </c>
      <c r="D93" s="92">
        <v>5.34918276E-2</v>
      </c>
      <c r="E93" s="93">
        <v>20333753.960151602</v>
      </c>
      <c r="F93" s="35"/>
      <c r="G93" s="35"/>
      <c r="H93" s="35"/>
      <c r="I93" s="35"/>
    </row>
    <row r="94" spans="1:9">
      <c r="A94" s="40" t="s">
        <v>77</v>
      </c>
      <c r="B94" s="11" t="s">
        <v>78</v>
      </c>
      <c r="C94" s="95">
        <v>543100</v>
      </c>
      <c r="D94" s="92">
        <v>5.2927491299999997E-2</v>
      </c>
      <c r="E94" s="93">
        <v>43375.095340680004</v>
      </c>
      <c r="F94" s="35"/>
      <c r="G94" s="35"/>
      <c r="H94" s="35"/>
      <c r="I94" s="35"/>
    </row>
    <row r="95" spans="1:9">
      <c r="A95" s="40" t="s">
        <v>216</v>
      </c>
      <c r="B95" s="11" t="s">
        <v>217</v>
      </c>
      <c r="C95" s="95">
        <v>6.59</v>
      </c>
      <c r="D95" s="92">
        <v>5.2715655E-2</v>
      </c>
      <c r="E95" s="93">
        <v>479685699.37685531</v>
      </c>
      <c r="F95" s="35"/>
      <c r="G95" s="35"/>
      <c r="H95" s="35"/>
      <c r="I95" s="35"/>
    </row>
    <row r="96" spans="1:9">
      <c r="A96" s="40" t="s">
        <v>95</v>
      </c>
      <c r="B96" s="11" t="s">
        <v>96</v>
      </c>
      <c r="C96" s="95">
        <v>2300000</v>
      </c>
      <c r="D96" s="92">
        <v>5.2150045700000001E-2</v>
      </c>
      <c r="E96" s="93">
        <v>145731.78981227</v>
      </c>
      <c r="F96" s="35"/>
      <c r="G96" s="35"/>
      <c r="H96" s="35"/>
      <c r="I96" s="35"/>
    </row>
    <row r="97" spans="1:9">
      <c r="A97" s="40" t="s">
        <v>119</v>
      </c>
      <c r="B97" s="11" t="s">
        <v>120</v>
      </c>
      <c r="C97" s="95">
        <v>108</v>
      </c>
      <c r="D97" s="92">
        <v>4.8543689299999998E-2</v>
      </c>
      <c r="E97" s="93">
        <v>22775372.836242571</v>
      </c>
      <c r="F97" s="35"/>
      <c r="G97" s="35"/>
      <c r="H97" s="35"/>
      <c r="I97" s="35"/>
    </row>
    <row r="98" spans="1:9">
      <c r="A98" s="40" t="s">
        <v>162</v>
      </c>
      <c r="B98" s="11" t="s">
        <v>163</v>
      </c>
      <c r="C98" s="95">
        <v>15250</v>
      </c>
      <c r="D98" s="92">
        <v>4.6671242299999999E-2</v>
      </c>
      <c r="E98" s="93">
        <v>924923.25500132004</v>
      </c>
      <c r="F98" s="35"/>
      <c r="G98" s="35"/>
      <c r="H98" s="35"/>
      <c r="I98" s="35"/>
    </row>
    <row r="99" spans="1:9">
      <c r="A99" s="40" t="s">
        <v>270</v>
      </c>
      <c r="B99" s="11" t="s">
        <v>271</v>
      </c>
      <c r="C99" s="95">
        <v>1360</v>
      </c>
      <c r="D99" s="92">
        <v>4.6153846200000001E-2</v>
      </c>
      <c r="E99" s="93">
        <v>3868057.0661128499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5">
        <v>55.9</v>
      </c>
      <c r="D100" s="92">
        <v>4.2910447800000001E-2</v>
      </c>
      <c r="E100" s="93">
        <v>209427806.15719727</v>
      </c>
      <c r="F100" s="35"/>
      <c r="G100" s="35"/>
      <c r="H100" s="35"/>
      <c r="I100" s="35"/>
    </row>
    <row r="101" spans="1:9">
      <c r="A101" s="40" t="s">
        <v>220</v>
      </c>
      <c r="B101" s="11" t="s">
        <v>221</v>
      </c>
      <c r="C101" s="95">
        <v>637</v>
      </c>
      <c r="D101" s="92">
        <v>4.2553191499999997E-2</v>
      </c>
      <c r="E101" s="93">
        <v>17681179.60445581</v>
      </c>
      <c r="F101" s="35"/>
      <c r="G101" s="35"/>
      <c r="H101" s="35"/>
      <c r="I101" s="35"/>
    </row>
    <row r="102" spans="1:9">
      <c r="A102" s="40" t="s">
        <v>211</v>
      </c>
      <c r="B102" s="11" t="s">
        <v>212</v>
      </c>
      <c r="C102" s="95">
        <v>5.76</v>
      </c>
      <c r="D102" s="92">
        <v>4.1591320100000002E-2</v>
      </c>
      <c r="E102" s="93">
        <v>1754585539.4854259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5.09</v>
      </c>
      <c r="D103" s="92">
        <v>4.0899795500000002E-2</v>
      </c>
      <c r="E103" s="93">
        <v>990974052.76094377</v>
      </c>
      <c r="F103" s="35"/>
      <c r="G103" s="35"/>
      <c r="H103" s="35"/>
      <c r="I103" s="35"/>
    </row>
    <row r="104" spans="1:9">
      <c r="A104" s="40" t="s">
        <v>262</v>
      </c>
      <c r="B104" s="11" t="s">
        <v>263</v>
      </c>
      <c r="C104" s="95">
        <v>13.4</v>
      </c>
      <c r="D104" s="92">
        <v>3.8759689899999998E-2</v>
      </c>
      <c r="E104" s="93">
        <v>1427112721.9239259</v>
      </c>
      <c r="F104" s="35"/>
      <c r="G104" s="35"/>
      <c r="H104" s="35"/>
      <c r="I104" s="35"/>
    </row>
    <row r="105" spans="1:9">
      <c r="A105" s="40" t="s">
        <v>230</v>
      </c>
      <c r="B105" s="11" t="s">
        <v>231</v>
      </c>
      <c r="C105" s="95">
        <v>162</v>
      </c>
      <c r="D105" s="92">
        <v>3.8461538500000003E-2</v>
      </c>
      <c r="E105" s="93">
        <v>194613935.54050457</v>
      </c>
      <c r="F105" s="35"/>
      <c r="G105" s="35"/>
      <c r="H105" s="35"/>
      <c r="I105" s="35"/>
    </row>
    <row r="106" spans="1:9">
      <c r="A106" s="40" t="s">
        <v>276</v>
      </c>
      <c r="B106" s="11" t="s">
        <v>277</v>
      </c>
      <c r="C106" s="95">
        <v>29</v>
      </c>
      <c r="D106" s="92">
        <v>3.5714285700000001E-2</v>
      </c>
      <c r="E106" s="93">
        <v>471138034.57246149</v>
      </c>
      <c r="F106" s="35"/>
      <c r="G106" s="35"/>
      <c r="H106" s="35"/>
      <c r="I106" s="35"/>
    </row>
    <row r="107" spans="1:9">
      <c r="A107" s="40" t="s">
        <v>48</v>
      </c>
      <c r="B107" s="11" t="s">
        <v>49</v>
      </c>
      <c r="C107" s="95">
        <v>39116000</v>
      </c>
      <c r="D107" s="92">
        <v>3.52530172E-2</v>
      </c>
      <c r="E107" s="93">
        <v>13963.61893726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28.5</v>
      </c>
      <c r="D108" s="92">
        <v>3.2608695700000002E-2</v>
      </c>
      <c r="E108" s="93">
        <v>679979108.89073527</v>
      </c>
      <c r="F108" s="35"/>
      <c r="G108" s="35"/>
      <c r="H108" s="35"/>
      <c r="I108" s="35"/>
    </row>
    <row r="109" spans="1:9">
      <c r="A109" s="40" t="s">
        <v>232</v>
      </c>
      <c r="B109" s="11" t="s">
        <v>233</v>
      </c>
      <c r="C109" s="95">
        <v>6.55</v>
      </c>
      <c r="D109" s="92">
        <v>2.8257456800000001E-2</v>
      </c>
      <c r="E109" s="41">
        <v>3154961835.4609418</v>
      </c>
    </row>
    <row r="110" spans="1:9">
      <c r="A110" s="40" t="s">
        <v>121</v>
      </c>
      <c r="B110" s="11" t="s">
        <v>122</v>
      </c>
      <c r="C110" s="95">
        <v>8.8000000000000007</v>
      </c>
      <c r="D110" s="92">
        <v>2.6837806299999999E-2</v>
      </c>
      <c r="E110" s="41">
        <v>1335519526.3510234</v>
      </c>
    </row>
    <row r="111" spans="1:9">
      <c r="A111" s="40" t="s">
        <v>141</v>
      </c>
      <c r="B111" s="11" t="s">
        <v>142</v>
      </c>
      <c r="C111" s="95">
        <v>541</v>
      </c>
      <c r="D111" s="92">
        <v>2.4621212100000001E-2</v>
      </c>
      <c r="E111" s="41">
        <v>431362862.12011993</v>
      </c>
    </row>
    <row r="112" spans="1:9">
      <c r="A112" s="40" t="s">
        <v>228</v>
      </c>
      <c r="B112" s="11" t="s">
        <v>229</v>
      </c>
      <c r="C112" s="95">
        <v>74.900000000000006</v>
      </c>
      <c r="D112" s="92">
        <v>1.4905149100000001E-2</v>
      </c>
      <c r="E112" s="41">
        <v>484446673.36103368</v>
      </c>
    </row>
    <row r="113" spans="1:5">
      <c r="A113" s="40" t="s">
        <v>81</v>
      </c>
      <c r="B113" s="11" t="s">
        <v>82</v>
      </c>
      <c r="C113" s="95">
        <v>496</v>
      </c>
      <c r="D113" s="92">
        <v>2.020202E-3</v>
      </c>
      <c r="E113" s="41">
        <v>36089219.554986224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9" t="str">
        <f>TEXT(투자전략!$G$1, "[$-ko-KR]yyyy년 mm월") &amp; " 총결산"</f>
        <v>2021년 06월 총결산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1"/>
    </row>
    <row r="2" spans="1:15" ht="16.5" customHeight="1" thickBot="1">
      <c r="A2" s="265" t="s">
        <v>314</v>
      </c>
      <c r="B2" s="266"/>
      <c r="C2" s="266"/>
      <c r="D2" s="257" t="s">
        <v>310</v>
      </c>
      <c r="E2" s="257"/>
      <c r="F2" s="258"/>
      <c r="G2" s="259" t="s">
        <v>311</v>
      </c>
      <c r="H2" s="260"/>
      <c r="I2" s="261"/>
      <c r="J2" s="256" t="s">
        <v>312</v>
      </c>
      <c r="K2" s="257"/>
      <c r="L2" s="257"/>
      <c r="M2" s="257" t="s">
        <v>313</v>
      </c>
      <c r="N2" s="257"/>
      <c r="O2" s="258"/>
    </row>
    <row r="3" spans="1:15" ht="16.5" customHeight="1">
      <c r="A3" s="336">
        <v>1</v>
      </c>
      <c r="B3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67"/>
      <c r="D3" s="265" t="s">
        <v>315</v>
      </c>
      <c r="E3" s="266"/>
      <c r="F3" s="267"/>
      <c r="G3" s="265" t="s">
        <v>322</v>
      </c>
      <c r="H3" s="266"/>
      <c r="I3" s="267"/>
      <c r="J3" s="265" t="s">
        <v>329</v>
      </c>
      <c r="K3" s="266"/>
      <c r="L3" s="267"/>
      <c r="M3" s="265" t="s">
        <v>336</v>
      </c>
      <c r="N3" s="266"/>
      <c r="O3" s="267"/>
    </row>
    <row r="4" spans="1:15" ht="16.5" customHeight="1" thickBot="1">
      <c r="A4" s="337"/>
      <c r="B4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87,935 KRW (4.40%)</v>
      </c>
      <c r="C4" s="273"/>
      <c r="D4" s="271" t="str">
        <f ca="1" xml:space="preserve"> TEXT($F$92, "#,##0") &amp; " KRW (" &amp; TEXT($E$92, "0.00%)")</f>
        <v>55,970 KRW (2.80%)</v>
      </c>
      <c r="E4" s="272"/>
      <c r="F4" s="273"/>
      <c r="G4" s="271" t="str">
        <f ca="1" xml:space="preserve"> TEXT($I$92, "#,##0") &amp; " KRW (" &amp; TEXT($H$92, "0.00%)")</f>
        <v>-710,584 KRW (-35.53%)</v>
      </c>
      <c r="H4" s="272"/>
      <c r="I4" s="273"/>
      <c r="J4" s="271" t="str">
        <f ca="1" xml:space="preserve"> TEXT($L$92, "#,##0") &amp; " KRW (" &amp; TEXT($K$92, "0.00%)")</f>
        <v>-1,116,649 KRW (-55.83%)</v>
      </c>
      <c r="K4" s="272"/>
      <c r="L4" s="273"/>
      <c r="M4" s="271" t="str">
        <f ca="1" xml:space="preserve"> TEXT($O$92, "#,##0") &amp; " KRW (" &amp; TEXT($N$92, "0.00%)")</f>
        <v>-1,239,464 KRW (-61.97%)</v>
      </c>
      <c r="N4" s="272"/>
      <c r="O4" s="273"/>
    </row>
    <row r="5" spans="1:15" ht="16.5" customHeight="1">
      <c r="A5" s="336">
        <v>2</v>
      </c>
      <c r="B5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67"/>
      <c r="D5" s="265" t="s">
        <v>316</v>
      </c>
      <c r="E5" s="266"/>
      <c r="F5" s="267"/>
      <c r="G5" s="265" t="s">
        <v>323</v>
      </c>
      <c r="H5" s="266"/>
      <c r="I5" s="267"/>
      <c r="J5" s="265" t="s">
        <v>330</v>
      </c>
      <c r="K5" s="266"/>
      <c r="L5" s="267"/>
      <c r="M5" s="265" t="s">
        <v>337</v>
      </c>
      <c r="N5" s="266"/>
      <c r="O5" s="267"/>
    </row>
    <row r="6" spans="1:15" ht="16.5" customHeight="1" thickBot="1">
      <c r="A6" s="337"/>
      <c r="B6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55,970 KRW (2.80%)</v>
      </c>
      <c r="C6" s="273"/>
      <c r="D6" s="271" t="str">
        <f ca="1" xml:space="preserve"> TEXT($F$130, "#,##0") &amp; " KRW (" &amp; TEXT($E$130, "0.00%)")</f>
        <v>-95,520 KRW (-4.78%)</v>
      </c>
      <c r="E6" s="272"/>
      <c r="F6" s="273"/>
      <c r="G6" s="271" t="str">
        <f ca="1" xml:space="preserve"> TEXT($I$130, "#,##0") &amp; " KRW (" &amp; TEXT($H$130, "0.00%)")</f>
        <v>-752,931 KRW (-37.65%)</v>
      </c>
      <c r="H6" s="272"/>
      <c r="I6" s="273"/>
      <c r="J6" s="271" t="str">
        <f ca="1" xml:space="preserve"> TEXT($L$130, "#,##0") &amp; " KRW (" &amp; TEXT($K$130, "0.00%)")</f>
        <v>-1,087,870 KRW (-54.39%)</v>
      </c>
      <c r="K6" s="272"/>
      <c r="L6" s="273"/>
      <c r="M6" s="271" t="str">
        <f ca="1" xml:space="preserve"> TEXT($O$130, "#,##0") &amp; " KRW (" &amp; TEXT($N$130, "0.00%)")</f>
        <v>-1,076,013 KRW (-53.80%)</v>
      </c>
      <c r="N6" s="272"/>
      <c r="O6" s="273"/>
    </row>
    <row r="7" spans="1:15" ht="16.5" customHeight="1">
      <c r="A7" s="336">
        <v>3</v>
      </c>
      <c r="B7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67"/>
      <c r="D7" s="265" t="s">
        <v>317</v>
      </c>
      <c r="E7" s="266"/>
      <c r="F7" s="267"/>
      <c r="G7" s="265" t="s">
        <v>324</v>
      </c>
      <c r="H7" s="266"/>
      <c r="I7" s="267"/>
      <c r="J7" s="265" t="s">
        <v>331</v>
      </c>
      <c r="K7" s="266"/>
      <c r="L7" s="267"/>
      <c r="M7" s="265" t="s">
        <v>338</v>
      </c>
      <c r="N7" s="266"/>
      <c r="O7" s="267"/>
    </row>
    <row r="8" spans="1:15" ht="16.5" customHeight="1" thickBot="1">
      <c r="A8" s="337"/>
      <c r="B8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-39,430 KRW (-1.97%)</v>
      </c>
      <c r="C8" s="273"/>
      <c r="D8" s="271" t="str">
        <f ca="1" xml:space="preserve"> TEXT($F$206, "#,##0") &amp; " KRW (" &amp; TEXT($E$206, "0.00%)")</f>
        <v>-39,430 KRW (-1.97%)</v>
      </c>
      <c r="E8" s="272"/>
      <c r="F8" s="273"/>
      <c r="G8" s="271" t="str">
        <f ca="1" xml:space="preserve"> TEXT($I$206, "#,##0") &amp; " KRW (" &amp; TEXT($H$206, "0.00%)")</f>
        <v>-662,649 KRW (-33.13%)</v>
      </c>
      <c r="H8" s="272"/>
      <c r="I8" s="273"/>
      <c r="J8" s="271" t="str">
        <f ca="1" xml:space="preserve"> TEXT($L$206, "#,##0") &amp; " KRW (" &amp; TEXT($K$206, "0.00%)")</f>
        <v>-1,359,914 KRW (-68.00%)</v>
      </c>
      <c r="K8" s="272"/>
      <c r="L8" s="273"/>
      <c r="M8" s="271" t="str">
        <f ca="1" xml:space="preserve"> TEXT($O$206, "#,##0") &amp; " KRW (" &amp; TEXT($N$206, "0.00%)")</f>
        <v>-1,547,520 KRW (-77.38%)</v>
      </c>
      <c r="N8" s="272"/>
      <c r="O8" s="273"/>
    </row>
    <row r="9" spans="1:15" ht="16.5" customHeight="1">
      <c r="A9" s="336">
        <v>4</v>
      </c>
      <c r="B9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67"/>
      <c r="D9" s="265" t="s">
        <v>318</v>
      </c>
      <c r="E9" s="266"/>
      <c r="F9" s="267"/>
      <c r="G9" s="265" t="s">
        <v>325</v>
      </c>
      <c r="H9" s="266"/>
      <c r="I9" s="267"/>
      <c r="J9" s="265" t="s">
        <v>332</v>
      </c>
      <c r="K9" s="266"/>
      <c r="L9" s="267"/>
      <c r="M9" s="265" t="s">
        <v>339</v>
      </c>
      <c r="N9" s="266"/>
      <c r="O9" s="267"/>
    </row>
    <row r="10" spans="1:15" ht="16.5" customHeight="1" thickBot="1">
      <c r="A10" s="337"/>
      <c r="B10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-95,520 KRW (-4.78%)</v>
      </c>
      <c r="C10" s="273"/>
      <c r="D10" s="271" t="str">
        <f ca="1" xml:space="preserve"> TEXT($F$244, "#,##0") &amp; " KRW (" &amp; TEXT($E$244, "0.00%)")</f>
        <v>-204,242 KRW (-10.21%)</v>
      </c>
      <c r="E10" s="272"/>
      <c r="F10" s="273"/>
      <c r="G10" s="271" t="str">
        <f ca="1" xml:space="preserve"> TEXT($I$244, "#,##0") &amp; " KRW (" &amp; TEXT($H$244, "0.00%)")</f>
        <v>-531,618 KRW (-26.58%)</v>
      </c>
      <c r="H10" s="272"/>
      <c r="I10" s="273"/>
      <c r="J10" s="271" t="str">
        <f ca="1" xml:space="preserve"> TEXT($L$244, "#,##0") &amp; " KRW (" &amp; TEXT($K$244, "0.00%)")</f>
        <v>-940,784 KRW (-47.04%)</v>
      </c>
      <c r="K10" s="272"/>
      <c r="L10" s="273"/>
      <c r="M10" s="271" t="str">
        <f ca="1" xml:space="preserve"> TEXT($O$244, "#,##0") &amp; " KRW (" &amp; TEXT($N$244, "0.00%)")</f>
        <v>-1,052,664 KRW (-52.63%)</v>
      </c>
      <c r="N10" s="272"/>
      <c r="O10" s="273"/>
    </row>
    <row r="11" spans="1:15" ht="16.5" customHeight="1">
      <c r="A11" s="336">
        <v>5</v>
      </c>
      <c r="B11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67"/>
      <c r="D11" s="265" t="s">
        <v>319</v>
      </c>
      <c r="E11" s="266"/>
      <c r="F11" s="267"/>
      <c r="G11" s="265" t="s">
        <v>326</v>
      </c>
      <c r="H11" s="266"/>
      <c r="I11" s="267"/>
      <c r="J11" s="265" t="s">
        <v>333</v>
      </c>
      <c r="K11" s="266"/>
      <c r="L11" s="267"/>
      <c r="M11" s="265" t="s">
        <v>340</v>
      </c>
      <c r="N11" s="266"/>
      <c r="O11" s="267"/>
    </row>
    <row r="12" spans="1:15" ht="16.5" customHeight="1" thickBot="1">
      <c r="A12" s="337"/>
      <c r="B12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-204,242 KRW (-10.21%)</v>
      </c>
      <c r="C12" s="273"/>
      <c r="D12" s="271" t="str">
        <f ca="1" xml:space="preserve"> TEXT($F$168, "#,##0") &amp; " KRW (" &amp; TEXT($E$168, "0.00%)")</f>
        <v>87,935 KRW (4.40%)</v>
      </c>
      <c r="E12" s="272"/>
      <c r="F12" s="273"/>
      <c r="G12" s="271" t="str">
        <f ca="1" xml:space="preserve"> TEXT($I$168, "#,##0") &amp; " KRW (" &amp; TEXT($H$168, "0.00%)")</f>
        <v>-790,397 KRW (-39.52%)</v>
      </c>
      <c r="H12" s="272"/>
      <c r="I12" s="273"/>
      <c r="J12" s="271" t="str">
        <f ca="1" xml:space="preserve"> TEXT($L$168, "#,##0") &amp; " KRW (" &amp; TEXT($K$168, "0.00%)")</f>
        <v>-1,136,112 KRW (-56.81%)</v>
      </c>
      <c r="K12" s="272"/>
      <c r="L12" s="273"/>
      <c r="M12" s="271" t="str">
        <f ca="1" xml:space="preserve"> TEXT($O$168, "#,##0") &amp; " KRW (" &amp; TEXT($N$168, "0.00%)")</f>
        <v>-1,148,148 KRW (-57.41%)</v>
      </c>
      <c r="N12" s="272"/>
      <c r="O12" s="273"/>
    </row>
    <row r="13" spans="1:15" ht="16.5" customHeight="1">
      <c r="A13" s="336">
        <v>6</v>
      </c>
      <c r="B13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실거래종목</v>
      </c>
      <c r="C13" s="267"/>
      <c r="D13" s="265" t="s">
        <v>320</v>
      </c>
      <c r="E13" s="266"/>
      <c r="F13" s="267"/>
      <c r="G13" s="265" t="s">
        <v>327</v>
      </c>
      <c r="H13" s="266"/>
      <c r="I13" s="267"/>
      <c r="J13" s="265" t="s">
        <v>334</v>
      </c>
      <c r="K13" s="266"/>
      <c r="L13" s="267"/>
      <c r="M13" s="265" t="s">
        <v>341</v>
      </c>
      <c r="N13" s="266"/>
      <c r="O13" s="267"/>
    </row>
    <row r="14" spans="1:15" ht="16.5" customHeight="1" thickBot="1">
      <c r="A14" s="337"/>
      <c r="B14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-239,470 KRW (-26.61%)</v>
      </c>
      <c r="C14" s="273"/>
      <c r="D14" s="271" t="str">
        <f ca="1" xml:space="preserve"> TEXT($F$282, "#,##0") &amp; " KRW (" &amp; TEXT($E$282, "0.00%)")</f>
        <v>-425,811 KRW (-21.29%)</v>
      </c>
      <c r="E14" s="272"/>
      <c r="F14" s="273"/>
      <c r="G14" s="271" t="str">
        <f ca="1" xml:space="preserve"> TEXT($I$282, "#,##0") &amp; " KRW (" &amp; TEXT($H$282, "0.00%)")</f>
        <v>-816,860 KRW (-40.84%)</v>
      </c>
      <c r="H14" s="272"/>
      <c r="I14" s="273"/>
      <c r="J14" s="271" t="str">
        <f ca="1" xml:space="preserve"> TEXT($L$282, "#,##0") &amp; " KRW (" &amp; TEXT($K$282, "0.00%)")</f>
        <v>-1,547,858 KRW (-77.39%)</v>
      </c>
      <c r="K14" s="272"/>
      <c r="L14" s="273"/>
      <c r="M14" s="271" t="str">
        <f ca="1" xml:space="preserve"> TEXT($O$282, "#,##0") &amp; " KRW (" &amp; TEXT($N$282, "0.00%)")</f>
        <v>-1,648,507 KRW (-82.43%)</v>
      </c>
      <c r="N14" s="272"/>
      <c r="O14" s="273"/>
    </row>
    <row r="15" spans="1:15" ht="16.5" customHeight="1">
      <c r="A15" s="336">
        <v>7</v>
      </c>
      <c r="B15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267"/>
      <c r="D15" s="265" t="s">
        <v>321</v>
      </c>
      <c r="E15" s="266"/>
      <c r="F15" s="267"/>
      <c r="G15" s="265" t="s">
        <v>328</v>
      </c>
      <c r="H15" s="266"/>
      <c r="I15" s="267"/>
      <c r="J15" s="265" t="s">
        <v>335</v>
      </c>
      <c r="K15" s="266"/>
      <c r="L15" s="267"/>
      <c r="M15" s="265" t="s">
        <v>342</v>
      </c>
      <c r="N15" s="266"/>
      <c r="O15" s="267"/>
    </row>
    <row r="16" spans="1:15" ht="16.5" customHeight="1" thickBot="1">
      <c r="A16" s="337"/>
      <c r="B16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-425,811 KRW (-21.29%)</v>
      </c>
      <c r="C16" s="273"/>
      <c r="D16" s="271" t="str">
        <f ca="1" xml:space="preserve"> TEXT($F$54, "#,##0") &amp; " KRW (" &amp; TEXT($E$54, "0.00%)")</f>
        <v>-239,470 KRW (-26.61%)</v>
      </c>
      <c r="E16" s="272"/>
      <c r="F16" s="273"/>
      <c r="G16" s="271" t="str">
        <f ca="1" xml:space="preserve"> TEXT($I$54, "#,##0") &amp; " KRW (" &amp; TEXT($H$54, "0.00%)")</f>
        <v>-521,705 KRW (-57.97%)</v>
      </c>
      <c r="H16" s="272"/>
      <c r="I16" s="273"/>
      <c r="J16" s="271" t="str">
        <f ca="1" xml:space="preserve"> TEXT($L$54, "#,##0") &amp; " KRW (" &amp; TEXT($K$54, "0.00%)")</f>
        <v>-736,421 KRW (-81.82%)</v>
      </c>
      <c r="K16" s="272"/>
      <c r="L16" s="273"/>
      <c r="M16" s="271" t="str">
        <f ca="1" xml:space="preserve"> TEXT($O$54, "#,##0") &amp; " KRW (" &amp; TEXT($N$54, "0.00%)")</f>
        <v>-753,696 KRW (-83.74%)</v>
      </c>
      <c r="N16" s="272"/>
      <c r="O16" s="273"/>
    </row>
    <row r="18" spans="1:15" ht="16.5" customHeight="1" thickBot="1"/>
    <row r="19" spans="1:15" ht="16.5" customHeight="1" thickBot="1">
      <c r="A19" s="256" t="str">
        <f>TEXT(투자전략!$G$1, "[$-ko-KR]yyyy년 mm월 ") &amp; "실거래 월말결산"</f>
        <v>2021년 06월 실거래 월말결산</v>
      </c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8"/>
    </row>
    <row r="20" spans="1:15" ht="16.5" customHeight="1" thickBot="1">
      <c r="A20" s="317" t="s">
        <v>309</v>
      </c>
      <c r="B20" s="271" t="s">
        <v>307</v>
      </c>
      <c r="C20" s="273"/>
      <c r="D20" s="271" t="s">
        <v>299</v>
      </c>
      <c r="E20" s="272"/>
      <c r="F20" s="273"/>
      <c r="G20" s="271" t="s">
        <v>300</v>
      </c>
      <c r="H20" s="272"/>
      <c r="I20" s="273"/>
      <c r="J20" s="271" t="s">
        <v>301</v>
      </c>
      <c r="K20" s="272"/>
      <c r="L20" s="273"/>
      <c r="M20" s="271" t="s">
        <v>302</v>
      </c>
      <c r="N20" s="272"/>
      <c r="O20" s="273"/>
    </row>
    <row r="21" spans="1:15" ht="16.5" customHeight="1" thickBot="1">
      <c r="A21" s="321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1754842.3034911579</v>
      </c>
      <c r="E43" s="76">
        <f t="shared" ca="1" si="2"/>
        <v>-0.12257884825442104</v>
      </c>
      <c r="F43" s="141">
        <f t="shared" ca="1" si="3"/>
        <v>-245157.69650884208</v>
      </c>
      <c r="G43" s="142">
        <f t="shared" ca="1" si="4"/>
        <v>1605566.7560508845</v>
      </c>
      <c r="H43" s="76">
        <f t="shared" ca="1" si="5"/>
        <v>-0.1972166219745578</v>
      </c>
      <c r="I43" s="141">
        <f t="shared" ca="1" si="6"/>
        <v>-394433.24394911557</v>
      </c>
      <c r="J43" s="142">
        <f t="shared" ca="1" si="7"/>
        <v>1492410.967821066</v>
      </c>
      <c r="K43" s="76">
        <f t="shared" ca="1" si="8"/>
        <v>-0.25379451608946696</v>
      </c>
      <c r="L43" s="141">
        <f t="shared" ca="1" si="9"/>
        <v>-507589.03217893397</v>
      </c>
      <c r="M43" s="142">
        <f t="shared" ca="1" si="10"/>
        <v>1516991.5820065243</v>
      </c>
      <c r="N43" s="76">
        <f t="shared" ca="1" si="11"/>
        <v>-0.24150420899673786</v>
      </c>
      <c r="O43" s="141">
        <f t="shared" ca="1" si="12"/>
        <v>-483008.41799347574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5" t="s">
        <v>308</v>
      </c>
      <c r="B53" s="267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71"/>
      <c r="B54" s="273"/>
      <c r="C54" s="136">
        <f ca="1">SUM(C22:C52)</f>
        <v>21600000</v>
      </c>
      <c r="D54" s="140">
        <f ca="1">SUM(D22:D52)</f>
        <v>21360529.85039654</v>
      </c>
      <c r="E54" s="79">
        <f ca="1">IFERROR(F54 / (SUM($C22:$C52) / COUNT($C22:$C52)), 0)</f>
        <v>-0.26607794400383938</v>
      </c>
      <c r="F54" s="138">
        <f ca="1">SUM(F22:F52)</f>
        <v>-239470.14960345544</v>
      </c>
      <c r="G54" s="140">
        <f ca="1">SUM(G22:G52)</f>
        <v>21078295.105360363</v>
      </c>
      <c r="H54" s="79">
        <f ca="1">IFERROR(I54 / (SUM($C22:$C52) / COUNT($C22:$C52)), 0)</f>
        <v>-0.57967210515515843</v>
      </c>
      <c r="I54" s="138">
        <f ca="1">SUM(I22:I52)</f>
        <v>-521704.89463964256</v>
      </c>
      <c r="J54" s="140">
        <f ca="1">SUM(J22:J52)</f>
        <v>20863579.384171914</v>
      </c>
      <c r="K54" s="79">
        <f ca="1">IFERROR(L54 / (SUM($C22:$C52) / COUNT($C22:$C52)), 0)</f>
        <v>-0.8182451286978708</v>
      </c>
      <c r="L54" s="138">
        <f ca="1">SUM(L22:L52)</f>
        <v>-736420.61582808371</v>
      </c>
      <c r="M54" s="140">
        <f ca="1">SUM(M22:M52)</f>
        <v>20846303.932985943</v>
      </c>
      <c r="N54" s="79">
        <f ca="1">IFERROR(O54 / (SUM($C22:$C52) / COUNT($C22:$C52)), 0)</f>
        <v>-0.83744007446006274</v>
      </c>
      <c r="O54" s="138">
        <f ca="1">SUM(O22:O52)</f>
        <v>-753696.06701405649</v>
      </c>
    </row>
    <row r="56" spans="1:15" ht="16.5" customHeight="1" thickBot="1"/>
    <row r="57" spans="1:15" ht="16.5" customHeight="1" thickBot="1">
      <c r="A57" s="256" t="str">
        <f>TEXT(투자전략!$G$1, "[$-ko-KR]yyyy년 mm월 ") &amp; "[엽전코인] 전일대비 상승률 Top20 월말결산"</f>
        <v>2021년 06월 [엽전코인] 전일대비 상승률 Top20 월말결산</v>
      </c>
      <c r="B57" s="257"/>
      <c r="C57" s="257"/>
      <c r="D57" s="257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8"/>
    </row>
    <row r="58" spans="1:15" ht="16.5" customHeight="1" thickBot="1">
      <c r="A58" s="317" t="s">
        <v>309</v>
      </c>
      <c r="B58" s="271" t="s">
        <v>307</v>
      </c>
      <c r="C58" s="273"/>
      <c r="D58" s="271" t="s">
        <v>299</v>
      </c>
      <c r="E58" s="272"/>
      <c r="F58" s="273"/>
      <c r="G58" s="271" t="s">
        <v>300</v>
      </c>
      <c r="H58" s="272"/>
      <c r="I58" s="273"/>
      <c r="J58" s="271" t="s">
        <v>301</v>
      </c>
      <c r="K58" s="272"/>
      <c r="L58" s="273"/>
      <c r="M58" s="271" t="s">
        <v>302</v>
      </c>
      <c r="N58" s="272"/>
      <c r="O58" s="273"/>
    </row>
    <row r="59" spans="1:15" ht="16.5" customHeight="1" thickBot="1">
      <c r="A59" s="321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1720991.3307841839</v>
      </c>
      <c r="E81" s="76">
        <f t="shared" ca="1" si="15"/>
        <v>-0.13950433460790801</v>
      </c>
      <c r="F81" s="141">
        <f t="shared" ca="1" si="16"/>
        <v>-279008.66921581601</v>
      </c>
      <c r="G81" s="142">
        <f t="shared" ca="1" si="17"/>
        <v>1556597.4688057394</v>
      </c>
      <c r="H81" s="76">
        <f t="shared" ca="1" si="18"/>
        <v>-0.2217012655971303</v>
      </c>
      <c r="I81" s="141">
        <f t="shared" ca="1" si="19"/>
        <v>-443402.53119426058</v>
      </c>
      <c r="J81" s="142">
        <f t="shared" ca="1" si="20"/>
        <v>1445098.4435729543</v>
      </c>
      <c r="K81" s="76">
        <f t="shared" ca="1" si="21"/>
        <v>-0.27745077821352282</v>
      </c>
      <c r="L81" s="141">
        <f t="shared" ca="1" si="22"/>
        <v>-554901.55642704561</v>
      </c>
      <c r="M81" s="142">
        <f t="shared" ca="1" si="23"/>
        <v>1468701.1204376777</v>
      </c>
      <c r="N81" s="76">
        <f t="shared" ca="1" si="24"/>
        <v>-0.26564943978116118</v>
      </c>
      <c r="O81" s="141">
        <f t="shared" ca="1" si="25"/>
        <v>-531298.87956232228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>
        <f t="shared" ca="1" si="13"/>
        <v>2000000</v>
      </c>
      <c r="D82" s="139">
        <f t="shared" ca="1" si="14"/>
        <v>2198985.3004802382</v>
      </c>
      <c r="E82" s="77">
        <f t="shared" ca="1" si="15"/>
        <v>9.9492650240118913E-2</v>
      </c>
      <c r="F82" s="137">
        <f t="shared" ca="1" si="16"/>
        <v>198985.30048023781</v>
      </c>
      <c r="G82" s="139">
        <f t="shared" ca="1" si="17"/>
        <v>2211931.3544136579</v>
      </c>
      <c r="H82" s="77">
        <f t="shared" ca="1" si="18"/>
        <v>0.10596567720682892</v>
      </c>
      <c r="I82" s="137">
        <f t="shared" ca="1" si="19"/>
        <v>211931.35441365786</v>
      </c>
      <c r="J82" s="139">
        <f t="shared" ca="1" si="20"/>
        <v>2256781.1954583437</v>
      </c>
      <c r="K82" s="77">
        <f t="shared" ca="1" si="21"/>
        <v>0.12839059772917188</v>
      </c>
      <c r="L82" s="137">
        <f t="shared" ca="1" si="22"/>
        <v>256781.19545834372</v>
      </c>
      <c r="M82" s="139">
        <f t="shared" ca="1" si="23"/>
        <v>2300039.4077353813</v>
      </c>
      <c r="N82" s="77">
        <f t="shared" ca="1" si="24"/>
        <v>0.15001970386769065</v>
      </c>
      <c r="O82" s="137">
        <f t="shared" ca="1" si="25"/>
        <v>300039.40773538128</v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>
        <f t="shared" ca="1" si="13"/>
        <v>2000000</v>
      </c>
      <c r="D83" s="139">
        <f t="shared" ca="1" si="14"/>
        <v>2000000</v>
      </c>
      <c r="E83" s="77">
        <f t="shared" ca="1" si="15"/>
        <v>0</v>
      </c>
      <c r="F83" s="137">
        <f t="shared" ca="1" si="16"/>
        <v>0</v>
      </c>
      <c r="G83" s="139">
        <f t="shared" ca="1" si="17"/>
        <v>2000000</v>
      </c>
      <c r="H83" s="77">
        <f t="shared" ca="1" si="18"/>
        <v>0</v>
      </c>
      <c r="I83" s="137">
        <f t="shared" ca="1" si="19"/>
        <v>0</v>
      </c>
      <c r="J83" s="139">
        <f t="shared" ca="1" si="20"/>
        <v>2000000</v>
      </c>
      <c r="K83" s="77">
        <f t="shared" ca="1" si="21"/>
        <v>0</v>
      </c>
      <c r="L83" s="137">
        <f t="shared" ca="1" si="22"/>
        <v>0</v>
      </c>
      <c r="M83" s="139">
        <f t="shared" ca="1" si="23"/>
        <v>2000000</v>
      </c>
      <c r="N83" s="77">
        <f t="shared" ca="1" si="24"/>
        <v>0</v>
      </c>
      <c r="O83" s="137">
        <f t="shared" ca="1" si="25"/>
        <v>0</v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5" t="s">
        <v>308</v>
      </c>
      <c r="B91" s="267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71"/>
      <c r="B92" s="273"/>
      <c r="C92" s="136">
        <f ca="1">SUM(C60:C90)</f>
        <v>48000000</v>
      </c>
      <c r="D92" s="140">
        <f ca="1">SUM(D60:D90)</f>
        <v>48055969.591731168</v>
      </c>
      <c r="E92" s="79">
        <f ca="1">IFERROR(F92 / (SUM($C60:$C90) / COUNT($C60:$C90)), 0)</f>
        <v>2.7984795865589912E-2</v>
      </c>
      <c r="F92" s="138">
        <f ca="1">SUM(F60:F90)</f>
        <v>55969.591731179826</v>
      </c>
      <c r="G92" s="140">
        <f ca="1">SUM(G60:G90)</f>
        <v>47289416.410766967</v>
      </c>
      <c r="H92" s="79">
        <f ca="1">IFERROR(I92 / (SUM($C60:$C90) / COUNT($C60:$C90)), 0)</f>
        <v>-0.35529179461651433</v>
      </c>
      <c r="I92" s="138">
        <f ca="1">SUM(I60:I90)</f>
        <v>-710583.5892330287</v>
      </c>
      <c r="J92" s="140">
        <f ca="1">SUM(J60:J90)</f>
        <v>46883350.79960335</v>
      </c>
      <c r="K92" s="79">
        <f ca="1">IFERROR(L92 / (SUM($C60:$C90) / COUNT($C60:$C90)), 0)</f>
        <v>-0.55832460019832497</v>
      </c>
      <c r="L92" s="138">
        <f ca="1">SUM(L60:L90)</f>
        <v>-1116649.20039665</v>
      </c>
      <c r="M92" s="140">
        <f ca="1">SUM(M60:M90)</f>
        <v>46760535.536621898</v>
      </c>
      <c r="N92" s="79">
        <f ca="1">IFERROR(O92 / (SUM($C60:$C90) / COUNT($C60:$C90)), 0)</f>
        <v>-0.6197322316890429</v>
      </c>
      <c r="O92" s="138">
        <f ca="1">SUM(O60:O90)</f>
        <v>-1239464.4633780858</v>
      </c>
    </row>
    <row r="94" spans="1:15" ht="16.5" customHeight="1" thickBot="1"/>
    <row r="95" spans="1:15" ht="16.5" customHeight="1" thickBot="1">
      <c r="A95" s="256" t="str">
        <f>TEXT(투자전략!$G$1, "[$-ko-KR]yyyy년 mm월 ") &amp; "[동전코인] 전일대비 상승률 Top20 월말결산"</f>
        <v>2021년 06월 [동전코인] 전일대비 상승률 Top20 월말결산</v>
      </c>
      <c r="B95" s="257"/>
      <c r="C95" s="257"/>
      <c r="D95" s="25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8"/>
    </row>
    <row r="96" spans="1:15" ht="16.5" customHeight="1" thickBot="1">
      <c r="A96" s="317" t="s">
        <v>309</v>
      </c>
      <c r="B96" s="271" t="s">
        <v>307</v>
      </c>
      <c r="C96" s="273"/>
      <c r="D96" s="271" t="s">
        <v>299</v>
      </c>
      <c r="E96" s="272"/>
      <c r="F96" s="273"/>
      <c r="G96" s="271" t="s">
        <v>300</v>
      </c>
      <c r="H96" s="272"/>
      <c r="I96" s="273"/>
      <c r="J96" s="271" t="s">
        <v>301</v>
      </c>
      <c r="K96" s="272"/>
      <c r="L96" s="273"/>
      <c r="M96" s="271" t="s">
        <v>302</v>
      </c>
      <c r="N96" s="272"/>
      <c r="O96" s="273"/>
    </row>
    <row r="97" spans="1:15" ht="16.5" customHeight="1" thickBot="1">
      <c r="A97" s="321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1832947.1213847168</v>
      </c>
      <c r="E119" s="76">
        <f t="shared" ca="1" si="28"/>
        <v>-8.3526439307641587E-2</v>
      </c>
      <c r="F119" s="141">
        <f t="shared" ca="1" si="29"/>
        <v>-167052.8786152832</v>
      </c>
      <c r="G119" s="142">
        <f t="shared" ca="1" si="30"/>
        <v>1681310.5234864803</v>
      </c>
      <c r="H119" s="76">
        <f t="shared" ca="1" si="31"/>
        <v>-0.15934473825675993</v>
      </c>
      <c r="I119" s="141">
        <f t="shared" ca="1" si="32"/>
        <v>-318689.47651351988</v>
      </c>
      <c r="J119" s="142">
        <f t="shared" ca="1" si="33"/>
        <v>1564100.8088981416</v>
      </c>
      <c r="K119" s="76">
        <f t="shared" ca="1" si="34"/>
        <v>-0.21794959555092924</v>
      </c>
      <c r="L119" s="141">
        <f t="shared" ca="1" si="35"/>
        <v>-435899.19110185851</v>
      </c>
      <c r="M119" s="142">
        <f t="shared" ca="1" si="36"/>
        <v>1602817.8519863295</v>
      </c>
      <c r="N119" s="76">
        <f t="shared" ca="1" si="37"/>
        <v>-0.19859107400683523</v>
      </c>
      <c r="O119" s="141">
        <f t="shared" ca="1" si="38"/>
        <v>-397182.1480136704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>
        <f t="shared" ca="1" si="26"/>
        <v>2000000</v>
      </c>
      <c r="D120" s="139">
        <f t="shared" ca="1" si="27"/>
        <v>2229772.9465004033</v>
      </c>
      <c r="E120" s="77">
        <f t="shared" ca="1" si="28"/>
        <v>0.11488647325020181</v>
      </c>
      <c r="F120" s="137">
        <f t="shared" ca="1" si="29"/>
        <v>229772.94650040357</v>
      </c>
      <c r="G120" s="139">
        <f t="shared" ca="1" si="30"/>
        <v>2252177.0187689322</v>
      </c>
      <c r="H120" s="77">
        <f t="shared" ca="1" si="31"/>
        <v>0.12608850938446609</v>
      </c>
      <c r="I120" s="137">
        <f t="shared" ca="1" si="32"/>
        <v>252177.0187689322</v>
      </c>
      <c r="J120" s="139">
        <f t="shared" ca="1" si="33"/>
        <v>2279019.181760211</v>
      </c>
      <c r="K120" s="77">
        <f t="shared" ca="1" si="34"/>
        <v>0.13950959088010534</v>
      </c>
      <c r="L120" s="137">
        <f t="shared" ca="1" si="35"/>
        <v>279019.18176021066</v>
      </c>
      <c r="M120" s="139">
        <f t="shared" ca="1" si="36"/>
        <v>2296663.8328699521</v>
      </c>
      <c r="N120" s="77">
        <f t="shared" ca="1" si="37"/>
        <v>0.14833191643497617</v>
      </c>
      <c r="O120" s="137">
        <f t="shared" ca="1" si="38"/>
        <v>296663.83286995237</v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>
        <f t="shared" ca="1" si="26"/>
        <v>2000000</v>
      </c>
      <c r="D121" s="139">
        <f t="shared" ca="1" si="27"/>
        <v>2000000</v>
      </c>
      <c r="E121" s="77">
        <f t="shared" ca="1" si="28"/>
        <v>0</v>
      </c>
      <c r="F121" s="137">
        <f t="shared" ca="1" si="29"/>
        <v>0</v>
      </c>
      <c r="G121" s="139">
        <f t="shared" ca="1" si="30"/>
        <v>2000000</v>
      </c>
      <c r="H121" s="77">
        <f t="shared" ca="1" si="31"/>
        <v>0</v>
      </c>
      <c r="I121" s="137">
        <f t="shared" ca="1" si="32"/>
        <v>0</v>
      </c>
      <c r="J121" s="139">
        <f t="shared" ca="1" si="33"/>
        <v>2000000</v>
      </c>
      <c r="K121" s="77">
        <f t="shared" ca="1" si="34"/>
        <v>0</v>
      </c>
      <c r="L121" s="137">
        <f t="shared" ca="1" si="35"/>
        <v>0</v>
      </c>
      <c r="M121" s="139">
        <f t="shared" ca="1" si="36"/>
        <v>2000000</v>
      </c>
      <c r="N121" s="77">
        <f t="shared" ca="1" si="37"/>
        <v>0</v>
      </c>
      <c r="O121" s="137">
        <f t="shared" ca="1" si="38"/>
        <v>0</v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5" t="s">
        <v>308</v>
      </c>
      <c r="B129" s="267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71"/>
      <c r="B130" s="273"/>
      <c r="C130" s="136">
        <f ca="1">SUM(C98:C128)</f>
        <v>48000000</v>
      </c>
      <c r="D130" s="140">
        <f ca="1">SUM(D98:D128)</f>
        <v>47904479.762520172</v>
      </c>
      <c r="E130" s="79">
        <f ca="1">IFERROR(F130 / (SUM($C98:$C128) / COUNT($C98:$C128)), 0)</f>
        <v>-4.7760118739911532E-2</v>
      </c>
      <c r="F130" s="138">
        <f ca="1">SUM(F98:F128)</f>
        <v>-95520.237479823059</v>
      </c>
      <c r="G130" s="140">
        <f ca="1">SUM(G98:G128)</f>
        <v>47247069.061264925</v>
      </c>
      <c r="H130" s="79">
        <f ca="1">IFERROR(I130 / (SUM($C98:$C128) / COUNT($C98:$C128)), 0)</f>
        <v>-0.37646546936753289</v>
      </c>
      <c r="I130" s="138">
        <f ca="1">SUM(I98:I128)</f>
        <v>-752930.93873506575</v>
      </c>
      <c r="J130" s="140">
        <f ca="1">SUM(J98:J128)</f>
        <v>46912130.079325765</v>
      </c>
      <c r="K130" s="79">
        <f ca="1">IFERROR(L130 / (SUM($C98:$C128) / COUNT($C98:$C128)), 0)</f>
        <v>-0.54393496033712008</v>
      </c>
      <c r="L130" s="138">
        <f ca="1">SUM(L98:L128)</f>
        <v>-1087869.9206742402</v>
      </c>
      <c r="M130" s="140">
        <f ca="1">SUM(M98:M128)</f>
        <v>46923987.138081141</v>
      </c>
      <c r="N130" s="79">
        <f ca="1">IFERROR(O130 / (SUM($C98:$C128) / COUNT($C98:$C128)), 0)</f>
        <v>-0.53800643095943179</v>
      </c>
      <c r="O130" s="138">
        <f ca="1">SUM(O98:O128)</f>
        <v>-1076012.8619188636</v>
      </c>
    </row>
    <row r="132" spans="1:15" ht="16.5" customHeight="1" thickBot="1"/>
    <row r="133" spans="1:15" ht="16.5" customHeight="1" thickBot="1">
      <c r="A133" s="256" t="str">
        <f>TEXT(투자전략!$G$1, "[$-ko-KR]yyyy년 mm월 ") &amp; "전일대비 상승률 Top20 월말결산"</f>
        <v>2021년 06월 전일대비 상승률 Top20 월말결산</v>
      </c>
      <c r="B133" s="257"/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8"/>
    </row>
    <row r="134" spans="1:15" ht="16.5" customHeight="1" thickBot="1">
      <c r="A134" s="317" t="s">
        <v>309</v>
      </c>
      <c r="B134" s="271" t="s">
        <v>307</v>
      </c>
      <c r="C134" s="273"/>
      <c r="D134" s="271" t="s">
        <v>299</v>
      </c>
      <c r="E134" s="272"/>
      <c r="F134" s="273"/>
      <c r="G134" s="271" t="s">
        <v>300</v>
      </c>
      <c r="H134" s="272"/>
      <c r="I134" s="273"/>
      <c r="J134" s="271" t="s">
        <v>301</v>
      </c>
      <c r="K134" s="272"/>
      <c r="L134" s="273"/>
      <c r="M134" s="271" t="s">
        <v>302</v>
      </c>
      <c r="N134" s="272"/>
      <c r="O134" s="273"/>
    </row>
    <row r="135" spans="1:15" ht="16.5" customHeight="1" thickBot="1">
      <c r="A135" s="321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1817162.8560383273</v>
      </c>
      <c r="E157" s="76">
        <f t="shared" ca="1" si="41"/>
        <v>-9.1418571980836361E-2</v>
      </c>
      <c r="F157" s="141">
        <f t="shared" ca="1" si="42"/>
        <v>-182837.1439616727</v>
      </c>
      <c r="G157" s="142">
        <f t="shared" ca="1" si="43"/>
        <v>1680098.5974971857</v>
      </c>
      <c r="H157" s="76">
        <f t="shared" ca="1" si="44"/>
        <v>-0.15995070125140723</v>
      </c>
      <c r="I157" s="141">
        <f t="shared" ca="1" si="45"/>
        <v>-319901.40250281448</v>
      </c>
      <c r="J157" s="142">
        <f t="shared" ca="1" si="46"/>
        <v>1575020.650321159</v>
      </c>
      <c r="K157" s="76">
        <f t="shared" ca="1" si="47"/>
        <v>-0.21248967483942049</v>
      </c>
      <c r="L157" s="141">
        <f t="shared" ca="1" si="48"/>
        <v>-424979.34967884113</v>
      </c>
      <c r="M157" s="142">
        <f t="shared" ca="1" si="49"/>
        <v>1615931.4057935823</v>
      </c>
      <c r="N157" s="76">
        <f t="shared" ca="1" si="50"/>
        <v>-0.19203429710320882</v>
      </c>
      <c r="O157" s="141">
        <f t="shared" ca="1" si="51"/>
        <v>-384068.59420641756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>
        <f t="shared" ca="1" si="39"/>
        <v>2000000</v>
      </c>
      <c r="D158" s="139">
        <f t="shared" ca="1" si="40"/>
        <v>2187333.5393748898</v>
      </c>
      <c r="E158" s="77">
        <f t="shared" ca="1" si="41"/>
        <v>9.3666769687444876E-2</v>
      </c>
      <c r="F158" s="137">
        <f t="shared" ca="1" si="42"/>
        <v>187333.53937488975</v>
      </c>
      <c r="G158" s="139">
        <f t="shared" ca="1" si="43"/>
        <v>2216507.9615584193</v>
      </c>
      <c r="H158" s="77">
        <f t="shared" ca="1" si="44"/>
        <v>0.10825398077920956</v>
      </c>
      <c r="I158" s="137">
        <f t="shared" ca="1" si="45"/>
        <v>216507.96155841916</v>
      </c>
      <c r="J158" s="139">
        <f t="shared" ca="1" si="46"/>
        <v>2257908.7993521988</v>
      </c>
      <c r="K158" s="77">
        <f t="shared" ca="1" si="47"/>
        <v>0.1289543996760994</v>
      </c>
      <c r="L158" s="137">
        <f t="shared" ca="1" si="48"/>
        <v>257908.79935219878</v>
      </c>
      <c r="M158" s="139">
        <f t="shared" ca="1" si="49"/>
        <v>2271668.875884295</v>
      </c>
      <c r="N158" s="77">
        <f t="shared" ca="1" si="50"/>
        <v>0.13583443794214739</v>
      </c>
      <c r="O158" s="137">
        <f t="shared" ca="1" si="51"/>
        <v>271668.87588429474</v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>
        <f t="shared" ca="1" si="39"/>
        <v>2000000</v>
      </c>
      <c r="D159" s="139">
        <f t="shared" ca="1" si="40"/>
        <v>2000000</v>
      </c>
      <c r="E159" s="77">
        <f t="shared" ca="1" si="41"/>
        <v>0</v>
      </c>
      <c r="F159" s="137">
        <f t="shared" ca="1" si="42"/>
        <v>0</v>
      </c>
      <c r="G159" s="139">
        <f t="shared" ca="1" si="43"/>
        <v>2000000</v>
      </c>
      <c r="H159" s="77">
        <f t="shared" ca="1" si="44"/>
        <v>0</v>
      </c>
      <c r="I159" s="137">
        <f t="shared" ca="1" si="45"/>
        <v>0</v>
      </c>
      <c r="J159" s="139">
        <f t="shared" ca="1" si="46"/>
        <v>2000000</v>
      </c>
      <c r="K159" s="77">
        <f t="shared" ca="1" si="47"/>
        <v>0</v>
      </c>
      <c r="L159" s="137">
        <f t="shared" ca="1" si="48"/>
        <v>0</v>
      </c>
      <c r="M159" s="139">
        <f t="shared" ca="1" si="49"/>
        <v>2000000</v>
      </c>
      <c r="N159" s="77">
        <f t="shared" ca="1" si="50"/>
        <v>0</v>
      </c>
      <c r="O159" s="137">
        <f t="shared" ca="1" si="51"/>
        <v>0</v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5" t="s">
        <v>308</v>
      </c>
      <c r="B167" s="267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71"/>
      <c r="B168" s="273"/>
      <c r="C168" s="136">
        <f ca="1">SUM(C136:C166)</f>
        <v>48000000</v>
      </c>
      <c r="D168" s="140">
        <f ca="1">SUM(D136:D166)</f>
        <v>48087934.628354765</v>
      </c>
      <c r="E168" s="79">
        <f ca="1">IFERROR(F168 / (SUM($C136:$C166) / COUNT($C136:$C166)), 0)</f>
        <v>4.3967314177385829E-2</v>
      </c>
      <c r="F168" s="138">
        <f ca="1">SUM(F136:F166)</f>
        <v>87934.628354771659</v>
      </c>
      <c r="G168" s="140">
        <f ca="1">SUM(G136:G166)</f>
        <v>47209602.59691409</v>
      </c>
      <c r="H168" s="79">
        <f ca="1">IFERROR(I168 / (SUM($C136:$C166) / COUNT($C136:$C166)), 0)</f>
        <v>-0.39519870154295123</v>
      </c>
      <c r="I168" s="138">
        <f ca="1">SUM(I136:I166)</f>
        <v>-790397.40308590245</v>
      </c>
      <c r="J168" s="140">
        <f ca="1">SUM(J136:J166)</f>
        <v>46863887.552133307</v>
      </c>
      <c r="K168" s="79">
        <f ca="1">IFERROR(L168 / (SUM($C136:$C166) / COUNT($C136:$C166)), 0)</f>
        <v>-0.5680562239333411</v>
      </c>
      <c r="L168" s="138">
        <f ca="1">SUM(L136:L166)</f>
        <v>-1136112.4478666822</v>
      </c>
      <c r="M168" s="140">
        <f ca="1">SUM(M136:M166)</f>
        <v>46851851.562187135</v>
      </c>
      <c r="N168" s="79">
        <f ca="1">IFERROR(O168 / (SUM($C136:$C166) / COUNT($C136:$C166)), 0)</f>
        <v>-0.57407421890643107</v>
      </c>
      <c r="O168" s="138">
        <f ca="1">SUM(O136:O166)</f>
        <v>-1148148.4378128622</v>
      </c>
    </row>
    <row r="170" spans="1:15" ht="16.5" customHeight="1" thickBot="1"/>
    <row r="171" spans="1:15" ht="16.5" customHeight="1" thickBot="1">
      <c r="A171" s="256" t="str">
        <f>TEXT(투자전략!$G$1, "[$-ko-KR]yyyy년 mm월 ") &amp; "[엽전코인] 전일대비 상승률 Bottom20 월말결산"</f>
        <v>2021년 06월 [엽전코인] 전일대비 상승률 Bottom20 월말결산</v>
      </c>
      <c r="B171" s="257"/>
      <c r="C171" s="257"/>
      <c r="D171" s="257"/>
      <c r="E171" s="257"/>
      <c r="F171" s="257"/>
      <c r="G171" s="257"/>
      <c r="H171" s="257"/>
      <c r="I171" s="257"/>
      <c r="J171" s="257"/>
      <c r="K171" s="257"/>
      <c r="L171" s="257"/>
      <c r="M171" s="257"/>
      <c r="N171" s="257"/>
      <c r="O171" s="258"/>
    </row>
    <row r="172" spans="1:15" ht="16.5" customHeight="1" thickBot="1">
      <c r="A172" s="317" t="s">
        <v>309</v>
      </c>
      <c r="B172" s="271" t="s">
        <v>307</v>
      </c>
      <c r="C172" s="273"/>
      <c r="D172" s="271" t="s">
        <v>299</v>
      </c>
      <c r="E172" s="272"/>
      <c r="F172" s="273"/>
      <c r="G172" s="271" t="s">
        <v>300</v>
      </c>
      <c r="H172" s="272"/>
      <c r="I172" s="273"/>
      <c r="J172" s="271" t="s">
        <v>301</v>
      </c>
      <c r="K172" s="272"/>
      <c r="L172" s="273"/>
      <c r="M172" s="271" t="s">
        <v>302</v>
      </c>
      <c r="N172" s="272"/>
      <c r="O172" s="273"/>
    </row>
    <row r="173" spans="1:15" ht="16.5" customHeight="1" thickBot="1">
      <c r="A173" s="321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1669213.5161881596</v>
      </c>
      <c r="E195" s="76">
        <f t="shared" ca="1" si="54"/>
        <v>-0.16539324190592022</v>
      </c>
      <c r="F195" s="141">
        <f t="shared" ca="1" si="55"/>
        <v>-330786.48381184047</v>
      </c>
      <c r="G195" s="142">
        <f t="shared" ca="1" si="56"/>
        <v>1491074.4199763092</v>
      </c>
      <c r="H195" s="76">
        <f t="shared" ca="1" si="57"/>
        <v>-0.25446279001184546</v>
      </c>
      <c r="I195" s="141">
        <f t="shared" ca="1" si="58"/>
        <v>-508925.58002369088</v>
      </c>
      <c r="J195" s="142">
        <f t="shared" ca="1" si="59"/>
        <v>1371841.0078869907</v>
      </c>
      <c r="K195" s="76">
        <f t="shared" ca="1" si="60"/>
        <v>-0.31407949605650465</v>
      </c>
      <c r="L195" s="141">
        <f t="shared" ca="1" si="61"/>
        <v>-628158.99211300921</v>
      </c>
      <c r="M195" s="142">
        <f t="shared" ca="1" si="62"/>
        <v>1412614.1948384144</v>
      </c>
      <c r="N195" s="76">
        <f t="shared" ca="1" si="63"/>
        <v>-0.29369290258079273</v>
      </c>
      <c r="O195" s="141">
        <f t="shared" ca="1" si="64"/>
        <v>-587385.80516158533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>
        <f t="shared" ca="1" si="52"/>
        <v>2000000</v>
      </c>
      <c r="D196" s="139">
        <f t="shared" ca="1" si="53"/>
        <v>2339427.6398450388</v>
      </c>
      <c r="E196" s="77">
        <f t="shared" ca="1" si="54"/>
        <v>0.16971381992251952</v>
      </c>
      <c r="F196" s="137">
        <f t="shared" ca="1" si="55"/>
        <v>339427.63984503911</v>
      </c>
      <c r="G196" s="139">
        <f t="shared" ca="1" si="56"/>
        <v>2281966.7532092873</v>
      </c>
      <c r="H196" s="77">
        <f t="shared" ca="1" si="57"/>
        <v>0.14098337660464363</v>
      </c>
      <c r="I196" s="137">
        <f t="shared" ca="1" si="58"/>
        <v>281966.75320928736</v>
      </c>
      <c r="J196" s="139">
        <f t="shared" ca="1" si="59"/>
        <v>2301770.9014772018</v>
      </c>
      <c r="K196" s="77">
        <f t="shared" ca="1" si="60"/>
        <v>0.15088545073860091</v>
      </c>
      <c r="L196" s="137">
        <f t="shared" ca="1" si="61"/>
        <v>301770.90147720178</v>
      </c>
      <c r="M196" s="139">
        <f t="shared" ca="1" si="62"/>
        <v>2334846.1151182256</v>
      </c>
      <c r="N196" s="77">
        <f t="shared" ca="1" si="63"/>
        <v>0.16742305755911274</v>
      </c>
      <c r="O196" s="137">
        <f t="shared" ca="1" si="64"/>
        <v>334846.11511822551</v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>
        <f t="shared" ca="1" si="52"/>
        <v>2000000</v>
      </c>
      <c r="D197" s="139">
        <f t="shared" ca="1" si="53"/>
        <v>2000000</v>
      </c>
      <c r="E197" s="77">
        <f t="shared" ca="1" si="54"/>
        <v>0</v>
      </c>
      <c r="F197" s="137">
        <f t="shared" ca="1" si="55"/>
        <v>0</v>
      </c>
      <c r="G197" s="139">
        <f t="shared" ca="1" si="56"/>
        <v>2000000</v>
      </c>
      <c r="H197" s="77">
        <f t="shared" ca="1" si="57"/>
        <v>0</v>
      </c>
      <c r="I197" s="137">
        <f t="shared" ca="1" si="58"/>
        <v>0</v>
      </c>
      <c r="J197" s="139">
        <f t="shared" ca="1" si="59"/>
        <v>2000000</v>
      </c>
      <c r="K197" s="77">
        <f t="shared" ca="1" si="60"/>
        <v>0</v>
      </c>
      <c r="L197" s="137">
        <f t="shared" ca="1" si="61"/>
        <v>0</v>
      </c>
      <c r="M197" s="139">
        <f t="shared" ca="1" si="62"/>
        <v>2000000</v>
      </c>
      <c r="N197" s="77">
        <f t="shared" ca="1" si="63"/>
        <v>0</v>
      </c>
      <c r="O197" s="137">
        <f t="shared" ca="1" si="64"/>
        <v>0</v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5" t="s">
        <v>308</v>
      </c>
      <c r="B205" s="267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71"/>
      <c r="B206" s="273"/>
      <c r="C206" s="136">
        <f ca="1">SUM(C174:C204)</f>
        <v>48000000</v>
      </c>
      <c r="D206" s="140">
        <f ca="1">SUM(D174:D204)</f>
        <v>47920753.660905696</v>
      </c>
      <c r="E206" s="79">
        <f ca="1">IFERROR(F206 / (SUM($C174:$C204) / COUNT($C174:$C204)), 0)</f>
        <v>-1.9715079497347091E-2</v>
      </c>
      <c r="F206" s="138">
        <f ca="1">SUM(F174:F204)</f>
        <v>-39430.158994694182</v>
      </c>
      <c r="G206" s="140">
        <f ca="1">SUM(G174:G204)</f>
        <v>47296574.59156584</v>
      </c>
      <c r="H206" s="79">
        <f ca="1">IFERROR(I206 / (SUM($C174:$C204) / COUNT($C174:$C204)), 0)</f>
        <v>-0.33132441271858232</v>
      </c>
      <c r="I206" s="138">
        <f ca="1">SUM(I174:I204)</f>
        <v>-662648.82543716463</v>
      </c>
      <c r="J206" s="140">
        <f ca="1">SUM(J174:J204)</f>
        <v>46592656.172159806</v>
      </c>
      <c r="K206" s="79">
        <f ca="1">IFERROR(L206 / (SUM($C174:$C204) / COUNT($C174:$C204)), 0)</f>
        <v>-0.67995718955369178</v>
      </c>
      <c r="L206" s="138">
        <f ca="1">SUM(L174:L204)</f>
        <v>-1359914.3791073835</v>
      </c>
      <c r="M206" s="140">
        <f ca="1">SUM(M174:M204)</f>
        <v>46399900.145484246</v>
      </c>
      <c r="N206" s="79">
        <f ca="1">IFERROR(O206 / (SUM($C174:$C204) / COUNT($C174:$C204)), 0)</f>
        <v>-0.77375975602026337</v>
      </c>
      <c r="O206" s="138">
        <f ca="1">SUM(O174:O204)</f>
        <v>-1547519.5120405268</v>
      </c>
    </row>
    <row r="208" spans="1:15" ht="16.5" customHeight="1" thickBot="1"/>
    <row r="209" spans="1:15" ht="16.5" customHeight="1" thickBot="1">
      <c r="A209" s="256" t="str">
        <f>TEXT(투자전략!$G$1, "[$-ko-KR]yyyy년 mm월 ") &amp; "[동전코인] 전일대비 상승률 Bottom20 월말결산"</f>
        <v>2021년 06월 [동전코인] 전일대비 상승률 Bottom20 월말결산</v>
      </c>
      <c r="B209" s="257"/>
      <c r="C209" s="257"/>
      <c r="D209" s="257"/>
      <c r="E209" s="257"/>
      <c r="F209" s="257"/>
      <c r="G209" s="257"/>
      <c r="H209" s="257"/>
      <c r="I209" s="257"/>
      <c r="J209" s="257"/>
      <c r="K209" s="257"/>
      <c r="L209" s="257"/>
      <c r="M209" s="257"/>
      <c r="N209" s="257"/>
      <c r="O209" s="258"/>
    </row>
    <row r="210" spans="1:15" ht="16.5" customHeight="1" thickBot="1">
      <c r="A210" s="317" t="s">
        <v>309</v>
      </c>
      <c r="B210" s="271" t="s">
        <v>307</v>
      </c>
      <c r="C210" s="273"/>
      <c r="D210" s="271" t="s">
        <v>299</v>
      </c>
      <c r="E210" s="272"/>
      <c r="F210" s="273"/>
      <c r="G210" s="271" t="s">
        <v>300</v>
      </c>
      <c r="H210" s="272"/>
      <c r="I210" s="273"/>
      <c r="J210" s="271" t="s">
        <v>301</v>
      </c>
      <c r="K210" s="272"/>
      <c r="L210" s="273"/>
      <c r="M210" s="271" t="s">
        <v>302</v>
      </c>
      <c r="N210" s="272"/>
      <c r="O210" s="273"/>
    </row>
    <row r="211" spans="1:15" ht="16.5" customHeight="1" thickBot="1">
      <c r="A211" s="321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1740930.9474436464</v>
      </c>
      <c r="E233" s="76">
        <f t="shared" ca="1" si="67"/>
        <v>-0.12953452627817685</v>
      </c>
      <c r="F233" s="141">
        <f t="shared" ca="1" si="68"/>
        <v>-259069.05255635377</v>
      </c>
      <c r="G233" s="142">
        <f t="shared" ca="1" si="69"/>
        <v>1558647.9117011186</v>
      </c>
      <c r="H233" s="76">
        <f t="shared" ca="1" si="70"/>
        <v>-0.22067604414944078</v>
      </c>
      <c r="I233" s="141">
        <f t="shared" ca="1" si="71"/>
        <v>-441352.08829888154</v>
      </c>
      <c r="J233" s="142">
        <f t="shared" ca="1" si="72"/>
        <v>1455762.89697272</v>
      </c>
      <c r="K233" s="76">
        <f t="shared" ca="1" si="73"/>
        <v>-0.27211855151363989</v>
      </c>
      <c r="L233" s="141">
        <f t="shared" ca="1" si="74"/>
        <v>-544237.10302727995</v>
      </c>
      <c r="M233" s="142">
        <f t="shared" ca="1" si="75"/>
        <v>1475424.0985499506</v>
      </c>
      <c r="N233" s="76">
        <f t="shared" ca="1" si="76"/>
        <v>-0.26228795072502464</v>
      </c>
      <c r="O233" s="141">
        <f t="shared" ca="1" si="77"/>
        <v>-524575.90145004925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>
        <f t="shared" ca="1" si="65"/>
        <v>2000000</v>
      </c>
      <c r="D234" s="139">
        <f t="shared" ca="1" si="66"/>
        <v>2264108.6428641933</v>
      </c>
      <c r="E234" s="77">
        <f t="shared" ca="1" si="67"/>
        <v>0.13205432143209656</v>
      </c>
      <c r="F234" s="137">
        <f t="shared" ca="1" si="68"/>
        <v>264108.64286419313</v>
      </c>
      <c r="G234" s="139">
        <f t="shared" ca="1" si="69"/>
        <v>2261482.9581747102</v>
      </c>
      <c r="H234" s="77">
        <f t="shared" ca="1" si="70"/>
        <v>0.13074147908735517</v>
      </c>
      <c r="I234" s="137">
        <f t="shared" ca="1" si="71"/>
        <v>261482.95817471028</v>
      </c>
      <c r="J234" s="139">
        <f t="shared" ca="1" si="72"/>
        <v>2284656.3658974371</v>
      </c>
      <c r="K234" s="77">
        <f t="shared" ca="1" si="73"/>
        <v>0.14232818294871868</v>
      </c>
      <c r="L234" s="137">
        <f t="shared" ca="1" si="74"/>
        <v>284656.36589743738</v>
      </c>
      <c r="M234" s="139">
        <f t="shared" ca="1" si="75"/>
        <v>2309850.1320557636</v>
      </c>
      <c r="N234" s="77">
        <f t="shared" ca="1" si="76"/>
        <v>0.1549250660278817</v>
      </c>
      <c r="O234" s="137">
        <f t="shared" ca="1" si="77"/>
        <v>309850.13205576333</v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>
        <f t="shared" ca="1" si="65"/>
        <v>2000000</v>
      </c>
      <c r="D235" s="139">
        <f t="shared" ca="1" si="66"/>
        <v>2000000</v>
      </c>
      <c r="E235" s="77">
        <f t="shared" ca="1" si="67"/>
        <v>0</v>
      </c>
      <c r="F235" s="137">
        <f t="shared" ca="1" si="68"/>
        <v>0</v>
      </c>
      <c r="G235" s="139">
        <f t="shared" ca="1" si="69"/>
        <v>2000000</v>
      </c>
      <c r="H235" s="77">
        <f t="shared" ca="1" si="70"/>
        <v>0</v>
      </c>
      <c r="I235" s="137">
        <f t="shared" ca="1" si="71"/>
        <v>0</v>
      </c>
      <c r="J235" s="139">
        <f t="shared" ca="1" si="72"/>
        <v>2000000</v>
      </c>
      <c r="K235" s="77">
        <f t="shared" ca="1" si="73"/>
        <v>0</v>
      </c>
      <c r="L235" s="137">
        <f t="shared" ca="1" si="74"/>
        <v>0</v>
      </c>
      <c r="M235" s="139">
        <f t="shared" ca="1" si="75"/>
        <v>2000000</v>
      </c>
      <c r="N235" s="77">
        <f t="shared" ca="1" si="76"/>
        <v>0</v>
      </c>
      <c r="O235" s="137">
        <f t="shared" ca="1" si="77"/>
        <v>0</v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5" t="s">
        <v>308</v>
      </c>
      <c r="B243" s="267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71"/>
      <c r="B244" s="273"/>
      <c r="C244" s="136">
        <f ca="1">SUM(C212:C242)</f>
        <v>48000000</v>
      </c>
      <c r="D244" s="140">
        <f ca="1">SUM(D212:D242)</f>
        <v>47792080.607794724</v>
      </c>
      <c r="E244" s="79">
        <f ca="1">IFERROR(F244 / (SUM($C212:$C242) / COUNT($C212:$C242)), 0)</f>
        <v>-0.10212089122745292</v>
      </c>
      <c r="F244" s="138">
        <f ca="1">SUM(F212:F242)</f>
        <v>-204241.78245490586</v>
      </c>
      <c r="G244" s="140">
        <f ca="1">SUM(G212:G242)</f>
        <v>47463206.835763454</v>
      </c>
      <c r="H244" s="79">
        <f ca="1">IFERROR(I244 / (SUM($C212:$C242) / COUNT($C212:$C242)), 0)</f>
        <v>-0.26580882375480053</v>
      </c>
      <c r="I244" s="138">
        <f ca="1">SUM(I212:I242)</f>
        <v>-531617.64750960108</v>
      </c>
      <c r="J244" s="140">
        <f ca="1">SUM(J212:J242)</f>
        <v>47054238.096810192</v>
      </c>
      <c r="K244" s="79">
        <f ca="1">IFERROR(L244 / (SUM($C212:$C242) / COUNT($C212:$C242)), 0)</f>
        <v>-0.4703921186948144</v>
      </c>
      <c r="L244" s="138">
        <f ca="1">SUM(L212:L242)</f>
        <v>-940784.23738962878</v>
      </c>
      <c r="M244" s="140">
        <f ca="1">SUM(M212:M242)</f>
        <v>46940313.331490055</v>
      </c>
      <c r="N244" s="79">
        <f ca="1">IFERROR(O244 / (SUM($C212:$C242) / COUNT($C212:$C242)), 0)</f>
        <v>-0.52633193530197153</v>
      </c>
      <c r="O244" s="138">
        <f ca="1">SUM(O212:O242)</f>
        <v>-1052663.870603943</v>
      </c>
    </row>
    <row r="246" spans="1:15" ht="16.5" customHeight="1" thickBot="1"/>
    <row r="247" spans="1:15" ht="16.5" customHeight="1" thickBot="1">
      <c r="A247" s="256" t="str">
        <f>TEXT(투자전략!$G$1, "[$-ko-KR]yyyy년 mm월 ") &amp; "전일대비 상승률 Bottom20 월말결산"</f>
        <v>2021년 06월 전일대비 상승률 Bottom20 월말결산</v>
      </c>
      <c r="B247" s="257"/>
      <c r="C247" s="257"/>
      <c r="D247" s="257"/>
      <c r="E247" s="257"/>
      <c r="F247" s="257"/>
      <c r="G247" s="257"/>
      <c r="H247" s="257"/>
      <c r="I247" s="257"/>
      <c r="J247" s="257"/>
      <c r="K247" s="257"/>
      <c r="L247" s="257"/>
      <c r="M247" s="257"/>
      <c r="N247" s="257"/>
      <c r="O247" s="258"/>
    </row>
    <row r="248" spans="1:15" ht="16.5" customHeight="1" thickBot="1">
      <c r="A248" s="317" t="s">
        <v>309</v>
      </c>
      <c r="B248" s="271" t="s">
        <v>307</v>
      </c>
      <c r="C248" s="273"/>
      <c r="D248" s="271" t="s">
        <v>299</v>
      </c>
      <c r="E248" s="272"/>
      <c r="F248" s="273"/>
      <c r="G248" s="271" t="s">
        <v>300</v>
      </c>
      <c r="H248" s="272"/>
      <c r="I248" s="273"/>
      <c r="J248" s="271" t="s">
        <v>301</v>
      </c>
      <c r="K248" s="272"/>
      <c r="L248" s="273"/>
      <c r="M248" s="271" t="s">
        <v>302</v>
      </c>
      <c r="N248" s="272"/>
      <c r="O248" s="273"/>
    </row>
    <row r="249" spans="1:15" ht="16.5" customHeight="1" thickBot="1">
      <c r="A249" s="321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1630181.7864798603</v>
      </c>
      <c r="E271" s="76">
        <f t="shared" ca="1" si="80"/>
        <v>-0.18490910676006991</v>
      </c>
      <c r="F271" s="141">
        <f t="shared" ca="1" si="81"/>
        <v>-369818.21352013992</v>
      </c>
      <c r="G271" s="142">
        <f t="shared" ca="1" si="82"/>
        <v>1447192.7929963958</v>
      </c>
      <c r="H271" s="76">
        <f t="shared" ca="1" si="83"/>
        <v>-0.27640360350180204</v>
      </c>
      <c r="I271" s="141">
        <f t="shared" ca="1" si="84"/>
        <v>-552807.20700360416</v>
      </c>
      <c r="J271" s="142">
        <f t="shared" ca="1" si="85"/>
        <v>1339375.6257092608</v>
      </c>
      <c r="K271" s="76">
        <f t="shared" ca="1" si="86"/>
        <v>-0.33031218714536958</v>
      </c>
      <c r="L271" s="141">
        <f t="shared" ca="1" si="87"/>
        <v>-660624.37429073919</v>
      </c>
      <c r="M271" s="142">
        <f t="shared" ca="1" si="88"/>
        <v>1380567.4350896021</v>
      </c>
      <c r="N271" s="76">
        <f t="shared" ca="1" si="89"/>
        <v>-0.30971628245519889</v>
      </c>
      <c r="O271" s="141">
        <f t="shared" ca="1" si="90"/>
        <v>-619432.56491039775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>
        <f t="shared" ca="1" si="78"/>
        <v>2000000</v>
      </c>
      <c r="D272" s="139">
        <f t="shared" ca="1" si="79"/>
        <v>2368575.9055099306</v>
      </c>
      <c r="E272" s="77">
        <f t="shared" ca="1" si="80"/>
        <v>0.18428795275496518</v>
      </c>
      <c r="F272" s="137">
        <f t="shared" ca="1" si="81"/>
        <v>368575.90550993034</v>
      </c>
      <c r="G272" s="139">
        <f t="shared" ca="1" si="82"/>
        <v>2289198.3898700867</v>
      </c>
      <c r="H272" s="77">
        <f t="shared" ca="1" si="83"/>
        <v>0.14459919493504331</v>
      </c>
      <c r="I272" s="137">
        <f t="shared" ca="1" si="84"/>
        <v>289198.38987008668</v>
      </c>
      <c r="J272" s="139">
        <f t="shared" ca="1" si="85"/>
        <v>2315633.1357807154</v>
      </c>
      <c r="K272" s="77">
        <f t="shared" ca="1" si="86"/>
        <v>0.15781656789035756</v>
      </c>
      <c r="L272" s="137">
        <f t="shared" ca="1" si="87"/>
        <v>315633.13578071503</v>
      </c>
      <c r="M272" s="139">
        <f t="shared" ca="1" si="88"/>
        <v>2346418.8803660083</v>
      </c>
      <c r="N272" s="77">
        <f t="shared" ca="1" si="89"/>
        <v>0.17320944018300416</v>
      </c>
      <c r="O272" s="137">
        <f t="shared" ca="1" si="90"/>
        <v>346418.88036600838</v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>
        <f t="shared" ca="1" si="78"/>
        <v>2000000</v>
      </c>
      <c r="D273" s="139">
        <f t="shared" ca="1" si="79"/>
        <v>2000000</v>
      </c>
      <c r="E273" s="77">
        <f t="shared" ca="1" si="80"/>
        <v>0</v>
      </c>
      <c r="F273" s="137">
        <f t="shared" ca="1" si="81"/>
        <v>0</v>
      </c>
      <c r="G273" s="139">
        <f t="shared" ca="1" si="82"/>
        <v>2000000</v>
      </c>
      <c r="H273" s="77">
        <f t="shared" ca="1" si="83"/>
        <v>0</v>
      </c>
      <c r="I273" s="137">
        <f t="shared" ca="1" si="84"/>
        <v>0</v>
      </c>
      <c r="J273" s="139">
        <f t="shared" ca="1" si="85"/>
        <v>2000000</v>
      </c>
      <c r="K273" s="77">
        <f t="shared" ca="1" si="86"/>
        <v>0</v>
      </c>
      <c r="L273" s="137">
        <f t="shared" ca="1" si="87"/>
        <v>0</v>
      </c>
      <c r="M273" s="139">
        <f t="shared" ca="1" si="88"/>
        <v>2000000</v>
      </c>
      <c r="N273" s="77">
        <f t="shared" ca="1" si="89"/>
        <v>0</v>
      </c>
      <c r="O273" s="137">
        <f t="shared" ca="1" si="90"/>
        <v>0</v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5" t="s">
        <v>308</v>
      </c>
      <c r="B281" s="267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71"/>
      <c r="B282" s="273"/>
      <c r="C282" s="136">
        <f ca="1">SUM(C250:C280)</f>
        <v>48000000</v>
      </c>
      <c r="D282" s="140">
        <f ca="1">SUM(D250:D280)</f>
        <v>47524075.318788521</v>
      </c>
      <c r="E282" s="79">
        <f ca="1">IFERROR(F282 / (SUM($C250:$C280) / COUNT($C250:$C280)), 0)</f>
        <v>-0.2129055694493826</v>
      </c>
      <c r="F282" s="138">
        <f ca="1">SUM(F250:F280)</f>
        <v>-425811.1388987652</v>
      </c>
      <c r="G282" s="140">
        <f ca="1">SUM(G250:G280)</f>
        <v>47127571.390727676</v>
      </c>
      <c r="H282" s="79">
        <f ca="1">IFERROR(I282 / (SUM($C250:$C280) / COUNT($C250:$C280)), 0)</f>
        <v>-0.40843023927897193</v>
      </c>
      <c r="I282" s="138">
        <f ca="1">SUM(I250:I280)</f>
        <v>-816860.47855794383</v>
      </c>
      <c r="J282" s="140">
        <f ca="1">SUM(J250:J280)</f>
        <v>46385766.10044612</v>
      </c>
      <c r="K282" s="79">
        <f ca="1">IFERROR(L282 / (SUM($C250:$C280) / COUNT($C250:$C280)), 0)</f>
        <v>-0.77392896779593667</v>
      </c>
      <c r="L282" s="138">
        <f ca="1">SUM(L250:L280)</f>
        <v>-1547857.9355918732</v>
      </c>
      <c r="M282" s="140">
        <f ca="1">SUM(M250:M280)</f>
        <v>46279862.0814979</v>
      </c>
      <c r="N282" s="79">
        <f ca="1">IFERROR(O282 / (SUM($C250:$C280) / COUNT($C250:$C280)), 0)</f>
        <v>-0.82425374000512808</v>
      </c>
      <c r="O282" s="138">
        <f ca="1">SUM(O250:O280)</f>
        <v>-1648507.4800102562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535" priority="323">
      <formula>$E$54 &gt; 0</formula>
    </cfRule>
    <cfRule type="expression" dxfId="4534" priority="324">
      <formula>$E$54 = 0</formula>
    </cfRule>
    <cfRule type="expression" dxfId="4533" priority="325">
      <formula>$E$54 &lt; 0</formula>
    </cfRule>
  </conditionalFormatting>
  <conditionalFormatting sqref="G20:I21 H54:I54">
    <cfRule type="expression" dxfId="4532" priority="320">
      <formula>$H$54 &gt; 0</formula>
    </cfRule>
    <cfRule type="expression" dxfId="4531" priority="321">
      <formula>$H$54 = 0</formula>
    </cfRule>
    <cfRule type="expression" dxfId="4530" priority="322">
      <formula>$H$54 &lt; 0</formula>
    </cfRule>
  </conditionalFormatting>
  <conditionalFormatting sqref="J20:L21 K54:L54">
    <cfRule type="expression" dxfId="4529" priority="317">
      <formula>$K$54 &gt; 0</formula>
    </cfRule>
    <cfRule type="expression" dxfId="4528" priority="318">
      <formula>$K$54 = 0</formula>
    </cfRule>
    <cfRule type="expression" dxfId="4527" priority="319">
      <formula>$K$54 &lt; 0</formula>
    </cfRule>
  </conditionalFormatting>
  <conditionalFormatting sqref="M20:O21 N54:O54">
    <cfRule type="expression" dxfId="4526" priority="314">
      <formula>$N$54 &gt; 0</formula>
    </cfRule>
    <cfRule type="expression" dxfId="4525" priority="315">
      <formula>$N$54 = 0</formula>
    </cfRule>
    <cfRule type="expression" dxfId="4524" priority="316">
      <formula>$N$54 &lt; 0</formula>
    </cfRule>
  </conditionalFormatting>
  <conditionalFormatting sqref="D22:F52">
    <cfRule type="expression" dxfId="4523" priority="299">
      <formula>AND($E22 &gt; 0, ISNUMBER($E22))</formula>
    </cfRule>
    <cfRule type="expression" dxfId="4522" priority="300">
      <formula>AND($E22 = 0, ISNUMBER($E22))</formula>
    </cfRule>
    <cfRule type="expression" dxfId="4521" priority="301">
      <formula>AND($E22 &lt; 0, ISNUMBER($E22))</formula>
    </cfRule>
  </conditionalFormatting>
  <conditionalFormatting sqref="G22:I52">
    <cfRule type="expression" dxfId="4520" priority="296">
      <formula>AND($H22 &gt; 0, ISNUMBER($H22))</formula>
    </cfRule>
    <cfRule type="expression" dxfId="4519" priority="297">
      <formula>AND($H22 = 0, ISNUMBER($H22))</formula>
    </cfRule>
    <cfRule type="expression" dxfId="4518" priority="298">
      <formula>AND($H22 &lt; 0, ISNUMBER($H22))</formula>
    </cfRule>
  </conditionalFormatting>
  <conditionalFormatting sqref="J22:L52">
    <cfRule type="expression" dxfId="4517" priority="293">
      <formula>AND($K22 &gt; 0, ISNUMBER($K22))</formula>
    </cfRule>
    <cfRule type="expression" dxfId="4516" priority="294">
      <formula>AND($K22 = 0, ISNUMBER($K22))</formula>
    </cfRule>
    <cfRule type="expression" dxfId="4515" priority="295">
      <formula>AND($K22 &lt; 0, ISNUMBER($K22))</formula>
    </cfRule>
  </conditionalFormatting>
  <conditionalFormatting sqref="M22:O52">
    <cfRule type="expression" dxfId="4514" priority="290">
      <formula>AND($N22 &gt; 0, ISNUMBER($N22))</formula>
    </cfRule>
    <cfRule type="expression" dxfId="4513" priority="291">
      <formula>AND($N22 = 0, ISNUMBER($N22))</formula>
    </cfRule>
    <cfRule type="expression" dxfId="4512" priority="292">
      <formula>AND($N22 &lt; 0, ISNUMBER($N22))</formula>
    </cfRule>
  </conditionalFormatting>
  <conditionalFormatting sqref="D58:F59 E92:F92">
    <cfRule type="expression" dxfId="4511" priority="287">
      <formula>$E$92 &gt; 0</formula>
    </cfRule>
    <cfRule type="expression" dxfId="4510" priority="288">
      <formula>$E$92 = 0</formula>
    </cfRule>
    <cfRule type="expression" dxfId="4509" priority="289">
      <formula>$E$92 &lt; 0</formula>
    </cfRule>
  </conditionalFormatting>
  <conditionalFormatting sqref="G58:I59 H92:I92">
    <cfRule type="expression" dxfId="4508" priority="284">
      <formula>$H$92 &gt; 0</formula>
    </cfRule>
    <cfRule type="expression" dxfId="4507" priority="285">
      <formula>$H$92 = 0</formula>
    </cfRule>
    <cfRule type="expression" dxfId="4506" priority="286">
      <formula>$H$92 &lt; 0</formula>
    </cfRule>
  </conditionalFormatting>
  <conditionalFormatting sqref="J58:L59 K92:L92">
    <cfRule type="expression" dxfId="4505" priority="281">
      <formula>$K$92 &gt; 0</formula>
    </cfRule>
    <cfRule type="expression" dxfId="4504" priority="282">
      <formula>$K$92 = 0</formula>
    </cfRule>
    <cfRule type="expression" dxfId="4503" priority="283">
      <formula>$K$92 &lt; 0</formula>
    </cfRule>
  </conditionalFormatting>
  <conditionalFormatting sqref="M58:O59 N92:O92">
    <cfRule type="expression" dxfId="4502" priority="278">
      <formula>$N$92 &gt; 0</formula>
    </cfRule>
    <cfRule type="expression" dxfId="4501" priority="279">
      <formula>$N$92 = 0</formula>
    </cfRule>
    <cfRule type="expression" dxfId="4500" priority="280">
      <formula>$N$92 &lt; 0</formula>
    </cfRule>
  </conditionalFormatting>
  <conditionalFormatting sqref="D60:F90">
    <cfRule type="expression" dxfId="4499" priority="275">
      <formula>AND($E60 &gt; 0, ISNUMBER($E60))</formula>
    </cfRule>
    <cfRule type="expression" dxfId="4498" priority="276">
      <formula>AND($E60 = 0, ISNUMBER($E60))</formula>
    </cfRule>
    <cfRule type="expression" dxfId="4497" priority="277">
      <formula>AND($E60 &lt; 0, ISNUMBER($E60))</formula>
    </cfRule>
  </conditionalFormatting>
  <conditionalFormatting sqref="G60:I90">
    <cfRule type="expression" dxfId="4496" priority="272">
      <formula>AND($H60 &gt; 0, ISNUMBER($H60))</formula>
    </cfRule>
    <cfRule type="expression" dxfId="4495" priority="273">
      <formula>AND($H60 = 0, ISNUMBER($H60))</formula>
    </cfRule>
    <cfRule type="expression" dxfId="4494" priority="274">
      <formula>AND($H60 &lt; 0, ISNUMBER($H60))</formula>
    </cfRule>
  </conditionalFormatting>
  <conditionalFormatting sqref="J60:L90">
    <cfRule type="expression" dxfId="4493" priority="269">
      <formula>AND($K60 &gt; 0, ISNUMBER($K60))</formula>
    </cfRule>
    <cfRule type="expression" dxfId="4492" priority="270">
      <formula>AND($K60 = 0, ISNUMBER($K60))</formula>
    </cfRule>
    <cfRule type="expression" dxfId="4491" priority="271">
      <formula>AND($K60 &lt; 0, ISNUMBER($K60))</formula>
    </cfRule>
  </conditionalFormatting>
  <conditionalFormatting sqref="M60:O90">
    <cfRule type="expression" dxfId="4490" priority="266">
      <formula>AND($N60 &gt; 0, ISNUMBER($N60))</formula>
    </cfRule>
    <cfRule type="expression" dxfId="4489" priority="267">
      <formula>AND($N60 = 0, ISNUMBER($N60))</formula>
    </cfRule>
    <cfRule type="expression" dxfId="4488" priority="268">
      <formula>AND($N60 &lt; 0, ISNUMBER($N60))</formula>
    </cfRule>
  </conditionalFormatting>
  <conditionalFormatting sqref="D96:F97 E130:F130">
    <cfRule type="expression" dxfId="4487" priority="263">
      <formula>$E$130 &gt; 0</formula>
    </cfRule>
    <cfRule type="expression" dxfId="4486" priority="264">
      <formula>$E$130 = 0</formula>
    </cfRule>
    <cfRule type="expression" dxfId="4485" priority="265">
      <formula>$E$130 &lt; 0</formula>
    </cfRule>
  </conditionalFormatting>
  <conditionalFormatting sqref="G96:I97 H130:I130">
    <cfRule type="expression" dxfId="4484" priority="260">
      <formula>$H$130 &gt; 0</formula>
    </cfRule>
    <cfRule type="expression" dxfId="4483" priority="261">
      <formula>$H$130 = 0</formula>
    </cfRule>
    <cfRule type="expression" dxfId="4482" priority="262">
      <formula>$H$130 &lt; 0</formula>
    </cfRule>
  </conditionalFormatting>
  <conditionalFormatting sqref="J96:L97 K130:L130">
    <cfRule type="expression" dxfId="4481" priority="257">
      <formula>$K$130 &gt; 0</formula>
    </cfRule>
    <cfRule type="expression" dxfId="4480" priority="258">
      <formula>$K$130 = 0</formula>
    </cfRule>
    <cfRule type="expression" dxfId="4479" priority="259">
      <formula>$K$130 &lt; 0</formula>
    </cfRule>
  </conditionalFormatting>
  <conditionalFormatting sqref="M96:O97 N130:O130">
    <cfRule type="expression" dxfId="4478" priority="254">
      <formula>$N$130 &gt; 0</formula>
    </cfRule>
    <cfRule type="expression" dxfId="4477" priority="255">
      <formula>$N$130 = 0</formula>
    </cfRule>
    <cfRule type="expression" dxfId="4476" priority="256">
      <formula>$N$130 &lt; 0</formula>
    </cfRule>
  </conditionalFormatting>
  <conditionalFormatting sqref="D98:F128">
    <cfRule type="expression" dxfId="4475" priority="251">
      <formula>AND($E98 &gt; 0, ISNUMBER($E98))</formula>
    </cfRule>
    <cfRule type="expression" dxfId="4474" priority="252">
      <formula>AND($E98 = 0, ISNUMBER($E98))</formula>
    </cfRule>
    <cfRule type="expression" dxfId="4473" priority="253">
      <formula>AND($E98 &lt; 0, ISNUMBER($E98))</formula>
    </cfRule>
  </conditionalFormatting>
  <conditionalFormatting sqref="G98:I128">
    <cfRule type="expression" dxfId="4472" priority="248">
      <formula>AND($H98 &gt; 0, ISNUMBER($H98))</formula>
    </cfRule>
    <cfRule type="expression" dxfId="4471" priority="249">
      <formula>AND($H98 = 0, ISNUMBER($H98))</formula>
    </cfRule>
    <cfRule type="expression" dxfId="4470" priority="250">
      <formula>AND($H98 &lt; 0, ISNUMBER($H98))</formula>
    </cfRule>
  </conditionalFormatting>
  <conditionalFormatting sqref="J98:L128">
    <cfRule type="expression" dxfId="4469" priority="245">
      <formula>AND($K98 &gt; 0, ISNUMBER($K98))</formula>
    </cfRule>
    <cfRule type="expression" dxfId="4468" priority="246">
      <formula>AND($K98 = 0, ISNUMBER($K98))</formula>
    </cfRule>
    <cfRule type="expression" dxfId="4467" priority="247">
      <formula>AND($K98 &lt; 0, ISNUMBER($K98))</formula>
    </cfRule>
  </conditionalFormatting>
  <conditionalFormatting sqref="M98:O128">
    <cfRule type="expression" dxfId="4466" priority="242">
      <formula>AND($N98 &gt; 0, ISNUMBER($N98))</formula>
    </cfRule>
    <cfRule type="expression" dxfId="4465" priority="243">
      <formula>AND($N98 = 0, ISNUMBER($N98))</formula>
    </cfRule>
    <cfRule type="expression" dxfId="4464" priority="244">
      <formula>AND($N98 &lt; 0, ISNUMBER($N98))</formula>
    </cfRule>
  </conditionalFormatting>
  <conditionalFormatting sqref="D134:F135 E168:F168">
    <cfRule type="expression" dxfId="4463" priority="239">
      <formula>$E$168 &gt; 0</formula>
    </cfRule>
    <cfRule type="expression" dxfId="4462" priority="240">
      <formula>$E$168 = 0</formula>
    </cfRule>
    <cfRule type="expression" dxfId="4461" priority="241">
      <formula>$E$168 &lt; 0</formula>
    </cfRule>
  </conditionalFormatting>
  <conditionalFormatting sqref="G134:I135 H168:I168">
    <cfRule type="expression" dxfId="4460" priority="236">
      <formula>$H$168 &gt; 0</formula>
    </cfRule>
    <cfRule type="expression" dxfId="4459" priority="237">
      <formula>$H$168 = 0</formula>
    </cfRule>
    <cfRule type="expression" dxfId="4458" priority="238">
      <formula>$H$168 &lt; 0</formula>
    </cfRule>
  </conditionalFormatting>
  <conditionalFormatting sqref="J134:L135 K168:L168">
    <cfRule type="expression" dxfId="4457" priority="233">
      <formula>$K$168 &gt; 0</formula>
    </cfRule>
    <cfRule type="expression" dxfId="4456" priority="234">
      <formula>$K$168 = 0</formula>
    </cfRule>
    <cfRule type="expression" dxfId="4455" priority="235">
      <formula>$K$168 &lt; 0</formula>
    </cfRule>
  </conditionalFormatting>
  <conditionalFormatting sqref="M134:O135 N168:O168">
    <cfRule type="expression" dxfId="4454" priority="230">
      <formula>$N$168 &gt; 0</formula>
    </cfRule>
    <cfRule type="expression" dxfId="4453" priority="231">
      <formula>$N$168 = 0</formula>
    </cfRule>
    <cfRule type="expression" dxfId="4452" priority="232">
      <formula>$N$168 &lt; 0</formula>
    </cfRule>
  </conditionalFormatting>
  <conditionalFormatting sqref="D136:F166">
    <cfRule type="expression" dxfId="4451" priority="227">
      <formula>AND($E136 &gt; 0, ISNUMBER($E136))</formula>
    </cfRule>
    <cfRule type="expression" dxfId="4450" priority="228">
      <formula>AND($E136 = 0, ISNUMBER($E136))</formula>
    </cfRule>
    <cfRule type="expression" dxfId="4449" priority="229">
      <formula>AND($E136 &lt; 0, ISNUMBER($E136))</formula>
    </cfRule>
  </conditionalFormatting>
  <conditionalFormatting sqref="G136:I166">
    <cfRule type="expression" dxfId="4448" priority="224">
      <formula>AND($H136 &gt; 0, ISNUMBER($H136))</formula>
    </cfRule>
    <cfRule type="expression" dxfId="4447" priority="225">
      <formula>AND($H136 = 0, ISNUMBER($H136))</formula>
    </cfRule>
    <cfRule type="expression" dxfId="4446" priority="226">
      <formula>AND($H136 &lt; 0, ISNUMBER($H136))</formula>
    </cfRule>
  </conditionalFormatting>
  <conditionalFormatting sqref="J136:L166">
    <cfRule type="expression" dxfId="4445" priority="221">
      <formula>AND($K136 &gt; 0, ISNUMBER($K136))</formula>
    </cfRule>
    <cfRule type="expression" dxfId="4444" priority="222">
      <formula>AND($K136 = 0, ISNUMBER($K136))</formula>
    </cfRule>
    <cfRule type="expression" dxfId="4443" priority="223">
      <formula>AND($K136 &lt; 0, ISNUMBER($K136))</formula>
    </cfRule>
  </conditionalFormatting>
  <conditionalFormatting sqref="M136:O166">
    <cfRule type="expression" dxfId="4442" priority="218">
      <formula>AND($N136 &gt; 0, ISNUMBER($N136))</formula>
    </cfRule>
    <cfRule type="expression" dxfId="4441" priority="219">
      <formula>AND($N136 = 0, ISNUMBER($N136))</formula>
    </cfRule>
    <cfRule type="expression" dxfId="4440" priority="220">
      <formula>AND($N136 &lt; 0, ISNUMBER($N136))</formula>
    </cfRule>
  </conditionalFormatting>
  <conditionalFormatting sqref="D172:F173 E206:F206">
    <cfRule type="expression" dxfId="4439" priority="215">
      <formula>$E$206 &gt; 0</formula>
    </cfRule>
    <cfRule type="expression" dxfId="4438" priority="216">
      <formula>$E$206 = 0</formula>
    </cfRule>
    <cfRule type="expression" dxfId="4437" priority="217">
      <formula>$E$206 &lt; 0</formula>
    </cfRule>
  </conditionalFormatting>
  <conditionalFormatting sqref="G172:I173 H206:I206">
    <cfRule type="expression" dxfId="4436" priority="212">
      <formula>$H$206 &gt; 0</formula>
    </cfRule>
    <cfRule type="expression" dxfId="4435" priority="213">
      <formula>$H$206 = 0</formula>
    </cfRule>
    <cfRule type="expression" dxfId="4434" priority="214">
      <formula>$H$206 &lt; 0</formula>
    </cfRule>
  </conditionalFormatting>
  <conditionalFormatting sqref="J172:L173 K206:L206">
    <cfRule type="expression" dxfId="4433" priority="209">
      <formula>$K$206 &gt; 0</formula>
    </cfRule>
    <cfRule type="expression" dxfId="4432" priority="210">
      <formula>$K$206 = 0</formula>
    </cfRule>
    <cfRule type="expression" dxfId="4431" priority="211">
      <formula>$K$206 &lt; 0</formula>
    </cfRule>
  </conditionalFormatting>
  <conditionalFormatting sqref="M172:O173 N206:O206">
    <cfRule type="expression" dxfId="4430" priority="206">
      <formula>$N$206 &gt; 0</formula>
    </cfRule>
    <cfRule type="expression" dxfId="4429" priority="207">
      <formula>$N$206 = 0</formula>
    </cfRule>
    <cfRule type="expression" dxfId="4428" priority="208">
      <formula>$N$206 &lt; 0</formula>
    </cfRule>
  </conditionalFormatting>
  <conditionalFormatting sqref="D174:F204">
    <cfRule type="expression" dxfId="4427" priority="203">
      <formula>AND($E174 &gt; 0, ISNUMBER($E174))</formula>
    </cfRule>
    <cfRule type="expression" dxfId="4426" priority="204">
      <formula>AND($E174 = 0, ISNUMBER($E174))</formula>
    </cfRule>
    <cfRule type="expression" dxfId="4425" priority="205">
      <formula>AND($E174 &lt; 0, ISNUMBER($E174))</formula>
    </cfRule>
  </conditionalFormatting>
  <conditionalFormatting sqref="G174:I204">
    <cfRule type="expression" dxfId="4424" priority="200">
      <formula>AND($H174 &gt; 0, ISNUMBER($H174))</formula>
    </cfRule>
    <cfRule type="expression" dxfId="4423" priority="201">
      <formula>AND($H174 = 0, ISNUMBER($H174))</formula>
    </cfRule>
    <cfRule type="expression" dxfId="4422" priority="202">
      <formula>AND($H174 &lt; 0, ISNUMBER($H174))</formula>
    </cfRule>
  </conditionalFormatting>
  <conditionalFormatting sqref="J174:L204">
    <cfRule type="expression" dxfId="4421" priority="197">
      <formula>AND($K174 &gt; 0, ISNUMBER($K174))</formula>
    </cfRule>
    <cfRule type="expression" dxfId="4420" priority="198">
      <formula>AND($K174 = 0, ISNUMBER($K174))</formula>
    </cfRule>
    <cfRule type="expression" dxfId="4419" priority="199">
      <formula>AND($K174 &lt; 0, ISNUMBER($K174))</formula>
    </cfRule>
  </conditionalFormatting>
  <conditionalFormatting sqref="M174:O204">
    <cfRule type="expression" dxfId="4418" priority="194">
      <formula>AND($N174 &gt; 0, ISNUMBER($N174))</formula>
    </cfRule>
    <cfRule type="expression" dxfId="4417" priority="195">
      <formula>AND($N174 = 0, ISNUMBER($N174))</formula>
    </cfRule>
    <cfRule type="expression" dxfId="4416" priority="196">
      <formula>AND($N174 &lt; 0, ISNUMBER($N174))</formula>
    </cfRule>
  </conditionalFormatting>
  <conditionalFormatting sqref="D210:F211 E244:F244">
    <cfRule type="expression" dxfId="4415" priority="191">
      <formula>$E$244 &gt; 0</formula>
    </cfRule>
    <cfRule type="expression" dxfId="4414" priority="192">
      <formula>$E$244 = 0</formula>
    </cfRule>
    <cfRule type="expression" dxfId="4413" priority="193">
      <formula>$E$244 &lt; 0</formula>
    </cfRule>
  </conditionalFormatting>
  <conditionalFormatting sqref="G210:I211 H244:I244">
    <cfRule type="expression" dxfId="4412" priority="188">
      <formula>$H$244 &gt; 0</formula>
    </cfRule>
    <cfRule type="expression" dxfId="4411" priority="189">
      <formula>$H$244 = 0</formula>
    </cfRule>
    <cfRule type="expression" dxfId="4410" priority="190">
      <formula>$H$244 &lt; 0</formula>
    </cfRule>
  </conditionalFormatting>
  <conditionalFormatting sqref="J210:L211 K244:L244">
    <cfRule type="expression" dxfId="4409" priority="185">
      <formula>$K$244 &gt; 0</formula>
    </cfRule>
    <cfRule type="expression" dxfId="4408" priority="186">
      <formula>$K$244 = 0</formula>
    </cfRule>
    <cfRule type="expression" dxfId="4407" priority="187">
      <formula>$K$244 &lt; 0</formula>
    </cfRule>
  </conditionalFormatting>
  <conditionalFormatting sqref="M210:O211 N244:O244">
    <cfRule type="expression" dxfId="4406" priority="182">
      <formula>$N$244 &gt; 0</formula>
    </cfRule>
    <cfRule type="expression" dxfId="4405" priority="183">
      <formula>$N$244 = 0</formula>
    </cfRule>
    <cfRule type="expression" dxfId="4404" priority="184">
      <formula>$N$244 &lt; 0</formula>
    </cfRule>
  </conditionalFormatting>
  <conditionalFormatting sqref="D212:F242">
    <cfRule type="expression" dxfId="4403" priority="179">
      <formula>AND($E212 &gt; 0, ISNUMBER($E212))</formula>
    </cfRule>
    <cfRule type="expression" dxfId="4402" priority="180">
      <formula>AND($E212 = 0, ISNUMBER($E212))</formula>
    </cfRule>
    <cfRule type="expression" dxfId="4401" priority="181">
      <formula>AND($E212 &lt; 0, ISNUMBER($E212))</formula>
    </cfRule>
  </conditionalFormatting>
  <conditionalFormatting sqref="G212:I242">
    <cfRule type="expression" dxfId="4400" priority="176">
      <formula>AND($H212 &gt; 0, ISNUMBER($H212))</formula>
    </cfRule>
    <cfRule type="expression" dxfId="4399" priority="177">
      <formula>AND($H212 = 0, ISNUMBER($H212))</formula>
    </cfRule>
    <cfRule type="expression" dxfId="4398" priority="178">
      <formula>AND($H212 &lt; 0, ISNUMBER($H212))</formula>
    </cfRule>
  </conditionalFormatting>
  <conditionalFormatting sqref="J212:L242">
    <cfRule type="expression" dxfId="4397" priority="173">
      <formula>AND($K212 &gt; 0, ISNUMBER($K212))</formula>
    </cfRule>
    <cfRule type="expression" dxfId="4396" priority="174">
      <formula>AND($K212 = 0, ISNUMBER($K212))</formula>
    </cfRule>
    <cfRule type="expression" dxfId="4395" priority="175">
      <formula>AND($K212 &lt; 0, ISNUMBER($K212))</formula>
    </cfRule>
  </conditionalFormatting>
  <conditionalFormatting sqref="M212:O242">
    <cfRule type="expression" dxfId="4394" priority="170">
      <formula>AND($N212 &gt; 0, ISNUMBER($N212))</formula>
    </cfRule>
    <cfRule type="expression" dxfId="4393" priority="171">
      <formula>AND($N212 = 0, ISNUMBER($N212))</formula>
    </cfRule>
    <cfRule type="expression" dxfId="4392" priority="172">
      <formula>AND($N212 &lt; 0, ISNUMBER($N212))</formula>
    </cfRule>
  </conditionalFormatting>
  <conditionalFormatting sqref="D248:F249 E282:F282">
    <cfRule type="expression" dxfId="4391" priority="167">
      <formula>$E$282 &gt; 0</formula>
    </cfRule>
    <cfRule type="expression" dxfId="4390" priority="168">
      <formula>$E$282 = 0</formula>
    </cfRule>
    <cfRule type="expression" dxfId="4389" priority="169">
      <formula>$E$282 &lt; 0</formula>
    </cfRule>
  </conditionalFormatting>
  <conditionalFormatting sqref="G248:I249 H282:I282">
    <cfRule type="expression" dxfId="4388" priority="164">
      <formula>$H$282 &gt; 0</formula>
    </cfRule>
    <cfRule type="expression" dxfId="4387" priority="165">
      <formula>$H$282 = 0</formula>
    </cfRule>
    <cfRule type="expression" dxfId="4386" priority="166">
      <formula>$H$282 &lt; 0</formula>
    </cfRule>
  </conditionalFormatting>
  <conditionalFormatting sqref="J248:L249 K282:L282">
    <cfRule type="expression" dxfId="4385" priority="161">
      <formula>$K$282 &gt; 0</formula>
    </cfRule>
    <cfRule type="expression" dxfId="4384" priority="162">
      <formula>$K$282 = 0</formula>
    </cfRule>
    <cfRule type="expression" dxfId="4383" priority="163">
      <formula>$K$282 &lt; 0</formula>
    </cfRule>
  </conditionalFormatting>
  <conditionalFormatting sqref="M248:O249 N282:O282">
    <cfRule type="expression" dxfId="4382" priority="158">
      <formula>$N$282 &gt; 0</formula>
    </cfRule>
    <cfRule type="expression" dxfId="4381" priority="159">
      <formula>$N$282 = 0</formula>
    </cfRule>
    <cfRule type="expression" dxfId="4380" priority="160">
      <formula>$N$282 &lt; 0</formula>
    </cfRule>
  </conditionalFormatting>
  <conditionalFormatting sqref="D250:F280">
    <cfRule type="expression" dxfId="4379" priority="155">
      <formula>AND($E250 &gt; 0, ISNUMBER($E250))</formula>
    </cfRule>
    <cfRule type="expression" dxfId="4378" priority="156">
      <formula>AND($E250 = 0, ISNUMBER($E250))</formula>
    </cfRule>
    <cfRule type="expression" dxfId="4377" priority="157">
      <formula>AND($E250 &lt; 0, ISNUMBER($E250))</formula>
    </cfRule>
  </conditionalFormatting>
  <conditionalFormatting sqref="G250:I280">
    <cfRule type="expression" dxfId="4376" priority="152">
      <formula>AND($H250 &gt; 0, ISNUMBER($H250))</formula>
    </cfRule>
    <cfRule type="expression" dxfId="4375" priority="153">
      <formula>AND($H250 = 0, ISNUMBER($H250))</formula>
    </cfRule>
    <cfRule type="expression" dxfId="4374" priority="154">
      <formula>AND($H250 &lt; 0, ISNUMBER($H250))</formula>
    </cfRule>
  </conditionalFormatting>
  <conditionalFormatting sqref="J250:L280">
    <cfRule type="expression" dxfId="4373" priority="149">
      <formula>AND($K250 &gt; 0, ISNUMBER($K250))</formula>
    </cfRule>
    <cfRule type="expression" dxfId="4372" priority="150">
      <formula>AND($K250 = 0, ISNUMBER($K250))</formula>
    </cfRule>
    <cfRule type="expression" dxfId="4371" priority="151">
      <formula>AND($K250 &lt; 0, ISNUMBER($K250))</formula>
    </cfRule>
  </conditionalFormatting>
  <conditionalFormatting sqref="M250:O280">
    <cfRule type="expression" dxfId="4370" priority="146">
      <formula>AND($N250 &gt; 0, ISNUMBER($N250))</formula>
    </cfRule>
    <cfRule type="expression" dxfId="4369" priority="147">
      <formula>AND($N250 = 0, ISNUMBER($N250))</formula>
    </cfRule>
    <cfRule type="expression" dxfId="4368" priority="148">
      <formula>AND($N250 &lt; 0, ISNUMBER($N250))</formula>
    </cfRule>
  </conditionalFormatting>
  <conditionalFormatting sqref="D5:F6">
    <cfRule type="expression" dxfId="4367" priority="143">
      <formula>$F$130 &gt; 0</formula>
    </cfRule>
    <cfRule type="expression" dxfId="4366" priority="144">
      <formula>$F$130 = 0</formula>
    </cfRule>
    <cfRule type="expression" dxfId="4365" priority="145">
      <formula>$F$130 &lt; 0</formula>
    </cfRule>
  </conditionalFormatting>
  <conditionalFormatting sqref="D7:F8">
    <cfRule type="expression" dxfId="4364" priority="140">
      <formula>$F$206 &gt; 0</formula>
    </cfRule>
    <cfRule type="expression" dxfId="4363" priority="141">
      <formula>$F$206 = 0</formula>
    </cfRule>
    <cfRule type="expression" dxfId="4362" priority="142">
      <formula>$F$206 &lt; 0</formula>
    </cfRule>
  </conditionalFormatting>
  <conditionalFormatting sqref="D9:F10">
    <cfRule type="expression" dxfId="4361" priority="137">
      <formula>$F$244 &gt; 0</formula>
    </cfRule>
    <cfRule type="expression" dxfId="4360" priority="138">
      <formula>$F$244 = 0</formula>
    </cfRule>
    <cfRule type="expression" dxfId="4359" priority="139">
      <formula>$F$244 &lt; 0</formula>
    </cfRule>
  </conditionalFormatting>
  <conditionalFormatting sqref="D11:F12">
    <cfRule type="expression" dxfId="4358" priority="134">
      <formula>$F$168 &gt; 0</formula>
    </cfRule>
    <cfRule type="expression" dxfId="4357" priority="135">
      <formula>$F$168 = 0</formula>
    </cfRule>
    <cfRule type="expression" dxfId="4356" priority="136">
      <formula>$F$168 &lt; 0</formula>
    </cfRule>
  </conditionalFormatting>
  <conditionalFormatting sqref="D13:F14">
    <cfRule type="expression" dxfId="4355" priority="92">
      <formula>$F$282 &gt; 0</formula>
    </cfRule>
    <cfRule type="expression" dxfId="4354" priority="93">
      <formula>$F$282 = 0</formula>
    </cfRule>
    <cfRule type="expression" dxfId="4353" priority="94">
      <formula>$F$282 &lt; 0</formula>
    </cfRule>
  </conditionalFormatting>
  <conditionalFormatting sqref="D15:F16">
    <cfRule type="expression" dxfId="4352" priority="77">
      <formula>$F$54 &gt; 0</formula>
    </cfRule>
    <cfRule type="expression" dxfId="4351" priority="78">
      <formula>$F$54 = 0</formula>
    </cfRule>
    <cfRule type="expression" dxfId="4350" priority="79">
      <formula>$F$54 &lt; 0</formula>
    </cfRule>
  </conditionalFormatting>
  <conditionalFormatting sqref="G5:I6">
    <cfRule type="expression" dxfId="4349" priority="65">
      <formula>$I$130 &gt; 0</formula>
    </cfRule>
    <cfRule type="expression" dxfId="4348" priority="66">
      <formula>$I$130 = 0</formula>
    </cfRule>
    <cfRule type="expression" dxfId="4347" priority="67">
      <formula>$I$130 &lt; 0</formula>
    </cfRule>
  </conditionalFormatting>
  <conditionalFormatting sqref="G7:I8">
    <cfRule type="expression" dxfId="4346" priority="62">
      <formula>$I$206 &gt; 0</formula>
    </cfRule>
    <cfRule type="expression" dxfId="4345" priority="63">
      <formula>$I$206 = 0</formula>
    </cfRule>
    <cfRule type="expression" dxfId="4344" priority="64">
      <formula>$I$206 &lt; 0</formula>
    </cfRule>
  </conditionalFormatting>
  <conditionalFormatting sqref="G9:I10">
    <cfRule type="expression" dxfId="4343" priority="59">
      <formula>$I$244 &gt; 0</formula>
    </cfRule>
    <cfRule type="expression" dxfId="4342" priority="60">
      <formula>$I$244 = 0</formula>
    </cfRule>
    <cfRule type="expression" dxfId="4341" priority="61">
      <formula>$I$244 &lt; 0</formula>
    </cfRule>
  </conditionalFormatting>
  <conditionalFormatting sqref="G11:I12">
    <cfRule type="expression" dxfId="4340" priority="56">
      <formula>$I$168 &gt; 0</formula>
    </cfRule>
    <cfRule type="expression" dxfId="4339" priority="57">
      <formula>$I$168 = 0</formula>
    </cfRule>
    <cfRule type="expression" dxfId="4338" priority="58">
      <formula>$I$168 &lt; 0</formula>
    </cfRule>
  </conditionalFormatting>
  <conditionalFormatting sqref="G13:I14">
    <cfRule type="expression" dxfId="4337" priority="53">
      <formula>$I$282 &gt; 0</formula>
    </cfRule>
    <cfRule type="expression" dxfId="4336" priority="54">
      <formula>$I$282 = 0</formula>
    </cfRule>
    <cfRule type="expression" dxfId="4335" priority="55">
      <formula>$I$282 &lt; 0</formula>
    </cfRule>
  </conditionalFormatting>
  <conditionalFormatting sqref="G15:I16">
    <cfRule type="expression" dxfId="4334" priority="50">
      <formula>$I$54 &gt; 0</formula>
    </cfRule>
    <cfRule type="expression" dxfId="4333" priority="51">
      <formula>$I$54 = 0</formula>
    </cfRule>
    <cfRule type="expression" dxfId="4332" priority="52">
      <formula>$I$54 &lt; 0</formula>
    </cfRule>
  </conditionalFormatting>
  <conditionalFormatting sqref="J5:L6">
    <cfRule type="expression" dxfId="4331" priority="47">
      <formula>$L$130 &gt; 0</formula>
    </cfRule>
    <cfRule type="expression" dxfId="4330" priority="48">
      <formula>$L$130 = 0</formula>
    </cfRule>
    <cfRule type="expression" dxfId="4329" priority="49">
      <formula>$L$130 &lt; 0</formula>
    </cfRule>
  </conditionalFormatting>
  <conditionalFormatting sqref="J7:L8">
    <cfRule type="expression" dxfId="4328" priority="44">
      <formula>$L$206 &gt; 0</formula>
    </cfRule>
    <cfRule type="expression" dxfId="4327" priority="45">
      <formula>$L$206 = 0</formula>
    </cfRule>
    <cfRule type="expression" dxfId="4326" priority="46">
      <formula>$L$206 &lt; 0</formula>
    </cfRule>
  </conditionalFormatting>
  <conditionalFormatting sqref="J9:L10">
    <cfRule type="expression" dxfId="4325" priority="41">
      <formula>$L$244 &gt; 0</formula>
    </cfRule>
    <cfRule type="expression" dxfId="4324" priority="42">
      <formula>$L$244 = 0</formula>
    </cfRule>
    <cfRule type="expression" dxfId="4323" priority="43">
      <formula>$L$244 &lt; 0</formula>
    </cfRule>
  </conditionalFormatting>
  <conditionalFormatting sqref="J11:L12">
    <cfRule type="expression" dxfId="4322" priority="38">
      <formula>$L$168 &gt; 0</formula>
    </cfRule>
    <cfRule type="expression" dxfId="4321" priority="39">
      <formula>$L$168 = 0</formula>
    </cfRule>
    <cfRule type="expression" dxfId="4320" priority="40">
      <formula>$L$168 &lt; 0</formula>
    </cfRule>
  </conditionalFormatting>
  <conditionalFormatting sqref="J13:L14">
    <cfRule type="expression" dxfId="4319" priority="35">
      <formula>$L$282 &gt; 0</formula>
    </cfRule>
    <cfRule type="expression" dxfId="4318" priority="36">
      <formula>$L$282 = 0</formula>
    </cfRule>
    <cfRule type="expression" dxfId="4317" priority="37">
      <formula>$L$282 &lt; 0</formula>
    </cfRule>
  </conditionalFormatting>
  <conditionalFormatting sqref="J15:L16">
    <cfRule type="expression" dxfId="4316" priority="32">
      <formula>$L$54 &gt; 0</formula>
    </cfRule>
    <cfRule type="expression" dxfId="4315" priority="33">
      <formula>$L$54 = 0</formula>
    </cfRule>
    <cfRule type="expression" dxfId="4314" priority="34">
      <formula>$L$54 &lt; 0</formula>
    </cfRule>
  </conditionalFormatting>
  <conditionalFormatting sqref="M5:O6">
    <cfRule type="expression" dxfId="4313" priority="29">
      <formula>$O$130 &gt; 0</formula>
    </cfRule>
    <cfRule type="expression" dxfId="4312" priority="30">
      <formula>$O$130 = 0</formula>
    </cfRule>
    <cfRule type="expression" dxfId="4311" priority="31">
      <formula>$O$130 &lt; 0</formula>
    </cfRule>
  </conditionalFormatting>
  <conditionalFormatting sqref="M7:O8">
    <cfRule type="expression" dxfId="4310" priority="26">
      <formula>$O$206 &gt; 0</formula>
    </cfRule>
    <cfRule type="expression" dxfId="4309" priority="27">
      <formula>$O$206 = 0</formula>
    </cfRule>
    <cfRule type="expression" dxfId="4308" priority="28">
      <formula>$O$206 &lt; 0</formula>
    </cfRule>
  </conditionalFormatting>
  <conditionalFormatting sqref="M9:O10">
    <cfRule type="expression" dxfId="4307" priority="23">
      <formula>$O$244 &gt; 0</formula>
    </cfRule>
    <cfRule type="expression" dxfId="4306" priority="24">
      <formula>$O$244 = 0</formula>
    </cfRule>
    <cfRule type="expression" dxfId="4305" priority="25">
      <formula>$O$244 &lt; 0</formula>
    </cfRule>
  </conditionalFormatting>
  <conditionalFormatting sqref="M11:O12">
    <cfRule type="expression" dxfId="4304" priority="20">
      <formula>$O$168 &gt; 0</formula>
    </cfRule>
    <cfRule type="expression" dxfId="4303" priority="21">
      <formula>$O$168 = 0</formula>
    </cfRule>
    <cfRule type="expression" dxfId="4302" priority="22">
      <formula>$O$168 &lt; 0</formula>
    </cfRule>
  </conditionalFormatting>
  <conditionalFormatting sqref="M13:O14">
    <cfRule type="expression" dxfId="4301" priority="17">
      <formula>$O$282 &gt; 0</formula>
    </cfRule>
    <cfRule type="expression" dxfId="4300" priority="18">
      <formula>$O$282 = 0</formula>
    </cfRule>
    <cfRule type="expression" dxfId="4299" priority="19">
      <formula>$O$282 &lt; 0</formula>
    </cfRule>
  </conditionalFormatting>
  <conditionalFormatting sqref="M15:O16">
    <cfRule type="expression" dxfId="4298" priority="14">
      <formula>$O$54 &gt; 0</formula>
    </cfRule>
    <cfRule type="expression" dxfId="4297" priority="15">
      <formula>$O$54 = 0</formula>
    </cfRule>
    <cfRule type="expression" dxfId="4296" priority="16">
      <formula>$O$54 &lt; 0</formula>
    </cfRule>
  </conditionalFormatting>
  <conditionalFormatting sqref="D3:F4">
    <cfRule type="expression" dxfId="4295" priority="13">
      <formula>$F$92 &lt; 0</formula>
    </cfRule>
    <cfRule type="expression" dxfId="4294" priority="12">
      <formula>$F$92 = 0</formula>
    </cfRule>
    <cfRule type="expression" dxfId="4293" priority="11">
      <formula>$F$92 &gt; 0</formula>
    </cfRule>
  </conditionalFormatting>
  <conditionalFormatting sqref="G3:I4">
    <cfRule type="expression" dxfId="4292" priority="10">
      <formula>$I$92 &lt; 0</formula>
    </cfRule>
    <cfRule type="expression" dxfId="4291" priority="9">
      <formula>$I$92 = 0</formula>
    </cfRule>
    <cfRule type="expression" dxfId="4290" priority="8">
      <formula>$I$92 &gt; 0</formula>
    </cfRule>
  </conditionalFormatting>
  <conditionalFormatting sqref="J3:L4">
    <cfRule type="expression" dxfId="4289" priority="5">
      <formula>$L$92 &gt; 0</formula>
    </cfRule>
    <cfRule type="expression" dxfId="4288" priority="6">
      <formula>$L$92 = 0</formula>
    </cfRule>
    <cfRule type="expression" dxfId="4287" priority="7">
      <formula>$L$92 &lt; 0</formula>
    </cfRule>
  </conditionalFormatting>
  <conditionalFormatting sqref="M3:O4">
    <cfRule type="expression" dxfId="4286" priority="2">
      <formula>$O$92 &gt; 0</formula>
    </cfRule>
    <cfRule type="expression" dxfId="4285" priority="3">
      <formula>$O$92 = 0</formula>
    </cfRule>
    <cfRule type="expression" dxfId="428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44348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57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2021-06-01(화) 오전 00:00</v>
      </c>
      <c r="C15" s="323"/>
      <c r="D15" s="279" t="str">
        <f>TEXT($G$1, "[$-ko-KR]yyyy-mm-dd(ddd) ") &amp; "오후 14:00"</f>
        <v>2021-06-01(화) 오후 14:00</v>
      </c>
      <c r="E15" s="280"/>
      <c r="F15" s="281"/>
      <c r="G15" s="279" t="str">
        <f>TEXT($G$1, "[$-ko-KR]yyyy-mm-dd(ddd) ") &amp; "오후 19:00"</f>
        <v>2021-06-01(화) 오후 19:00</v>
      </c>
      <c r="H15" s="280"/>
      <c r="I15" s="281"/>
      <c r="J15" s="279" t="str">
        <f>TEXT($G$1, "[$-ko-KR]yyyy-mm-dd(ddd) ") &amp; "오후 21:00"</f>
        <v>2021-06-01(화) 오후 21:00</v>
      </c>
      <c r="K15" s="280"/>
      <c r="L15" s="281"/>
      <c r="M15" s="279" t="str">
        <f>TEXT($G$1+1, "[$-ko-KR]yyyy-mm-dd(ddd) ") &amp; "오전 00:00"</f>
        <v>2021-06-02(수)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77"/>
      <c r="R17" s="277"/>
      <c r="S17" s="277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77"/>
      <c r="R18" s="277"/>
      <c r="S18" s="277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82"/>
      <c r="R19" s="282"/>
      <c r="S19" s="282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82"/>
      <c r="R20" s="282"/>
      <c r="S20" s="282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82"/>
      <c r="R21" s="282"/>
      <c r="S21" s="282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82"/>
      <c r="R22" s="282"/>
      <c r="S22" s="28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57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2021-06-01(화) 오전 00:00</v>
      </c>
      <c r="C42" s="320"/>
      <c r="D42" s="279" t="str">
        <f>TEXT($G$1, "[$-ko-KR]yyyy-mm-dd(ddd) ") &amp; "오후 14:00"</f>
        <v>2021-06-01(화) 오후 14:00</v>
      </c>
      <c r="E42" s="280"/>
      <c r="F42" s="281"/>
      <c r="G42" s="279" t="str">
        <f>TEXT($G$1, "[$-ko-KR]yyyy-mm-dd(ddd) ") &amp; "오후 19:00"</f>
        <v>2021-06-01(화) 오후 19:00</v>
      </c>
      <c r="H42" s="280"/>
      <c r="I42" s="281"/>
      <c r="J42" s="279" t="str">
        <f>TEXT($G$1, "[$-ko-KR]yyyy-mm-dd(ddd) ") &amp; "오후 21:00"</f>
        <v>2021-06-01(화) 오후 21:00</v>
      </c>
      <c r="K42" s="280"/>
      <c r="L42" s="281"/>
      <c r="M42" s="279" t="str">
        <f>TEXT($G$1+1, "[$-ko-KR]yyyy-mm-dd(ddd) ") &amp; "오전 00:00"</f>
        <v>2021-06-02(수)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77"/>
      <c r="R44" s="277"/>
      <c r="S44" s="277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77"/>
      <c r="R45" s="277"/>
      <c r="S45" s="27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82"/>
      <c r="R46" s="282"/>
      <c r="S46" s="282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82"/>
      <c r="R47" s="282"/>
      <c r="S47" s="282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82"/>
      <c r="R48" s="282"/>
      <c r="S48" s="282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82"/>
      <c r="R49" s="282"/>
      <c r="S49" s="282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82"/>
      <c r="R50" s="282"/>
      <c r="S50" s="282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82"/>
      <c r="R51" s="282"/>
      <c r="S51" s="282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91"/>
      <c r="R53" s="292"/>
      <c r="S53" s="293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94"/>
      <c r="R54" s="295"/>
      <c r="S54" s="296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97"/>
      <c r="R55" s="298"/>
      <c r="S55" s="299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82"/>
      <c r="R56" s="282"/>
      <c r="S56" s="282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77"/>
      <c r="R57" s="277"/>
      <c r="S57" s="277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77"/>
      <c r="R58" s="277"/>
      <c r="S58" s="277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82"/>
      <c r="R59" s="282"/>
      <c r="S59" s="282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82"/>
      <c r="R60" s="282"/>
      <c r="S60" s="282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82"/>
      <c r="R61" s="282"/>
      <c r="S61" s="282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304"/>
      <c r="R62" s="305"/>
      <c r="S62" s="306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57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2021-06-01(화) 오전 00:00</v>
      </c>
      <c r="C69" s="320"/>
      <c r="D69" s="279" t="str">
        <f>TEXT($G$1, "[$-ko-KR]yyyy-mm-dd(ddd) ") &amp; "오후 14:00"</f>
        <v>2021-06-01(화) 오후 14:00</v>
      </c>
      <c r="E69" s="280"/>
      <c r="F69" s="281"/>
      <c r="G69" s="279" t="str">
        <f>TEXT($G$1, "[$-ko-KR]yyyy-mm-dd(ddd) ") &amp; "오후 19:00"</f>
        <v>2021-06-01(화) 오후 19:00</v>
      </c>
      <c r="H69" s="280"/>
      <c r="I69" s="281"/>
      <c r="J69" s="279" t="str">
        <f>TEXT($G$1, "[$-ko-KR]yyyy-mm-dd(ddd) ") &amp; "오후 21:00"</f>
        <v>2021-06-01(화) 오후 21:00</v>
      </c>
      <c r="K69" s="280"/>
      <c r="L69" s="281"/>
      <c r="M69" s="279" t="str">
        <f>TEXT($G$1+1, "[$-ko-KR]yyyy-mm-dd(ddd) ") &amp; "오전 00:00"</f>
        <v>2021-06-02(수)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77"/>
      <c r="R71" s="277"/>
      <c r="S71" s="27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77"/>
      <c r="R72" s="277"/>
      <c r="S72" s="27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82"/>
      <c r="R73" s="282"/>
      <c r="S73" s="282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82"/>
      <c r="R74" s="282"/>
      <c r="S74" s="282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82"/>
      <c r="R75" s="282"/>
      <c r="S75" s="282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82"/>
      <c r="R76" s="282"/>
      <c r="S76" s="282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82"/>
      <c r="R77" s="282"/>
      <c r="S77" s="282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82"/>
      <c r="R78" s="282"/>
      <c r="S78" s="282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91"/>
      <c r="R80" s="292"/>
      <c r="S80" s="293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94"/>
      <c r="R81" s="295"/>
      <c r="S81" s="296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97"/>
      <c r="R82" s="298"/>
      <c r="S82" s="299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82"/>
      <c r="R83" s="282"/>
      <c r="S83" s="282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77"/>
      <c r="R84" s="277"/>
      <c r="S84" s="27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77"/>
      <c r="R85" s="277"/>
      <c r="S85" s="277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82"/>
      <c r="R86" s="282"/>
      <c r="S86" s="282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82"/>
      <c r="R87" s="282"/>
      <c r="S87" s="282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82"/>
      <c r="R88" s="282"/>
      <c r="S88" s="282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304"/>
      <c r="R89" s="305"/>
      <c r="S89" s="30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57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2021-06-01(화) 오전 00:00</v>
      </c>
      <c r="C96" s="320"/>
      <c r="D96" s="279" t="str">
        <f>TEXT($G$1, "[$-ko-KR]yyyy-mm-dd(ddd) ") &amp; "오후 14:00"</f>
        <v>2021-06-01(화) 오후 14:00</v>
      </c>
      <c r="E96" s="280"/>
      <c r="F96" s="281"/>
      <c r="G96" s="279" t="str">
        <f>TEXT($G$1, "[$-ko-KR]yyyy-mm-dd(ddd) ") &amp; "오후 19:00"</f>
        <v>2021-06-01(화) 오후 19:00</v>
      </c>
      <c r="H96" s="280"/>
      <c r="I96" s="281"/>
      <c r="J96" s="279" t="str">
        <f>TEXT($G$1, "[$-ko-KR]yyyy-mm-dd(ddd) ") &amp; "오후 21:00"</f>
        <v>2021-06-01(화) 오후 21:00</v>
      </c>
      <c r="K96" s="280"/>
      <c r="L96" s="281"/>
      <c r="M96" s="279" t="str">
        <f>TEXT($G$1+1, "[$-ko-KR]yyyy-mm-dd(ddd) ") &amp; "오전 00:00"</f>
        <v>2021-06-02(수)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77"/>
      <c r="R98" s="277"/>
      <c r="S98" s="27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77"/>
      <c r="R99" s="277"/>
      <c r="S99" s="27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82"/>
      <c r="R100" s="282"/>
      <c r="S100" s="282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82"/>
      <c r="R101" s="282"/>
      <c r="S101" s="282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82"/>
      <c r="R102" s="282"/>
      <c r="S102" s="282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82"/>
      <c r="R103" s="282"/>
      <c r="S103" s="282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82"/>
      <c r="R104" s="282"/>
      <c r="S104" s="282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82"/>
      <c r="R105" s="282"/>
      <c r="S105" s="282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91"/>
      <c r="R107" s="292"/>
      <c r="S107" s="293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94"/>
      <c r="R108" s="295"/>
      <c r="S108" s="296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97"/>
      <c r="R109" s="298"/>
      <c r="S109" s="299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82"/>
      <c r="R110" s="282"/>
      <c r="S110" s="282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77"/>
      <c r="R111" s="277"/>
      <c r="S111" s="27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77"/>
      <c r="R112" s="277"/>
      <c r="S112" s="27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82"/>
      <c r="R113" s="282"/>
      <c r="S113" s="282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82"/>
      <c r="R114" s="282"/>
      <c r="S114" s="282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82"/>
      <c r="R115" s="282"/>
      <c r="S115" s="282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304"/>
      <c r="R116" s="305"/>
      <c r="S116" s="30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57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2021-06-01(화) 오전 00:00</v>
      </c>
      <c r="C123" s="320"/>
      <c r="D123" s="279" t="str">
        <f>TEXT($G$1, "[$-ko-KR]yyyy-mm-dd(ddd) ") &amp; "오후 14:00"</f>
        <v>2021-06-01(화) 오후 14:00</v>
      </c>
      <c r="E123" s="280"/>
      <c r="F123" s="281"/>
      <c r="G123" s="279" t="str">
        <f>TEXT($G$1, "[$-ko-KR]yyyy-mm-dd(ddd) ") &amp; "오후 19:00"</f>
        <v>2021-06-01(화) 오후 19:00</v>
      </c>
      <c r="H123" s="280"/>
      <c r="I123" s="281"/>
      <c r="J123" s="279" t="str">
        <f>TEXT($G$1, "[$-ko-KR]yyyy-mm-dd(ddd) ") &amp; "오후 21:00"</f>
        <v>2021-06-01(화) 오후 21:00</v>
      </c>
      <c r="K123" s="280"/>
      <c r="L123" s="281"/>
      <c r="M123" s="279" t="str">
        <f>TEXT($G$1+1, "[$-ko-KR]yyyy-mm-dd(ddd) ") &amp; "오전 00:00"</f>
        <v>2021-06-02(수)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77"/>
      <c r="R125" s="277"/>
      <c r="S125" s="27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77"/>
      <c r="R126" s="277"/>
      <c r="S126" s="27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82"/>
      <c r="R127" s="282"/>
      <c r="S127" s="282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82"/>
      <c r="R128" s="282"/>
      <c r="S128" s="282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82"/>
      <c r="R129" s="282"/>
      <c r="S129" s="282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82"/>
      <c r="R130" s="282"/>
      <c r="S130" s="282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82"/>
      <c r="R131" s="282"/>
      <c r="S131" s="282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82"/>
      <c r="R132" s="282"/>
      <c r="S132" s="282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91"/>
      <c r="R134" s="292"/>
      <c r="S134" s="293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94"/>
      <c r="R135" s="295"/>
      <c r="S135" s="296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97"/>
      <c r="R136" s="298"/>
      <c r="S136" s="299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82"/>
      <c r="R137" s="282"/>
      <c r="S137" s="282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77"/>
      <c r="R138" s="277"/>
      <c r="S138" s="277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77"/>
      <c r="R139" s="277"/>
      <c r="S139" s="277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82"/>
      <c r="R140" s="282"/>
      <c r="S140" s="282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82"/>
      <c r="R141" s="282"/>
      <c r="S141" s="282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82"/>
      <c r="R142" s="282"/>
      <c r="S142" s="282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304"/>
      <c r="R143" s="305"/>
      <c r="S143" s="306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57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2021-06-01(화) 오전 00:00</v>
      </c>
      <c r="C150" s="320"/>
      <c r="D150" s="279" t="str">
        <f>TEXT($G$1, "[$-ko-KR]yyyy-mm-dd(ddd) ") &amp; "오후 14:00"</f>
        <v>2021-06-01(화) 오후 14:00</v>
      </c>
      <c r="E150" s="280"/>
      <c r="F150" s="281"/>
      <c r="G150" s="279" t="str">
        <f>TEXT($G$1, "[$-ko-KR]yyyy-mm-dd(ddd) ") &amp; "오후 19:00"</f>
        <v>2021-06-01(화) 오후 19:00</v>
      </c>
      <c r="H150" s="280"/>
      <c r="I150" s="281"/>
      <c r="J150" s="279" t="str">
        <f>TEXT($G$1, "[$-ko-KR]yyyy-mm-dd(ddd) ") &amp; "오후 21:00"</f>
        <v>2021-06-01(화) 오후 21:00</v>
      </c>
      <c r="K150" s="280"/>
      <c r="L150" s="281"/>
      <c r="M150" s="279" t="str">
        <f>TEXT($G$1+1, "[$-ko-KR]yyyy-mm-dd(ddd) ") &amp; "오전 00:00"</f>
        <v>2021-06-02(수)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77"/>
      <c r="R152" s="277"/>
      <c r="S152" s="277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77"/>
      <c r="R153" s="277"/>
      <c r="S153" s="277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82"/>
      <c r="R154" s="282"/>
      <c r="S154" s="282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82"/>
      <c r="R155" s="282"/>
      <c r="S155" s="282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82"/>
      <c r="R156" s="282"/>
      <c r="S156" s="282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82"/>
      <c r="R157" s="282"/>
      <c r="S157" s="282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82"/>
      <c r="R158" s="282"/>
      <c r="S158" s="282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82"/>
      <c r="R159" s="282"/>
      <c r="S159" s="282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91"/>
      <c r="R161" s="292"/>
      <c r="S161" s="293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94"/>
      <c r="R162" s="295"/>
      <c r="S162" s="296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97"/>
      <c r="R163" s="298"/>
      <c r="S163" s="299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82"/>
      <c r="R164" s="282"/>
      <c r="S164" s="282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77"/>
      <c r="R165" s="277"/>
      <c r="S165" s="277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77"/>
      <c r="R166" s="277"/>
      <c r="S166" s="277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82"/>
      <c r="R167" s="282"/>
      <c r="S167" s="282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82"/>
      <c r="R168" s="282"/>
      <c r="S168" s="282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82"/>
      <c r="R169" s="282"/>
      <c r="S169" s="282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304"/>
      <c r="R170" s="305"/>
      <c r="S170" s="306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57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2021-06-01(화) 오전 00:00</v>
      </c>
      <c r="C177" s="320"/>
      <c r="D177" s="279" t="str">
        <f>TEXT($G$1, "[$-ko-KR]yyyy-mm-dd(ddd) ") &amp; "오후 14:00"</f>
        <v>2021-06-01(화) 오후 14:00</v>
      </c>
      <c r="E177" s="280"/>
      <c r="F177" s="281"/>
      <c r="G177" s="279" t="str">
        <f>TEXT($G$1, "[$-ko-KR]yyyy-mm-dd(ddd) ") &amp; "오후 19:00"</f>
        <v>2021-06-01(화) 오후 19:00</v>
      </c>
      <c r="H177" s="280"/>
      <c r="I177" s="281"/>
      <c r="J177" s="279" t="str">
        <f>TEXT($G$1, "[$-ko-KR]yyyy-mm-dd(ddd) ") &amp; "오후 21:00"</f>
        <v>2021-06-01(화) 오후 21:00</v>
      </c>
      <c r="K177" s="280"/>
      <c r="L177" s="281"/>
      <c r="M177" s="279" t="str">
        <f>TEXT($G$1+1, "[$-ko-KR]yyyy-mm-dd(ddd) ") &amp; "오전 00:00"</f>
        <v>2021-06-02(수)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77"/>
      <c r="R179" s="277"/>
      <c r="S179" s="27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77"/>
      <c r="R180" s="277"/>
      <c r="S180" s="277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82"/>
      <c r="R181" s="282"/>
      <c r="S181" s="282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82"/>
      <c r="R182" s="282"/>
      <c r="S182" s="282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82"/>
      <c r="R183" s="282"/>
      <c r="S183" s="282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82"/>
      <c r="R184" s="282"/>
      <c r="S184" s="282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82"/>
      <c r="R185" s="282"/>
      <c r="S185" s="282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82"/>
      <c r="R186" s="282"/>
      <c r="S186" s="282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91"/>
      <c r="R188" s="292"/>
      <c r="S188" s="293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94"/>
      <c r="R189" s="295"/>
      <c r="S189" s="296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97"/>
      <c r="R190" s="298"/>
      <c r="S190" s="299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82"/>
      <c r="R191" s="282"/>
      <c r="S191" s="282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77"/>
      <c r="R192" s="277"/>
      <c r="S192" s="277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77"/>
      <c r="R193" s="277"/>
      <c r="S193" s="27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82"/>
      <c r="R194" s="282"/>
      <c r="S194" s="282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82"/>
      <c r="R195" s="282"/>
      <c r="S195" s="282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82"/>
      <c r="R196" s="282"/>
      <c r="S196" s="282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304"/>
      <c r="R197" s="305"/>
      <c r="S197" s="306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73" priority="157">
      <formula>AND($N17 &gt; 0, ISNUMBER($N17))</formula>
    </cfRule>
    <cfRule type="expression" dxfId="4272" priority="158">
      <formula>AND($N17 = 0 * ISNUMBER($N17))</formula>
    </cfRule>
    <cfRule type="expression" dxfId="4271" priority="159">
      <formula>AND($N17 &lt; 0, ISNUMBER($N17))</formula>
    </cfRule>
  </conditionalFormatting>
  <conditionalFormatting sqref="A17:F36">
    <cfRule type="expression" dxfId="4270" priority="166">
      <formula>AND($E17 &gt; 0, ISNUMBER($E17))</formula>
    </cfRule>
    <cfRule type="expression" dxfId="4269" priority="167">
      <formula>AND($E17 = 0 * ISNUMBER($E17))</formula>
    </cfRule>
    <cfRule type="expression" dxfId="4268" priority="168">
      <formula>AND($E17 &lt; 0, ISNUMBER($E17))</formula>
    </cfRule>
  </conditionalFormatting>
  <conditionalFormatting sqref="A17:C36 G17:I36">
    <cfRule type="expression" dxfId="4267" priority="163">
      <formula>AND($H17 &gt; 0, ISNUMBER($H17))</formula>
    </cfRule>
    <cfRule type="expression" dxfId="4266" priority="164">
      <formula>AND($H17 = 0 * ISNUMBER($H17))</formula>
    </cfRule>
    <cfRule type="expression" dxfId="4265" priority="165">
      <formula>AND($H17 &lt; 0, ISNUMBER($H17))</formula>
    </cfRule>
  </conditionalFormatting>
  <conditionalFormatting sqref="A17:C36 J17:L36">
    <cfRule type="expression" dxfId="4264" priority="160">
      <formula>AND($K17 &gt; 0, ISNUMBER($K17))</formula>
    </cfRule>
    <cfRule type="expression" dxfId="4263" priority="161">
      <formula>AND($K17 = 0 * ISNUMBER($K17))</formula>
    </cfRule>
    <cfRule type="expression" dxfId="4262" priority="162">
      <formula>AND($K17 &lt; 0, ISNUMBER($K17))</formula>
    </cfRule>
  </conditionalFormatting>
  <conditionalFormatting sqref="D15:F16 E37:F37">
    <cfRule type="expression" dxfId="4261" priority="154">
      <formula>$E$37 &gt; 0</formula>
    </cfRule>
    <cfRule type="expression" dxfId="4260" priority="155">
      <formula>$E$37 = 0</formula>
    </cfRule>
    <cfRule type="expression" dxfId="4259" priority="156">
      <formula>$E$37 &lt; 0</formula>
    </cfRule>
  </conditionalFormatting>
  <conditionalFormatting sqref="G15:I16 H37:I37">
    <cfRule type="expression" dxfId="4258" priority="151">
      <formula>$H$37 &gt; 0</formula>
    </cfRule>
    <cfRule type="expression" dxfId="4257" priority="152">
      <formula>$H$37 = 0</formula>
    </cfRule>
    <cfRule type="expression" dxfId="4256" priority="153">
      <formula>$H$37 &lt; 0</formula>
    </cfRule>
  </conditionalFormatting>
  <conditionalFormatting sqref="J15:L16 K37:L37">
    <cfRule type="expression" dxfId="4255" priority="148">
      <formula>$K$37 &gt; 0</formula>
    </cfRule>
    <cfRule type="expression" dxfId="4254" priority="149">
      <formula>$K$37 = 0</formula>
    </cfRule>
    <cfRule type="expression" dxfId="4253" priority="150">
      <formula>$K$37 &lt; 0</formula>
    </cfRule>
  </conditionalFormatting>
  <conditionalFormatting sqref="M15:O16 N37:O37">
    <cfRule type="expression" dxfId="4252" priority="145">
      <formula>$N$37 &gt; 0</formula>
    </cfRule>
    <cfRule type="expression" dxfId="4251" priority="146">
      <formula>$N$37 = 0</formula>
    </cfRule>
    <cfRule type="expression" dxfId="4250" priority="147">
      <formula>$N$37 &lt; 0</formula>
    </cfRule>
  </conditionalFormatting>
  <conditionalFormatting sqref="A44:C63 M44:O63">
    <cfRule type="expression" dxfId="4249" priority="133">
      <formula>AND($N44 &gt; 0, ISNUMBER($N44))</formula>
    </cfRule>
    <cfRule type="expression" dxfId="4248" priority="134">
      <formula>AND($N44 = 0 * ISNUMBER($N44))</formula>
    </cfRule>
    <cfRule type="expression" dxfId="4247" priority="135">
      <formula>AND($N44 &lt; 0, ISNUMBER($N44))</formula>
    </cfRule>
  </conditionalFormatting>
  <conditionalFormatting sqref="A44:F63">
    <cfRule type="expression" dxfId="4246" priority="142">
      <formula>AND($E44 &gt; 0, ISNUMBER($E44))</formula>
    </cfRule>
    <cfRule type="expression" dxfId="4245" priority="143">
      <formula>AND($E44 = 0 * ISNUMBER($E44))</formula>
    </cfRule>
    <cfRule type="expression" dxfId="4244" priority="144">
      <formula>AND($E44 &lt; 0, ISNUMBER($E44))</formula>
    </cfRule>
  </conditionalFormatting>
  <conditionalFormatting sqref="A44:C63 G44:I63">
    <cfRule type="expression" dxfId="4243" priority="139">
      <formula>AND($H44 &gt; 0, ISNUMBER($H44))</formula>
    </cfRule>
    <cfRule type="expression" dxfId="4242" priority="140">
      <formula>AND($H44 = 0 * ISNUMBER($H44))</formula>
    </cfRule>
    <cfRule type="expression" dxfId="4241" priority="141">
      <formula>AND($H44 &lt; 0, ISNUMBER($H44))</formula>
    </cfRule>
  </conditionalFormatting>
  <conditionalFormatting sqref="A44:C63 J44:L63">
    <cfRule type="expression" dxfId="4240" priority="136">
      <formula>AND($K44 &gt; 0, ISNUMBER($K44))</formula>
    </cfRule>
    <cfRule type="expression" dxfId="4239" priority="137">
      <formula>AND($K44 = 0 * ISNUMBER($K44))</formula>
    </cfRule>
    <cfRule type="expression" dxfId="4238" priority="138">
      <formula>AND($K44 &lt; 0, ISNUMBER($K44))</formula>
    </cfRule>
  </conditionalFormatting>
  <conditionalFormatting sqref="D42:F43 E64:F64">
    <cfRule type="expression" dxfId="4237" priority="130">
      <formula>$E$64 &gt; 0</formula>
    </cfRule>
    <cfRule type="expression" dxfId="4236" priority="131">
      <formula>$E$64 = 0</formula>
    </cfRule>
    <cfRule type="expression" dxfId="4235" priority="132">
      <formula>$E$64 &lt; 0</formula>
    </cfRule>
  </conditionalFormatting>
  <conditionalFormatting sqref="G42:I43 H64:I64">
    <cfRule type="expression" dxfId="4234" priority="127">
      <formula>$H$64 &gt; 0</formula>
    </cfRule>
    <cfRule type="expression" dxfId="4233" priority="128">
      <formula>$H$64 = 0</formula>
    </cfRule>
    <cfRule type="expression" dxfId="4232" priority="129">
      <formula>$H$64 &lt; 0</formula>
    </cfRule>
  </conditionalFormatting>
  <conditionalFormatting sqref="J42:L43 K64:L64">
    <cfRule type="expression" dxfId="4231" priority="124">
      <formula>$K$64 &gt; 0</formula>
    </cfRule>
    <cfRule type="expression" dxfId="4230" priority="125">
      <formula>$K$64 = 0</formula>
    </cfRule>
    <cfRule type="expression" dxfId="4229" priority="126">
      <formula>$K$64 &lt; 0</formula>
    </cfRule>
  </conditionalFormatting>
  <conditionalFormatting sqref="M42:O43 N64:O64">
    <cfRule type="expression" dxfId="4228" priority="121">
      <formula>$N$64 &gt; 0</formula>
    </cfRule>
    <cfRule type="expression" dxfId="4227" priority="122">
      <formula>$N$64 = 0</formula>
    </cfRule>
    <cfRule type="expression" dxfId="4226" priority="123">
      <formula>$N$64 &lt; 0</formula>
    </cfRule>
  </conditionalFormatting>
  <conditionalFormatting sqref="A71:C90 M71:O90">
    <cfRule type="expression" dxfId="4225" priority="109">
      <formula>AND($N71 &gt; 0, ISNUMBER($N71))</formula>
    </cfRule>
    <cfRule type="expression" dxfId="4224" priority="110">
      <formula>AND($N71 = 0 * ISNUMBER($N71))</formula>
    </cfRule>
    <cfRule type="expression" dxfId="4223" priority="111">
      <formula>AND($N71 &lt; 0, ISNUMBER($N71))</formula>
    </cfRule>
  </conditionalFormatting>
  <conditionalFormatting sqref="A71:F90">
    <cfRule type="expression" dxfId="4222" priority="118">
      <formula>AND($E71 &gt; 0, ISNUMBER($E71))</formula>
    </cfRule>
    <cfRule type="expression" dxfId="4221" priority="119">
      <formula>AND($E71 = 0 * ISNUMBER($E71))</formula>
    </cfRule>
    <cfRule type="expression" dxfId="4220" priority="120">
      <formula>AND($E71 &lt; 0, ISNUMBER($E71))</formula>
    </cfRule>
  </conditionalFormatting>
  <conditionalFormatting sqref="A71:C90 G71:I90">
    <cfRule type="expression" dxfId="4219" priority="115">
      <formula>AND($H71 &gt; 0, ISNUMBER($H71))</formula>
    </cfRule>
    <cfRule type="expression" dxfId="4218" priority="116">
      <formula>AND($H71 = 0 * ISNUMBER($H71))</formula>
    </cfRule>
    <cfRule type="expression" dxfId="4217" priority="117">
      <formula>AND($H71 &lt; 0, ISNUMBER($H71))</formula>
    </cfRule>
  </conditionalFormatting>
  <conditionalFormatting sqref="A71:C90 J71:L90">
    <cfRule type="expression" dxfId="4216" priority="112">
      <formula>AND($K71 &gt; 0, ISNUMBER($K71))</formula>
    </cfRule>
    <cfRule type="expression" dxfId="4215" priority="113">
      <formula>AND($K71 = 0 * ISNUMBER($K71))</formula>
    </cfRule>
    <cfRule type="expression" dxfId="4214" priority="114">
      <formula>AND($K71 &lt; 0, ISNUMBER($K71))</formula>
    </cfRule>
  </conditionalFormatting>
  <conditionalFormatting sqref="D69:F70 E91:F91">
    <cfRule type="expression" dxfId="4213" priority="106">
      <formula>$E$91 &gt; 0</formula>
    </cfRule>
    <cfRule type="expression" dxfId="4212" priority="107">
      <formula>$E$91 = 0</formula>
    </cfRule>
    <cfRule type="expression" dxfId="4211" priority="108">
      <formula>$E$91 &lt; 0</formula>
    </cfRule>
  </conditionalFormatting>
  <conditionalFormatting sqref="G69:I70 H91:I91">
    <cfRule type="expression" dxfId="4210" priority="103">
      <formula>$H$91 &gt; 0</formula>
    </cfRule>
    <cfRule type="expression" dxfId="4209" priority="104">
      <formula>$H$91 = 0</formula>
    </cfRule>
    <cfRule type="expression" dxfId="4208" priority="105">
      <formula>$H$91 &lt; 0</formula>
    </cfRule>
  </conditionalFormatting>
  <conditionalFormatting sqref="J69:L70 K91:L91">
    <cfRule type="expression" dxfId="4207" priority="100">
      <formula>$K$91 &gt; 0</formula>
    </cfRule>
    <cfRule type="expression" dxfId="4206" priority="101">
      <formula>$K$91 = 0</formula>
    </cfRule>
    <cfRule type="expression" dxfId="4205" priority="102">
      <formula>$K$91 &lt; 0</formula>
    </cfRule>
  </conditionalFormatting>
  <conditionalFormatting sqref="M69:O70 N91:O91">
    <cfRule type="expression" dxfId="4204" priority="97">
      <formula>$N$91 &gt; 0</formula>
    </cfRule>
    <cfRule type="expression" dxfId="4203" priority="98">
      <formula>$N$91 = 0</formula>
    </cfRule>
    <cfRule type="expression" dxfId="4202" priority="99">
      <formula>$N$91 &lt; 0</formula>
    </cfRule>
  </conditionalFormatting>
  <conditionalFormatting sqref="A98:C117 M98:O117">
    <cfRule type="expression" dxfId="4201" priority="85">
      <formula>AND($N98 &gt; 0, ISNUMBER($N98))</formula>
    </cfRule>
    <cfRule type="expression" dxfId="4200" priority="86">
      <formula>AND($N98 = 0 * ISNUMBER($N98))</formula>
    </cfRule>
    <cfRule type="expression" dxfId="4199" priority="87">
      <formula>AND($N98 &lt; 0, ISNUMBER($N98))</formula>
    </cfRule>
  </conditionalFormatting>
  <conditionalFormatting sqref="A98:F117">
    <cfRule type="expression" dxfId="4198" priority="94">
      <formula>AND($E98 &gt; 0, ISNUMBER($E98))</formula>
    </cfRule>
    <cfRule type="expression" dxfId="4197" priority="95">
      <formula>AND($E98 = 0 * ISNUMBER($E98))</formula>
    </cfRule>
    <cfRule type="expression" dxfId="4196" priority="96">
      <formula>AND($E98 &lt; 0, ISNUMBER($E98))</formula>
    </cfRule>
  </conditionalFormatting>
  <conditionalFormatting sqref="A98:C117 G98:I117">
    <cfRule type="expression" dxfId="4195" priority="91">
      <formula>AND($H98 &gt; 0, ISNUMBER($H98))</formula>
    </cfRule>
    <cfRule type="expression" dxfId="4194" priority="92">
      <formula>AND($H98 = 0 * ISNUMBER($H98))</formula>
    </cfRule>
    <cfRule type="expression" dxfId="4193" priority="93">
      <formula>AND($H98 &lt; 0, ISNUMBER($H98))</formula>
    </cfRule>
  </conditionalFormatting>
  <conditionalFormatting sqref="A98:C117 J98:L117">
    <cfRule type="expression" dxfId="4192" priority="88">
      <formula>AND($K98 &gt; 0, ISNUMBER($K98))</formula>
    </cfRule>
    <cfRule type="expression" dxfId="4191" priority="89">
      <formula>AND($K98 = 0 * ISNUMBER($K98))</formula>
    </cfRule>
    <cfRule type="expression" dxfId="4190" priority="90">
      <formula>AND($K98 &lt; 0, ISNUMBER($K98))</formula>
    </cfRule>
  </conditionalFormatting>
  <conditionalFormatting sqref="D96:F97 E118:F118">
    <cfRule type="expression" dxfId="4189" priority="82">
      <formula>$E$118 &gt; 0</formula>
    </cfRule>
    <cfRule type="expression" dxfId="4188" priority="83">
      <formula>$E$118 = 0</formula>
    </cfRule>
    <cfRule type="expression" dxfId="4187" priority="84">
      <formula>$E$118 &lt; 0</formula>
    </cfRule>
  </conditionalFormatting>
  <conditionalFormatting sqref="G96:I97 H118:I118">
    <cfRule type="expression" dxfId="4186" priority="79">
      <formula>$H$118 &gt; 0</formula>
    </cfRule>
    <cfRule type="expression" dxfId="4185" priority="80">
      <formula>$H$118 = 0</formula>
    </cfRule>
    <cfRule type="expression" dxfId="4184" priority="81">
      <formula>$H$118 &lt; 0</formula>
    </cfRule>
  </conditionalFormatting>
  <conditionalFormatting sqref="J96:L97 K118:L118">
    <cfRule type="expression" dxfId="4183" priority="76">
      <formula>$K$118 &gt; 0</formula>
    </cfRule>
    <cfRule type="expression" dxfId="4182" priority="77">
      <formula>$K$118 = 0</formula>
    </cfRule>
    <cfRule type="expression" dxfId="4181" priority="78">
      <formula>$K$118 &lt; 0</formula>
    </cfRule>
  </conditionalFormatting>
  <conditionalFormatting sqref="M96:O97 N118:O118">
    <cfRule type="expression" dxfId="4180" priority="73">
      <formula>$N$118 &gt; 0</formula>
    </cfRule>
    <cfRule type="expression" dxfId="4179" priority="74">
      <formula>$N$118 = 0</formula>
    </cfRule>
    <cfRule type="expression" dxfId="4178" priority="75">
      <formula>$N$118 &lt; 0</formula>
    </cfRule>
  </conditionalFormatting>
  <conditionalFormatting sqref="A125:C144 M125:O144">
    <cfRule type="expression" dxfId="4177" priority="61">
      <formula>AND($N125 &gt; 0, ISNUMBER($N125))</formula>
    </cfRule>
    <cfRule type="expression" dxfId="4176" priority="62">
      <formula>AND($N125 = 0 * ISNUMBER($N125))</formula>
    </cfRule>
    <cfRule type="expression" dxfId="4175" priority="63">
      <formula>AND($N125 &lt; 0, ISNUMBER($N125))</formula>
    </cfRule>
  </conditionalFormatting>
  <conditionalFormatting sqref="A125:F144">
    <cfRule type="expression" dxfId="4174" priority="70">
      <formula>AND($E125 &gt; 0, ISNUMBER($E125))</formula>
    </cfRule>
    <cfRule type="expression" dxfId="4173" priority="71">
      <formula>AND($E125 = 0 * ISNUMBER($E125))</formula>
    </cfRule>
    <cfRule type="expression" dxfId="4172" priority="72">
      <formula>AND($E125 &lt; 0, ISNUMBER($E125))</formula>
    </cfRule>
  </conditionalFormatting>
  <conditionalFormatting sqref="A125:C144 G125:I144">
    <cfRule type="expression" dxfId="4171" priority="67">
      <formula>AND($H125 &gt; 0, ISNUMBER($H125))</formula>
    </cfRule>
    <cfRule type="expression" dxfId="4170" priority="68">
      <formula>AND($H125 = 0 * ISNUMBER($H125))</formula>
    </cfRule>
    <cfRule type="expression" dxfId="4169" priority="69">
      <formula>AND($H125 &lt; 0, ISNUMBER($H125))</formula>
    </cfRule>
  </conditionalFormatting>
  <conditionalFormatting sqref="A125:C144 J125:L144">
    <cfRule type="expression" dxfId="4168" priority="64">
      <formula>AND($K125 &gt; 0, ISNUMBER($K125))</formula>
    </cfRule>
    <cfRule type="expression" dxfId="4167" priority="65">
      <formula>AND($K125 = 0 * ISNUMBER($K125))</formula>
    </cfRule>
    <cfRule type="expression" dxfId="4166" priority="66">
      <formula>AND($K125 &lt; 0, ISNUMBER($K125))</formula>
    </cfRule>
  </conditionalFormatting>
  <conditionalFormatting sqref="D123:F124 E145:F145">
    <cfRule type="expression" dxfId="4165" priority="58">
      <formula>$E$145 &gt; 0</formula>
    </cfRule>
    <cfRule type="expression" dxfId="4164" priority="59">
      <formula>$E$145 = 0</formula>
    </cfRule>
    <cfRule type="expression" dxfId="4163" priority="60">
      <formula>$E$145 &lt; 0</formula>
    </cfRule>
  </conditionalFormatting>
  <conditionalFormatting sqref="G123:I124 H145:I145">
    <cfRule type="expression" dxfId="4162" priority="55">
      <formula>$H$145 &gt; 0</formula>
    </cfRule>
    <cfRule type="expression" dxfId="4161" priority="56">
      <formula>$H$145 = 0</formula>
    </cfRule>
    <cfRule type="expression" dxfId="4160" priority="57">
      <formula>$H$145 &lt; 0</formula>
    </cfRule>
  </conditionalFormatting>
  <conditionalFormatting sqref="J123:L124 K145:L145">
    <cfRule type="expression" dxfId="4159" priority="52">
      <formula>$K$145 &gt; 0</formula>
    </cfRule>
    <cfRule type="expression" dxfId="4158" priority="53">
      <formula>$K$145 = 0</formula>
    </cfRule>
    <cfRule type="expression" dxfId="4157" priority="54">
      <formula>$K$145 &lt; 0</formula>
    </cfRule>
  </conditionalFormatting>
  <conditionalFormatting sqref="M123:O124 N145:O145">
    <cfRule type="expression" dxfId="4156" priority="49">
      <formula>$N$145 &gt; 0</formula>
    </cfRule>
    <cfRule type="expression" dxfId="4155" priority="50">
      <formula>$N$145 = 0</formula>
    </cfRule>
    <cfRule type="expression" dxfId="4154" priority="51">
      <formula>$N$145 &lt; 0</formula>
    </cfRule>
  </conditionalFormatting>
  <conditionalFormatting sqref="A152:C171 M152:O171">
    <cfRule type="expression" dxfId="4153" priority="37">
      <formula>AND($N152 &gt; 0, ISNUMBER($N152))</formula>
    </cfRule>
    <cfRule type="expression" dxfId="4152" priority="38">
      <formula>AND($N152 = 0 * ISNUMBER($N152))</formula>
    </cfRule>
    <cfRule type="expression" dxfId="4151" priority="39">
      <formula>AND($N152 &lt; 0, ISNUMBER($N152))</formula>
    </cfRule>
  </conditionalFormatting>
  <conditionalFormatting sqref="A152:F171">
    <cfRule type="expression" dxfId="4150" priority="46">
      <formula>AND($E152 &gt; 0, ISNUMBER($E152))</formula>
    </cfRule>
    <cfRule type="expression" dxfId="4149" priority="47">
      <formula>AND($E152 = 0 * ISNUMBER($E152))</formula>
    </cfRule>
    <cfRule type="expression" dxfId="4148" priority="48">
      <formula>AND($E152 &lt; 0, ISNUMBER($E152))</formula>
    </cfRule>
  </conditionalFormatting>
  <conditionalFormatting sqref="A152:C171 G152:I171">
    <cfRule type="expression" dxfId="4147" priority="43">
      <formula>AND($H152 &gt; 0, ISNUMBER($H152))</formula>
    </cfRule>
    <cfRule type="expression" dxfId="4146" priority="44">
      <formula>AND($H152 = 0 * ISNUMBER($H152))</formula>
    </cfRule>
    <cfRule type="expression" dxfId="4145" priority="45">
      <formula>AND($H152 &lt; 0, ISNUMBER($H152))</formula>
    </cfRule>
  </conditionalFormatting>
  <conditionalFormatting sqref="A152:C171 J152:L171">
    <cfRule type="expression" dxfId="4144" priority="40">
      <formula>AND($K152 &gt; 0, ISNUMBER($K152))</formula>
    </cfRule>
    <cfRule type="expression" dxfId="4143" priority="41">
      <formula>AND($K152 = 0 * ISNUMBER($K152))</formula>
    </cfRule>
    <cfRule type="expression" dxfId="4142" priority="42">
      <formula>AND($K152 &lt; 0, ISNUMBER($K152))</formula>
    </cfRule>
  </conditionalFormatting>
  <conditionalFormatting sqref="D150:F151 E172:F172">
    <cfRule type="expression" dxfId="4141" priority="34">
      <formula>$E$172 &gt; 0</formula>
    </cfRule>
    <cfRule type="expression" dxfId="4140" priority="35">
      <formula>$E$172 = 0</formula>
    </cfRule>
    <cfRule type="expression" dxfId="4139" priority="36">
      <formula>$E$172 &lt; 0</formula>
    </cfRule>
  </conditionalFormatting>
  <conditionalFormatting sqref="G150:I151 H172:I172">
    <cfRule type="expression" dxfId="4138" priority="31">
      <formula>$H$172 &gt; 0</formula>
    </cfRule>
    <cfRule type="expression" dxfId="4137" priority="32">
      <formula>$H$172 = 0</formula>
    </cfRule>
    <cfRule type="expression" dxfId="4136" priority="33">
      <formula>$H$172 &lt; 0</formula>
    </cfRule>
  </conditionalFormatting>
  <conditionalFormatting sqref="J150:L151 K172:L172">
    <cfRule type="expression" dxfId="4135" priority="28">
      <formula>$K$172 &gt; 0</formula>
    </cfRule>
    <cfRule type="expression" dxfId="4134" priority="29">
      <formula>$K$172 = 0</formula>
    </cfRule>
    <cfRule type="expression" dxfId="4133" priority="30">
      <formula>$K$172 &lt; 0</formula>
    </cfRule>
  </conditionalFormatting>
  <conditionalFormatting sqref="M150:O151 N172:O172">
    <cfRule type="expression" dxfId="4132" priority="25">
      <formula>$N$172 &gt; 0</formula>
    </cfRule>
    <cfRule type="expression" dxfId="4131" priority="26">
      <formula>$N$172 = 0</formula>
    </cfRule>
    <cfRule type="expression" dxfId="4130" priority="27">
      <formula>$N$172 &lt; 0</formula>
    </cfRule>
  </conditionalFormatting>
  <conditionalFormatting sqref="A179:C198 M179:O198">
    <cfRule type="expression" dxfId="4129" priority="13">
      <formula>AND($N179 &gt; 0, ISNUMBER($N179))</formula>
    </cfRule>
    <cfRule type="expression" dxfId="4128" priority="14">
      <formula>AND($N179 = 0 * ISNUMBER($N179))</formula>
    </cfRule>
    <cfRule type="expression" dxfId="4127" priority="15">
      <formula>AND($N179 &lt; 0, ISNUMBER($N179))</formula>
    </cfRule>
  </conditionalFormatting>
  <conditionalFormatting sqref="A179:F198">
    <cfRule type="expression" dxfId="4126" priority="22">
      <formula>AND($E179 &gt; 0, ISNUMBER($E179))</formula>
    </cfRule>
    <cfRule type="expression" dxfId="4125" priority="23">
      <formula>AND($E179 = 0 * ISNUMBER($E179))</formula>
    </cfRule>
    <cfRule type="expression" dxfId="4124" priority="24">
      <formula>AND($E179 &lt; 0, ISNUMBER($E179))</formula>
    </cfRule>
  </conditionalFormatting>
  <conditionalFormatting sqref="A179:C198 G179:I198">
    <cfRule type="expression" dxfId="4123" priority="19">
      <formula>AND($H179 &gt; 0, ISNUMBER($H179))</formula>
    </cfRule>
    <cfRule type="expression" dxfId="4122" priority="20">
      <formula>AND($H179 = 0 * ISNUMBER($H179))</formula>
    </cfRule>
    <cfRule type="expression" dxfId="4121" priority="21">
      <formula>AND($H179 &lt; 0, ISNUMBER($H179))</formula>
    </cfRule>
  </conditionalFormatting>
  <conditionalFormatting sqref="A179:C198 J179:L198">
    <cfRule type="expression" dxfId="4120" priority="16">
      <formula>AND($K179 &gt; 0, ISNUMBER($K179))</formula>
    </cfRule>
    <cfRule type="expression" dxfId="4119" priority="17">
      <formula>AND($K179 = 0 * ISNUMBER($K179))</formula>
    </cfRule>
    <cfRule type="expression" dxfId="4118" priority="18">
      <formula>AND($K179 &lt; 0, ISNUMBER($K179))</formula>
    </cfRule>
  </conditionalFormatting>
  <conditionalFormatting sqref="D177:F178 E199:F199">
    <cfRule type="expression" dxfId="4117" priority="10">
      <formula>$E$199 &gt; 0</formula>
    </cfRule>
    <cfRule type="expression" dxfId="4116" priority="11">
      <formula>$E$199 = 0</formula>
    </cfRule>
    <cfRule type="expression" dxfId="4115" priority="12">
      <formula>$E$199 &lt; 0</formula>
    </cfRule>
  </conditionalFormatting>
  <conditionalFormatting sqref="G177:I178 H199:I199">
    <cfRule type="expression" dxfId="4114" priority="7">
      <formula>$H$199 &gt; 0</formula>
    </cfRule>
    <cfRule type="expression" dxfId="4113" priority="8">
      <formula>$H$199 = 0</formula>
    </cfRule>
    <cfRule type="expression" dxfId="4112" priority="9">
      <formula>$H$199 &lt; 0</formula>
    </cfRule>
  </conditionalFormatting>
  <conditionalFormatting sqref="J177:L178 K199:L199">
    <cfRule type="expression" dxfId="4111" priority="4">
      <formula>$K$199 &gt; 0</formula>
    </cfRule>
    <cfRule type="expression" dxfId="4110" priority="5">
      <formula>$K$199 = 0</formula>
    </cfRule>
    <cfRule type="expression" dxfId="4109" priority="6">
      <formula>$K$199 &lt; 0</formula>
    </cfRule>
  </conditionalFormatting>
  <conditionalFormatting sqref="M177:O178 N199:O199">
    <cfRule type="expression" dxfId="4108" priority="1">
      <formula>$N$199 &gt; 0</formula>
    </cfRule>
    <cfRule type="expression" dxfId="4107" priority="2">
      <formula>$N$199 = 0</formula>
    </cfRule>
    <cfRule type="expression" dxfId="41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44349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6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2021-06-02(수) 오전 00:00</v>
      </c>
      <c r="C15" s="323"/>
      <c r="D15" s="279" t="str">
        <f>TEXT($G$1, "[$-ko-KR]yyyy-mm-dd(ddd) ") &amp; "오후 14:00"</f>
        <v>2021-06-02(수) 오후 14:00</v>
      </c>
      <c r="E15" s="280"/>
      <c r="F15" s="281"/>
      <c r="G15" s="279" t="str">
        <f>TEXT($G$1, "[$-ko-KR]yyyy-mm-dd(ddd) ") &amp; "오후 19:00"</f>
        <v>2021-06-02(수) 오후 19:00</v>
      </c>
      <c r="H15" s="280"/>
      <c r="I15" s="281"/>
      <c r="J15" s="279" t="str">
        <f>TEXT($G$1, "[$-ko-KR]yyyy-mm-dd(ddd) ") &amp; "오후 21:00"</f>
        <v>2021-06-02(수) 오후 21:00</v>
      </c>
      <c r="K15" s="280"/>
      <c r="L15" s="281"/>
      <c r="M15" s="279" t="str">
        <f>TEXT($G$1+1, "[$-ko-KR]yyyy-mm-dd(ddd) ") &amp; "오전 00:00"</f>
        <v>2021-06-03(목)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77"/>
      <c r="R17" s="277"/>
      <c r="S17" s="27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77"/>
      <c r="R18" s="277"/>
      <c r="S18" s="277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82"/>
      <c r="R19" s="282"/>
      <c r="S19" s="282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82"/>
      <c r="R20" s="282"/>
      <c r="S20" s="282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82"/>
      <c r="R21" s="282"/>
      <c r="S21" s="282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6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2021-06-02(수) 오전 00:00</v>
      </c>
      <c r="C42" s="320"/>
      <c r="D42" s="279" t="str">
        <f>TEXT($G$1, "[$-ko-KR]yyyy-mm-dd(ddd) ") &amp; "오후 14:00"</f>
        <v>2021-06-02(수) 오후 14:00</v>
      </c>
      <c r="E42" s="280"/>
      <c r="F42" s="281"/>
      <c r="G42" s="279" t="str">
        <f>TEXT($G$1, "[$-ko-KR]yyyy-mm-dd(ddd) ") &amp; "오후 19:00"</f>
        <v>2021-06-02(수) 오후 19:00</v>
      </c>
      <c r="H42" s="280"/>
      <c r="I42" s="281"/>
      <c r="J42" s="279" t="str">
        <f>TEXT($G$1, "[$-ko-KR]yyyy-mm-dd(ddd) ") &amp; "오후 21:00"</f>
        <v>2021-06-02(수) 오후 21:00</v>
      </c>
      <c r="K42" s="280"/>
      <c r="L42" s="281"/>
      <c r="M42" s="279" t="str">
        <f>TEXT($G$1+1, "[$-ko-KR]yyyy-mm-dd(ddd) ") &amp; "오전 00:00"</f>
        <v>2021-06-03(목)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77"/>
      <c r="R44" s="277"/>
      <c r="S44" s="27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77"/>
      <c r="R45" s="277"/>
      <c r="S45" s="277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82"/>
      <c r="R46" s="282"/>
      <c r="S46" s="282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82"/>
      <c r="R47" s="282"/>
      <c r="S47" s="282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82"/>
      <c r="R48" s="282"/>
      <c r="S48" s="282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82"/>
      <c r="R49" s="282"/>
      <c r="S49" s="282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82"/>
      <c r="R50" s="282"/>
      <c r="S50" s="282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82"/>
      <c r="R51" s="282"/>
      <c r="S51" s="282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91"/>
      <c r="R53" s="292"/>
      <c r="S53" s="293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94"/>
      <c r="R54" s="295"/>
      <c r="S54" s="296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97"/>
      <c r="R55" s="298"/>
      <c r="S55" s="299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82"/>
      <c r="R56" s="282"/>
      <c r="S56" s="282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77"/>
      <c r="R57" s="277"/>
      <c r="S57" s="277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77"/>
      <c r="R58" s="277"/>
      <c r="S58" s="27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82"/>
      <c r="R59" s="282"/>
      <c r="S59" s="282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82"/>
      <c r="R60" s="282"/>
      <c r="S60" s="282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82"/>
      <c r="R61" s="282"/>
      <c r="S61" s="282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304"/>
      <c r="R62" s="305"/>
      <c r="S62" s="306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6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2021-06-02(수) 오전 00:00</v>
      </c>
      <c r="C69" s="320"/>
      <c r="D69" s="279" t="str">
        <f>TEXT($G$1, "[$-ko-KR]yyyy-mm-dd(ddd) ") &amp; "오후 14:00"</f>
        <v>2021-06-02(수) 오후 14:00</v>
      </c>
      <c r="E69" s="280"/>
      <c r="F69" s="281"/>
      <c r="G69" s="279" t="str">
        <f>TEXT($G$1, "[$-ko-KR]yyyy-mm-dd(ddd) ") &amp; "오후 19:00"</f>
        <v>2021-06-02(수) 오후 19:00</v>
      </c>
      <c r="H69" s="280"/>
      <c r="I69" s="281"/>
      <c r="J69" s="279" t="str">
        <f>TEXT($G$1, "[$-ko-KR]yyyy-mm-dd(ddd) ") &amp; "오후 21:00"</f>
        <v>2021-06-02(수) 오후 21:00</v>
      </c>
      <c r="K69" s="280"/>
      <c r="L69" s="281"/>
      <c r="M69" s="279" t="str">
        <f>TEXT($G$1+1, "[$-ko-KR]yyyy-mm-dd(ddd) ") &amp; "오전 00:00"</f>
        <v>2021-06-03(목)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77"/>
      <c r="R71" s="277"/>
      <c r="S71" s="27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77"/>
      <c r="R72" s="277"/>
      <c r="S72" s="27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82"/>
      <c r="R73" s="282"/>
      <c r="S73" s="282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82"/>
      <c r="R74" s="282"/>
      <c r="S74" s="282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82"/>
      <c r="R75" s="282"/>
      <c r="S75" s="282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82"/>
      <c r="R76" s="282"/>
      <c r="S76" s="282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82"/>
      <c r="R77" s="282"/>
      <c r="S77" s="282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82"/>
      <c r="R78" s="282"/>
      <c r="S78" s="282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91"/>
      <c r="R80" s="292"/>
      <c r="S80" s="293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94"/>
      <c r="R81" s="295"/>
      <c r="S81" s="296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97"/>
      <c r="R82" s="298"/>
      <c r="S82" s="299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82"/>
      <c r="R83" s="282"/>
      <c r="S83" s="282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77"/>
      <c r="R84" s="277"/>
      <c r="S84" s="27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77"/>
      <c r="R85" s="277"/>
      <c r="S85" s="277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82"/>
      <c r="R86" s="282"/>
      <c r="S86" s="282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82"/>
      <c r="R87" s="282"/>
      <c r="S87" s="282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82"/>
      <c r="R88" s="282"/>
      <c r="S88" s="282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304"/>
      <c r="R89" s="305"/>
      <c r="S89" s="306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6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2021-06-02(수) 오전 00:00</v>
      </c>
      <c r="C96" s="320"/>
      <c r="D96" s="279" t="str">
        <f>TEXT($G$1, "[$-ko-KR]yyyy-mm-dd(ddd) ") &amp; "오후 14:00"</f>
        <v>2021-06-02(수) 오후 14:00</v>
      </c>
      <c r="E96" s="280"/>
      <c r="F96" s="281"/>
      <c r="G96" s="279" t="str">
        <f>TEXT($G$1, "[$-ko-KR]yyyy-mm-dd(ddd) ") &amp; "오후 19:00"</f>
        <v>2021-06-02(수) 오후 19:00</v>
      </c>
      <c r="H96" s="280"/>
      <c r="I96" s="281"/>
      <c r="J96" s="279" t="str">
        <f>TEXT($G$1, "[$-ko-KR]yyyy-mm-dd(ddd) ") &amp; "오후 21:00"</f>
        <v>2021-06-02(수) 오후 21:00</v>
      </c>
      <c r="K96" s="280"/>
      <c r="L96" s="281"/>
      <c r="M96" s="279" t="str">
        <f>TEXT($G$1+1, "[$-ko-KR]yyyy-mm-dd(ddd) ") &amp; "오전 00:00"</f>
        <v>2021-06-03(목)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77"/>
      <c r="R98" s="277"/>
      <c r="S98" s="27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77"/>
      <c r="R99" s="277"/>
      <c r="S99" s="27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82"/>
      <c r="R100" s="282"/>
      <c r="S100" s="282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82"/>
      <c r="R101" s="282"/>
      <c r="S101" s="282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82"/>
      <c r="R102" s="282"/>
      <c r="S102" s="282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82"/>
      <c r="R103" s="282"/>
      <c r="S103" s="282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82"/>
      <c r="R104" s="282"/>
      <c r="S104" s="282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82"/>
      <c r="R105" s="282"/>
      <c r="S105" s="282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91"/>
      <c r="R107" s="292"/>
      <c r="S107" s="293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94"/>
      <c r="R108" s="295"/>
      <c r="S108" s="296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97"/>
      <c r="R109" s="298"/>
      <c r="S109" s="299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82"/>
      <c r="R110" s="282"/>
      <c r="S110" s="282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77"/>
      <c r="R111" s="277"/>
      <c r="S111" s="27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77"/>
      <c r="R112" s="277"/>
      <c r="S112" s="27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82"/>
      <c r="R113" s="282"/>
      <c r="S113" s="282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82"/>
      <c r="R114" s="282"/>
      <c r="S114" s="282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82"/>
      <c r="R115" s="282"/>
      <c r="S115" s="282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304"/>
      <c r="R116" s="305"/>
      <c r="S116" s="30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6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2021-06-02(수) 오전 00:00</v>
      </c>
      <c r="C123" s="320"/>
      <c r="D123" s="279" t="str">
        <f>TEXT($G$1, "[$-ko-KR]yyyy-mm-dd(ddd) ") &amp; "오후 14:00"</f>
        <v>2021-06-02(수) 오후 14:00</v>
      </c>
      <c r="E123" s="280"/>
      <c r="F123" s="281"/>
      <c r="G123" s="279" t="str">
        <f>TEXT($G$1, "[$-ko-KR]yyyy-mm-dd(ddd) ") &amp; "오후 19:00"</f>
        <v>2021-06-02(수) 오후 19:00</v>
      </c>
      <c r="H123" s="280"/>
      <c r="I123" s="281"/>
      <c r="J123" s="279" t="str">
        <f>TEXT($G$1, "[$-ko-KR]yyyy-mm-dd(ddd) ") &amp; "오후 21:00"</f>
        <v>2021-06-02(수) 오후 21:00</v>
      </c>
      <c r="K123" s="280"/>
      <c r="L123" s="281"/>
      <c r="M123" s="279" t="str">
        <f>TEXT($G$1+1, "[$-ko-KR]yyyy-mm-dd(ddd) ") &amp; "오전 00:00"</f>
        <v>2021-06-03(목)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77"/>
      <c r="R125" s="277"/>
      <c r="S125" s="277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77"/>
      <c r="R126" s="277"/>
      <c r="S126" s="277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82"/>
      <c r="R127" s="282"/>
      <c r="S127" s="282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82"/>
      <c r="R128" s="282"/>
      <c r="S128" s="282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82"/>
      <c r="R129" s="282"/>
      <c r="S129" s="282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82"/>
      <c r="R130" s="282"/>
      <c r="S130" s="282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82"/>
      <c r="R131" s="282"/>
      <c r="S131" s="282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82"/>
      <c r="R132" s="282"/>
      <c r="S132" s="282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91"/>
      <c r="R134" s="292"/>
      <c r="S134" s="293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94"/>
      <c r="R135" s="295"/>
      <c r="S135" s="296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97"/>
      <c r="R136" s="298"/>
      <c r="S136" s="299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82"/>
      <c r="R137" s="282"/>
      <c r="S137" s="282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77"/>
      <c r="R138" s="277"/>
      <c r="S138" s="277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77"/>
      <c r="R139" s="277"/>
      <c r="S139" s="27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82"/>
      <c r="R140" s="282"/>
      <c r="S140" s="282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82"/>
      <c r="R141" s="282"/>
      <c r="S141" s="282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82"/>
      <c r="R142" s="282"/>
      <c r="S142" s="282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304"/>
      <c r="R143" s="305"/>
      <c r="S143" s="30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6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2021-06-02(수) 오전 00:00</v>
      </c>
      <c r="C150" s="320"/>
      <c r="D150" s="279" t="str">
        <f>TEXT($G$1, "[$-ko-KR]yyyy-mm-dd(ddd) ") &amp; "오후 14:00"</f>
        <v>2021-06-02(수) 오후 14:00</v>
      </c>
      <c r="E150" s="280"/>
      <c r="F150" s="281"/>
      <c r="G150" s="279" t="str">
        <f>TEXT($G$1, "[$-ko-KR]yyyy-mm-dd(ddd) ") &amp; "오후 19:00"</f>
        <v>2021-06-02(수) 오후 19:00</v>
      </c>
      <c r="H150" s="280"/>
      <c r="I150" s="281"/>
      <c r="J150" s="279" t="str">
        <f>TEXT($G$1, "[$-ko-KR]yyyy-mm-dd(ddd) ") &amp; "오후 21:00"</f>
        <v>2021-06-02(수) 오후 21:00</v>
      </c>
      <c r="K150" s="280"/>
      <c r="L150" s="281"/>
      <c r="M150" s="279" t="str">
        <f>TEXT($G$1+1, "[$-ko-KR]yyyy-mm-dd(ddd) ") &amp; "오전 00:00"</f>
        <v>2021-06-03(목)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77"/>
      <c r="R152" s="277"/>
      <c r="S152" s="27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77"/>
      <c r="R153" s="277"/>
      <c r="S153" s="27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82"/>
      <c r="R154" s="282"/>
      <c r="S154" s="282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82"/>
      <c r="R155" s="282"/>
      <c r="S155" s="282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82"/>
      <c r="R156" s="282"/>
      <c r="S156" s="282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82"/>
      <c r="R157" s="282"/>
      <c r="S157" s="282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82"/>
      <c r="R158" s="282"/>
      <c r="S158" s="282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82"/>
      <c r="R159" s="282"/>
      <c r="S159" s="282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91"/>
      <c r="R161" s="292"/>
      <c r="S161" s="293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94"/>
      <c r="R162" s="295"/>
      <c r="S162" s="296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97"/>
      <c r="R163" s="298"/>
      <c r="S163" s="299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82"/>
      <c r="R164" s="282"/>
      <c r="S164" s="282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77"/>
      <c r="R165" s="277"/>
      <c r="S165" s="277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77"/>
      <c r="R166" s="277"/>
      <c r="S166" s="277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82"/>
      <c r="R167" s="282"/>
      <c r="S167" s="282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82"/>
      <c r="R168" s="282"/>
      <c r="S168" s="282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82"/>
      <c r="R169" s="282"/>
      <c r="S169" s="282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304"/>
      <c r="R170" s="305"/>
      <c r="S170" s="306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6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2021-06-02(수) 오전 00:00</v>
      </c>
      <c r="C177" s="320"/>
      <c r="D177" s="279" t="str">
        <f>TEXT($G$1, "[$-ko-KR]yyyy-mm-dd(ddd) ") &amp; "오후 14:00"</f>
        <v>2021-06-02(수) 오후 14:00</v>
      </c>
      <c r="E177" s="280"/>
      <c r="F177" s="281"/>
      <c r="G177" s="279" t="str">
        <f>TEXT($G$1, "[$-ko-KR]yyyy-mm-dd(ddd) ") &amp; "오후 19:00"</f>
        <v>2021-06-02(수) 오후 19:00</v>
      </c>
      <c r="H177" s="280"/>
      <c r="I177" s="281"/>
      <c r="J177" s="279" t="str">
        <f>TEXT($G$1, "[$-ko-KR]yyyy-mm-dd(ddd) ") &amp; "오후 21:00"</f>
        <v>2021-06-02(수) 오후 21:00</v>
      </c>
      <c r="K177" s="280"/>
      <c r="L177" s="281"/>
      <c r="M177" s="279" t="str">
        <f>TEXT($G$1+1, "[$-ko-KR]yyyy-mm-dd(ddd) ") &amp; "오전 00:00"</f>
        <v>2021-06-03(목)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77"/>
      <c r="R179" s="277"/>
      <c r="S179" s="277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77"/>
      <c r="R180" s="277"/>
      <c r="S180" s="27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82"/>
      <c r="R181" s="282"/>
      <c r="S181" s="282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82"/>
      <c r="R182" s="282"/>
      <c r="S182" s="282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82"/>
      <c r="R183" s="282"/>
      <c r="S183" s="282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82"/>
      <c r="R184" s="282"/>
      <c r="S184" s="282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82"/>
      <c r="R185" s="282"/>
      <c r="S185" s="282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82"/>
      <c r="R186" s="282"/>
      <c r="S186" s="282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91"/>
      <c r="R188" s="292"/>
      <c r="S188" s="293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94"/>
      <c r="R189" s="295"/>
      <c r="S189" s="296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97"/>
      <c r="R190" s="298"/>
      <c r="S190" s="299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82"/>
      <c r="R191" s="282"/>
      <c r="S191" s="282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77"/>
      <c r="R192" s="277"/>
      <c r="S192" s="27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77"/>
      <c r="R193" s="277"/>
      <c r="S193" s="277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82"/>
      <c r="R194" s="282"/>
      <c r="S194" s="282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82"/>
      <c r="R195" s="282"/>
      <c r="S195" s="282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82"/>
      <c r="R196" s="282"/>
      <c r="S196" s="282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304"/>
      <c r="R197" s="305"/>
      <c r="S197" s="30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44350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6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2021-06-03(목) 오전 00:00</v>
      </c>
      <c r="C15" s="323"/>
      <c r="D15" s="279" t="str">
        <f>TEXT($G$1, "[$-ko-KR]yyyy-mm-dd(ddd) ") &amp; "오후 14:00"</f>
        <v>2021-06-03(목) 오후 14:00</v>
      </c>
      <c r="E15" s="280"/>
      <c r="F15" s="281"/>
      <c r="G15" s="279" t="str">
        <f>TEXT($G$1, "[$-ko-KR]yyyy-mm-dd(ddd) ") &amp; "오후 19:00"</f>
        <v>2021-06-03(목) 오후 19:00</v>
      </c>
      <c r="H15" s="280"/>
      <c r="I15" s="281"/>
      <c r="J15" s="279" t="str">
        <f>TEXT($G$1, "[$-ko-KR]yyyy-mm-dd(ddd) ") &amp; "오후 21:00"</f>
        <v>2021-06-03(목) 오후 21:00</v>
      </c>
      <c r="K15" s="280"/>
      <c r="L15" s="281"/>
      <c r="M15" s="279" t="str">
        <f>TEXT($G$1+1, "[$-ko-KR]yyyy-mm-dd(ddd) ") &amp; "오전 00:00"</f>
        <v>2021-06-04(금)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77"/>
      <c r="R17" s="277"/>
      <c r="S17" s="27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77"/>
      <c r="R18" s="277"/>
      <c r="S18" s="277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82"/>
      <c r="R19" s="282"/>
      <c r="S19" s="282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82"/>
      <c r="R20" s="282"/>
      <c r="S20" s="282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82"/>
      <c r="R21" s="282"/>
      <c r="S21" s="282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82"/>
      <c r="R22" s="282"/>
      <c r="S22" s="282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82"/>
      <c r="R23" s="282"/>
      <c r="S23" s="282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82"/>
      <c r="R24" s="282"/>
      <c r="S24" s="282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91"/>
      <c r="R26" s="292"/>
      <c r="S26" s="293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94"/>
      <c r="R27" s="295"/>
      <c r="S27" s="296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97"/>
      <c r="R28" s="298"/>
      <c r="S28" s="299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82"/>
      <c r="R29" s="282"/>
      <c r="S29" s="282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77"/>
      <c r="R30" s="277"/>
      <c r="S30" s="277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77"/>
      <c r="R31" s="277"/>
      <c r="S31" s="27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6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2021-06-03(목) 오전 00:00</v>
      </c>
      <c r="C42" s="320"/>
      <c r="D42" s="279" t="str">
        <f>TEXT($G$1, "[$-ko-KR]yyyy-mm-dd(ddd) ") &amp; "오후 14:00"</f>
        <v>2021-06-03(목) 오후 14:00</v>
      </c>
      <c r="E42" s="280"/>
      <c r="F42" s="281"/>
      <c r="G42" s="279" t="str">
        <f>TEXT($G$1, "[$-ko-KR]yyyy-mm-dd(ddd) ") &amp; "오후 19:00"</f>
        <v>2021-06-03(목) 오후 19:00</v>
      </c>
      <c r="H42" s="280"/>
      <c r="I42" s="281"/>
      <c r="J42" s="279" t="str">
        <f>TEXT($G$1, "[$-ko-KR]yyyy-mm-dd(ddd) ") &amp; "오후 21:00"</f>
        <v>2021-06-03(목) 오후 21:00</v>
      </c>
      <c r="K42" s="280"/>
      <c r="L42" s="281"/>
      <c r="M42" s="279" t="str">
        <f>TEXT($G$1+1, "[$-ko-KR]yyyy-mm-dd(ddd) ") &amp; "오전 00:00"</f>
        <v>2021-06-04(금)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77"/>
      <c r="R44" s="277"/>
      <c r="S44" s="277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77"/>
      <c r="R45" s="277"/>
      <c r="S45" s="27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82"/>
      <c r="R46" s="282"/>
      <c r="S46" s="282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82"/>
      <c r="R47" s="282"/>
      <c r="S47" s="282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82"/>
      <c r="R48" s="282"/>
      <c r="S48" s="282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82"/>
      <c r="R49" s="282"/>
      <c r="S49" s="282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82"/>
      <c r="R50" s="282"/>
      <c r="S50" s="282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82"/>
      <c r="R51" s="282"/>
      <c r="S51" s="282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91"/>
      <c r="R53" s="292"/>
      <c r="S53" s="293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94"/>
      <c r="R54" s="295"/>
      <c r="S54" s="296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97"/>
      <c r="R55" s="298"/>
      <c r="S55" s="299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82"/>
      <c r="R56" s="282"/>
      <c r="S56" s="282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77"/>
      <c r="R57" s="277"/>
      <c r="S57" s="277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77"/>
      <c r="R58" s="277"/>
      <c r="S58" s="277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82"/>
      <c r="R59" s="282"/>
      <c r="S59" s="282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82"/>
      <c r="R60" s="282"/>
      <c r="S60" s="282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82"/>
      <c r="R61" s="282"/>
      <c r="S61" s="282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304"/>
      <c r="R62" s="305"/>
      <c r="S62" s="30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6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2021-06-03(목) 오전 00:00</v>
      </c>
      <c r="C69" s="320"/>
      <c r="D69" s="279" t="str">
        <f>TEXT($G$1, "[$-ko-KR]yyyy-mm-dd(ddd) ") &amp; "오후 14:00"</f>
        <v>2021-06-03(목) 오후 14:00</v>
      </c>
      <c r="E69" s="280"/>
      <c r="F69" s="281"/>
      <c r="G69" s="279" t="str">
        <f>TEXT($G$1, "[$-ko-KR]yyyy-mm-dd(ddd) ") &amp; "오후 19:00"</f>
        <v>2021-06-03(목) 오후 19:00</v>
      </c>
      <c r="H69" s="280"/>
      <c r="I69" s="281"/>
      <c r="J69" s="279" t="str">
        <f>TEXT($G$1, "[$-ko-KR]yyyy-mm-dd(ddd) ") &amp; "오후 21:00"</f>
        <v>2021-06-03(목) 오후 21:00</v>
      </c>
      <c r="K69" s="280"/>
      <c r="L69" s="281"/>
      <c r="M69" s="279" t="str">
        <f>TEXT($G$1+1, "[$-ko-KR]yyyy-mm-dd(ddd) ") &amp; "오전 00:00"</f>
        <v>2021-06-04(금)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77"/>
      <c r="R71" s="277"/>
      <c r="S71" s="27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77"/>
      <c r="R72" s="277"/>
      <c r="S72" s="27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82"/>
      <c r="R73" s="282"/>
      <c r="S73" s="282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82"/>
      <c r="R74" s="282"/>
      <c r="S74" s="282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82"/>
      <c r="R75" s="282"/>
      <c r="S75" s="282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82"/>
      <c r="R76" s="282"/>
      <c r="S76" s="282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82"/>
      <c r="R77" s="282"/>
      <c r="S77" s="282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82"/>
      <c r="R78" s="282"/>
      <c r="S78" s="282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91"/>
      <c r="R80" s="292"/>
      <c r="S80" s="293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94"/>
      <c r="R81" s="295"/>
      <c r="S81" s="296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97"/>
      <c r="R82" s="298"/>
      <c r="S82" s="299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82"/>
      <c r="R83" s="282"/>
      <c r="S83" s="282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77"/>
      <c r="R84" s="277"/>
      <c r="S84" s="27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77"/>
      <c r="R85" s="277"/>
      <c r="S85" s="27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82"/>
      <c r="R86" s="282"/>
      <c r="S86" s="282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82"/>
      <c r="R87" s="282"/>
      <c r="S87" s="282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82"/>
      <c r="R88" s="282"/>
      <c r="S88" s="282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304"/>
      <c r="R89" s="305"/>
      <c r="S89" s="306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68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2021-06-03(목) 오전 00:00</v>
      </c>
      <c r="C96" s="320"/>
      <c r="D96" s="279" t="str">
        <f>TEXT($G$1, "[$-ko-KR]yyyy-mm-dd(ddd) ") &amp; "오후 14:00"</f>
        <v>2021-06-03(목) 오후 14:00</v>
      </c>
      <c r="E96" s="280"/>
      <c r="F96" s="281"/>
      <c r="G96" s="279" t="str">
        <f>TEXT($G$1, "[$-ko-KR]yyyy-mm-dd(ddd) ") &amp; "오후 19:00"</f>
        <v>2021-06-03(목) 오후 19:00</v>
      </c>
      <c r="H96" s="280"/>
      <c r="I96" s="281"/>
      <c r="J96" s="279" t="str">
        <f>TEXT($G$1, "[$-ko-KR]yyyy-mm-dd(ddd) ") &amp; "오후 21:00"</f>
        <v>2021-06-03(목) 오후 21:00</v>
      </c>
      <c r="K96" s="280"/>
      <c r="L96" s="281"/>
      <c r="M96" s="279" t="str">
        <f>TEXT($G$1+1, "[$-ko-KR]yyyy-mm-dd(ddd) ") &amp; "오전 00:00"</f>
        <v>2021-06-04(금)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77"/>
      <c r="R98" s="277"/>
      <c r="S98" s="27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77"/>
      <c r="R99" s="277"/>
      <c r="S99" s="27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82"/>
      <c r="R100" s="282"/>
      <c r="S100" s="282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82"/>
      <c r="R101" s="282"/>
      <c r="S101" s="282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82"/>
      <c r="R102" s="282"/>
      <c r="S102" s="282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82"/>
      <c r="R103" s="282"/>
      <c r="S103" s="282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82"/>
      <c r="R104" s="282"/>
      <c r="S104" s="282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82"/>
      <c r="R105" s="282"/>
      <c r="S105" s="282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91"/>
      <c r="R107" s="292"/>
      <c r="S107" s="293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94"/>
      <c r="R108" s="295"/>
      <c r="S108" s="296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97"/>
      <c r="R109" s="298"/>
      <c r="S109" s="299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82"/>
      <c r="R110" s="282"/>
      <c r="S110" s="282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77"/>
      <c r="R111" s="277"/>
      <c r="S111" s="27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77"/>
      <c r="R112" s="277"/>
      <c r="S112" s="27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82"/>
      <c r="R113" s="282"/>
      <c r="S113" s="282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82"/>
      <c r="R114" s="282"/>
      <c r="S114" s="282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82"/>
      <c r="R115" s="282"/>
      <c r="S115" s="282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304"/>
      <c r="R116" s="305"/>
      <c r="S116" s="306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6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2021-06-03(목) 오전 00:00</v>
      </c>
      <c r="C123" s="320"/>
      <c r="D123" s="279" t="str">
        <f>TEXT($G$1, "[$-ko-KR]yyyy-mm-dd(ddd) ") &amp; "오후 14:00"</f>
        <v>2021-06-03(목) 오후 14:00</v>
      </c>
      <c r="E123" s="280"/>
      <c r="F123" s="281"/>
      <c r="G123" s="279" t="str">
        <f>TEXT($G$1, "[$-ko-KR]yyyy-mm-dd(ddd) ") &amp; "오후 19:00"</f>
        <v>2021-06-03(목) 오후 19:00</v>
      </c>
      <c r="H123" s="280"/>
      <c r="I123" s="281"/>
      <c r="J123" s="279" t="str">
        <f>TEXT($G$1, "[$-ko-KR]yyyy-mm-dd(ddd) ") &amp; "오후 21:00"</f>
        <v>2021-06-03(목) 오후 21:00</v>
      </c>
      <c r="K123" s="280"/>
      <c r="L123" s="281"/>
      <c r="M123" s="279" t="str">
        <f>TEXT($G$1+1, "[$-ko-KR]yyyy-mm-dd(ddd) ") &amp; "오전 00:00"</f>
        <v>2021-06-04(금)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77"/>
      <c r="R125" s="277"/>
      <c r="S125" s="27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77"/>
      <c r="R126" s="277"/>
      <c r="S126" s="277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82"/>
      <c r="R127" s="282"/>
      <c r="S127" s="282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82"/>
      <c r="R128" s="282"/>
      <c r="S128" s="282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82"/>
      <c r="R129" s="282"/>
      <c r="S129" s="282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82"/>
      <c r="R130" s="282"/>
      <c r="S130" s="282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82"/>
      <c r="R131" s="282"/>
      <c r="S131" s="282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82"/>
      <c r="R132" s="282"/>
      <c r="S132" s="282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91"/>
      <c r="R134" s="292"/>
      <c r="S134" s="293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94"/>
      <c r="R135" s="295"/>
      <c r="S135" s="296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97"/>
      <c r="R136" s="298"/>
      <c r="S136" s="299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82"/>
      <c r="R137" s="282"/>
      <c r="S137" s="282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77"/>
      <c r="R138" s="277"/>
      <c r="S138" s="277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77"/>
      <c r="R139" s="277"/>
      <c r="S139" s="277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82"/>
      <c r="R140" s="282"/>
      <c r="S140" s="282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82"/>
      <c r="R141" s="282"/>
      <c r="S141" s="282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82"/>
      <c r="R142" s="282"/>
      <c r="S142" s="282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304"/>
      <c r="R143" s="305"/>
      <c r="S143" s="306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6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2021-06-03(목) 오전 00:00</v>
      </c>
      <c r="C150" s="320"/>
      <c r="D150" s="279" t="str">
        <f>TEXT($G$1, "[$-ko-KR]yyyy-mm-dd(ddd) ") &amp; "오후 14:00"</f>
        <v>2021-06-03(목) 오후 14:00</v>
      </c>
      <c r="E150" s="280"/>
      <c r="F150" s="281"/>
      <c r="G150" s="279" t="str">
        <f>TEXT($G$1, "[$-ko-KR]yyyy-mm-dd(ddd) ") &amp; "오후 19:00"</f>
        <v>2021-06-03(목) 오후 19:00</v>
      </c>
      <c r="H150" s="280"/>
      <c r="I150" s="281"/>
      <c r="J150" s="279" t="str">
        <f>TEXT($G$1, "[$-ko-KR]yyyy-mm-dd(ddd) ") &amp; "오후 21:00"</f>
        <v>2021-06-03(목) 오후 21:00</v>
      </c>
      <c r="K150" s="280"/>
      <c r="L150" s="281"/>
      <c r="M150" s="279" t="str">
        <f>TEXT($G$1+1, "[$-ko-KR]yyyy-mm-dd(ddd) ") &amp; "오전 00:00"</f>
        <v>2021-06-04(금)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77"/>
      <c r="R152" s="277"/>
      <c r="S152" s="277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77"/>
      <c r="R153" s="277"/>
      <c r="S153" s="27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82"/>
      <c r="R154" s="282"/>
      <c r="S154" s="282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82"/>
      <c r="R155" s="282"/>
      <c r="S155" s="282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82"/>
      <c r="R156" s="282"/>
      <c r="S156" s="282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82"/>
      <c r="R157" s="282"/>
      <c r="S157" s="282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82"/>
      <c r="R158" s="282"/>
      <c r="S158" s="282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82"/>
      <c r="R159" s="282"/>
      <c r="S159" s="282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91"/>
      <c r="R161" s="292"/>
      <c r="S161" s="293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94"/>
      <c r="R162" s="295"/>
      <c r="S162" s="296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97"/>
      <c r="R163" s="298"/>
      <c r="S163" s="299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82"/>
      <c r="R164" s="282"/>
      <c r="S164" s="282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77"/>
      <c r="R165" s="277"/>
      <c r="S165" s="277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77"/>
      <c r="R166" s="277"/>
      <c r="S166" s="277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82"/>
      <c r="R167" s="282"/>
      <c r="S167" s="282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82"/>
      <c r="R168" s="282"/>
      <c r="S168" s="282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82"/>
      <c r="R169" s="282"/>
      <c r="S169" s="282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304"/>
      <c r="R170" s="305"/>
      <c r="S170" s="30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6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2021-06-03(목) 오전 00:00</v>
      </c>
      <c r="C177" s="320"/>
      <c r="D177" s="279" t="str">
        <f>TEXT($G$1, "[$-ko-KR]yyyy-mm-dd(ddd) ") &amp; "오후 14:00"</f>
        <v>2021-06-03(목) 오후 14:00</v>
      </c>
      <c r="E177" s="280"/>
      <c r="F177" s="281"/>
      <c r="G177" s="279" t="str">
        <f>TEXT($G$1, "[$-ko-KR]yyyy-mm-dd(ddd) ") &amp; "오후 19:00"</f>
        <v>2021-06-03(목) 오후 19:00</v>
      </c>
      <c r="H177" s="280"/>
      <c r="I177" s="281"/>
      <c r="J177" s="279" t="str">
        <f>TEXT($G$1, "[$-ko-KR]yyyy-mm-dd(ddd) ") &amp; "오후 21:00"</f>
        <v>2021-06-03(목) 오후 21:00</v>
      </c>
      <c r="K177" s="280"/>
      <c r="L177" s="281"/>
      <c r="M177" s="279" t="str">
        <f>TEXT($G$1+1, "[$-ko-KR]yyyy-mm-dd(ddd) ") &amp; "오전 00:00"</f>
        <v>2021-06-04(금)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77"/>
      <c r="R179" s="277"/>
      <c r="S179" s="27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77"/>
      <c r="R180" s="277"/>
      <c r="S180" s="277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82"/>
      <c r="R181" s="282"/>
      <c r="S181" s="282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82"/>
      <c r="R182" s="282"/>
      <c r="S182" s="282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82"/>
      <c r="R183" s="282"/>
      <c r="S183" s="282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82"/>
      <c r="R184" s="282"/>
      <c r="S184" s="282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82"/>
      <c r="R185" s="282"/>
      <c r="S185" s="282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82"/>
      <c r="R186" s="282"/>
      <c r="S186" s="282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91"/>
      <c r="R188" s="292"/>
      <c r="S188" s="293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94"/>
      <c r="R189" s="295"/>
      <c r="S189" s="296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97"/>
      <c r="R190" s="298"/>
      <c r="S190" s="299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82"/>
      <c r="R191" s="282"/>
      <c r="S191" s="282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77"/>
      <c r="R192" s="277"/>
      <c r="S192" s="27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77"/>
      <c r="R193" s="277"/>
      <c r="S193" s="277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82"/>
      <c r="R194" s="282"/>
      <c r="S194" s="282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82"/>
      <c r="R195" s="282"/>
      <c r="S195" s="282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82"/>
      <c r="R196" s="282"/>
      <c r="S196" s="282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304"/>
      <c r="R197" s="305"/>
      <c r="S197" s="306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44351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7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2021-06-04(금) 오전 00:00</v>
      </c>
      <c r="C15" s="323"/>
      <c r="D15" s="279" t="str">
        <f>TEXT($G$1, "[$-ko-KR]yyyy-mm-dd(ddd) ") &amp; "오후 14:00"</f>
        <v>2021-06-04(금) 오후 14:00</v>
      </c>
      <c r="E15" s="280"/>
      <c r="F15" s="281"/>
      <c r="G15" s="279" t="str">
        <f>TEXT($G$1, "[$-ko-KR]yyyy-mm-dd(ddd) ") &amp; "오후 19:00"</f>
        <v>2021-06-04(금) 오후 19:00</v>
      </c>
      <c r="H15" s="280"/>
      <c r="I15" s="281"/>
      <c r="J15" s="279" t="str">
        <f>TEXT($G$1, "[$-ko-KR]yyyy-mm-dd(ddd) ") &amp; "오후 21:00"</f>
        <v>2021-06-04(금) 오후 21:00</v>
      </c>
      <c r="K15" s="280"/>
      <c r="L15" s="281"/>
      <c r="M15" s="279" t="str">
        <f>TEXT($G$1+1, "[$-ko-KR]yyyy-mm-dd(ddd) ") &amp; "오전 00:00"</f>
        <v>2021-06-05(토)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77"/>
      <c r="R17" s="277"/>
      <c r="S17" s="277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77"/>
      <c r="R18" s="277"/>
      <c r="S18" s="277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82"/>
      <c r="R20" s="282"/>
      <c r="S20" s="282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7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2021-06-04(금) 오전 00:00</v>
      </c>
      <c r="C42" s="320"/>
      <c r="D42" s="279" t="str">
        <f>TEXT($G$1, "[$-ko-KR]yyyy-mm-dd(ddd) ") &amp; "오후 14:00"</f>
        <v>2021-06-04(금) 오후 14:00</v>
      </c>
      <c r="E42" s="280"/>
      <c r="F42" s="281"/>
      <c r="G42" s="279" t="str">
        <f>TEXT($G$1, "[$-ko-KR]yyyy-mm-dd(ddd) ") &amp; "오후 19:00"</f>
        <v>2021-06-04(금) 오후 19:00</v>
      </c>
      <c r="H42" s="280"/>
      <c r="I42" s="281"/>
      <c r="J42" s="279" t="str">
        <f>TEXT($G$1, "[$-ko-KR]yyyy-mm-dd(ddd) ") &amp; "오후 21:00"</f>
        <v>2021-06-04(금) 오후 21:00</v>
      </c>
      <c r="K42" s="280"/>
      <c r="L42" s="281"/>
      <c r="M42" s="279" t="str">
        <f>TEXT($G$1+1, "[$-ko-KR]yyyy-mm-dd(ddd) ") &amp; "오전 00:00"</f>
        <v>2021-06-05(토)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77"/>
      <c r="R44" s="277"/>
      <c r="S44" s="277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77"/>
      <c r="R45" s="277"/>
      <c r="S45" s="277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82"/>
      <c r="R46" s="282"/>
      <c r="S46" s="282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82"/>
      <c r="R47" s="282"/>
      <c r="S47" s="282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82"/>
      <c r="R48" s="282"/>
      <c r="S48" s="282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82"/>
      <c r="R49" s="282"/>
      <c r="S49" s="282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82"/>
      <c r="R50" s="282"/>
      <c r="S50" s="282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82"/>
      <c r="R51" s="282"/>
      <c r="S51" s="282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91"/>
      <c r="R53" s="292"/>
      <c r="S53" s="293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94"/>
      <c r="R54" s="295"/>
      <c r="S54" s="296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97"/>
      <c r="R55" s="298"/>
      <c r="S55" s="299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82"/>
      <c r="R56" s="282"/>
      <c r="S56" s="282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77"/>
      <c r="R57" s="277"/>
      <c r="S57" s="277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77"/>
      <c r="R58" s="277"/>
      <c r="S58" s="277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82"/>
      <c r="R59" s="282"/>
      <c r="S59" s="282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82"/>
      <c r="R60" s="282"/>
      <c r="S60" s="282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82"/>
      <c r="R61" s="282"/>
      <c r="S61" s="282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304"/>
      <c r="R62" s="305"/>
      <c r="S62" s="30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7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2021-06-04(금) 오전 00:00</v>
      </c>
      <c r="C69" s="320"/>
      <c r="D69" s="279" t="str">
        <f>TEXT($G$1, "[$-ko-KR]yyyy-mm-dd(ddd) ") &amp; "오후 14:00"</f>
        <v>2021-06-04(금) 오후 14:00</v>
      </c>
      <c r="E69" s="280"/>
      <c r="F69" s="281"/>
      <c r="G69" s="279" t="str">
        <f>TEXT($G$1, "[$-ko-KR]yyyy-mm-dd(ddd) ") &amp; "오후 19:00"</f>
        <v>2021-06-04(금) 오후 19:00</v>
      </c>
      <c r="H69" s="280"/>
      <c r="I69" s="281"/>
      <c r="J69" s="279" t="str">
        <f>TEXT($G$1, "[$-ko-KR]yyyy-mm-dd(ddd) ") &amp; "오후 21:00"</f>
        <v>2021-06-04(금) 오후 21:00</v>
      </c>
      <c r="K69" s="280"/>
      <c r="L69" s="281"/>
      <c r="M69" s="279" t="str">
        <f>TEXT($G$1+1, "[$-ko-KR]yyyy-mm-dd(ddd) ") &amp; "오전 00:00"</f>
        <v>2021-06-05(토)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77"/>
      <c r="R71" s="277"/>
      <c r="S71" s="277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77"/>
      <c r="R72" s="277"/>
      <c r="S72" s="27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82"/>
      <c r="R73" s="282"/>
      <c r="S73" s="282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82"/>
      <c r="R74" s="282"/>
      <c r="S74" s="282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82"/>
      <c r="R75" s="282"/>
      <c r="S75" s="282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82"/>
      <c r="R76" s="282"/>
      <c r="S76" s="282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82"/>
      <c r="R77" s="282"/>
      <c r="S77" s="282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82"/>
      <c r="R78" s="282"/>
      <c r="S78" s="282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91"/>
      <c r="R80" s="292"/>
      <c r="S80" s="293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94"/>
      <c r="R81" s="295"/>
      <c r="S81" s="296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97"/>
      <c r="R82" s="298"/>
      <c r="S82" s="299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82"/>
      <c r="R83" s="282"/>
      <c r="S83" s="282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77"/>
      <c r="R84" s="277"/>
      <c r="S84" s="277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77"/>
      <c r="R85" s="277"/>
      <c r="S85" s="277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82"/>
      <c r="R86" s="282"/>
      <c r="S86" s="282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82"/>
      <c r="R87" s="282"/>
      <c r="S87" s="282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82"/>
      <c r="R88" s="282"/>
      <c r="S88" s="282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304"/>
      <c r="R89" s="305"/>
      <c r="S89" s="306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7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2021-06-04(금) 오전 00:00</v>
      </c>
      <c r="C96" s="320"/>
      <c r="D96" s="279" t="str">
        <f>TEXT($G$1, "[$-ko-KR]yyyy-mm-dd(ddd) ") &amp; "오후 14:00"</f>
        <v>2021-06-04(금) 오후 14:00</v>
      </c>
      <c r="E96" s="280"/>
      <c r="F96" s="281"/>
      <c r="G96" s="279" t="str">
        <f>TEXT($G$1, "[$-ko-KR]yyyy-mm-dd(ddd) ") &amp; "오후 19:00"</f>
        <v>2021-06-04(금) 오후 19:00</v>
      </c>
      <c r="H96" s="280"/>
      <c r="I96" s="281"/>
      <c r="J96" s="279" t="str">
        <f>TEXT($G$1, "[$-ko-KR]yyyy-mm-dd(ddd) ") &amp; "오후 21:00"</f>
        <v>2021-06-04(금) 오후 21:00</v>
      </c>
      <c r="K96" s="280"/>
      <c r="L96" s="281"/>
      <c r="M96" s="279" t="str">
        <f>TEXT($G$1+1, "[$-ko-KR]yyyy-mm-dd(ddd) ") &amp; "오전 00:00"</f>
        <v>2021-06-05(토)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77"/>
      <c r="R98" s="277"/>
      <c r="S98" s="277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77"/>
      <c r="R99" s="277"/>
      <c r="S99" s="27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82"/>
      <c r="R100" s="282"/>
      <c r="S100" s="282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82"/>
      <c r="R101" s="282"/>
      <c r="S101" s="282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82"/>
      <c r="R102" s="282"/>
      <c r="S102" s="282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82"/>
      <c r="R103" s="282"/>
      <c r="S103" s="282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82"/>
      <c r="R104" s="282"/>
      <c r="S104" s="282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82"/>
      <c r="R105" s="282"/>
      <c r="S105" s="282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91"/>
      <c r="R107" s="292"/>
      <c r="S107" s="293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94"/>
      <c r="R108" s="295"/>
      <c r="S108" s="296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97"/>
      <c r="R109" s="298"/>
      <c r="S109" s="299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82"/>
      <c r="R110" s="282"/>
      <c r="S110" s="282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77"/>
      <c r="R111" s="277"/>
      <c r="S111" s="27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77"/>
      <c r="R112" s="277"/>
      <c r="S112" s="27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82"/>
      <c r="R113" s="282"/>
      <c r="S113" s="282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82"/>
      <c r="R114" s="282"/>
      <c r="S114" s="282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82"/>
      <c r="R115" s="282"/>
      <c r="S115" s="282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304"/>
      <c r="R116" s="305"/>
      <c r="S116" s="30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7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2021-06-04(금) 오전 00:00</v>
      </c>
      <c r="C123" s="320"/>
      <c r="D123" s="279" t="str">
        <f>TEXT($G$1, "[$-ko-KR]yyyy-mm-dd(ddd) ") &amp; "오후 14:00"</f>
        <v>2021-06-04(금) 오후 14:00</v>
      </c>
      <c r="E123" s="280"/>
      <c r="F123" s="281"/>
      <c r="G123" s="279" t="str">
        <f>TEXT($G$1, "[$-ko-KR]yyyy-mm-dd(ddd) ") &amp; "오후 19:00"</f>
        <v>2021-06-04(금) 오후 19:00</v>
      </c>
      <c r="H123" s="280"/>
      <c r="I123" s="281"/>
      <c r="J123" s="279" t="str">
        <f>TEXT($G$1, "[$-ko-KR]yyyy-mm-dd(ddd) ") &amp; "오후 21:00"</f>
        <v>2021-06-04(금) 오후 21:00</v>
      </c>
      <c r="K123" s="280"/>
      <c r="L123" s="281"/>
      <c r="M123" s="279" t="str">
        <f>TEXT($G$1+1, "[$-ko-KR]yyyy-mm-dd(ddd) ") &amp; "오전 00:00"</f>
        <v>2021-06-05(토)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77"/>
      <c r="R125" s="277"/>
      <c r="S125" s="27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77"/>
      <c r="R126" s="277"/>
      <c r="S126" s="277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82"/>
      <c r="R127" s="282"/>
      <c r="S127" s="282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82"/>
      <c r="R128" s="282"/>
      <c r="S128" s="282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82"/>
      <c r="R129" s="282"/>
      <c r="S129" s="282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82"/>
      <c r="R130" s="282"/>
      <c r="S130" s="282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82"/>
      <c r="R131" s="282"/>
      <c r="S131" s="282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82"/>
      <c r="R132" s="282"/>
      <c r="S132" s="282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91"/>
      <c r="R134" s="292"/>
      <c r="S134" s="293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94"/>
      <c r="R135" s="295"/>
      <c r="S135" s="296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97"/>
      <c r="R136" s="298"/>
      <c r="S136" s="299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82"/>
      <c r="R137" s="282"/>
      <c r="S137" s="282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77"/>
      <c r="R138" s="277"/>
      <c r="S138" s="277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77"/>
      <c r="R139" s="277"/>
      <c r="S139" s="277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82"/>
      <c r="R140" s="282"/>
      <c r="S140" s="282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82"/>
      <c r="R141" s="282"/>
      <c r="S141" s="282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82"/>
      <c r="R142" s="282"/>
      <c r="S142" s="282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304"/>
      <c r="R143" s="305"/>
      <c r="S143" s="306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7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2021-06-04(금) 오전 00:00</v>
      </c>
      <c r="C150" s="320"/>
      <c r="D150" s="279" t="str">
        <f>TEXT($G$1, "[$-ko-KR]yyyy-mm-dd(ddd) ") &amp; "오후 14:00"</f>
        <v>2021-06-04(금) 오후 14:00</v>
      </c>
      <c r="E150" s="280"/>
      <c r="F150" s="281"/>
      <c r="G150" s="279" t="str">
        <f>TEXT($G$1, "[$-ko-KR]yyyy-mm-dd(ddd) ") &amp; "오후 19:00"</f>
        <v>2021-06-04(금) 오후 19:00</v>
      </c>
      <c r="H150" s="280"/>
      <c r="I150" s="281"/>
      <c r="J150" s="279" t="str">
        <f>TEXT($G$1, "[$-ko-KR]yyyy-mm-dd(ddd) ") &amp; "오후 21:00"</f>
        <v>2021-06-04(금) 오후 21:00</v>
      </c>
      <c r="K150" s="280"/>
      <c r="L150" s="281"/>
      <c r="M150" s="279" t="str">
        <f>TEXT($G$1+1, "[$-ko-KR]yyyy-mm-dd(ddd) ") &amp; "오전 00:00"</f>
        <v>2021-06-05(토)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77"/>
      <c r="R152" s="277"/>
      <c r="S152" s="277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77"/>
      <c r="R153" s="277"/>
      <c r="S153" s="277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82"/>
      <c r="R154" s="282"/>
      <c r="S154" s="282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82"/>
      <c r="R155" s="282"/>
      <c r="S155" s="282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82"/>
      <c r="R156" s="282"/>
      <c r="S156" s="282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82"/>
      <c r="R157" s="282"/>
      <c r="S157" s="282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82"/>
      <c r="R158" s="282"/>
      <c r="S158" s="282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82"/>
      <c r="R159" s="282"/>
      <c r="S159" s="282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91"/>
      <c r="R161" s="292"/>
      <c r="S161" s="293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94"/>
      <c r="R162" s="295"/>
      <c r="S162" s="296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97"/>
      <c r="R163" s="298"/>
      <c r="S163" s="299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82"/>
      <c r="R164" s="282"/>
      <c r="S164" s="282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77"/>
      <c r="R165" s="277"/>
      <c r="S165" s="277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77"/>
      <c r="R166" s="277"/>
      <c r="S166" s="277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82"/>
      <c r="R167" s="282"/>
      <c r="S167" s="282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82"/>
      <c r="R168" s="282"/>
      <c r="S168" s="282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82"/>
      <c r="R169" s="282"/>
      <c r="S169" s="282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304"/>
      <c r="R170" s="305"/>
      <c r="S170" s="306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7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2021-06-04(금) 오전 00:00</v>
      </c>
      <c r="C177" s="320"/>
      <c r="D177" s="279" t="str">
        <f>TEXT($G$1, "[$-ko-KR]yyyy-mm-dd(ddd) ") &amp; "오후 14:00"</f>
        <v>2021-06-04(금) 오후 14:00</v>
      </c>
      <c r="E177" s="280"/>
      <c r="F177" s="281"/>
      <c r="G177" s="279" t="str">
        <f>TEXT($G$1, "[$-ko-KR]yyyy-mm-dd(ddd) ") &amp; "오후 19:00"</f>
        <v>2021-06-04(금) 오후 19:00</v>
      </c>
      <c r="H177" s="280"/>
      <c r="I177" s="281"/>
      <c r="J177" s="279" t="str">
        <f>TEXT($G$1, "[$-ko-KR]yyyy-mm-dd(ddd) ") &amp; "오후 21:00"</f>
        <v>2021-06-04(금) 오후 21:00</v>
      </c>
      <c r="K177" s="280"/>
      <c r="L177" s="281"/>
      <c r="M177" s="279" t="str">
        <f>TEXT($G$1+1, "[$-ko-KR]yyyy-mm-dd(ddd) ") &amp; "오전 00:00"</f>
        <v>2021-06-05(토)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77"/>
      <c r="R179" s="277"/>
      <c r="S179" s="277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77"/>
      <c r="R180" s="277"/>
      <c r="S180" s="277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82"/>
      <c r="R181" s="282"/>
      <c r="S181" s="282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82"/>
      <c r="R182" s="282"/>
      <c r="S182" s="282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82"/>
      <c r="R183" s="282"/>
      <c r="S183" s="282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82"/>
      <c r="R184" s="282"/>
      <c r="S184" s="282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82"/>
      <c r="R185" s="282"/>
      <c r="S185" s="282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82"/>
      <c r="R186" s="282"/>
      <c r="S186" s="282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91"/>
      <c r="R188" s="292"/>
      <c r="S188" s="293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94"/>
      <c r="R189" s="295"/>
      <c r="S189" s="296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97"/>
      <c r="R190" s="298"/>
      <c r="S190" s="299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82"/>
      <c r="R191" s="282"/>
      <c r="S191" s="282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77"/>
      <c r="R192" s="277"/>
      <c r="S192" s="277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77"/>
      <c r="R193" s="277"/>
      <c r="S193" s="27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82"/>
      <c r="R194" s="282"/>
      <c r="S194" s="282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82"/>
      <c r="R195" s="282"/>
      <c r="S195" s="282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82"/>
      <c r="R196" s="282"/>
      <c r="S196" s="282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304"/>
      <c r="R197" s="305"/>
      <c r="S197" s="306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44352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7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2021-06-05(토) 오전 00:00</v>
      </c>
      <c r="C15" s="323"/>
      <c r="D15" s="279" t="str">
        <f>TEXT($G$1, "[$-ko-KR]yyyy-mm-dd(ddd) ") &amp; "오후 14:00"</f>
        <v>2021-06-05(토) 오후 14:00</v>
      </c>
      <c r="E15" s="280"/>
      <c r="F15" s="281"/>
      <c r="G15" s="279" t="str">
        <f>TEXT($G$1, "[$-ko-KR]yyyy-mm-dd(ddd) ") &amp; "오후 19:00"</f>
        <v>2021-06-05(토) 오후 19:00</v>
      </c>
      <c r="H15" s="280"/>
      <c r="I15" s="281"/>
      <c r="J15" s="279" t="str">
        <f>TEXT($G$1, "[$-ko-KR]yyyy-mm-dd(ddd) ") &amp; "오후 21:00"</f>
        <v>2021-06-05(토) 오후 21:00</v>
      </c>
      <c r="K15" s="280"/>
      <c r="L15" s="281"/>
      <c r="M15" s="279" t="str">
        <f>TEXT($G$1+1, "[$-ko-KR]yyyy-mm-dd(ddd) ") &amp; "오전 00:00"</f>
        <v>2021-06-06(일)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7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2021-06-05(토) 오전 00:00</v>
      </c>
      <c r="C42" s="320"/>
      <c r="D42" s="279" t="str">
        <f>TEXT($G$1, "[$-ko-KR]yyyy-mm-dd(ddd) ") &amp; "오후 14:00"</f>
        <v>2021-06-05(토) 오후 14:00</v>
      </c>
      <c r="E42" s="280"/>
      <c r="F42" s="281"/>
      <c r="G42" s="279" t="str">
        <f>TEXT($G$1, "[$-ko-KR]yyyy-mm-dd(ddd) ") &amp; "오후 19:00"</f>
        <v>2021-06-05(토) 오후 19:00</v>
      </c>
      <c r="H42" s="280"/>
      <c r="I42" s="281"/>
      <c r="J42" s="279" t="str">
        <f>TEXT($G$1, "[$-ko-KR]yyyy-mm-dd(ddd) ") &amp; "오후 21:00"</f>
        <v>2021-06-05(토) 오후 21:00</v>
      </c>
      <c r="K42" s="280"/>
      <c r="L42" s="281"/>
      <c r="M42" s="279" t="str">
        <f>TEXT($G$1+1, "[$-ko-KR]yyyy-mm-dd(ddd) ") &amp; "오전 00:00"</f>
        <v>2021-06-06(일)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77"/>
      <c r="R44" s="277"/>
      <c r="S44" s="277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77"/>
      <c r="R45" s="277"/>
      <c r="S45" s="277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82"/>
      <c r="R46" s="282"/>
      <c r="S46" s="282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82"/>
      <c r="R47" s="282"/>
      <c r="S47" s="282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82"/>
      <c r="R48" s="282"/>
      <c r="S48" s="282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82"/>
      <c r="R49" s="282"/>
      <c r="S49" s="282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82"/>
      <c r="R50" s="282"/>
      <c r="S50" s="282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82"/>
      <c r="R51" s="282"/>
      <c r="S51" s="282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91"/>
      <c r="R53" s="292"/>
      <c r="S53" s="293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94"/>
      <c r="R54" s="295"/>
      <c r="S54" s="296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97"/>
      <c r="R55" s="298"/>
      <c r="S55" s="299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82"/>
      <c r="R56" s="282"/>
      <c r="S56" s="282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77"/>
      <c r="R57" s="277"/>
      <c r="S57" s="277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77"/>
      <c r="R58" s="277"/>
      <c r="S58" s="277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82"/>
      <c r="R59" s="282"/>
      <c r="S59" s="282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82"/>
      <c r="R60" s="282"/>
      <c r="S60" s="282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82"/>
      <c r="R61" s="282"/>
      <c r="S61" s="282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304"/>
      <c r="R62" s="305"/>
      <c r="S62" s="30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7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2021-06-05(토) 오전 00:00</v>
      </c>
      <c r="C69" s="320"/>
      <c r="D69" s="279" t="str">
        <f>TEXT($G$1, "[$-ko-KR]yyyy-mm-dd(ddd) ") &amp; "오후 14:00"</f>
        <v>2021-06-05(토) 오후 14:00</v>
      </c>
      <c r="E69" s="280"/>
      <c r="F69" s="281"/>
      <c r="G69" s="279" t="str">
        <f>TEXT($G$1, "[$-ko-KR]yyyy-mm-dd(ddd) ") &amp; "오후 19:00"</f>
        <v>2021-06-05(토) 오후 19:00</v>
      </c>
      <c r="H69" s="280"/>
      <c r="I69" s="281"/>
      <c r="J69" s="279" t="str">
        <f>TEXT($G$1, "[$-ko-KR]yyyy-mm-dd(ddd) ") &amp; "오후 21:00"</f>
        <v>2021-06-05(토) 오후 21:00</v>
      </c>
      <c r="K69" s="280"/>
      <c r="L69" s="281"/>
      <c r="M69" s="279" t="str">
        <f>TEXT($G$1+1, "[$-ko-KR]yyyy-mm-dd(ddd) ") &amp; "오전 00:00"</f>
        <v>2021-06-06(일)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77"/>
      <c r="R71" s="277"/>
      <c r="S71" s="277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77"/>
      <c r="R72" s="277"/>
      <c r="S72" s="277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82"/>
      <c r="R73" s="282"/>
      <c r="S73" s="282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82"/>
      <c r="R74" s="282"/>
      <c r="S74" s="282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82"/>
      <c r="R75" s="282"/>
      <c r="S75" s="282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82"/>
      <c r="R76" s="282"/>
      <c r="S76" s="282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82"/>
      <c r="R77" s="282"/>
      <c r="S77" s="282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82"/>
      <c r="R78" s="282"/>
      <c r="S78" s="282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91"/>
      <c r="R80" s="292"/>
      <c r="S80" s="293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94"/>
      <c r="R81" s="295"/>
      <c r="S81" s="296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97"/>
      <c r="R82" s="298"/>
      <c r="S82" s="299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82"/>
      <c r="R83" s="282"/>
      <c r="S83" s="282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77"/>
      <c r="R84" s="277"/>
      <c r="S84" s="277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77"/>
      <c r="R85" s="277"/>
      <c r="S85" s="277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82"/>
      <c r="R86" s="282"/>
      <c r="S86" s="282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82"/>
      <c r="R87" s="282"/>
      <c r="S87" s="282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82"/>
      <c r="R88" s="282"/>
      <c r="S88" s="282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304"/>
      <c r="R89" s="305"/>
      <c r="S89" s="306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7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2021-06-05(토) 오전 00:00</v>
      </c>
      <c r="C96" s="320"/>
      <c r="D96" s="279" t="str">
        <f>TEXT($G$1, "[$-ko-KR]yyyy-mm-dd(ddd) ") &amp; "오후 14:00"</f>
        <v>2021-06-05(토) 오후 14:00</v>
      </c>
      <c r="E96" s="280"/>
      <c r="F96" s="281"/>
      <c r="G96" s="279" t="str">
        <f>TEXT($G$1, "[$-ko-KR]yyyy-mm-dd(ddd) ") &amp; "오후 19:00"</f>
        <v>2021-06-05(토) 오후 19:00</v>
      </c>
      <c r="H96" s="280"/>
      <c r="I96" s="281"/>
      <c r="J96" s="279" t="str">
        <f>TEXT($G$1, "[$-ko-KR]yyyy-mm-dd(ddd) ") &amp; "오후 21:00"</f>
        <v>2021-06-05(토) 오후 21:00</v>
      </c>
      <c r="K96" s="280"/>
      <c r="L96" s="281"/>
      <c r="M96" s="279" t="str">
        <f>TEXT($G$1+1, "[$-ko-KR]yyyy-mm-dd(ddd) ") &amp; "오전 00:00"</f>
        <v>2021-06-06(일)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77"/>
      <c r="R98" s="277"/>
      <c r="S98" s="277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77"/>
      <c r="R99" s="277"/>
      <c r="S99" s="277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82"/>
      <c r="R100" s="282"/>
      <c r="S100" s="282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82"/>
      <c r="R101" s="282"/>
      <c r="S101" s="282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82"/>
      <c r="R102" s="282"/>
      <c r="S102" s="282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82"/>
      <c r="R103" s="282"/>
      <c r="S103" s="282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82"/>
      <c r="R104" s="282"/>
      <c r="S104" s="282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82"/>
      <c r="R105" s="282"/>
      <c r="S105" s="282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91"/>
      <c r="R107" s="292"/>
      <c r="S107" s="293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94"/>
      <c r="R108" s="295"/>
      <c r="S108" s="296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97"/>
      <c r="R109" s="298"/>
      <c r="S109" s="299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82"/>
      <c r="R110" s="282"/>
      <c r="S110" s="282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77"/>
      <c r="R111" s="277"/>
      <c r="S111" s="277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77"/>
      <c r="R112" s="277"/>
      <c r="S112" s="277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82"/>
      <c r="R113" s="282"/>
      <c r="S113" s="282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82"/>
      <c r="R114" s="282"/>
      <c r="S114" s="282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82"/>
      <c r="R115" s="282"/>
      <c r="S115" s="282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304"/>
      <c r="R116" s="305"/>
      <c r="S116" s="30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7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2021-06-05(토) 오전 00:00</v>
      </c>
      <c r="C123" s="320"/>
      <c r="D123" s="279" t="str">
        <f>TEXT($G$1, "[$-ko-KR]yyyy-mm-dd(ddd) ") &amp; "오후 14:00"</f>
        <v>2021-06-05(토) 오후 14:00</v>
      </c>
      <c r="E123" s="280"/>
      <c r="F123" s="281"/>
      <c r="G123" s="279" t="str">
        <f>TEXT($G$1, "[$-ko-KR]yyyy-mm-dd(ddd) ") &amp; "오후 19:00"</f>
        <v>2021-06-05(토) 오후 19:00</v>
      </c>
      <c r="H123" s="280"/>
      <c r="I123" s="281"/>
      <c r="J123" s="279" t="str">
        <f>TEXT($G$1, "[$-ko-KR]yyyy-mm-dd(ddd) ") &amp; "오후 21:00"</f>
        <v>2021-06-05(토) 오후 21:00</v>
      </c>
      <c r="K123" s="280"/>
      <c r="L123" s="281"/>
      <c r="M123" s="279" t="str">
        <f>TEXT($G$1+1, "[$-ko-KR]yyyy-mm-dd(ddd) ") &amp; "오전 00:00"</f>
        <v>2021-06-06(일)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77"/>
      <c r="R125" s="277"/>
      <c r="S125" s="277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77"/>
      <c r="R126" s="277"/>
      <c r="S126" s="277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82"/>
      <c r="R127" s="282"/>
      <c r="S127" s="282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82"/>
      <c r="R128" s="282"/>
      <c r="S128" s="282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82"/>
      <c r="R129" s="282"/>
      <c r="S129" s="282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82"/>
      <c r="R130" s="282"/>
      <c r="S130" s="282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82"/>
      <c r="R131" s="282"/>
      <c r="S131" s="282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82"/>
      <c r="R132" s="282"/>
      <c r="S132" s="282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91"/>
      <c r="R134" s="292"/>
      <c r="S134" s="293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94"/>
      <c r="R135" s="295"/>
      <c r="S135" s="296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97"/>
      <c r="R136" s="298"/>
      <c r="S136" s="299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82"/>
      <c r="R137" s="282"/>
      <c r="S137" s="282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77"/>
      <c r="R138" s="277"/>
      <c r="S138" s="277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77"/>
      <c r="R139" s="277"/>
      <c r="S139" s="277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82"/>
      <c r="R140" s="282"/>
      <c r="S140" s="282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82"/>
      <c r="R141" s="282"/>
      <c r="S141" s="282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82"/>
      <c r="R142" s="282"/>
      <c r="S142" s="282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304"/>
      <c r="R143" s="305"/>
      <c r="S143" s="30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7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2021-06-05(토) 오전 00:00</v>
      </c>
      <c r="C150" s="320"/>
      <c r="D150" s="279" t="str">
        <f>TEXT($G$1, "[$-ko-KR]yyyy-mm-dd(ddd) ") &amp; "오후 14:00"</f>
        <v>2021-06-05(토) 오후 14:00</v>
      </c>
      <c r="E150" s="280"/>
      <c r="F150" s="281"/>
      <c r="G150" s="279" t="str">
        <f>TEXT($G$1, "[$-ko-KR]yyyy-mm-dd(ddd) ") &amp; "오후 19:00"</f>
        <v>2021-06-05(토) 오후 19:00</v>
      </c>
      <c r="H150" s="280"/>
      <c r="I150" s="281"/>
      <c r="J150" s="279" t="str">
        <f>TEXT($G$1, "[$-ko-KR]yyyy-mm-dd(ddd) ") &amp; "오후 21:00"</f>
        <v>2021-06-05(토) 오후 21:00</v>
      </c>
      <c r="K150" s="280"/>
      <c r="L150" s="281"/>
      <c r="M150" s="279" t="str">
        <f>TEXT($G$1+1, "[$-ko-KR]yyyy-mm-dd(ddd) ") &amp; "오전 00:00"</f>
        <v>2021-06-06(일)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77"/>
      <c r="R152" s="277"/>
      <c r="S152" s="277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77"/>
      <c r="R153" s="277"/>
      <c r="S153" s="277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82"/>
      <c r="R154" s="282"/>
      <c r="S154" s="282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82"/>
      <c r="R155" s="282"/>
      <c r="S155" s="282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82"/>
      <c r="R156" s="282"/>
      <c r="S156" s="282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82"/>
      <c r="R157" s="282"/>
      <c r="S157" s="282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82"/>
      <c r="R158" s="282"/>
      <c r="S158" s="282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82"/>
      <c r="R159" s="282"/>
      <c r="S159" s="282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91"/>
      <c r="R161" s="292"/>
      <c r="S161" s="293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94"/>
      <c r="R162" s="295"/>
      <c r="S162" s="296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97"/>
      <c r="R163" s="298"/>
      <c r="S163" s="299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82"/>
      <c r="R164" s="282"/>
      <c r="S164" s="282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77"/>
      <c r="R165" s="277"/>
      <c r="S165" s="277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77"/>
      <c r="R166" s="277"/>
      <c r="S166" s="277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82"/>
      <c r="R167" s="282"/>
      <c r="S167" s="282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82"/>
      <c r="R168" s="282"/>
      <c r="S168" s="282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82"/>
      <c r="R169" s="282"/>
      <c r="S169" s="282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304"/>
      <c r="R170" s="305"/>
      <c r="S170" s="306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7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2021-06-05(토) 오전 00:00</v>
      </c>
      <c r="C177" s="320"/>
      <c r="D177" s="279" t="str">
        <f>TEXT($G$1, "[$-ko-KR]yyyy-mm-dd(ddd) ") &amp; "오후 14:00"</f>
        <v>2021-06-05(토) 오후 14:00</v>
      </c>
      <c r="E177" s="280"/>
      <c r="F177" s="281"/>
      <c r="G177" s="279" t="str">
        <f>TEXT($G$1, "[$-ko-KR]yyyy-mm-dd(ddd) ") &amp; "오후 19:00"</f>
        <v>2021-06-05(토) 오후 19:00</v>
      </c>
      <c r="H177" s="280"/>
      <c r="I177" s="281"/>
      <c r="J177" s="279" t="str">
        <f>TEXT($G$1, "[$-ko-KR]yyyy-mm-dd(ddd) ") &amp; "오후 21:00"</f>
        <v>2021-06-05(토) 오후 21:00</v>
      </c>
      <c r="K177" s="280"/>
      <c r="L177" s="281"/>
      <c r="M177" s="279" t="str">
        <f>TEXT($G$1+1, "[$-ko-KR]yyyy-mm-dd(ddd) ") &amp; "오전 00:00"</f>
        <v>2021-06-06(일)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77"/>
      <c r="R179" s="277"/>
      <c r="S179" s="277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77"/>
      <c r="R180" s="277"/>
      <c r="S180" s="277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82"/>
      <c r="R181" s="282"/>
      <c r="S181" s="282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82"/>
      <c r="R182" s="282"/>
      <c r="S182" s="282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82"/>
      <c r="R183" s="282"/>
      <c r="S183" s="282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82"/>
      <c r="R184" s="282"/>
      <c r="S184" s="282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82"/>
      <c r="R185" s="282"/>
      <c r="S185" s="282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82"/>
      <c r="R186" s="282"/>
      <c r="S186" s="282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91"/>
      <c r="R188" s="292"/>
      <c r="S188" s="293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94"/>
      <c r="R189" s="295"/>
      <c r="S189" s="296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97"/>
      <c r="R190" s="298"/>
      <c r="S190" s="299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82"/>
      <c r="R191" s="282"/>
      <c r="S191" s="282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77"/>
      <c r="R192" s="277"/>
      <c r="S192" s="277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77"/>
      <c r="R193" s="277"/>
      <c r="S193" s="277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82"/>
      <c r="R194" s="282"/>
      <c r="S194" s="282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82"/>
      <c r="R195" s="282"/>
      <c r="S195" s="282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82"/>
      <c r="R196" s="282"/>
      <c r="S196" s="282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304"/>
      <c r="R197" s="305"/>
      <c r="S197" s="306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44353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80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2021-06-06(일) 오전 00:00</v>
      </c>
      <c r="C15" s="323"/>
      <c r="D15" s="279" t="str">
        <f>TEXT($G$1, "[$-ko-KR]yyyy-mm-dd(ddd) ") &amp; "오후 14:00"</f>
        <v>2021-06-06(일) 오후 14:00</v>
      </c>
      <c r="E15" s="280"/>
      <c r="F15" s="281"/>
      <c r="G15" s="279" t="str">
        <f>TEXT($G$1, "[$-ko-KR]yyyy-mm-dd(ddd) ") &amp; "오후 19:00"</f>
        <v>2021-06-06(일) 오후 19:00</v>
      </c>
      <c r="H15" s="280"/>
      <c r="I15" s="281"/>
      <c r="J15" s="279" t="str">
        <f>TEXT($G$1, "[$-ko-KR]yyyy-mm-dd(ddd) ") &amp; "오후 21:00"</f>
        <v>2021-06-06(일) 오후 21:00</v>
      </c>
      <c r="K15" s="280"/>
      <c r="L15" s="281"/>
      <c r="M15" s="279" t="str">
        <f>TEXT($G$1+1, "[$-ko-KR]yyyy-mm-dd(ddd) ") &amp; "오전 00:00"</f>
        <v>2021-06-07(월)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80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2021-06-06(일) 오전 00:00</v>
      </c>
      <c r="C42" s="320"/>
      <c r="D42" s="279" t="str">
        <f>TEXT($G$1, "[$-ko-KR]yyyy-mm-dd(ddd) ") &amp; "오후 14:00"</f>
        <v>2021-06-06(일) 오후 14:00</v>
      </c>
      <c r="E42" s="280"/>
      <c r="F42" s="281"/>
      <c r="G42" s="279" t="str">
        <f>TEXT($G$1, "[$-ko-KR]yyyy-mm-dd(ddd) ") &amp; "오후 19:00"</f>
        <v>2021-06-06(일) 오후 19:00</v>
      </c>
      <c r="H42" s="280"/>
      <c r="I42" s="281"/>
      <c r="J42" s="279" t="str">
        <f>TEXT($G$1, "[$-ko-KR]yyyy-mm-dd(ddd) ") &amp; "오후 21:00"</f>
        <v>2021-06-06(일) 오후 21:00</v>
      </c>
      <c r="K42" s="280"/>
      <c r="L42" s="281"/>
      <c r="M42" s="279" t="str">
        <f>TEXT($G$1+1, "[$-ko-KR]yyyy-mm-dd(ddd) ") &amp; "오전 00:00"</f>
        <v>2021-06-07(월)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77"/>
      <c r="R44" s="277"/>
      <c r="S44" s="277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77"/>
      <c r="R45" s="277"/>
      <c r="S45" s="277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82"/>
      <c r="R46" s="282"/>
      <c r="S46" s="282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82"/>
      <c r="R47" s="282"/>
      <c r="S47" s="282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82"/>
      <c r="R48" s="282"/>
      <c r="S48" s="282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82"/>
      <c r="R49" s="282"/>
      <c r="S49" s="282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82"/>
      <c r="R50" s="282"/>
      <c r="S50" s="282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82"/>
      <c r="R51" s="282"/>
      <c r="S51" s="282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91"/>
      <c r="R53" s="292"/>
      <c r="S53" s="293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94"/>
      <c r="R54" s="295"/>
      <c r="S54" s="296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97"/>
      <c r="R55" s="298"/>
      <c r="S55" s="299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82"/>
      <c r="R56" s="282"/>
      <c r="S56" s="282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77"/>
      <c r="R57" s="277"/>
      <c r="S57" s="277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77"/>
      <c r="R58" s="277"/>
      <c r="S58" s="277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82"/>
      <c r="R59" s="282"/>
      <c r="S59" s="282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82"/>
      <c r="R60" s="282"/>
      <c r="S60" s="282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82"/>
      <c r="R61" s="282"/>
      <c r="S61" s="282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304"/>
      <c r="R62" s="305"/>
      <c r="S62" s="306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80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2021-06-06(일) 오전 00:00</v>
      </c>
      <c r="C69" s="320"/>
      <c r="D69" s="279" t="str">
        <f>TEXT($G$1, "[$-ko-KR]yyyy-mm-dd(ddd) ") &amp; "오후 14:00"</f>
        <v>2021-06-06(일) 오후 14:00</v>
      </c>
      <c r="E69" s="280"/>
      <c r="F69" s="281"/>
      <c r="G69" s="279" t="str">
        <f>TEXT($G$1, "[$-ko-KR]yyyy-mm-dd(ddd) ") &amp; "오후 19:00"</f>
        <v>2021-06-06(일) 오후 19:00</v>
      </c>
      <c r="H69" s="280"/>
      <c r="I69" s="281"/>
      <c r="J69" s="279" t="str">
        <f>TEXT($G$1, "[$-ko-KR]yyyy-mm-dd(ddd) ") &amp; "오후 21:00"</f>
        <v>2021-06-06(일) 오후 21:00</v>
      </c>
      <c r="K69" s="280"/>
      <c r="L69" s="281"/>
      <c r="M69" s="279" t="str">
        <f>TEXT($G$1+1, "[$-ko-KR]yyyy-mm-dd(ddd) ") &amp; "오전 00:00"</f>
        <v>2021-06-07(월)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77"/>
      <c r="R71" s="277"/>
      <c r="S71" s="277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77"/>
      <c r="R72" s="277"/>
      <c r="S72" s="277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82"/>
      <c r="R73" s="282"/>
      <c r="S73" s="282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82"/>
      <c r="R74" s="282"/>
      <c r="S74" s="282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82"/>
      <c r="R75" s="282"/>
      <c r="S75" s="282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82"/>
      <c r="R76" s="282"/>
      <c r="S76" s="282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82"/>
      <c r="R77" s="282"/>
      <c r="S77" s="282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82"/>
      <c r="R78" s="282"/>
      <c r="S78" s="282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91"/>
      <c r="R80" s="292"/>
      <c r="S80" s="293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94"/>
      <c r="R81" s="295"/>
      <c r="S81" s="296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97"/>
      <c r="R82" s="298"/>
      <c r="S82" s="299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82"/>
      <c r="R83" s="282"/>
      <c r="S83" s="282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77"/>
      <c r="R84" s="277"/>
      <c r="S84" s="277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77"/>
      <c r="R85" s="277"/>
      <c r="S85" s="277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82"/>
      <c r="R86" s="282"/>
      <c r="S86" s="282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82"/>
      <c r="R87" s="282"/>
      <c r="S87" s="282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82"/>
      <c r="R88" s="282"/>
      <c r="S88" s="282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304"/>
      <c r="R89" s="305"/>
      <c r="S89" s="306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80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2021-06-06(일) 오전 00:00</v>
      </c>
      <c r="C96" s="320"/>
      <c r="D96" s="279" t="str">
        <f>TEXT($G$1, "[$-ko-KR]yyyy-mm-dd(ddd) ") &amp; "오후 14:00"</f>
        <v>2021-06-06(일) 오후 14:00</v>
      </c>
      <c r="E96" s="280"/>
      <c r="F96" s="281"/>
      <c r="G96" s="279" t="str">
        <f>TEXT($G$1, "[$-ko-KR]yyyy-mm-dd(ddd) ") &amp; "오후 19:00"</f>
        <v>2021-06-06(일) 오후 19:00</v>
      </c>
      <c r="H96" s="280"/>
      <c r="I96" s="281"/>
      <c r="J96" s="279" t="str">
        <f>TEXT($G$1, "[$-ko-KR]yyyy-mm-dd(ddd) ") &amp; "오후 21:00"</f>
        <v>2021-06-06(일) 오후 21:00</v>
      </c>
      <c r="K96" s="280"/>
      <c r="L96" s="281"/>
      <c r="M96" s="279" t="str">
        <f>TEXT($G$1+1, "[$-ko-KR]yyyy-mm-dd(ddd) ") &amp; "오전 00:00"</f>
        <v>2021-06-07(월)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77"/>
      <c r="R98" s="277"/>
      <c r="S98" s="277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77"/>
      <c r="R99" s="277"/>
      <c r="S99" s="277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82"/>
      <c r="R100" s="282"/>
      <c r="S100" s="282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82"/>
      <c r="R101" s="282"/>
      <c r="S101" s="282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82"/>
      <c r="R102" s="282"/>
      <c r="S102" s="282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82"/>
      <c r="R103" s="282"/>
      <c r="S103" s="282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82"/>
      <c r="R104" s="282"/>
      <c r="S104" s="282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82"/>
      <c r="R105" s="282"/>
      <c r="S105" s="282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91"/>
      <c r="R107" s="292"/>
      <c r="S107" s="293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94"/>
      <c r="R108" s="295"/>
      <c r="S108" s="296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97"/>
      <c r="R109" s="298"/>
      <c r="S109" s="299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82"/>
      <c r="R110" s="282"/>
      <c r="S110" s="282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77"/>
      <c r="R111" s="277"/>
      <c r="S111" s="277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77"/>
      <c r="R112" s="277"/>
      <c r="S112" s="277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82"/>
      <c r="R113" s="282"/>
      <c r="S113" s="282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82"/>
      <c r="R114" s="282"/>
      <c r="S114" s="282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82"/>
      <c r="R115" s="282"/>
      <c r="S115" s="282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304"/>
      <c r="R116" s="305"/>
      <c r="S116" s="30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80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2021-06-06(일) 오전 00:00</v>
      </c>
      <c r="C123" s="320"/>
      <c r="D123" s="279" t="str">
        <f>TEXT($G$1, "[$-ko-KR]yyyy-mm-dd(ddd) ") &amp; "오후 14:00"</f>
        <v>2021-06-06(일) 오후 14:00</v>
      </c>
      <c r="E123" s="280"/>
      <c r="F123" s="281"/>
      <c r="G123" s="279" t="str">
        <f>TEXT($G$1, "[$-ko-KR]yyyy-mm-dd(ddd) ") &amp; "오후 19:00"</f>
        <v>2021-06-06(일) 오후 19:00</v>
      </c>
      <c r="H123" s="280"/>
      <c r="I123" s="281"/>
      <c r="J123" s="279" t="str">
        <f>TEXT($G$1, "[$-ko-KR]yyyy-mm-dd(ddd) ") &amp; "오후 21:00"</f>
        <v>2021-06-06(일) 오후 21:00</v>
      </c>
      <c r="K123" s="280"/>
      <c r="L123" s="281"/>
      <c r="M123" s="279" t="str">
        <f>TEXT($G$1+1, "[$-ko-KR]yyyy-mm-dd(ddd) ") &amp; "오전 00:00"</f>
        <v>2021-06-07(월)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77"/>
      <c r="R125" s="277"/>
      <c r="S125" s="277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77"/>
      <c r="R126" s="277"/>
      <c r="S126" s="277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82"/>
      <c r="R127" s="282"/>
      <c r="S127" s="282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82"/>
      <c r="R128" s="282"/>
      <c r="S128" s="282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82"/>
      <c r="R129" s="282"/>
      <c r="S129" s="282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82"/>
      <c r="R130" s="282"/>
      <c r="S130" s="282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82"/>
      <c r="R131" s="282"/>
      <c r="S131" s="282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82"/>
      <c r="R132" s="282"/>
      <c r="S132" s="282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91"/>
      <c r="R134" s="292"/>
      <c r="S134" s="293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94"/>
      <c r="R135" s="295"/>
      <c r="S135" s="296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97"/>
      <c r="R136" s="298"/>
      <c r="S136" s="299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82"/>
      <c r="R137" s="282"/>
      <c r="S137" s="282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77"/>
      <c r="R138" s="277"/>
      <c r="S138" s="277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77"/>
      <c r="R139" s="277"/>
      <c r="S139" s="277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82"/>
      <c r="R140" s="282"/>
      <c r="S140" s="282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82"/>
      <c r="R141" s="282"/>
      <c r="S141" s="282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82"/>
      <c r="R142" s="282"/>
      <c r="S142" s="282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304"/>
      <c r="R143" s="305"/>
      <c r="S143" s="306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80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2021-06-06(일) 오전 00:00</v>
      </c>
      <c r="C150" s="320"/>
      <c r="D150" s="279" t="str">
        <f>TEXT($G$1, "[$-ko-KR]yyyy-mm-dd(ddd) ") &amp; "오후 14:00"</f>
        <v>2021-06-06(일) 오후 14:00</v>
      </c>
      <c r="E150" s="280"/>
      <c r="F150" s="281"/>
      <c r="G150" s="279" t="str">
        <f>TEXT($G$1, "[$-ko-KR]yyyy-mm-dd(ddd) ") &amp; "오후 19:00"</f>
        <v>2021-06-06(일) 오후 19:00</v>
      </c>
      <c r="H150" s="280"/>
      <c r="I150" s="281"/>
      <c r="J150" s="279" t="str">
        <f>TEXT($G$1, "[$-ko-KR]yyyy-mm-dd(ddd) ") &amp; "오후 21:00"</f>
        <v>2021-06-06(일) 오후 21:00</v>
      </c>
      <c r="K150" s="280"/>
      <c r="L150" s="281"/>
      <c r="M150" s="279" t="str">
        <f>TEXT($G$1+1, "[$-ko-KR]yyyy-mm-dd(ddd) ") &amp; "오전 00:00"</f>
        <v>2021-06-07(월)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77"/>
      <c r="R152" s="277"/>
      <c r="S152" s="277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77"/>
      <c r="R153" s="277"/>
      <c r="S153" s="277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82"/>
      <c r="R154" s="282"/>
      <c r="S154" s="282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82"/>
      <c r="R155" s="282"/>
      <c r="S155" s="282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82"/>
      <c r="R156" s="282"/>
      <c r="S156" s="282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82"/>
      <c r="R157" s="282"/>
      <c r="S157" s="282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82"/>
      <c r="R158" s="282"/>
      <c r="S158" s="282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82"/>
      <c r="R159" s="282"/>
      <c r="S159" s="282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91"/>
      <c r="R161" s="292"/>
      <c r="S161" s="293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94"/>
      <c r="R162" s="295"/>
      <c r="S162" s="296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97"/>
      <c r="R163" s="298"/>
      <c r="S163" s="299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82"/>
      <c r="R164" s="282"/>
      <c r="S164" s="282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77"/>
      <c r="R165" s="277"/>
      <c r="S165" s="277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77"/>
      <c r="R166" s="277"/>
      <c r="S166" s="277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82"/>
      <c r="R167" s="282"/>
      <c r="S167" s="282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82"/>
      <c r="R168" s="282"/>
      <c r="S168" s="282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82"/>
      <c r="R169" s="282"/>
      <c r="S169" s="282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304"/>
      <c r="R170" s="305"/>
      <c r="S170" s="306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80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2021-06-06(일) 오전 00:00</v>
      </c>
      <c r="C177" s="320"/>
      <c r="D177" s="279" t="str">
        <f>TEXT($G$1, "[$-ko-KR]yyyy-mm-dd(ddd) ") &amp; "오후 14:00"</f>
        <v>2021-06-06(일) 오후 14:00</v>
      </c>
      <c r="E177" s="280"/>
      <c r="F177" s="281"/>
      <c r="G177" s="279" t="str">
        <f>TEXT($G$1, "[$-ko-KR]yyyy-mm-dd(ddd) ") &amp; "오후 19:00"</f>
        <v>2021-06-06(일) 오후 19:00</v>
      </c>
      <c r="H177" s="280"/>
      <c r="I177" s="281"/>
      <c r="J177" s="279" t="str">
        <f>TEXT($G$1, "[$-ko-KR]yyyy-mm-dd(ddd) ") &amp; "오후 21:00"</f>
        <v>2021-06-06(일) 오후 21:00</v>
      </c>
      <c r="K177" s="280"/>
      <c r="L177" s="281"/>
      <c r="M177" s="279" t="str">
        <f>TEXT($G$1+1, "[$-ko-KR]yyyy-mm-dd(ddd) ") &amp; "오전 00:00"</f>
        <v>2021-06-07(월)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77"/>
      <c r="R179" s="277"/>
      <c r="S179" s="277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77"/>
      <c r="R180" s="277"/>
      <c r="S180" s="277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82"/>
      <c r="R181" s="282"/>
      <c r="S181" s="282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82"/>
      <c r="R182" s="282"/>
      <c r="S182" s="282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82"/>
      <c r="R183" s="282"/>
      <c r="S183" s="282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82"/>
      <c r="R184" s="282"/>
      <c r="S184" s="282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82"/>
      <c r="R185" s="282"/>
      <c r="S185" s="282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82"/>
      <c r="R186" s="282"/>
      <c r="S186" s="282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91"/>
      <c r="R188" s="292"/>
      <c r="S188" s="293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94"/>
      <c r="R189" s="295"/>
      <c r="S189" s="296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97"/>
      <c r="R190" s="298"/>
      <c r="S190" s="299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82"/>
      <c r="R191" s="282"/>
      <c r="S191" s="282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77"/>
      <c r="R192" s="277"/>
      <c r="S192" s="277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77"/>
      <c r="R193" s="277"/>
      <c r="S193" s="277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82"/>
      <c r="R194" s="282"/>
      <c r="S194" s="282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82"/>
      <c r="R195" s="282"/>
      <c r="S195" s="282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82"/>
      <c r="R196" s="282"/>
      <c r="S196" s="282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304"/>
      <c r="R197" s="305"/>
      <c r="S197" s="30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44354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8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2021-06-07(월) 오전 00:00</v>
      </c>
      <c r="C15" s="323"/>
      <c r="D15" s="279" t="str">
        <f>TEXT($G$1, "[$-ko-KR]yyyy-mm-dd(ddd) ") &amp; "오후 14:00"</f>
        <v>2021-06-07(월) 오후 14:00</v>
      </c>
      <c r="E15" s="280"/>
      <c r="F15" s="281"/>
      <c r="G15" s="279" t="str">
        <f>TEXT($G$1, "[$-ko-KR]yyyy-mm-dd(ddd) ") &amp; "오후 19:00"</f>
        <v>2021-06-07(월) 오후 19:00</v>
      </c>
      <c r="H15" s="280"/>
      <c r="I15" s="281"/>
      <c r="J15" s="279" t="str">
        <f>TEXT($G$1, "[$-ko-KR]yyyy-mm-dd(ddd) ") &amp; "오후 21:00"</f>
        <v>2021-06-07(월) 오후 21:00</v>
      </c>
      <c r="K15" s="280"/>
      <c r="L15" s="281"/>
      <c r="M15" s="279" t="str">
        <f>TEXT($G$1+1, "[$-ko-KR]yyyy-mm-dd(ddd) ") &amp; "오전 00:00"</f>
        <v>2021-06-08(화)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82"/>
      <c r="R21" s="282"/>
      <c r="S21" s="282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82"/>
      <c r="R22" s="282"/>
      <c r="S22" s="282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82"/>
      <c r="R23" s="282"/>
      <c r="S23" s="282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82"/>
      <c r="R24" s="282"/>
      <c r="S24" s="282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91"/>
      <c r="R26" s="292"/>
      <c r="S26" s="293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94"/>
      <c r="R27" s="295"/>
      <c r="S27" s="296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97"/>
      <c r="R28" s="298"/>
      <c r="S28" s="299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82"/>
      <c r="R29" s="282"/>
      <c r="S29" s="282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77"/>
      <c r="R30" s="277"/>
      <c r="S30" s="277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8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2021-06-07(월) 오전 00:00</v>
      </c>
      <c r="C42" s="320"/>
      <c r="D42" s="279" t="str">
        <f>TEXT($G$1, "[$-ko-KR]yyyy-mm-dd(ddd) ") &amp; "오후 14:00"</f>
        <v>2021-06-07(월) 오후 14:00</v>
      </c>
      <c r="E42" s="280"/>
      <c r="F42" s="281"/>
      <c r="G42" s="279" t="str">
        <f>TEXT($G$1, "[$-ko-KR]yyyy-mm-dd(ddd) ") &amp; "오후 19:00"</f>
        <v>2021-06-07(월) 오후 19:00</v>
      </c>
      <c r="H42" s="280"/>
      <c r="I42" s="281"/>
      <c r="J42" s="279" t="str">
        <f>TEXT($G$1, "[$-ko-KR]yyyy-mm-dd(ddd) ") &amp; "오후 21:00"</f>
        <v>2021-06-07(월) 오후 21:00</v>
      </c>
      <c r="K42" s="280"/>
      <c r="L42" s="281"/>
      <c r="M42" s="279" t="str">
        <f>TEXT($G$1+1, "[$-ko-KR]yyyy-mm-dd(ddd) ") &amp; "오전 00:00"</f>
        <v>2021-06-08(화)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77"/>
      <c r="R44" s="277"/>
      <c r="S44" s="277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77"/>
      <c r="R45" s="277"/>
      <c r="S45" s="277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82"/>
      <c r="R46" s="282"/>
      <c r="S46" s="282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82"/>
      <c r="R47" s="282"/>
      <c r="S47" s="282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82"/>
      <c r="R48" s="282"/>
      <c r="S48" s="282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82"/>
      <c r="R49" s="282"/>
      <c r="S49" s="282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82"/>
      <c r="R50" s="282"/>
      <c r="S50" s="282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82"/>
      <c r="R51" s="282"/>
      <c r="S51" s="282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91"/>
      <c r="R53" s="292"/>
      <c r="S53" s="293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94"/>
      <c r="R54" s="295"/>
      <c r="S54" s="296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97"/>
      <c r="R55" s="298"/>
      <c r="S55" s="299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82"/>
      <c r="R56" s="282"/>
      <c r="S56" s="282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77"/>
      <c r="R57" s="277"/>
      <c r="S57" s="277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77"/>
      <c r="R58" s="277"/>
      <c r="S58" s="277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82"/>
      <c r="R59" s="282"/>
      <c r="S59" s="282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82"/>
      <c r="R60" s="282"/>
      <c r="S60" s="282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82"/>
      <c r="R61" s="282"/>
      <c r="S61" s="282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304"/>
      <c r="R62" s="305"/>
      <c r="S62" s="306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8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2021-06-07(월) 오전 00:00</v>
      </c>
      <c r="C69" s="320"/>
      <c r="D69" s="279" t="str">
        <f>TEXT($G$1, "[$-ko-KR]yyyy-mm-dd(ddd) ") &amp; "오후 14:00"</f>
        <v>2021-06-07(월) 오후 14:00</v>
      </c>
      <c r="E69" s="280"/>
      <c r="F69" s="281"/>
      <c r="G69" s="279" t="str">
        <f>TEXT($G$1, "[$-ko-KR]yyyy-mm-dd(ddd) ") &amp; "오후 19:00"</f>
        <v>2021-06-07(월) 오후 19:00</v>
      </c>
      <c r="H69" s="280"/>
      <c r="I69" s="281"/>
      <c r="J69" s="279" t="str">
        <f>TEXT($G$1, "[$-ko-KR]yyyy-mm-dd(ddd) ") &amp; "오후 21:00"</f>
        <v>2021-06-07(월) 오후 21:00</v>
      </c>
      <c r="K69" s="280"/>
      <c r="L69" s="281"/>
      <c r="M69" s="279" t="str">
        <f>TEXT($G$1+1, "[$-ko-KR]yyyy-mm-dd(ddd) ") &amp; "오전 00:00"</f>
        <v>2021-06-08(화)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77"/>
      <c r="R71" s="277"/>
      <c r="S71" s="277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77"/>
      <c r="R72" s="277"/>
      <c r="S72" s="277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82"/>
      <c r="R73" s="282"/>
      <c r="S73" s="282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82"/>
      <c r="R74" s="282"/>
      <c r="S74" s="282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82"/>
      <c r="R75" s="282"/>
      <c r="S75" s="282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82"/>
      <c r="R76" s="282"/>
      <c r="S76" s="282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82"/>
      <c r="R77" s="282"/>
      <c r="S77" s="282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82"/>
      <c r="R78" s="282"/>
      <c r="S78" s="282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91"/>
      <c r="R80" s="292"/>
      <c r="S80" s="293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94"/>
      <c r="R81" s="295"/>
      <c r="S81" s="296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97"/>
      <c r="R82" s="298"/>
      <c r="S82" s="299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82"/>
      <c r="R83" s="282"/>
      <c r="S83" s="282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77"/>
      <c r="R84" s="277"/>
      <c r="S84" s="277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77"/>
      <c r="R85" s="277"/>
      <c r="S85" s="277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82"/>
      <c r="R86" s="282"/>
      <c r="S86" s="282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82"/>
      <c r="R87" s="282"/>
      <c r="S87" s="282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82"/>
      <c r="R88" s="282"/>
      <c r="S88" s="282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304"/>
      <c r="R89" s="305"/>
      <c r="S89" s="306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8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2021-06-07(월) 오전 00:00</v>
      </c>
      <c r="C96" s="320"/>
      <c r="D96" s="279" t="str">
        <f>TEXT($G$1, "[$-ko-KR]yyyy-mm-dd(ddd) ") &amp; "오후 14:00"</f>
        <v>2021-06-07(월) 오후 14:00</v>
      </c>
      <c r="E96" s="280"/>
      <c r="F96" s="281"/>
      <c r="G96" s="279" t="str">
        <f>TEXT($G$1, "[$-ko-KR]yyyy-mm-dd(ddd) ") &amp; "오후 19:00"</f>
        <v>2021-06-07(월) 오후 19:00</v>
      </c>
      <c r="H96" s="280"/>
      <c r="I96" s="281"/>
      <c r="J96" s="279" t="str">
        <f>TEXT($G$1, "[$-ko-KR]yyyy-mm-dd(ddd) ") &amp; "오후 21:00"</f>
        <v>2021-06-07(월) 오후 21:00</v>
      </c>
      <c r="K96" s="280"/>
      <c r="L96" s="281"/>
      <c r="M96" s="279" t="str">
        <f>TEXT($G$1+1, "[$-ko-KR]yyyy-mm-dd(ddd) ") &amp; "오전 00:00"</f>
        <v>2021-06-08(화)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77"/>
      <c r="R98" s="277"/>
      <c r="S98" s="277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77"/>
      <c r="R99" s="277"/>
      <c r="S99" s="277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82"/>
      <c r="R100" s="282"/>
      <c r="S100" s="282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82"/>
      <c r="R101" s="282"/>
      <c r="S101" s="282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82"/>
      <c r="R102" s="282"/>
      <c r="S102" s="282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82"/>
      <c r="R103" s="282"/>
      <c r="S103" s="282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82"/>
      <c r="R104" s="282"/>
      <c r="S104" s="282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82"/>
      <c r="R105" s="282"/>
      <c r="S105" s="282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91"/>
      <c r="R107" s="292"/>
      <c r="S107" s="293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94"/>
      <c r="R108" s="295"/>
      <c r="S108" s="296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97"/>
      <c r="R109" s="298"/>
      <c r="S109" s="299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82"/>
      <c r="R110" s="282"/>
      <c r="S110" s="282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77"/>
      <c r="R111" s="277"/>
      <c r="S111" s="277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77"/>
      <c r="R112" s="277"/>
      <c r="S112" s="277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82"/>
      <c r="R113" s="282"/>
      <c r="S113" s="282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82"/>
      <c r="R114" s="282"/>
      <c r="S114" s="282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82"/>
      <c r="R115" s="282"/>
      <c r="S115" s="282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304"/>
      <c r="R116" s="305"/>
      <c r="S116" s="306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8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2021-06-07(월) 오전 00:00</v>
      </c>
      <c r="C123" s="320"/>
      <c r="D123" s="279" t="str">
        <f>TEXT($G$1, "[$-ko-KR]yyyy-mm-dd(ddd) ") &amp; "오후 14:00"</f>
        <v>2021-06-07(월) 오후 14:00</v>
      </c>
      <c r="E123" s="280"/>
      <c r="F123" s="281"/>
      <c r="G123" s="279" t="str">
        <f>TEXT($G$1, "[$-ko-KR]yyyy-mm-dd(ddd) ") &amp; "오후 19:00"</f>
        <v>2021-06-07(월) 오후 19:00</v>
      </c>
      <c r="H123" s="280"/>
      <c r="I123" s="281"/>
      <c r="J123" s="279" t="str">
        <f>TEXT($G$1, "[$-ko-KR]yyyy-mm-dd(ddd) ") &amp; "오후 21:00"</f>
        <v>2021-06-07(월) 오후 21:00</v>
      </c>
      <c r="K123" s="280"/>
      <c r="L123" s="281"/>
      <c r="M123" s="279" t="str">
        <f>TEXT($G$1+1, "[$-ko-KR]yyyy-mm-dd(ddd) ") &amp; "오전 00:00"</f>
        <v>2021-06-08(화)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77"/>
      <c r="R125" s="277"/>
      <c r="S125" s="277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77"/>
      <c r="R126" s="277"/>
      <c r="S126" s="277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82"/>
      <c r="R127" s="282"/>
      <c r="S127" s="282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82"/>
      <c r="R128" s="282"/>
      <c r="S128" s="282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82"/>
      <c r="R129" s="282"/>
      <c r="S129" s="282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82"/>
      <c r="R130" s="282"/>
      <c r="S130" s="282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82"/>
      <c r="R131" s="282"/>
      <c r="S131" s="282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82"/>
      <c r="R132" s="282"/>
      <c r="S132" s="282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91"/>
      <c r="R134" s="292"/>
      <c r="S134" s="293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94"/>
      <c r="R135" s="295"/>
      <c r="S135" s="296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97"/>
      <c r="R136" s="298"/>
      <c r="S136" s="299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82"/>
      <c r="R137" s="282"/>
      <c r="S137" s="282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77"/>
      <c r="R138" s="277"/>
      <c r="S138" s="277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77"/>
      <c r="R139" s="277"/>
      <c r="S139" s="277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82"/>
      <c r="R140" s="282"/>
      <c r="S140" s="282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82"/>
      <c r="R141" s="282"/>
      <c r="S141" s="282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82"/>
      <c r="R142" s="282"/>
      <c r="S142" s="282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304"/>
      <c r="R143" s="305"/>
      <c r="S143" s="306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8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2021-06-07(월) 오전 00:00</v>
      </c>
      <c r="C150" s="320"/>
      <c r="D150" s="279" t="str">
        <f>TEXT($G$1, "[$-ko-KR]yyyy-mm-dd(ddd) ") &amp; "오후 14:00"</f>
        <v>2021-06-07(월) 오후 14:00</v>
      </c>
      <c r="E150" s="280"/>
      <c r="F150" s="281"/>
      <c r="G150" s="279" t="str">
        <f>TEXT($G$1, "[$-ko-KR]yyyy-mm-dd(ddd) ") &amp; "오후 19:00"</f>
        <v>2021-06-07(월) 오후 19:00</v>
      </c>
      <c r="H150" s="280"/>
      <c r="I150" s="281"/>
      <c r="J150" s="279" t="str">
        <f>TEXT($G$1, "[$-ko-KR]yyyy-mm-dd(ddd) ") &amp; "오후 21:00"</f>
        <v>2021-06-07(월) 오후 21:00</v>
      </c>
      <c r="K150" s="280"/>
      <c r="L150" s="281"/>
      <c r="M150" s="279" t="str">
        <f>TEXT($G$1+1, "[$-ko-KR]yyyy-mm-dd(ddd) ") &amp; "오전 00:00"</f>
        <v>2021-06-08(화)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77"/>
      <c r="R152" s="277"/>
      <c r="S152" s="277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7"/>
      <c r="R153" s="277"/>
      <c r="S153" s="277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82"/>
      <c r="R154" s="282"/>
      <c r="S154" s="282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82"/>
      <c r="R155" s="282"/>
      <c r="S155" s="282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82"/>
      <c r="R156" s="282"/>
      <c r="S156" s="282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82"/>
      <c r="R157" s="282"/>
      <c r="S157" s="282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82"/>
      <c r="R158" s="282"/>
      <c r="S158" s="282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82"/>
      <c r="R159" s="282"/>
      <c r="S159" s="282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91"/>
      <c r="R161" s="292"/>
      <c r="S161" s="293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94"/>
      <c r="R162" s="295"/>
      <c r="S162" s="296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97"/>
      <c r="R163" s="298"/>
      <c r="S163" s="299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82"/>
      <c r="R164" s="282"/>
      <c r="S164" s="282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77"/>
      <c r="R165" s="277"/>
      <c r="S165" s="277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77"/>
      <c r="R166" s="277"/>
      <c r="S166" s="277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82"/>
      <c r="R167" s="282"/>
      <c r="S167" s="282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82"/>
      <c r="R168" s="282"/>
      <c r="S168" s="282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82"/>
      <c r="R169" s="282"/>
      <c r="S169" s="282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304"/>
      <c r="R170" s="305"/>
      <c r="S170" s="306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8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2021-06-07(월) 오전 00:00</v>
      </c>
      <c r="C177" s="320"/>
      <c r="D177" s="279" t="str">
        <f>TEXT($G$1, "[$-ko-KR]yyyy-mm-dd(ddd) ") &amp; "오후 14:00"</f>
        <v>2021-06-07(월) 오후 14:00</v>
      </c>
      <c r="E177" s="280"/>
      <c r="F177" s="281"/>
      <c r="G177" s="279" t="str">
        <f>TEXT($G$1, "[$-ko-KR]yyyy-mm-dd(ddd) ") &amp; "오후 19:00"</f>
        <v>2021-06-07(월) 오후 19:00</v>
      </c>
      <c r="H177" s="280"/>
      <c r="I177" s="281"/>
      <c r="J177" s="279" t="str">
        <f>TEXT($G$1, "[$-ko-KR]yyyy-mm-dd(ddd) ") &amp; "오후 21:00"</f>
        <v>2021-06-07(월) 오후 21:00</v>
      </c>
      <c r="K177" s="280"/>
      <c r="L177" s="281"/>
      <c r="M177" s="279" t="str">
        <f>TEXT($G$1+1, "[$-ko-KR]yyyy-mm-dd(ddd) ") &amp; "오전 00:00"</f>
        <v>2021-06-08(화)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77"/>
      <c r="R179" s="277"/>
      <c r="S179" s="277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77"/>
      <c r="R180" s="277"/>
      <c r="S180" s="277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82"/>
      <c r="R181" s="282"/>
      <c r="S181" s="282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82"/>
      <c r="R182" s="282"/>
      <c r="S182" s="282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82"/>
      <c r="R183" s="282"/>
      <c r="S183" s="282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82"/>
      <c r="R184" s="282"/>
      <c r="S184" s="282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82"/>
      <c r="R185" s="282"/>
      <c r="S185" s="282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82"/>
      <c r="R186" s="282"/>
      <c r="S186" s="282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91"/>
      <c r="R188" s="292"/>
      <c r="S188" s="293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94"/>
      <c r="R189" s="295"/>
      <c r="S189" s="296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97"/>
      <c r="R190" s="298"/>
      <c r="S190" s="299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82"/>
      <c r="R191" s="282"/>
      <c r="S191" s="282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77"/>
      <c r="R192" s="277"/>
      <c r="S192" s="277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77"/>
      <c r="R193" s="277"/>
      <c r="S193" s="277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82"/>
      <c r="R194" s="282"/>
      <c r="S194" s="282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82"/>
      <c r="R195" s="282"/>
      <c r="S195" s="282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82"/>
      <c r="R196" s="282"/>
      <c r="S196" s="282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304"/>
      <c r="R197" s="305"/>
      <c r="S197" s="306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44355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8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2021-06-08(화) 오전 00:00</v>
      </c>
      <c r="C15" s="323"/>
      <c r="D15" s="279" t="str">
        <f>TEXT($G$1, "[$-ko-KR]yyyy-mm-dd(ddd) ") &amp; "오후 14:00"</f>
        <v>2021-06-08(화) 오후 14:00</v>
      </c>
      <c r="E15" s="280"/>
      <c r="F15" s="281"/>
      <c r="G15" s="279" t="str">
        <f>TEXT($G$1, "[$-ko-KR]yyyy-mm-dd(ddd) ") &amp; "오후 19:00"</f>
        <v>2021-06-08(화) 오후 19:00</v>
      </c>
      <c r="H15" s="280"/>
      <c r="I15" s="281"/>
      <c r="J15" s="279" t="str">
        <f>TEXT($G$1, "[$-ko-KR]yyyy-mm-dd(ddd) ") &amp; "오후 21:00"</f>
        <v>2021-06-08(화) 오후 21:00</v>
      </c>
      <c r="K15" s="280"/>
      <c r="L15" s="281"/>
      <c r="M15" s="279" t="str">
        <f>TEXT($G$1+1, "[$-ko-KR]yyyy-mm-dd(ddd) ") &amp; "오전 00:00"</f>
        <v>2021-06-09(수)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8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2021-06-08(화) 오전 00:00</v>
      </c>
      <c r="C42" s="320"/>
      <c r="D42" s="279" t="str">
        <f>TEXT($G$1, "[$-ko-KR]yyyy-mm-dd(ddd) ") &amp; "오후 14:00"</f>
        <v>2021-06-08(화) 오후 14:00</v>
      </c>
      <c r="E42" s="280"/>
      <c r="F42" s="281"/>
      <c r="G42" s="279" t="str">
        <f>TEXT($G$1, "[$-ko-KR]yyyy-mm-dd(ddd) ") &amp; "오후 19:00"</f>
        <v>2021-06-08(화) 오후 19:00</v>
      </c>
      <c r="H42" s="280"/>
      <c r="I42" s="281"/>
      <c r="J42" s="279" t="str">
        <f>TEXT($G$1, "[$-ko-KR]yyyy-mm-dd(ddd) ") &amp; "오후 21:00"</f>
        <v>2021-06-08(화) 오후 21:00</v>
      </c>
      <c r="K42" s="280"/>
      <c r="L42" s="281"/>
      <c r="M42" s="279" t="str">
        <f>TEXT($G$1+1, "[$-ko-KR]yyyy-mm-dd(ddd) ") &amp; "오전 00:00"</f>
        <v>2021-06-09(수)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77"/>
      <c r="R44" s="277"/>
      <c r="S44" s="277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77"/>
      <c r="R45" s="277"/>
      <c r="S45" s="277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82"/>
      <c r="R46" s="282"/>
      <c r="S46" s="282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82"/>
      <c r="R47" s="282"/>
      <c r="S47" s="282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82"/>
      <c r="R48" s="282"/>
      <c r="S48" s="282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82"/>
      <c r="R49" s="282"/>
      <c r="S49" s="282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82"/>
      <c r="R50" s="282"/>
      <c r="S50" s="282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82"/>
      <c r="R51" s="282"/>
      <c r="S51" s="282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91"/>
      <c r="R53" s="292"/>
      <c r="S53" s="293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94"/>
      <c r="R54" s="295"/>
      <c r="S54" s="296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97"/>
      <c r="R55" s="298"/>
      <c r="S55" s="299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82"/>
      <c r="R56" s="282"/>
      <c r="S56" s="282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77"/>
      <c r="R57" s="277"/>
      <c r="S57" s="277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77"/>
      <c r="R58" s="277"/>
      <c r="S58" s="277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82"/>
      <c r="R59" s="282"/>
      <c r="S59" s="282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82"/>
      <c r="R60" s="282"/>
      <c r="S60" s="282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82"/>
      <c r="R61" s="282"/>
      <c r="S61" s="282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304"/>
      <c r="R62" s="305"/>
      <c r="S62" s="306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8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2021-06-08(화) 오전 00:00</v>
      </c>
      <c r="C69" s="320"/>
      <c r="D69" s="279" t="str">
        <f>TEXT($G$1, "[$-ko-KR]yyyy-mm-dd(ddd) ") &amp; "오후 14:00"</f>
        <v>2021-06-08(화) 오후 14:00</v>
      </c>
      <c r="E69" s="280"/>
      <c r="F69" s="281"/>
      <c r="G69" s="279" t="str">
        <f>TEXT($G$1, "[$-ko-KR]yyyy-mm-dd(ddd) ") &amp; "오후 19:00"</f>
        <v>2021-06-08(화) 오후 19:00</v>
      </c>
      <c r="H69" s="280"/>
      <c r="I69" s="281"/>
      <c r="J69" s="279" t="str">
        <f>TEXT($G$1, "[$-ko-KR]yyyy-mm-dd(ddd) ") &amp; "오후 21:00"</f>
        <v>2021-06-08(화) 오후 21:00</v>
      </c>
      <c r="K69" s="280"/>
      <c r="L69" s="281"/>
      <c r="M69" s="279" t="str">
        <f>TEXT($G$1+1, "[$-ko-KR]yyyy-mm-dd(ddd) ") &amp; "오전 00:00"</f>
        <v>2021-06-09(수)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77"/>
      <c r="R71" s="277"/>
      <c r="S71" s="277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77"/>
      <c r="R72" s="277"/>
      <c r="S72" s="277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82"/>
      <c r="R73" s="282"/>
      <c r="S73" s="282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82"/>
      <c r="R74" s="282"/>
      <c r="S74" s="282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82"/>
      <c r="R75" s="282"/>
      <c r="S75" s="282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82"/>
      <c r="R76" s="282"/>
      <c r="S76" s="282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82"/>
      <c r="R77" s="282"/>
      <c r="S77" s="282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82"/>
      <c r="R78" s="282"/>
      <c r="S78" s="282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91"/>
      <c r="R80" s="292"/>
      <c r="S80" s="293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94"/>
      <c r="R81" s="295"/>
      <c r="S81" s="296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97"/>
      <c r="R82" s="298"/>
      <c r="S82" s="299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82"/>
      <c r="R83" s="282"/>
      <c r="S83" s="282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77"/>
      <c r="R84" s="277"/>
      <c r="S84" s="277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77"/>
      <c r="R85" s="277"/>
      <c r="S85" s="277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82"/>
      <c r="R86" s="282"/>
      <c r="S86" s="282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82"/>
      <c r="R87" s="282"/>
      <c r="S87" s="282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82"/>
      <c r="R88" s="282"/>
      <c r="S88" s="282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304"/>
      <c r="R89" s="305"/>
      <c r="S89" s="306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88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2021-06-08(화) 오전 00:00</v>
      </c>
      <c r="C96" s="320"/>
      <c r="D96" s="279" t="str">
        <f>TEXT($G$1, "[$-ko-KR]yyyy-mm-dd(ddd) ") &amp; "오후 14:00"</f>
        <v>2021-06-08(화) 오후 14:00</v>
      </c>
      <c r="E96" s="280"/>
      <c r="F96" s="281"/>
      <c r="G96" s="279" t="str">
        <f>TEXT($G$1, "[$-ko-KR]yyyy-mm-dd(ddd) ") &amp; "오후 19:00"</f>
        <v>2021-06-08(화) 오후 19:00</v>
      </c>
      <c r="H96" s="280"/>
      <c r="I96" s="281"/>
      <c r="J96" s="279" t="str">
        <f>TEXT($G$1, "[$-ko-KR]yyyy-mm-dd(ddd) ") &amp; "오후 21:00"</f>
        <v>2021-06-08(화) 오후 21:00</v>
      </c>
      <c r="K96" s="280"/>
      <c r="L96" s="281"/>
      <c r="M96" s="279" t="str">
        <f>TEXT($G$1+1, "[$-ko-KR]yyyy-mm-dd(ddd) ") &amp; "오전 00:00"</f>
        <v>2021-06-09(수)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77"/>
      <c r="R98" s="277"/>
      <c r="S98" s="277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77"/>
      <c r="R99" s="277"/>
      <c r="S99" s="277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82"/>
      <c r="R100" s="282"/>
      <c r="S100" s="282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82"/>
      <c r="R101" s="282"/>
      <c r="S101" s="282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82"/>
      <c r="R102" s="282"/>
      <c r="S102" s="282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82"/>
      <c r="R103" s="282"/>
      <c r="S103" s="282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82"/>
      <c r="R104" s="282"/>
      <c r="S104" s="282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82"/>
      <c r="R105" s="282"/>
      <c r="S105" s="282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91"/>
      <c r="R107" s="292"/>
      <c r="S107" s="293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94"/>
      <c r="R108" s="295"/>
      <c r="S108" s="296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97"/>
      <c r="R109" s="298"/>
      <c r="S109" s="299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82"/>
      <c r="R110" s="282"/>
      <c r="S110" s="282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77"/>
      <c r="R111" s="277"/>
      <c r="S111" s="277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77"/>
      <c r="R112" s="277"/>
      <c r="S112" s="277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82"/>
      <c r="R113" s="282"/>
      <c r="S113" s="282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82"/>
      <c r="R114" s="282"/>
      <c r="S114" s="282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82"/>
      <c r="R115" s="282"/>
      <c r="S115" s="282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304"/>
      <c r="R116" s="305"/>
      <c r="S116" s="306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8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2021-06-08(화) 오전 00:00</v>
      </c>
      <c r="C123" s="320"/>
      <c r="D123" s="279" t="str">
        <f>TEXT($G$1, "[$-ko-KR]yyyy-mm-dd(ddd) ") &amp; "오후 14:00"</f>
        <v>2021-06-08(화) 오후 14:00</v>
      </c>
      <c r="E123" s="280"/>
      <c r="F123" s="281"/>
      <c r="G123" s="279" t="str">
        <f>TEXT($G$1, "[$-ko-KR]yyyy-mm-dd(ddd) ") &amp; "오후 19:00"</f>
        <v>2021-06-08(화) 오후 19:00</v>
      </c>
      <c r="H123" s="280"/>
      <c r="I123" s="281"/>
      <c r="J123" s="279" t="str">
        <f>TEXT($G$1, "[$-ko-KR]yyyy-mm-dd(ddd) ") &amp; "오후 21:00"</f>
        <v>2021-06-08(화) 오후 21:00</v>
      </c>
      <c r="K123" s="280"/>
      <c r="L123" s="281"/>
      <c r="M123" s="279" t="str">
        <f>TEXT($G$1+1, "[$-ko-KR]yyyy-mm-dd(ddd) ") &amp; "오전 00:00"</f>
        <v>2021-06-09(수)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77"/>
      <c r="R125" s="277"/>
      <c r="S125" s="277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77"/>
      <c r="R126" s="277"/>
      <c r="S126" s="277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82"/>
      <c r="R127" s="282"/>
      <c r="S127" s="282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82"/>
      <c r="R128" s="282"/>
      <c r="S128" s="282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82"/>
      <c r="R129" s="282"/>
      <c r="S129" s="282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82"/>
      <c r="R130" s="282"/>
      <c r="S130" s="282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82"/>
      <c r="R131" s="282"/>
      <c r="S131" s="282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82"/>
      <c r="R132" s="282"/>
      <c r="S132" s="282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91"/>
      <c r="R134" s="292"/>
      <c r="S134" s="293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94"/>
      <c r="R135" s="295"/>
      <c r="S135" s="296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97"/>
      <c r="R136" s="298"/>
      <c r="S136" s="299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82"/>
      <c r="R137" s="282"/>
      <c r="S137" s="282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77"/>
      <c r="R138" s="277"/>
      <c r="S138" s="277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77"/>
      <c r="R139" s="277"/>
      <c r="S139" s="277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82"/>
      <c r="R140" s="282"/>
      <c r="S140" s="282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82"/>
      <c r="R141" s="282"/>
      <c r="S141" s="282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82"/>
      <c r="R142" s="282"/>
      <c r="S142" s="282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304"/>
      <c r="R143" s="305"/>
      <c r="S143" s="306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8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2021-06-08(화) 오전 00:00</v>
      </c>
      <c r="C150" s="320"/>
      <c r="D150" s="279" t="str">
        <f>TEXT($G$1, "[$-ko-KR]yyyy-mm-dd(ddd) ") &amp; "오후 14:00"</f>
        <v>2021-06-08(화) 오후 14:00</v>
      </c>
      <c r="E150" s="280"/>
      <c r="F150" s="281"/>
      <c r="G150" s="279" t="str">
        <f>TEXT($G$1, "[$-ko-KR]yyyy-mm-dd(ddd) ") &amp; "오후 19:00"</f>
        <v>2021-06-08(화) 오후 19:00</v>
      </c>
      <c r="H150" s="280"/>
      <c r="I150" s="281"/>
      <c r="J150" s="279" t="str">
        <f>TEXT($G$1, "[$-ko-KR]yyyy-mm-dd(ddd) ") &amp; "오후 21:00"</f>
        <v>2021-06-08(화) 오후 21:00</v>
      </c>
      <c r="K150" s="280"/>
      <c r="L150" s="281"/>
      <c r="M150" s="279" t="str">
        <f>TEXT($G$1+1, "[$-ko-KR]yyyy-mm-dd(ddd) ") &amp; "오전 00:00"</f>
        <v>2021-06-09(수)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77"/>
      <c r="R152" s="277"/>
      <c r="S152" s="277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77"/>
      <c r="R153" s="277"/>
      <c r="S153" s="277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82"/>
      <c r="R154" s="282"/>
      <c r="S154" s="282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82"/>
      <c r="R155" s="282"/>
      <c r="S155" s="282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82"/>
      <c r="R156" s="282"/>
      <c r="S156" s="282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82"/>
      <c r="R157" s="282"/>
      <c r="S157" s="282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82"/>
      <c r="R158" s="282"/>
      <c r="S158" s="282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82"/>
      <c r="R159" s="282"/>
      <c r="S159" s="282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91"/>
      <c r="R161" s="292"/>
      <c r="S161" s="293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94"/>
      <c r="R162" s="295"/>
      <c r="S162" s="296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97"/>
      <c r="R163" s="298"/>
      <c r="S163" s="299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82"/>
      <c r="R164" s="282"/>
      <c r="S164" s="282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77"/>
      <c r="R165" s="277"/>
      <c r="S165" s="277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77"/>
      <c r="R166" s="277"/>
      <c r="S166" s="277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82"/>
      <c r="R167" s="282"/>
      <c r="S167" s="282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82"/>
      <c r="R168" s="282"/>
      <c r="S168" s="282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82"/>
      <c r="R169" s="282"/>
      <c r="S169" s="282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304"/>
      <c r="R170" s="305"/>
      <c r="S170" s="306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8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2021-06-08(화) 오전 00:00</v>
      </c>
      <c r="C177" s="320"/>
      <c r="D177" s="279" t="str">
        <f>TEXT($G$1, "[$-ko-KR]yyyy-mm-dd(ddd) ") &amp; "오후 14:00"</f>
        <v>2021-06-08(화) 오후 14:00</v>
      </c>
      <c r="E177" s="280"/>
      <c r="F177" s="281"/>
      <c r="G177" s="279" t="str">
        <f>TEXT($G$1, "[$-ko-KR]yyyy-mm-dd(ddd) ") &amp; "오후 19:00"</f>
        <v>2021-06-08(화) 오후 19:00</v>
      </c>
      <c r="H177" s="280"/>
      <c r="I177" s="281"/>
      <c r="J177" s="279" t="str">
        <f>TEXT($G$1, "[$-ko-KR]yyyy-mm-dd(ddd) ") &amp; "오후 21:00"</f>
        <v>2021-06-08(화) 오후 21:00</v>
      </c>
      <c r="K177" s="280"/>
      <c r="L177" s="281"/>
      <c r="M177" s="279" t="str">
        <f>TEXT($G$1+1, "[$-ko-KR]yyyy-mm-dd(ddd) ") &amp; "오전 00:00"</f>
        <v>2021-06-09(수)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77"/>
      <c r="R179" s="277"/>
      <c r="S179" s="277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77"/>
      <c r="R180" s="277"/>
      <c r="S180" s="277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82"/>
      <c r="R181" s="282"/>
      <c r="S181" s="282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82"/>
      <c r="R182" s="282"/>
      <c r="S182" s="282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82"/>
      <c r="R183" s="282"/>
      <c r="S183" s="282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82"/>
      <c r="R184" s="282"/>
      <c r="S184" s="282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82"/>
      <c r="R185" s="282"/>
      <c r="S185" s="282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82"/>
      <c r="R186" s="282"/>
      <c r="S186" s="282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91"/>
      <c r="R188" s="292"/>
      <c r="S188" s="293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94"/>
      <c r="R189" s="295"/>
      <c r="S189" s="296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97"/>
      <c r="R190" s="298"/>
      <c r="S190" s="299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82"/>
      <c r="R191" s="282"/>
      <c r="S191" s="282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77"/>
      <c r="R192" s="277"/>
      <c r="S192" s="277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77"/>
      <c r="R193" s="277"/>
      <c r="S193" s="277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82"/>
      <c r="R194" s="282"/>
      <c r="S194" s="282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82"/>
      <c r="R195" s="282"/>
      <c r="S195" s="282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82"/>
      <c r="R196" s="282"/>
      <c r="S196" s="282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304"/>
      <c r="R197" s="305"/>
      <c r="S197" s="306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44356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9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2021-06-09(수) 오전 00:00</v>
      </c>
      <c r="C15" s="323"/>
      <c r="D15" s="279" t="str">
        <f>TEXT($G$1, "[$-ko-KR]yyyy-mm-dd(ddd) ") &amp; "오후 14:00"</f>
        <v>2021-06-09(수) 오후 14:00</v>
      </c>
      <c r="E15" s="280"/>
      <c r="F15" s="281"/>
      <c r="G15" s="279" t="str">
        <f>TEXT($G$1, "[$-ko-KR]yyyy-mm-dd(ddd) ") &amp; "오후 19:00"</f>
        <v>2021-06-09(수) 오후 19:00</v>
      </c>
      <c r="H15" s="280"/>
      <c r="I15" s="281"/>
      <c r="J15" s="279" t="str">
        <f>TEXT($G$1, "[$-ko-KR]yyyy-mm-dd(ddd) ") &amp; "오후 21:00"</f>
        <v>2021-06-09(수) 오후 21:00</v>
      </c>
      <c r="K15" s="280"/>
      <c r="L15" s="281"/>
      <c r="M15" s="279" t="str">
        <f>TEXT($G$1+1, "[$-ko-KR]yyyy-mm-dd(ddd) ") &amp; "오전 00:00"</f>
        <v>2021-06-10(목)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9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2021-06-09(수) 오전 00:00</v>
      </c>
      <c r="C42" s="320"/>
      <c r="D42" s="279" t="str">
        <f>TEXT($G$1, "[$-ko-KR]yyyy-mm-dd(ddd) ") &amp; "오후 14:00"</f>
        <v>2021-06-09(수) 오후 14:00</v>
      </c>
      <c r="E42" s="280"/>
      <c r="F42" s="281"/>
      <c r="G42" s="279" t="str">
        <f>TEXT($G$1, "[$-ko-KR]yyyy-mm-dd(ddd) ") &amp; "오후 19:00"</f>
        <v>2021-06-09(수) 오후 19:00</v>
      </c>
      <c r="H42" s="280"/>
      <c r="I42" s="281"/>
      <c r="J42" s="279" t="str">
        <f>TEXT($G$1, "[$-ko-KR]yyyy-mm-dd(ddd) ") &amp; "오후 21:00"</f>
        <v>2021-06-09(수) 오후 21:00</v>
      </c>
      <c r="K42" s="280"/>
      <c r="L42" s="281"/>
      <c r="M42" s="279" t="str">
        <f>TEXT($G$1+1, "[$-ko-KR]yyyy-mm-dd(ddd) ") &amp; "오전 00:00"</f>
        <v>2021-06-10(목)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77"/>
      <c r="R44" s="277"/>
      <c r="S44" s="277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77"/>
      <c r="R45" s="277"/>
      <c r="S45" s="277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82"/>
      <c r="R46" s="282"/>
      <c r="S46" s="282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82"/>
      <c r="R47" s="282"/>
      <c r="S47" s="282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82"/>
      <c r="R48" s="282"/>
      <c r="S48" s="282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82"/>
      <c r="R49" s="282"/>
      <c r="S49" s="282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82"/>
      <c r="R50" s="282"/>
      <c r="S50" s="282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82"/>
      <c r="R51" s="282"/>
      <c r="S51" s="282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91"/>
      <c r="R53" s="292"/>
      <c r="S53" s="293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94"/>
      <c r="R54" s="295"/>
      <c r="S54" s="296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97"/>
      <c r="R55" s="298"/>
      <c r="S55" s="299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82"/>
      <c r="R56" s="282"/>
      <c r="S56" s="282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77"/>
      <c r="R57" s="277"/>
      <c r="S57" s="277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77"/>
      <c r="R58" s="277"/>
      <c r="S58" s="277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82"/>
      <c r="R59" s="282"/>
      <c r="S59" s="282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82"/>
      <c r="R60" s="282"/>
      <c r="S60" s="282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82"/>
      <c r="R61" s="282"/>
      <c r="S61" s="282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304"/>
      <c r="R62" s="305"/>
      <c r="S62" s="306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9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2021-06-09(수) 오전 00:00</v>
      </c>
      <c r="C69" s="320"/>
      <c r="D69" s="279" t="str">
        <f>TEXT($G$1, "[$-ko-KR]yyyy-mm-dd(ddd) ") &amp; "오후 14:00"</f>
        <v>2021-06-09(수) 오후 14:00</v>
      </c>
      <c r="E69" s="280"/>
      <c r="F69" s="281"/>
      <c r="G69" s="279" t="str">
        <f>TEXT($G$1, "[$-ko-KR]yyyy-mm-dd(ddd) ") &amp; "오후 19:00"</f>
        <v>2021-06-09(수) 오후 19:00</v>
      </c>
      <c r="H69" s="280"/>
      <c r="I69" s="281"/>
      <c r="J69" s="279" t="str">
        <f>TEXT($G$1, "[$-ko-KR]yyyy-mm-dd(ddd) ") &amp; "오후 21:00"</f>
        <v>2021-06-09(수) 오후 21:00</v>
      </c>
      <c r="K69" s="280"/>
      <c r="L69" s="281"/>
      <c r="M69" s="279" t="str">
        <f>TEXT($G$1+1, "[$-ko-KR]yyyy-mm-dd(ddd) ") &amp; "오전 00:00"</f>
        <v>2021-06-10(목)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77"/>
      <c r="R71" s="277"/>
      <c r="S71" s="277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77"/>
      <c r="R72" s="277"/>
      <c r="S72" s="277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82"/>
      <c r="R73" s="282"/>
      <c r="S73" s="282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82"/>
      <c r="R74" s="282"/>
      <c r="S74" s="282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82"/>
      <c r="R75" s="282"/>
      <c r="S75" s="282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82"/>
      <c r="R76" s="282"/>
      <c r="S76" s="282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82"/>
      <c r="R77" s="282"/>
      <c r="S77" s="282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82"/>
      <c r="R78" s="282"/>
      <c r="S78" s="282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91"/>
      <c r="R80" s="292"/>
      <c r="S80" s="293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94"/>
      <c r="R81" s="295"/>
      <c r="S81" s="296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97"/>
      <c r="R82" s="298"/>
      <c r="S82" s="299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82"/>
      <c r="R83" s="282"/>
      <c r="S83" s="282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77"/>
      <c r="R84" s="277"/>
      <c r="S84" s="277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77"/>
      <c r="R85" s="277"/>
      <c r="S85" s="277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82"/>
      <c r="R86" s="282"/>
      <c r="S86" s="282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82"/>
      <c r="R87" s="282"/>
      <c r="S87" s="282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82"/>
      <c r="R88" s="282"/>
      <c r="S88" s="282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304"/>
      <c r="R89" s="305"/>
      <c r="S89" s="306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9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2021-06-09(수) 오전 00:00</v>
      </c>
      <c r="C96" s="320"/>
      <c r="D96" s="279" t="str">
        <f>TEXT($G$1, "[$-ko-KR]yyyy-mm-dd(ddd) ") &amp; "오후 14:00"</f>
        <v>2021-06-09(수) 오후 14:00</v>
      </c>
      <c r="E96" s="280"/>
      <c r="F96" s="281"/>
      <c r="G96" s="279" t="str">
        <f>TEXT($G$1, "[$-ko-KR]yyyy-mm-dd(ddd) ") &amp; "오후 19:00"</f>
        <v>2021-06-09(수) 오후 19:00</v>
      </c>
      <c r="H96" s="280"/>
      <c r="I96" s="281"/>
      <c r="J96" s="279" t="str">
        <f>TEXT($G$1, "[$-ko-KR]yyyy-mm-dd(ddd) ") &amp; "오후 21:00"</f>
        <v>2021-06-09(수) 오후 21:00</v>
      </c>
      <c r="K96" s="280"/>
      <c r="L96" s="281"/>
      <c r="M96" s="279" t="str">
        <f>TEXT($G$1+1, "[$-ko-KR]yyyy-mm-dd(ddd) ") &amp; "오전 00:00"</f>
        <v>2021-06-10(목)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77"/>
      <c r="R98" s="277"/>
      <c r="S98" s="277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77"/>
      <c r="R99" s="277"/>
      <c r="S99" s="277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82"/>
      <c r="R100" s="282"/>
      <c r="S100" s="282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82"/>
      <c r="R101" s="282"/>
      <c r="S101" s="282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82"/>
      <c r="R102" s="282"/>
      <c r="S102" s="282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82"/>
      <c r="R103" s="282"/>
      <c r="S103" s="282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82"/>
      <c r="R104" s="282"/>
      <c r="S104" s="282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82"/>
      <c r="R105" s="282"/>
      <c r="S105" s="282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91"/>
      <c r="R107" s="292"/>
      <c r="S107" s="293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94"/>
      <c r="R108" s="295"/>
      <c r="S108" s="296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97"/>
      <c r="R109" s="298"/>
      <c r="S109" s="299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82"/>
      <c r="R110" s="282"/>
      <c r="S110" s="282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77"/>
      <c r="R111" s="277"/>
      <c r="S111" s="277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77"/>
      <c r="R112" s="277"/>
      <c r="S112" s="277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82"/>
      <c r="R113" s="282"/>
      <c r="S113" s="282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82"/>
      <c r="R114" s="282"/>
      <c r="S114" s="282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82"/>
      <c r="R115" s="282"/>
      <c r="S115" s="282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304"/>
      <c r="R116" s="305"/>
      <c r="S116" s="306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9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2021-06-09(수) 오전 00:00</v>
      </c>
      <c r="C123" s="320"/>
      <c r="D123" s="279" t="str">
        <f>TEXT($G$1, "[$-ko-KR]yyyy-mm-dd(ddd) ") &amp; "오후 14:00"</f>
        <v>2021-06-09(수) 오후 14:00</v>
      </c>
      <c r="E123" s="280"/>
      <c r="F123" s="281"/>
      <c r="G123" s="279" t="str">
        <f>TEXT($G$1, "[$-ko-KR]yyyy-mm-dd(ddd) ") &amp; "오후 19:00"</f>
        <v>2021-06-09(수) 오후 19:00</v>
      </c>
      <c r="H123" s="280"/>
      <c r="I123" s="281"/>
      <c r="J123" s="279" t="str">
        <f>TEXT($G$1, "[$-ko-KR]yyyy-mm-dd(ddd) ") &amp; "오후 21:00"</f>
        <v>2021-06-09(수) 오후 21:00</v>
      </c>
      <c r="K123" s="280"/>
      <c r="L123" s="281"/>
      <c r="M123" s="279" t="str">
        <f>TEXT($G$1+1, "[$-ko-KR]yyyy-mm-dd(ddd) ") &amp; "오전 00:00"</f>
        <v>2021-06-10(목)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77"/>
      <c r="R125" s="277"/>
      <c r="S125" s="277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77"/>
      <c r="R126" s="277"/>
      <c r="S126" s="277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82"/>
      <c r="R127" s="282"/>
      <c r="S127" s="282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82"/>
      <c r="R128" s="282"/>
      <c r="S128" s="282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82"/>
      <c r="R129" s="282"/>
      <c r="S129" s="282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82"/>
      <c r="R130" s="282"/>
      <c r="S130" s="282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82"/>
      <c r="R131" s="282"/>
      <c r="S131" s="282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82"/>
      <c r="R132" s="282"/>
      <c r="S132" s="282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91"/>
      <c r="R134" s="292"/>
      <c r="S134" s="293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94"/>
      <c r="R135" s="295"/>
      <c r="S135" s="296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97"/>
      <c r="R136" s="298"/>
      <c r="S136" s="299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82"/>
      <c r="R137" s="282"/>
      <c r="S137" s="282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77"/>
      <c r="R138" s="277"/>
      <c r="S138" s="277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77"/>
      <c r="R139" s="277"/>
      <c r="S139" s="277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82"/>
      <c r="R140" s="282"/>
      <c r="S140" s="282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82"/>
      <c r="R141" s="282"/>
      <c r="S141" s="282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82"/>
      <c r="R142" s="282"/>
      <c r="S142" s="282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304"/>
      <c r="R143" s="305"/>
      <c r="S143" s="306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9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2021-06-09(수) 오전 00:00</v>
      </c>
      <c r="C150" s="320"/>
      <c r="D150" s="279" t="str">
        <f>TEXT($G$1, "[$-ko-KR]yyyy-mm-dd(ddd) ") &amp; "오후 14:00"</f>
        <v>2021-06-09(수) 오후 14:00</v>
      </c>
      <c r="E150" s="280"/>
      <c r="F150" s="281"/>
      <c r="G150" s="279" t="str">
        <f>TEXT($G$1, "[$-ko-KR]yyyy-mm-dd(ddd) ") &amp; "오후 19:00"</f>
        <v>2021-06-09(수) 오후 19:00</v>
      </c>
      <c r="H150" s="280"/>
      <c r="I150" s="281"/>
      <c r="J150" s="279" t="str">
        <f>TEXT($G$1, "[$-ko-KR]yyyy-mm-dd(ddd) ") &amp; "오후 21:00"</f>
        <v>2021-06-09(수) 오후 21:00</v>
      </c>
      <c r="K150" s="280"/>
      <c r="L150" s="281"/>
      <c r="M150" s="279" t="str">
        <f>TEXT($G$1+1, "[$-ko-KR]yyyy-mm-dd(ddd) ") &amp; "오전 00:00"</f>
        <v>2021-06-10(목)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77"/>
      <c r="R152" s="277"/>
      <c r="S152" s="277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77"/>
      <c r="R153" s="277"/>
      <c r="S153" s="277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82"/>
      <c r="R154" s="282"/>
      <c r="S154" s="282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82"/>
      <c r="R155" s="282"/>
      <c r="S155" s="282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82"/>
      <c r="R156" s="282"/>
      <c r="S156" s="282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82"/>
      <c r="R157" s="282"/>
      <c r="S157" s="282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82"/>
      <c r="R158" s="282"/>
      <c r="S158" s="282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82"/>
      <c r="R159" s="282"/>
      <c r="S159" s="282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91"/>
      <c r="R161" s="292"/>
      <c r="S161" s="293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94"/>
      <c r="R162" s="295"/>
      <c r="S162" s="296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97"/>
      <c r="R163" s="298"/>
      <c r="S163" s="299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82"/>
      <c r="R164" s="282"/>
      <c r="S164" s="282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77"/>
      <c r="R165" s="277"/>
      <c r="S165" s="277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77"/>
      <c r="R166" s="277"/>
      <c r="S166" s="277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82"/>
      <c r="R167" s="282"/>
      <c r="S167" s="282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82"/>
      <c r="R168" s="282"/>
      <c r="S168" s="282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82"/>
      <c r="R169" s="282"/>
      <c r="S169" s="282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304"/>
      <c r="R170" s="305"/>
      <c r="S170" s="306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9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2021-06-09(수) 오전 00:00</v>
      </c>
      <c r="C177" s="320"/>
      <c r="D177" s="279" t="str">
        <f>TEXT($G$1, "[$-ko-KR]yyyy-mm-dd(ddd) ") &amp; "오후 14:00"</f>
        <v>2021-06-09(수) 오후 14:00</v>
      </c>
      <c r="E177" s="280"/>
      <c r="F177" s="281"/>
      <c r="G177" s="279" t="str">
        <f>TEXT($G$1, "[$-ko-KR]yyyy-mm-dd(ddd) ") &amp; "오후 19:00"</f>
        <v>2021-06-09(수) 오후 19:00</v>
      </c>
      <c r="H177" s="280"/>
      <c r="I177" s="281"/>
      <c r="J177" s="279" t="str">
        <f>TEXT($G$1, "[$-ko-KR]yyyy-mm-dd(ddd) ") &amp; "오후 21:00"</f>
        <v>2021-06-09(수) 오후 21:00</v>
      </c>
      <c r="K177" s="280"/>
      <c r="L177" s="281"/>
      <c r="M177" s="279" t="str">
        <f>TEXT($G$1+1, "[$-ko-KR]yyyy-mm-dd(ddd) ") &amp; "오전 00:00"</f>
        <v>2021-06-10(목)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77"/>
      <c r="R179" s="277"/>
      <c r="S179" s="277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77"/>
      <c r="R180" s="277"/>
      <c r="S180" s="277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82"/>
      <c r="R181" s="282"/>
      <c r="S181" s="282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82"/>
      <c r="R182" s="282"/>
      <c r="S182" s="282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82"/>
      <c r="R183" s="282"/>
      <c r="S183" s="282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82"/>
      <c r="R184" s="282"/>
      <c r="S184" s="282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82"/>
      <c r="R185" s="282"/>
      <c r="S185" s="282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82"/>
      <c r="R186" s="282"/>
      <c r="S186" s="282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91"/>
      <c r="R188" s="292"/>
      <c r="S188" s="293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94"/>
      <c r="R189" s="295"/>
      <c r="S189" s="296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97"/>
      <c r="R190" s="298"/>
      <c r="S190" s="299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82"/>
      <c r="R191" s="282"/>
      <c r="S191" s="282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77"/>
      <c r="R192" s="277"/>
      <c r="S192" s="277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77"/>
      <c r="R193" s="277"/>
      <c r="S193" s="277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82"/>
      <c r="R194" s="282"/>
      <c r="S194" s="282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82"/>
      <c r="R195" s="282"/>
      <c r="S195" s="282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82"/>
      <c r="R196" s="282"/>
      <c r="S196" s="282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304"/>
      <c r="R197" s="305"/>
      <c r="S197" s="306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44357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9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2021-06-10(목) 오전 00:00</v>
      </c>
      <c r="C15" s="323"/>
      <c r="D15" s="279" t="str">
        <f>TEXT($G$1, "[$-ko-KR]yyyy-mm-dd(ddd) ") &amp; "오후 14:00"</f>
        <v>2021-06-10(목) 오후 14:00</v>
      </c>
      <c r="E15" s="280"/>
      <c r="F15" s="281"/>
      <c r="G15" s="279" t="str">
        <f>TEXT($G$1, "[$-ko-KR]yyyy-mm-dd(ddd) ") &amp; "오후 19:00"</f>
        <v>2021-06-10(목) 오후 19:00</v>
      </c>
      <c r="H15" s="280"/>
      <c r="I15" s="281"/>
      <c r="J15" s="279" t="str">
        <f>TEXT($G$1, "[$-ko-KR]yyyy-mm-dd(ddd) ") &amp; "오후 21:00"</f>
        <v>2021-06-10(목) 오후 21:00</v>
      </c>
      <c r="K15" s="280"/>
      <c r="L15" s="281"/>
      <c r="M15" s="279" t="str">
        <f>TEXT($G$1+1, "[$-ko-KR]yyyy-mm-dd(ddd) ") &amp; "오전 00:00"</f>
        <v>2021-06-11(금)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82"/>
      <c r="R21" s="282"/>
      <c r="S21" s="282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82"/>
      <c r="R22" s="282"/>
      <c r="S22" s="282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82"/>
      <c r="R23" s="282"/>
      <c r="S23" s="282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82"/>
      <c r="R24" s="282"/>
      <c r="S24" s="282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91"/>
      <c r="R26" s="292"/>
      <c r="S26" s="293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94"/>
      <c r="R27" s="295"/>
      <c r="S27" s="296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97"/>
      <c r="R28" s="298"/>
      <c r="S28" s="299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82"/>
      <c r="R29" s="282"/>
      <c r="S29" s="282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77"/>
      <c r="R30" s="277"/>
      <c r="S30" s="277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9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2021-06-10(목) 오전 00:00</v>
      </c>
      <c r="C42" s="320"/>
      <c r="D42" s="279" t="str">
        <f>TEXT($G$1, "[$-ko-KR]yyyy-mm-dd(ddd) ") &amp; "오후 14:00"</f>
        <v>2021-06-10(목) 오후 14:00</v>
      </c>
      <c r="E42" s="280"/>
      <c r="F42" s="281"/>
      <c r="G42" s="279" t="str">
        <f>TEXT($G$1, "[$-ko-KR]yyyy-mm-dd(ddd) ") &amp; "오후 19:00"</f>
        <v>2021-06-10(목) 오후 19:00</v>
      </c>
      <c r="H42" s="280"/>
      <c r="I42" s="281"/>
      <c r="J42" s="279" t="str">
        <f>TEXT($G$1, "[$-ko-KR]yyyy-mm-dd(ddd) ") &amp; "오후 21:00"</f>
        <v>2021-06-10(목) 오후 21:00</v>
      </c>
      <c r="K42" s="280"/>
      <c r="L42" s="281"/>
      <c r="M42" s="279" t="str">
        <f>TEXT($G$1+1, "[$-ko-KR]yyyy-mm-dd(ddd) ") &amp; "오전 00:00"</f>
        <v>2021-06-11(금)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77"/>
      <c r="R44" s="277"/>
      <c r="S44" s="277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77"/>
      <c r="R45" s="277"/>
      <c r="S45" s="277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82"/>
      <c r="R46" s="282"/>
      <c r="S46" s="282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82"/>
      <c r="R47" s="282"/>
      <c r="S47" s="282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82"/>
      <c r="R48" s="282"/>
      <c r="S48" s="282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82"/>
      <c r="R49" s="282"/>
      <c r="S49" s="282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82"/>
      <c r="R50" s="282"/>
      <c r="S50" s="282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82"/>
      <c r="R51" s="282"/>
      <c r="S51" s="282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91"/>
      <c r="R53" s="292"/>
      <c r="S53" s="293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94"/>
      <c r="R54" s="295"/>
      <c r="S54" s="296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97"/>
      <c r="R55" s="298"/>
      <c r="S55" s="299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82"/>
      <c r="R56" s="282"/>
      <c r="S56" s="282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77"/>
      <c r="R57" s="277"/>
      <c r="S57" s="277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77"/>
      <c r="R58" s="277"/>
      <c r="S58" s="277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82"/>
      <c r="R59" s="282"/>
      <c r="S59" s="282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82"/>
      <c r="R60" s="282"/>
      <c r="S60" s="282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82"/>
      <c r="R61" s="282"/>
      <c r="S61" s="282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304"/>
      <c r="R62" s="305"/>
      <c r="S62" s="306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9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2021-06-10(목) 오전 00:00</v>
      </c>
      <c r="C69" s="320"/>
      <c r="D69" s="279" t="str">
        <f>TEXT($G$1, "[$-ko-KR]yyyy-mm-dd(ddd) ") &amp; "오후 14:00"</f>
        <v>2021-06-10(목) 오후 14:00</v>
      </c>
      <c r="E69" s="280"/>
      <c r="F69" s="281"/>
      <c r="G69" s="279" t="str">
        <f>TEXT($G$1, "[$-ko-KR]yyyy-mm-dd(ddd) ") &amp; "오후 19:00"</f>
        <v>2021-06-10(목) 오후 19:00</v>
      </c>
      <c r="H69" s="280"/>
      <c r="I69" s="281"/>
      <c r="J69" s="279" t="str">
        <f>TEXT($G$1, "[$-ko-KR]yyyy-mm-dd(ddd) ") &amp; "오후 21:00"</f>
        <v>2021-06-10(목) 오후 21:00</v>
      </c>
      <c r="K69" s="280"/>
      <c r="L69" s="281"/>
      <c r="M69" s="279" t="str">
        <f>TEXT($G$1+1, "[$-ko-KR]yyyy-mm-dd(ddd) ") &amp; "오전 00:00"</f>
        <v>2021-06-11(금)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77"/>
      <c r="R71" s="277"/>
      <c r="S71" s="277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77"/>
      <c r="R72" s="277"/>
      <c r="S72" s="277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82"/>
      <c r="R73" s="282"/>
      <c r="S73" s="282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82"/>
      <c r="R74" s="282"/>
      <c r="S74" s="282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82"/>
      <c r="R75" s="282"/>
      <c r="S75" s="282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82"/>
      <c r="R76" s="282"/>
      <c r="S76" s="282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82"/>
      <c r="R77" s="282"/>
      <c r="S77" s="282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82"/>
      <c r="R78" s="282"/>
      <c r="S78" s="282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91"/>
      <c r="R80" s="292"/>
      <c r="S80" s="293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94"/>
      <c r="R81" s="295"/>
      <c r="S81" s="296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97"/>
      <c r="R82" s="298"/>
      <c r="S82" s="299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82"/>
      <c r="R83" s="282"/>
      <c r="S83" s="282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77"/>
      <c r="R84" s="277"/>
      <c r="S84" s="277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77"/>
      <c r="R85" s="277"/>
      <c r="S85" s="277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82"/>
      <c r="R86" s="282"/>
      <c r="S86" s="282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82"/>
      <c r="R87" s="282"/>
      <c r="S87" s="282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82"/>
      <c r="R88" s="282"/>
      <c r="S88" s="282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304"/>
      <c r="R89" s="305"/>
      <c r="S89" s="306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9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2021-06-10(목) 오전 00:00</v>
      </c>
      <c r="C96" s="320"/>
      <c r="D96" s="279" t="str">
        <f>TEXT($G$1, "[$-ko-KR]yyyy-mm-dd(ddd) ") &amp; "오후 14:00"</f>
        <v>2021-06-10(목) 오후 14:00</v>
      </c>
      <c r="E96" s="280"/>
      <c r="F96" s="281"/>
      <c r="G96" s="279" t="str">
        <f>TEXT($G$1, "[$-ko-KR]yyyy-mm-dd(ddd) ") &amp; "오후 19:00"</f>
        <v>2021-06-10(목) 오후 19:00</v>
      </c>
      <c r="H96" s="280"/>
      <c r="I96" s="281"/>
      <c r="J96" s="279" t="str">
        <f>TEXT($G$1, "[$-ko-KR]yyyy-mm-dd(ddd) ") &amp; "오후 21:00"</f>
        <v>2021-06-10(목) 오후 21:00</v>
      </c>
      <c r="K96" s="280"/>
      <c r="L96" s="281"/>
      <c r="M96" s="279" t="str">
        <f>TEXT($G$1+1, "[$-ko-KR]yyyy-mm-dd(ddd) ") &amp; "오전 00:00"</f>
        <v>2021-06-11(금)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77"/>
      <c r="R98" s="277"/>
      <c r="S98" s="277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77"/>
      <c r="R99" s="277"/>
      <c r="S99" s="277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82"/>
      <c r="R100" s="282"/>
      <c r="S100" s="282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82"/>
      <c r="R101" s="282"/>
      <c r="S101" s="282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82"/>
      <c r="R102" s="282"/>
      <c r="S102" s="282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82"/>
      <c r="R103" s="282"/>
      <c r="S103" s="282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82"/>
      <c r="R104" s="282"/>
      <c r="S104" s="282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82"/>
      <c r="R105" s="282"/>
      <c r="S105" s="282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91"/>
      <c r="R107" s="292"/>
      <c r="S107" s="293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94"/>
      <c r="R108" s="295"/>
      <c r="S108" s="296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97"/>
      <c r="R109" s="298"/>
      <c r="S109" s="299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82"/>
      <c r="R110" s="282"/>
      <c r="S110" s="282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77"/>
      <c r="R111" s="277"/>
      <c r="S111" s="277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77"/>
      <c r="R112" s="277"/>
      <c r="S112" s="277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82"/>
      <c r="R113" s="282"/>
      <c r="S113" s="282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82"/>
      <c r="R114" s="282"/>
      <c r="S114" s="282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82"/>
      <c r="R115" s="282"/>
      <c r="S115" s="282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304"/>
      <c r="R116" s="305"/>
      <c r="S116" s="306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9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2021-06-10(목) 오전 00:00</v>
      </c>
      <c r="C123" s="320"/>
      <c r="D123" s="279" t="str">
        <f>TEXT($G$1, "[$-ko-KR]yyyy-mm-dd(ddd) ") &amp; "오후 14:00"</f>
        <v>2021-06-10(목) 오후 14:00</v>
      </c>
      <c r="E123" s="280"/>
      <c r="F123" s="281"/>
      <c r="G123" s="279" t="str">
        <f>TEXT($G$1, "[$-ko-KR]yyyy-mm-dd(ddd) ") &amp; "오후 19:00"</f>
        <v>2021-06-10(목) 오후 19:00</v>
      </c>
      <c r="H123" s="280"/>
      <c r="I123" s="281"/>
      <c r="J123" s="279" t="str">
        <f>TEXT($G$1, "[$-ko-KR]yyyy-mm-dd(ddd) ") &amp; "오후 21:00"</f>
        <v>2021-06-10(목) 오후 21:00</v>
      </c>
      <c r="K123" s="280"/>
      <c r="L123" s="281"/>
      <c r="M123" s="279" t="str">
        <f>TEXT($G$1+1, "[$-ko-KR]yyyy-mm-dd(ddd) ") &amp; "오전 00:00"</f>
        <v>2021-06-11(금)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77"/>
      <c r="R125" s="277"/>
      <c r="S125" s="277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77"/>
      <c r="R126" s="277"/>
      <c r="S126" s="277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82"/>
      <c r="R127" s="282"/>
      <c r="S127" s="282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82"/>
      <c r="R128" s="282"/>
      <c r="S128" s="282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82"/>
      <c r="R129" s="282"/>
      <c r="S129" s="282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82"/>
      <c r="R130" s="282"/>
      <c r="S130" s="282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82"/>
      <c r="R131" s="282"/>
      <c r="S131" s="282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82"/>
      <c r="R132" s="282"/>
      <c r="S132" s="282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91"/>
      <c r="R134" s="292"/>
      <c r="S134" s="293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94"/>
      <c r="R135" s="295"/>
      <c r="S135" s="296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97"/>
      <c r="R136" s="298"/>
      <c r="S136" s="299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82"/>
      <c r="R137" s="282"/>
      <c r="S137" s="282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77"/>
      <c r="R138" s="277"/>
      <c r="S138" s="277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77"/>
      <c r="R139" s="277"/>
      <c r="S139" s="277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82"/>
      <c r="R140" s="282"/>
      <c r="S140" s="282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82"/>
      <c r="R141" s="282"/>
      <c r="S141" s="282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82"/>
      <c r="R142" s="282"/>
      <c r="S142" s="282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304"/>
      <c r="R143" s="305"/>
      <c r="S143" s="306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9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2021-06-10(목) 오전 00:00</v>
      </c>
      <c r="C150" s="320"/>
      <c r="D150" s="279" t="str">
        <f>TEXT($G$1, "[$-ko-KR]yyyy-mm-dd(ddd) ") &amp; "오후 14:00"</f>
        <v>2021-06-10(목) 오후 14:00</v>
      </c>
      <c r="E150" s="280"/>
      <c r="F150" s="281"/>
      <c r="G150" s="279" t="str">
        <f>TEXT($G$1, "[$-ko-KR]yyyy-mm-dd(ddd) ") &amp; "오후 19:00"</f>
        <v>2021-06-10(목) 오후 19:00</v>
      </c>
      <c r="H150" s="280"/>
      <c r="I150" s="281"/>
      <c r="J150" s="279" t="str">
        <f>TEXT($G$1, "[$-ko-KR]yyyy-mm-dd(ddd) ") &amp; "오후 21:00"</f>
        <v>2021-06-10(목) 오후 21:00</v>
      </c>
      <c r="K150" s="280"/>
      <c r="L150" s="281"/>
      <c r="M150" s="279" t="str">
        <f>TEXT($G$1+1, "[$-ko-KR]yyyy-mm-dd(ddd) ") &amp; "오전 00:00"</f>
        <v>2021-06-11(금)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77"/>
      <c r="R152" s="277"/>
      <c r="S152" s="277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77"/>
      <c r="R153" s="277"/>
      <c r="S153" s="277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82"/>
      <c r="R154" s="282"/>
      <c r="S154" s="282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82"/>
      <c r="R155" s="282"/>
      <c r="S155" s="282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82"/>
      <c r="R156" s="282"/>
      <c r="S156" s="282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82"/>
      <c r="R157" s="282"/>
      <c r="S157" s="282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82"/>
      <c r="R158" s="282"/>
      <c r="S158" s="282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82"/>
      <c r="R159" s="282"/>
      <c r="S159" s="282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91"/>
      <c r="R161" s="292"/>
      <c r="S161" s="293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94"/>
      <c r="R162" s="295"/>
      <c r="S162" s="296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97"/>
      <c r="R163" s="298"/>
      <c r="S163" s="299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82"/>
      <c r="R164" s="282"/>
      <c r="S164" s="282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77"/>
      <c r="R165" s="277"/>
      <c r="S165" s="277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77"/>
      <c r="R166" s="277"/>
      <c r="S166" s="277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82"/>
      <c r="R167" s="282"/>
      <c r="S167" s="282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82"/>
      <c r="R168" s="282"/>
      <c r="S168" s="282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82"/>
      <c r="R169" s="282"/>
      <c r="S169" s="282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304"/>
      <c r="R170" s="305"/>
      <c r="S170" s="306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9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2021-06-10(목) 오전 00:00</v>
      </c>
      <c r="C177" s="320"/>
      <c r="D177" s="279" t="str">
        <f>TEXT($G$1, "[$-ko-KR]yyyy-mm-dd(ddd) ") &amp; "오후 14:00"</f>
        <v>2021-06-10(목) 오후 14:00</v>
      </c>
      <c r="E177" s="280"/>
      <c r="F177" s="281"/>
      <c r="G177" s="279" t="str">
        <f>TEXT($G$1, "[$-ko-KR]yyyy-mm-dd(ddd) ") &amp; "오후 19:00"</f>
        <v>2021-06-10(목) 오후 19:00</v>
      </c>
      <c r="H177" s="280"/>
      <c r="I177" s="281"/>
      <c r="J177" s="279" t="str">
        <f>TEXT($G$1, "[$-ko-KR]yyyy-mm-dd(ddd) ") &amp; "오후 21:00"</f>
        <v>2021-06-10(목) 오후 21:00</v>
      </c>
      <c r="K177" s="280"/>
      <c r="L177" s="281"/>
      <c r="M177" s="279" t="str">
        <f>TEXT($G$1+1, "[$-ko-KR]yyyy-mm-dd(ddd) ") &amp; "오전 00:00"</f>
        <v>2021-06-11(금)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77"/>
      <c r="R179" s="277"/>
      <c r="S179" s="277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77"/>
      <c r="R180" s="277"/>
      <c r="S180" s="277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82"/>
      <c r="R181" s="282"/>
      <c r="S181" s="282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82"/>
      <c r="R182" s="282"/>
      <c r="S182" s="282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82"/>
      <c r="R183" s="282"/>
      <c r="S183" s="282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82"/>
      <c r="R184" s="282"/>
      <c r="S184" s="282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2"/>
      <c r="R185" s="282"/>
      <c r="S185" s="282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82"/>
      <c r="R186" s="282"/>
      <c r="S186" s="282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91"/>
      <c r="R188" s="292"/>
      <c r="S188" s="293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94"/>
      <c r="R189" s="295"/>
      <c r="S189" s="296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97"/>
      <c r="R190" s="298"/>
      <c r="S190" s="299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82"/>
      <c r="R191" s="282"/>
      <c r="S191" s="282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77"/>
      <c r="R192" s="277"/>
      <c r="S192" s="277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77"/>
      <c r="R193" s="277"/>
      <c r="S193" s="277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82"/>
      <c r="R194" s="282"/>
      <c r="S194" s="282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82"/>
      <c r="R195" s="282"/>
      <c r="S195" s="282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82"/>
      <c r="R196" s="282"/>
      <c r="S196" s="282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304"/>
      <c r="R197" s="305"/>
      <c r="S197" s="306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44358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00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2021-06-11(금) 오전 00:00</v>
      </c>
      <c r="C15" s="323"/>
      <c r="D15" s="279" t="str">
        <f>TEXT($G$1, "[$-ko-KR]yyyy-mm-dd(ddd) ") &amp; "오후 14:00"</f>
        <v>2021-06-11(금) 오후 14:00</v>
      </c>
      <c r="E15" s="280"/>
      <c r="F15" s="281"/>
      <c r="G15" s="279" t="str">
        <f>TEXT($G$1, "[$-ko-KR]yyyy-mm-dd(ddd) ") &amp; "오후 19:00"</f>
        <v>2021-06-11(금) 오후 19:00</v>
      </c>
      <c r="H15" s="280"/>
      <c r="I15" s="281"/>
      <c r="J15" s="279" t="str">
        <f>TEXT($G$1, "[$-ko-KR]yyyy-mm-dd(ddd) ") &amp; "오후 21:00"</f>
        <v>2021-06-11(금) 오후 21:00</v>
      </c>
      <c r="K15" s="280"/>
      <c r="L15" s="281"/>
      <c r="M15" s="279" t="str">
        <f>TEXT($G$1+1, "[$-ko-KR]yyyy-mm-dd(ddd) ") &amp; "오전 00:00"</f>
        <v>2021-06-12(토)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00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2021-06-11(금) 오전 00:00</v>
      </c>
      <c r="C42" s="320"/>
      <c r="D42" s="279" t="str">
        <f>TEXT($G$1, "[$-ko-KR]yyyy-mm-dd(ddd) ") &amp; "오후 14:00"</f>
        <v>2021-06-11(금) 오후 14:00</v>
      </c>
      <c r="E42" s="280"/>
      <c r="F42" s="281"/>
      <c r="G42" s="279" t="str">
        <f>TEXT($G$1, "[$-ko-KR]yyyy-mm-dd(ddd) ") &amp; "오후 19:00"</f>
        <v>2021-06-11(금) 오후 19:00</v>
      </c>
      <c r="H42" s="280"/>
      <c r="I42" s="281"/>
      <c r="J42" s="279" t="str">
        <f>TEXT($G$1, "[$-ko-KR]yyyy-mm-dd(ddd) ") &amp; "오후 21:00"</f>
        <v>2021-06-11(금) 오후 21:00</v>
      </c>
      <c r="K42" s="280"/>
      <c r="L42" s="281"/>
      <c r="M42" s="279" t="str">
        <f>TEXT($G$1+1, "[$-ko-KR]yyyy-mm-dd(ddd) ") &amp; "오전 00:00"</f>
        <v>2021-06-12(토)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77"/>
      <c r="R44" s="277"/>
      <c r="S44" s="277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77"/>
      <c r="R45" s="277"/>
      <c r="S45" s="277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82"/>
      <c r="R46" s="282"/>
      <c r="S46" s="282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82"/>
      <c r="R47" s="282"/>
      <c r="S47" s="282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82"/>
      <c r="R48" s="282"/>
      <c r="S48" s="282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82"/>
      <c r="R49" s="282"/>
      <c r="S49" s="282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82"/>
      <c r="R50" s="282"/>
      <c r="S50" s="282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82"/>
      <c r="R51" s="282"/>
      <c r="S51" s="282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91"/>
      <c r="R53" s="292"/>
      <c r="S53" s="293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94"/>
      <c r="R54" s="295"/>
      <c r="S54" s="296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97"/>
      <c r="R55" s="298"/>
      <c r="S55" s="299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82"/>
      <c r="R56" s="282"/>
      <c r="S56" s="282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77"/>
      <c r="R57" s="277"/>
      <c r="S57" s="277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77"/>
      <c r="R58" s="277"/>
      <c r="S58" s="277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82"/>
      <c r="R59" s="282"/>
      <c r="S59" s="282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82"/>
      <c r="R60" s="282"/>
      <c r="S60" s="282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82"/>
      <c r="R61" s="282"/>
      <c r="S61" s="282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304"/>
      <c r="R62" s="305"/>
      <c r="S62" s="306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00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2021-06-11(금) 오전 00:00</v>
      </c>
      <c r="C69" s="320"/>
      <c r="D69" s="279" t="str">
        <f>TEXT($G$1, "[$-ko-KR]yyyy-mm-dd(ddd) ") &amp; "오후 14:00"</f>
        <v>2021-06-11(금) 오후 14:00</v>
      </c>
      <c r="E69" s="280"/>
      <c r="F69" s="281"/>
      <c r="G69" s="279" t="str">
        <f>TEXT($G$1, "[$-ko-KR]yyyy-mm-dd(ddd) ") &amp; "오후 19:00"</f>
        <v>2021-06-11(금) 오후 19:00</v>
      </c>
      <c r="H69" s="280"/>
      <c r="I69" s="281"/>
      <c r="J69" s="279" t="str">
        <f>TEXT($G$1, "[$-ko-KR]yyyy-mm-dd(ddd) ") &amp; "오후 21:00"</f>
        <v>2021-06-11(금) 오후 21:00</v>
      </c>
      <c r="K69" s="280"/>
      <c r="L69" s="281"/>
      <c r="M69" s="279" t="str">
        <f>TEXT($G$1+1, "[$-ko-KR]yyyy-mm-dd(ddd) ") &amp; "오전 00:00"</f>
        <v>2021-06-12(토)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77"/>
      <c r="R71" s="277"/>
      <c r="S71" s="277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77"/>
      <c r="R72" s="277"/>
      <c r="S72" s="277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82"/>
      <c r="R73" s="282"/>
      <c r="S73" s="282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82"/>
      <c r="R74" s="282"/>
      <c r="S74" s="282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82"/>
      <c r="R75" s="282"/>
      <c r="S75" s="282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82"/>
      <c r="R76" s="282"/>
      <c r="S76" s="282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82"/>
      <c r="R77" s="282"/>
      <c r="S77" s="282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82"/>
      <c r="R78" s="282"/>
      <c r="S78" s="282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91"/>
      <c r="R80" s="292"/>
      <c r="S80" s="293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94"/>
      <c r="R81" s="295"/>
      <c r="S81" s="296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97"/>
      <c r="R82" s="298"/>
      <c r="S82" s="299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82"/>
      <c r="R83" s="282"/>
      <c r="S83" s="282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77"/>
      <c r="R84" s="277"/>
      <c r="S84" s="277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77"/>
      <c r="R85" s="277"/>
      <c r="S85" s="277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82"/>
      <c r="R86" s="282"/>
      <c r="S86" s="282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82"/>
      <c r="R87" s="282"/>
      <c r="S87" s="282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82"/>
      <c r="R88" s="282"/>
      <c r="S88" s="282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304"/>
      <c r="R89" s="305"/>
      <c r="S89" s="306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00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2021-06-11(금) 오전 00:00</v>
      </c>
      <c r="C96" s="320"/>
      <c r="D96" s="279" t="str">
        <f>TEXT($G$1, "[$-ko-KR]yyyy-mm-dd(ddd) ") &amp; "오후 14:00"</f>
        <v>2021-06-11(금) 오후 14:00</v>
      </c>
      <c r="E96" s="280"/>
      <c r="F96" s="281"/>
      <c r="G96" s="279" t="str">
        <f>TEXT($G$1, "[$-ko-KR]yyyy-mm-dd(ddd) ") &amp; "오후 19:00"</f>
        <v>2021-06-11(금) 오후 19:00</v>
      </c>
      <c r="H96" s="280"/>
      <c r="I96" s="281"/>
      <c r="J96" s="279" t="str">
        <f>TEXT($G$1, "[$-ko-KR]yyyy-mm-dd(ddd) ") &amp; "오후 21:00"</f>
        <v>2021-06-11(금) 오후 21:00</v>
      </c>
      <c r="K96" s="280"/>
      <c r="L96" s="281"/>
      <c r="M96" s="279" t="str">
        <f>TEXT($G$1+1, "[$-ko-KR]yyyy-mm-dd(ddd) ") &amp; "오전 00:00"</f>
        <v>2021-06-12(토)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77"/>
      <c r="R98" s="277"/>
      <c r="S98" s="277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77"/>
      <c r="R99" s="277"/>
      <c r="S99" s="277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82"/>
      <c r="R100" s="282"/>
      <c r="S100" s="282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82"/>
      <c r="R101" s="282"/>
      <c r="S101" s="282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82"/>
      <c r="R102" s="282"/>
      <c r="S102" s="282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82"/>
      <c r="R103" s="282"/>
      <c r="S103" s="282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82"/>
      <c r="R104" s="282"/>
      <c r="S104" s="282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82"/>
      <c r="R105" s="282"/>
      <c r="S105" s="282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91"/>
      <c r="R107" s="292"/>
      <c r="S107" s="293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94"/>
      <c r="R108" s="295"/>
      <c r="S108" s="296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97"/>
      <c r="R109" s="298"/>
      <c r="S109" s="299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82"/>
      <c r="R110" s="282"/>
      <c r="S110" s="282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77"/>
      <c r="R111" s="277"/>
      <c r="S111" s="277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77"/>
      <c r="R112" s="277"/>
      <c r="S112" s="277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82"/>
      <c r="R113" s="282"/>
      <c r="S113" s="282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82"/>
      <c r="R114" s="282"/>
      <c r="S114" s="282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82"/>
      <c r="R115" s="282"/>
      <c r="S115" s="282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304"/>
      <c r="R116" s="305"/>
      <c r="S116" s="306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00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2021-06-11(금) 오전 00:00</v>
      </c>
      <c r="C123" s="320"/>
      <c r="D123" s="279" t="str">
        <f>TEXT($G$1, "[$-ko-KR]yyyy-mm-dd(ddd) ") &amp; "오후 14:00"</f>
        <v>2021-06-11(금) 오후 14:00</v>
      </c>
      <c r="E123" s="280"/>
      <c r="F123" s="281"/>
      <c r="G123" s="279" t="str">
        <f>TEXT($G$1, "[$-ko-KR]yyyy-mm-dd(ddd) ") &amp; "오후 19:00"</f>
        <v>2021-06-11(금) 오후 19:00</v>
      </c>
      <c r="H123" s="280"/>
      <c r="I123" s="281"/>
      <c r="J123" s="279" t="str">
        <f>TEXT($G$1, "[$-ko-KR]yyyy-mm-dd(ddd) ") &amp; "오후 21:00"</f>
        <v>2021-06-11(금) 오후 21:00</v>
      </c>
      <c r="K123" s="280"/>
      <c r="L123" s="281"/>
      <c r="M123" s="279" t="str">
        <f>TEXT($G$1+1, "[$-ko-KR]yyyy-mm-dd(ddd) ") &amp; "오전 00:00"</f>
        <v>2021-06-12(토)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77"/>
      <c r="R125" s="277"/>
      <c r="S125" s="277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77"/>
      <c r="R126" s="277"/>
      <c r="S126" s="277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82"/>
      <c r="R127" s="282"/>
      <c r="S127" s="282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82"/>
      <c r="R128" s="282"/>
      <c r="S128" s="282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82"/>
      <c r="R129" s="282"/>
      <c r="S129" s="282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82"/>
      <c r="R130" s="282"/>
      <c r="S130" s="282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82"/>
      <c r="R131" s="282"/>
      <c r="S131" s="282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82"/>
      <c r="R132" s="282"/>
      <c r="S132" s="282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91"/>
      <c r="R134" s="292"/>
      <c r="S134" s="293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94"/>
      <c r="R135" s="295"/>
      <c r="S135" s="296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97"/>
      <c r="R136" s="298"/>
      <c r="S136" s="299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82"/>
      <c r="R137" s="282"/>
      <c r="S137" s="282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77"/>
      <c r="R138" s="277"/>
      <c r="S138" s="277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77"/>
      <c r="R139" s="277"/>
      <c r="S139" s="277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82"/>
      <c r="R140" s="282"/>
      <c r="S140" s="282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82"/>
      <c r="R141" s="282"/>
      <c r="S141" s="282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82"/>
      <c r="R142" s="282"/>
      <c r="S142" s="282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304"/>
      <c r="R143" s="305"/>
      <c r="S143" s="306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00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2021-06-11(금) 오전 00:00</v>
      </c>
      <c r="C150" s="320"/>
      <c r="D150" s="279" t="str">
        <f>TEXT($G$1, "[$-ko-KR]yyyy-mm-dd(ddd) ") &amp; "오후 14:00"</f>
        <v>2021-06-11(금) 오후 14:00</v>
      </c>
      <c r="E150" s="280"/>
      <c r="F150" s="281"/>
      <c r="G150" s="279" t="str">
        <f>TEXT($G$1, "[$-ko-KR]yyyy-mm-dd(ddd) ") &amp; "오후 19:00"</f>
        <v>2021-06-11(금) 오후 19:00</v>
      </c>
      <c r="H150" s="280"/>
      <c r="I150" s="281"/>
      <c r="J150" s="279" t="str">
        <f>TEXT($G$1, "[$-ko-KR]yyyy-mm-dd(ddd) ") &amp; "오후 21:00"</f>
        <v>2021-06-11(금) 오후 21:00</v>
      </c>
      <c r="K150" s="280"/>
      <c r="L150" s="281"/>
      <c r="M150" s="279" t="str">
        <f>TEXT($G$1+1, "[$-ko-KR]yyyy-mm-dd(ddd) ") &amp; "오전 00:00"</f>
        <v>2021-06-12(토)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77"/>
      <c r="R152" s="277"/>
      <c r="S152" s="277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77"/>
      <c r="R153" s="277"/>
      <c r="S153" s="277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82"/>
      <c r="R154" s="282"/>
      <c r="S154" s="282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82"/>
      <c r="R155" s="282"/>
      <c r="S155" s="282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82"/>
      <c r="R156" s="282"/>
      <c r="S156" s="282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82"/>
      <c r="R157" s="282"/>
      <c r="S157" s="282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82"/>
      <c r="R158" s="282"/>
      <c r="S158" s="282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82"/>
      <c r="R159" s="282"/>
      <c r="S159" s="282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91"/>
      <c r="R161" s="292"/>
      <c r="S161" s="293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94"/>
      <c r="R162" s="295"/>
      <c r="S162" s="296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97"/>
      <c r="R163" s="298"/>
      <c r="S163" s="299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82"/>
      <c r="R164" s="282"/>
      <c r="S164" s="282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77"/>
      <c r="R165" s="277"/>
      <c r="S165" s="277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77"/>
      <c r="R166" s="277"/>
      <c r="S166" s="277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82"/>
      <c r="R167" s="282"/>
      <c r="S167" s="282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82"/>
      <c r="R168" s="282"/>
      <c r="S168" s="282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82"/>
      <c r="R169" s="282"/>
      <c r="S169" s="282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304"/>
      <c r="R170" s="305"/>
      <c r="S170" s="306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00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2021-06-11(금) 오전 00:00</v>
      </c>
      <c r="C177" s="320"/>
      <c r="D177" s="279" t="str">
        <f>TEXT($G$1, "[$-ko-KR]yyyy-mm-dd(ddd) ") &amp; "오후 14:00"</f>
        <v>2021-06-11(금) 오후 14:00</v>
      </c>
      <c r="E177" s="280"/>
      <c r="F177" s="281"/>
      <c r="G177" s="279" t="str">
        <f>TEXT($G$1, "[$-ko-KR]yyyy-mm-dd(ddd) ") &amp; "오후 19:00"</f>
        <v>2021-06-11(금) 오후 19:00</v>
      </c>
      <c r="H177" s="280"/>
      <c r="I177" s="281"/>
      <c r="J177" s="279" t="str">
        <f>TEXT($G$1, "[$-ko-KR]yyyy-mm-dd(ddd) ") &amp; "오후 21:00"</f>
        <v>2021-06-11(금) 오후 21:00</v>
      </c>
      <c r="K177" s="280"/>
      <c r="L177" s="281"/>
      <c r="M177" s="279" t="str">
        <f>TEXT($G$1+1, "[$-ko-KR]yyyy-mm-dd(ddd) ") &amp; "오전 00:00"</f>
        <v>2021-06-12(토)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77"/>
      <c r="R179" s="277"/>
      <c r="S179" s="277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77"/>
      <c r="R180" s="277"/>
      <c r="S180" s="277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82"/>
      <c r="R181" s="282"/>
      <c r="S181" s="282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82"/>
      <c r="R182" s="282"/>
      <c r="S182" s="282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82"/>
      <c r="R183" s="282"/>
      <c r="S183" s="282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82"/>
      <c r="R184" s="282"/>
      <c r="S184" s="282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82"/>
      <c r="R185" s="282"/>
      <c r="S185" s="282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82"/>
      <c r="R186" s="282"/>
      <c r="S186" s="282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91"/>
      <c r="R188" s="292"/>
      <c r="S188" s="293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94"/>
      <c r="R189" s="295"/>
      <c r="S189" s="296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97"/>
      <c r="R190" s="298"/>
      <c r="S190" s="299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82"/>
      <c r="R191" s="282"/>
      <c r="S191" s="282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77"/>
      <c r="R192" s="277"/>
      <c r="S192" s="277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77"/>
      <c r="R193" s="277"/>
      <c r="S193" s="277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82"/>
      <c r="R194" s="282"/>
      <c r="S194" s="282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82"/>
      <c r="R195" s="282"/>
      <c r="S195" s="282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82"/>
      <c r="R196" s="282"/>
      <c r="S196" s="282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304"/>
      <c r="R197" s="305"/>
      <c r="S197" s="306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44359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0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2021-06-12(토) 오전 00:00</v>
      </c>
      <c r="C15" s="323"/>
      <c r="D15" s="279" t="str">
        <f>TEXT($G$1, "[$-ko-KR]yyyy-mm-dd(ddd) ") &amp; "오후 14:00"</f>
        <v>2021-06-12(토) 오후 14:00</v>
      </c>
      <c r="E15" s="280"/>
      <c r="F15" s="281"/>
      <c r="G15" s="279" t="str">
        <f>TEXT($G$1, "[$-ko-KR]yyyy-mm-dd(ddd) ") &amp; "오후 19:00"</f>
        <v>2021-06-12(토) 오후 19:00</v>
      </c>
      <c r="H15" s="280"/>
      <c r="I15" s="281"/>
      <c r="J15" s="279" t="str">
        <f>TEXT($G$1, "[$-ko-KR]yyyy-mm-dd(ddd) ") &amp; "오후 21:00"</f>
        <v>2021-06-12(토) 오후 21:00</v>
      </c>
      <c r="K15" s="280"/>
      <c r="L15" s="281"/>
      <c r="M15" s="279" t="str">
        <f>TEXT($G$1+1, "[$-ko-KR]yyyy-mm-dd(ddd) ") &amp; "오전 00:00"</f>
        <v>2021-06-13(일)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0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2021-06-12(토) 오전 00:00</v>
      </c>
      <c r="C42" s="320"/>
      <c r="D42" s="279" t="str">
        <f>TEXT($G$1, "[$-ko-KR]yyyy-mm-dd(ddd) ") &amp; "오후 14:00"</f>
        <v>2021-06-12(토) 오후 14:00</v>
      </c>
      <c r="E42" s="280"/>
      <c r="F42" s="281"/>
      <c r="G42" s="279" t="str">
        <f>TEXT($G$1, "[$-ko-KR]yyyy-mm-dd(ddd) ") &amp; "오후 19:00"</f>
        <v>2021-06-12(토) 오후 19:00</v>
      </c>
      <c r="H42" s="280"/>
      <c r="I42" s="281"/>
      <c r="J42" s="279" t="str">
        <f>TEXT($G$1, "[$-ko-KR]yyyy-mm-dd(ddd) ") &amp; "오후 21:00"</f>
        <v>2021-06-12(토) 오후 21:00</v>
      </c>
      <c r="K42" s="280"/>
      <c r="L42" s="281"/>
      <c r="M42" s="279" t="str">
        <f>TEXT($G$1+1, "[$-ko-KR]yyyy-mm-dd(ddd) ") &amp; "오전 00:00"</f>
        <v>2021-06-13(일)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77"/>
      <c r="R44" s="277"/>
      <c r="S44" s="277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77"/>
      <c r="R45" s="277"/>
      <c r="S45" s="277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82"/>
      <c r="R46" s="282"/>
      <c r="S46" s="282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82"/>
      <c r="R47" s="282"/>
      <c r="S47" s="282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82"/>
      <c r="R48" s="282"/>
      <c r="S48" s="282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82"/>
      <c r="R49" s="282"/>
      <c r="S49" s="282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82"/>
      <c r="R50" s="282"/>
      <c r="S50" s="282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82"/>
      <c r="R51" s="282"/>
      <c r="S51" s="282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91"/>
      <c r="R53" s="292"/>
      <c r="S53" s="293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94"/>
      <c r="R54" s="295"/>
      <c r="S54" s="296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97"/>
      <c r="R55" s="298"/>
      <c r="S55" s="299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82"/>
      <c r="R56" s="282"/>
      <c r="S56" s="282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77"/>
      <c r="R57" s="277"/>
      <c r="S57" s="277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77"/>
      <c r="R58" s="277"/>
      <c r="S58" s="277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82"/>
      <c r="R59" s="282"/>
      <c r="S59" s="282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82"/>
      <c r="R60" s="282"/>
      <c r="S60" s="282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82"/>
      <c r="R61" s="282"/>
      <c r="S61" s="282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304"/>
      <c r="R62" s="305"/>
      <c r="S62" s="306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0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2021-06-12(토) 오전 00:00</v>
      </c>
      <c r="C69" s="320"/>
      <c r="D69" s="279" t="str">
        <f>TEXT($G$1, "[$-ko-KR]yyyy-mm-dd(ddd) ") &amp; "오후 14:00"</f>
        <v>2021-06-12(토) 오후 14:00</v>
      </c>
      <c r="E69" s="280"/>
      <c r="F69" s="281"/>
      <c r="G69" s="279" t="str">
        <f>TEXT($G$1, "[$-ko-KR]yyyy-mm-dd(ddd) ") &amp; "오후 19:00"</f>
        <v>2021-06-12(토) 오후 19:00</v>
      </c>
      <c r="H69" s="280"/>
      <c r="I69" s="281"/>
      <c r="J69" s="279" t="str">
        <f>TEXT($G$1, "[$-ko-KR]yyyy-mm-dd(ddd) ") &amp; "오후 21:00"</f>
        <v>2021-06-12(토) 오후 21:00</v>
      </c>
      <c r="K69" s="280"/>
      <c r="L69" s="281"/>
      <c r="M69" s="279" t="str">
        <f>TEXT($G$1+1, "[$-ko-KR]yyyy-mm-dd(ddd) ") &amp; "오전 00:00"</f>
        <v>2021-06-13(일)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77"/>
      <c r="R71" s="277"/>
      <c r="S71" s="277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77"/>
      <c r="R72" s="277"/>
      <c r="S72" s="277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82"/>
      <c r="R73" s="282"/>
      <c r="S73" s="282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82"/>
      <c r="R74" s="282"/>
      <c r="S74" s="282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82"/>
      <c r="R75" s="282"/>
      <c r="S75" s="282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82"/>
      <c r="R76" s="282"/>
      <c r="S76" s="282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82"/>
      <c r="R77" s="282"/>
      <c r="S77" s="282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82"/>
      <c r="R78" s="282"/>
      <c r="S78" s="282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91"/>
      <c r="R80" s="292"/>
      <c r="S80" s="293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94"/>
      <c r="R81" s="295"/>
      <c r="S81" s="296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97"/>
      <c r="R82" s="298"/>
      <c r="S82" s="299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82"/>
      <c r="R83" s="282"/>
      <c r="S83" s="282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77"/>
      <c r="R84" s="277"/>
      <c r="S84" s="277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77"/>
      <c r="R85" s="277"/>
      <c r="S85" s="277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82"/>
      <c r="R86" s="282"/>
      <c r="S86" s="282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82"/>
      <c r="R87" s="282"/>
      <c r="S87" s="282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82"/>
      <c r="R88" s="282"/>
      <c r="S88" s="282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304"/>
      <c r="R89" s="305"/>
      <c r="S89" s="306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0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2021-06-12(토) 오전 00:00</v>
      </c>
      <c r="C96" s="320"/>
      <c r="D96" s="279" t="str">
        <f>TEXT($G$1, "[$-ko-KR]yyyy-mm-dd(ddd) ") &amp; "오후 14:00"</f>
        <v>2021-06-12(토) 오후 14:00</v>
      </c>
      <c r="E96" s="280"/>
      <c r="F96" s="281"/>
      <c r="G96" s="279" t="str">
        <f>TEXT($G$1, "[$-ko-KR]yyyy-mm-dd(ddd) ") &amp; "오후 19:00"</f>
        <v>2021-06-12(토) 오후 19:00</v>
      </c>
      <c r="H96" s="280"/>
      <c r="I96" s="281"/>
      <c r="J96" s="279" t="str">
        <f>TEXT($G$1, "[$-ko-KR]yyyy-mm-dd(ddd) ") &amp; "오후 21:00"</f>
        <v>2021-06-12(토) 오후 21:00</v>
      </c>
      <c r="K96" s="280"/>
      <c r="L96" s="281"/>
      <c r="M96" s="279" t="str">
        <f>TEXT($G$1+1, "[$-ko-KR]yyyy-mm-dd(ddd) ") &amp; "오전 00:00"</f>
        <v>2021-06-13(일)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77"/>
      <c r="R98" s="277"/>
      <c r="S98" s="277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77"/>
      <c r="R99" s="277"/>
      <c r="S99" s="277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82"/>
      <c r="R100" s="282"/>
      <c r="S100" s="282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82"/>
      <c r="R101" s="282"/>
      <c r="S101" s="282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82"/>
      <c r="R102" s="282"/>
      <c r="S102" s="282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82"/>
      <c r="R103" s="282"/>
      <c r="S103" s="282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82"/>
      <c r="R104" s="282"/>
      <c r="S104" s="282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82"/>
      <c r="R105" s="282"/>
      <c r="S105" s="282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91"/>
      <c r="R107" s="292"/>
      <c r="S107" s="293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94"/>
      <c r="R108" s="295"/>
      <c r="S108" s="296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97"/>
      <c r="R109" s="298"/>
      <c r="S109" s="299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82"/>
      <c r="R110" s="282"/>
      <c r="S110" s="282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77"/>
      <c r="R111" s="277"/>
      <c r="S111" s="277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77"/>
      <c r="R112" s="277"/>
      <c r="S112" s="277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82"/>
      <c r="R113" s="282"/>
      <c r="S113" s="282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82"/>
      <c r="R114" s="282"/>
      <c r="S114" s="282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82"/>
      <c r="R115" s="282"/>
      <c r="S115" s="282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304"/>
      <c r="R116" s="305"/>
      <c r="S116" s="306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0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2021-06-12(토) 오전 00:00</v>
      </c>
      <c r="C123" s="320"/>
      <c r="D123" s="279" t="str">
        <f>TEXT($G$1, "[$-ko-KR]yyyy-mm-dd(ddd) ") &amp; "오후 14:00"</f>
        <v>2021-06-12(토) 오후 14:00</v>
      </c>
      <c r="E123" s="280"/>
      <c r="F123" s="281"/>
      <c r="G123" s="279" t="str">
        <f>TEXT($G$1, "[$-ko-KR]yyyy-mm-dd(ddd) ") &amp; "오후 19:00"</f>
        <v>2021-06-12(토) 오후 19:00</v>
      </c>
      <c r="H123" s="280"/>
      <c r="I123" s="281"/>
      <c r="J123" s="279" t="str">
        <f>TEXT($G$1, "[$-ko-KR]yyyy-mm-dd(ddd) ") &amp; "오후 21:00"</f>
        <v>2021-06-12(토) 오후 21:00</v>
      </c>
      <c r="K123" s="280"/>
      <c r="L123" s="281"/>
      <c r="M123" s="279" t="str">
        <f>TEXT($G$1+1, "[$-ko-KR]yyyy-mm-dd(ddd) ") &amp; "오전 00:00"</f>
        <v>2021-06-13(일)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77"/>
      <c r="R125" s="277"/>
      <c r="S125" s="277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77"/>
      <c r="R126" s="277"/>
      <c r="S126" s="277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82"/>
      <c r="R127" s="282"/>
      <c r="S127" s="282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82"/>
      <c r="R128" s="282"/>
      <c r="S128" s="282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82"/>
      <c r="R129" s="282"/>
      <c r="S129" s="282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82"/>
      <c r="R130" s="282"/>
      <c r="S130" s="282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82"/>
      <c r="R131" s="282"/>
      <c r="S131" s="282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82"/>
      <c r="R132" s="282"/>
      <c r="S132" s="282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91"/>
      <c r="R134" s="292"/>
      <c r="S134" s="293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94"/>
      <c r="R135" s="295"/>
      <c r="S135" s="296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97"/>
      <c r="R136" s="298"/>
      <c r="S136" s="299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82"/>
      <c r="R137" s="282"/>
      <c r="S137" s="282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77"/>
      <c r="R138" s="277"/>
      <c r="S138" s="277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77"/>
      <c r="R139" s="277"/>
      <c r="S139" s="277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82"/>
      <c r="R140" s="282"/>
      <c r="S140" s="282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82"/>
      <c r="R141" s="282"/>
      <c r="S141" s="282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82"/>
      <c r="R142" s="282"/>
      <c r="S142" s="282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304"/>
      <c r="R143" s="305"/>
      <c r="S143" s="306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0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2021-06-12(토) 오전 00:00</v>
      </c>
      <c r="C150" s="320"/>
      <c r="D150" s="279" t="str">
        <f>TEXT($G$1, "[$-ko-KR]yyyy-mm-dd(ddd) ") &amp; "오후 14:00"</f>
        <v>2021-06-12(토) 오후 14:00</v>
      </c>
      <c r="E150" s="280"/>
      <c r="F150" s="281"/>
      <c r="G150" s="279" t="str">
        <f>TEXT($G$1, "[$-ko-KR]yyyy-mm-dd(ddd) ") &amp; "오후 19:00"</f>
        <v>2021-06-12(토) 오후 19:00</v>
      </c>
      <c r="H150" s="280"/>
      <c r="I150" s="281"/>
      <c r="J150" s="279" t="str">
        <f>TEXT($G$1, "[$-ko-KR]yyyy-mm-dd(ddd) ") &amp; "오후 21:00"</f>
        <v>2021-06-12(토) 오후 21:00</v>
      </c>
      <c r="K150" s="280"/>
      <c r="L150" s="281"/>
      <c r="M150" s="279" t="str">
        <f>TEXT($G$1+1, "[$-ko-KR]yyyy-mm-dd(ddd) ") &amp; "오전 00:00"</f>
        <v>2021-06-13(일)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77"/>
      <c r="R152" s="277"/>
      <c r="S152" s="277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77"/>
      <c r="R153" s="277"/>
      <c r="S153" s="277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82"/>
      <c r="R154" s="282"/>
      <c r="S154" s="282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82"/>
      <c r="R155" s="282"/>
      <c r="S155" s="282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82"/>
      <c r="R156" s="282"/>
      <c r="S156" s="282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82"/>
      <c r="R157" s="282"/>
      <c r="S157" s="282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82"/>
      <c r="R158" s="282"/>
      <c r="S158" s="282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82"/>
      <c r="R159" s="282"/>
      <c r="S159" s="282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91"/>
      <c r="R161" s="292"/>
      <c r="S161" s="293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94"/>
      <c r="R162" s="295"/>
      <c r="S162" s="296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97"/>
      <c r="R163" s="298"/>
      <c r="S163" s="299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82"/>
      <c r="R164" s="282"/>
      <c r="S164" s="282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77"/>
      <c r="R165" s="277"/>
      <c r="S165" s="277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77"/>
      <c r="R166" s="277"/>
      <c r="S166" s="277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82"/>
      <c r="R167" s="282"/>
      <c r="S167" s="282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82"/>
      <c r="R168" s="282"/>
      <c r="S168" s="282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82"/>
      <c r="R169" s="282"/>
      <c r="S169" s="282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304"/>
      <c r="R170" s="305"/>
      <c r="S170" s="306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0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2021-06-12(토) 오전 00:00</v>
      </c>
      <c r="C177" s="320"/>
      <c r="D177" s="279" t="str">
        <f>TEXT($G$1, "[$-ko-KR]yyyy-mm-dd(ddd) ") &amp; "오후 14:00"</f>
        <v>2021-06-12(토) 오후 14:00</v>
      </c>
      <c r="E177" s="280"/>
      <c r="F177" s="281"/>
      <c r="G177" s="279" t="str">
        <f>TEXT($G$1, "[$-ko-KR]yyyy-mm-dd(ddd) ") &amp; "오후 19:00"</f>
        <v>2021-06-12(토) 오후 19:00</v>
      </c>
      <c r="H177" s="280"/>
      <c r="I177" s="281"/>
      <c r="J177" s="279" t="str">
        <f>TEXT($G$1, "[$-ko-KR]yyyy-mm-dd(ddd) ") &amp; "오후 21:00"</f>
        <v>2021-06-12(토) 오후 21:00</v>
      </c>
      <c r="K177" s="280"/>
      <c r="L177" s="281"/>
      <c r="M177" s="279" t="str">
        <f>TEXT($G$1+1, "[$-ko-KR]yyyy-mm-dd(ddd) ") &amp; "오전 00:00"</f>
        <v>2021-06-13(일)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77"/>
      <c r="R179" s="277"/>
      <c r="S179" s="277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77"/>
      <c r="R180" s="277"/>
      <c r="S180" s="277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82"/>
      <c r="R181" s="282"/>
      <c r="S181" s="282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82"/>
      <c r="R182" s="282"/>
      <c r="S182" s="282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82"/>
      <c r="R183" s="282"/>
      <c r="S183" s="282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82"/>
      <c r="R184" s="282"/>
      <c r="S184" s="282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82"/>
      <c r="R185" s="282"/>
      <c r="S185" s="282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82"/>
      <c r="R186" s="282"/>
      <c r="S186" s="282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91"/>
      <c r="R188" s="292"/>
      <c r="S188" s="293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94"/>
      <c r="R189" s="295"/>
      <c r="S189" s="296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97"/>
      <c r="R190" s="298"/>
      <c r="S190" s="299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82"/>
      <c r="R191" s="282"/>
      <c r="S191" s="282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77"/>
      <c r="R192" s="277"/>
      <c r="S192" s="277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77"/>
      <c r="R193" s="277"/>
      <c r="S193" s="277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82"/>
      <c r="R194" s="282"/>
      <c r="S194" s="282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82"/>
      <c r="R195" s="282"/>
      <c r="S195" s="282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82"/>
      <c r="R196" s="282"/>
      <c r="S196" s="282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304"/>
      <c r="R197" s="305"/>
      <c r="S197" s="306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44360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0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2021-06-13(일) 오전 00:00</v>
      </c>
      <c r="C15" s="323"/>
      <c r="D15" s="279" t="str">
        <f>TEXT($G$1, "[$-ko-KR]yyyy-mm-dd(ddd) ") &amp; "오후 14:00"</f>
        <v>2021-06-13(일) 오후 14:00</v>
      </c>
      <c r="E15" s="280"/>
      <c r="F15" s="281"/>
      <c r="G15" s="279" t="str">
        <f>TEXT($G$1, "[$-ko-KR]yyyy-mm-dd(ddd) ") &amp; "오후 19:00"</f>
        <v>2021-06-13(일) 오후 19:00</v>
      </c>
      <c r="H15" s="280"/>
      <c r="I15" s="281"/>
      <c r="J15" s="279" t="str">
        <f>TEXT($G$1, "[$-ko-KR]yyyy-mm-dd(ddd) ") &amp; "오후 21:00"</f>
        <v>2021-06-13(일) 오후 21:00</v>
      </c>
      <c r="K15" s="280"/>
      <c r="L15" s="281"/>
      <c r="M15" s="279" t="str">
        <f>TEXT($G$1+1, "[$-ko-KR]yyyy-mm-dd(ddd) ") &amp; "오전 00:00"</f>
        <v>2021-06-14(월)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0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2021-06-13(일) 오전 00:00</v>
      </c>
      <c r="C42" s="320"/>
      <c r="D42" s="279" t="str">
        <f>TEXT($G$1, "[$-ko-KR]yyyy-mm-dd(ddd) ") &amp; "오후 14:00"</f>
        <v>2021-06-13(일) 오후 14:00</v>
      </c>
      <c r="E42" s="280"/>
      <c r="F42" s="281"/>
      <c r="G42" s="279" t="str">
        <f>TEXT($G$1, "[$-ko-KR]yyyy-mm-dd(ddd) ") &amp; "오후 19:00"</f>
        <v>2021-06-13(일) 오후 19:00</v>
      </c>
      <c r="H42" s="280"/>
      <c r="I42" s="281"/>
      <c r="J42" s="279" t="str">
        <f>TEXT($G$1, "[$-ko-KR]yyyy-mm-dd(ddd) ") &amp; "오후 21:00"</f>
        <v>2021-06-13(일) 오후 21:00</v>
      </c>
      <c r="K42" s="280"/>
      <c r="L42" s="281"/>
      <c r="M42" s="279" t="str">
        <f>TEXT($G$1+1, "[$-ko-KR]yyyy-mm-dd(ddd) ") &amp; "오전 00:00"</f>
        <v>2021-06-14(월)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77"/>
      <c r="R44" s="277"/>
      <c r="S44" s="277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77"/>
      <c r="R45" s="277"/>
      <c r="S45" s="277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82"/>
      <c r="R46" s="282"/>
      <c r="S46" s="282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82"/>
      <c r="R47" s="282"/>
      <c r="S47" s="282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82"/>
      <c r="R48" s="282"/>
      <c r="S48" s="282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82"/>
      <c r="R49" s="282"/>
      <c r="S49" s="282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82"/>
      <c r="R50" s="282"/>
      <c r="S50" s="282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82"/>
      <c r="R51" s="282"/>
      <c r="S51" s="282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91"/>
      <c r="R53" s="292"/>
      <c r="S53" s="293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94"/>
      <c r="R54" s="295"/>
      <c r="S54" s="296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97"/>
      <c r="R55" s="298"/>
      <c r="S55" s="299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82"/>
      <c r="R56" s="282"/>
      <c r="S56" s="282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77"/>
      <c r="R57" s="277"/>
      <c r="S57" s="277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77"/>
      <c r="R58" s="277"/>
      <c r="S58" s="277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82"/>
      <c r="R59" s="282"/>
      <c r="S59" s="282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82"/>
      <c r="R60" s="282"/>
      <c r="S60" s="282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82"/>
      <c r="R61" s="282"/>
      <c r="S61" s="282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304"/>
      <c r="R62" s="305"/>
      <c r="S62" s="306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0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2021-06-13(일) 오전 00:00</v>
      </c>
      <c r="C69" s="320"/>
      <c r="D69" s="279" t="str">
        <f>TEXT($G$1, "[$-ko-KR]yyyy-mm-dd(ddd) ") &amp; "오후 14:00"</f>
        <v>2021-06-13(일) 오후 14:00</v>
      </c>
      <c r="E69" s="280"/>
      <c r="F69" s="281"/>
      <c r="G69" s="279" t="str">
        <f>TEXT($G$1, "[$-ko-KR]yyyy-mm-dd(ddd) ") &amp; "오후 19:00"</f>
        <v>2021-06-13(일) 오후 19:00</v>
      </c>
      <c r="H69" s="280"/>
      <c r="I69" s="281"/>
      <c r="J69" s="279" t="str">
        <f>TEXT($G$1, "[$-ko-KR]yyyy-mm-dd(ddd) ") &amp; "오후 21:00"</f>
        <v>2021-06-13(일) 오후 21:00</v>
      </c>
      <c r="K69" s="280"/>
      <c r="L69" s="281"/>
      <c r="M69" s="279" t="str">
        <f>TEXT($G$1+1, "[$-ko-KR]yyyy-mm-dd(ddd) ") &amp; "오전 00:00"</f>
        <v>2021-06-14(월)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77"/>
      <c r="R71" s="277"/>
      <c r="S71" s="277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77"/>
      <c r="R72" s="277"/>
      <c r="S72" s="277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82"/>
      <c r="R73" s="282"/>
      <c r="S73" s="282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82"/>
      <c r="R74" s="282"/>
      <c r="S74" s="282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82"/>
      <c r="R75" s="282"/>
      <c r="S75" s="282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82"/>
      <c r="R76" s="282"/>
      <c r="S76" s="282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82"/>
      <c r="R77" s="282"/>
      <c r="S77" s="282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82"/>
      <c r="R78" s="282"/>
      <c r="S78" s="282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91"/>
      <c r="R80" s="292"/>
      <c r="S80" s="293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94"/>
      <c r="R81" s="295"/>
      <c r="S81" s="296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97"/>
      <c r="R82" s="298"/>
      <c r="S82" s="299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82"/>
      <c r="R83" s="282"/>
      <c r="S83" s="282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77"/>
      <c r="R84" s="277"/>
      <c r="S84" s="277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77"/>
      <c r="R85" s="277"/>
      <c r="S85" s="277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82"/>
      <c r="R86" s="282"/>
      <c r="S86" s="282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82"/>
      <c r="R87" s="282"/>
      <c r="S87" s="282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82"/>
      <c r="R88" s="282"/>
      <c r="S88" s="282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304"/>
      <c r="R89" s="305"/>
      <c r="S89" s="306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08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2021-06-13(일) 오전 00:00</v>
      </c>
      <c r="C96" s="320"/>
      <c r="D96" s="279" t="str">
        <f>TEXT($G$1, "[$-ko-KR]yyyy-mm-dd(ddd) ") &amp; "오후 14:00"</f>
        <v>2021-06-13(일) 오후 14:00</v>
      </c>
      <c r="E96" s="280"/>
      <c r="F96" s="281"/>
      <c r="G96" s="279" t="str">
        <f>TEXT($G$1, "[$-ko-KR]yyyy-mm-dd(ddd) ") &amp; "오후 19:00"</f>
        <v>2021-06-13(일) 오후 19:00</v>
      </c>
      <c r="H96" s="280"/>
      <c r="I96" s="281"/>
      <c r="J96" s="279" t="str">
        <f>TEXT($G$1, "[$-ko-KR]yyyy-mm-dd(ddd) ") &amp; "오후 21:00"</f>
        <v>2021-06-13(일) 오후 21:00</v>
      </c>
      <c r="K96" s="280"/>
      <c r="L96" s="281"/>
      <c r="M96" s="279" t="str">
        <f>TEXT($G$1+1, "[$-ko-KR]yyyy-mm-dd(ddd) ") &amp; "오전 00:00"</f>
        <v>2021-06-14(월)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77"/>
      <c r="R98" s="277"/>
      <c r="S98" s="277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77"/>
      <c r="R99" s="277"/>
      <c r="S99" s="277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82"/>
      <c r="R100" s="282"/>
      <c r="S100" s="282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82"/>
      <c r="R101" s="282"/>
      <c r="S101" s="282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82"/>
      <c r="R102" s="282"/>
      <c r="S102" s="282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82"/>
      <c r="R103" s="282"/>
      <c r="S103" s="282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82"/>
      <c r="R104" s="282"/>
      <c r="S104" s="282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82"/>
      <c r="R105" s="282"/>
      <c r="S105" s="282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91"/>
      <c r="R107" s="292"/>
      <c r="S107" s="293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94"/>
      <c r="R108" s="295"/>
      <c r="S108" s="296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97"/>
      <c r="R109" s="298"/>
      <c r="S109" s="299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82"/>
      <c r="R110" s="282"/>
      <c r="S110" s="282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77"/>
      <c r="R111" s="277"/>
      <c r="S111" s="277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77"/>
      <c r="R112" s="277"/>
      <c r="S112" s="277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82"/>
      <c r="R113" s="282"/>
      <c r="S113" s="282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82"/>
      <c r="R114" s="282"/>
      <c r="S114" s="282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82"/>
      <c r="R115" s="282"/>
      <c r="S115" s="282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304"/>
      <c r="R116" s="305"/>
      <c r="S116" s="306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0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2021-06-13(일) 오전 00:00</v>
      </c>
      <c r="C123" s="320"/>
      <c r="D123" s="279" t="str">
        <f>TEXT($G$1, "[$-ko-KR]yyyy-mm-dd(ddd) ") &amp; "오후 14:00"</f>
        <v>2021-06-13(일) 오후 14:00</v>
      </c>
      <c r="E123" s="280"/>
      <c r="F123" s="281"/>
      <c r="G123" s="279" t="str">
        <f>TEXT($G$1, "[$-ko-KR]yyyy-mm-dd(ddd) ") &amp; "오후 19:00"</f>
        <v>2021-06-13(일) 오후 19:00</v>
      </c>
      <c r="H123" s="280"/>
      <c r="I123" s="281"/>
      <c r="J123" s="279" t="str">
        <f>TEXT($G$1, "[$-ko-KR]yyyy-mm-dd(ddd) ") &amp; "오후 21:00"</f>
        <v>2021-06-13(일) 오후 21:00</v>
      </c>
      <c r="K123" s="280"/>
      <c r="L123" s="281"/>
      <c r="M123" s="279" t="str">
        <f>TEXT($G$1+1, "[$-ko-KR]yyyy-mm-dd(ddd) ") &amp; "오전 00:00"</f>
        <v>2021-06-14(월)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77"/>
      <c r="R125" s="277"/>
      <c r="S125" s="277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77"/>
      <c r="R126" s="277"/>
      <c r="S126" s="277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82"/>
      <c r="R127" s="282"/>
      <c r="S127" s="282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82"/>
      <c r="R128" s="282"/>
      <c r="S128" s="282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82"/>
      <c r="R129" s="282"/>
      <c r="S129" s="282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82"/>
      <c r="R130" s="282"/>
      <c r="S130" s="282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82"/>
      <c r="R131" s="282"/>
      <c r="S131" s="282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82"/>
      <c r="R132" s="282"/>
      <c r="S132" s="282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91"/>
      <c r="R134" s="292"/>
      <c r="S134" s="293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94"/>
      <c r="R135" s="295"/>
      <c r="S135" s="296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97"/>
      <c r="R136" s="298"/>
      <c r="S136" s="299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82"/>
      <c r="R137" s="282"/>
      <c r="S137" s="282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77"/>
      <c r="R138" s="277"/>
      <c r="S138" s="277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77"/>
      <c r="R139" s="277"/>
      <c r="S139" s="277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82"/>
      <c r="R140" s="282"/>
      <c r="S140" s="282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82"/>
      <c r="R141" s="282"/>
      <c r="S141" s="282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82"/>
      <c r="R142" s="282"/>
      <c r="S142" s="282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304"/>
      <c r="R143" s="305"/>
      <c r="S143" s="306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0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2021-06-13(일) 오전 00:00</v>
      </c>
      <c r="C150" s="320"/>
      <c r="D150" s="279" t="str">
        <f>TEXT($G$1, "[$-ko-KR]yyyy-mm-dd(ddd) ") &amp; "오후 14:00"</f>
        <v>2021-06-13(일) 오후 14:00</v>
      </c>
      <c r="E150" s="280"/>
      <c r="F150" s="281"/>
      <c r="G150" s="279" t="str">
        <f>TEXT($G$1, "[$-ko-KR]yyyy-mm-dd(ddd) ") &amp; "오후 19:00"</f>
        <v>2021-06-13(일) 오후 19:00</v>
      </c>
      <c r="H150" s="280"/>
      <c r="I150" s="281"/>
      <c r="J150" s="279" t="str">
        <f>TEXT($G$1, "[$-ko-KR]yyyy-mm-dd(ddd) ") &amp; "오후 21:00"</f>
        <v>2021-06-13(일) 오후 21:00</v>
      </c>
      <c r="K150" s="280"/>
      <c r="L150" s="281"/>
      <c r="M150" s="279" t="str">
        <f>TEXT($G$1+1, "[$-ko-KR]yyyy-mm-dd(ddd) ") &amp; "오전 00:00"</f>
        <v>2021-06-14(월)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77"/>
      <c r="R152" s="277"/>
      <c r="S152" s="277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77"/>
      <c r="R153" s="277"/>
      <c r="S153" s="277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82"/>
      <c r="R154" s="282"/>
      <c r="S154" s="282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82"/>
      <c r="R155" s="282"/>
      <c r="S155" s="282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82"/>
      <c r="R156" s="282"/>
      <c r="S156" s="282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82"/>
      <c r="R157" s="282"/>
      <c r="S157" s="282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82"/>
      <c r="R158" s="282"/>
      <c r="S158" s="282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82"/>
      <c r="R159" s="282"/>
      <c r="S159" s="282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91"/>
      <c r="R161" s="292"/>
      <c r="S161" s="293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94"/>
      <c r="R162" s="295"/>
      <c r="S162" s="296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97"/>
      <c r="R163" s="298"/>
      <c r="S163" s="299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82"/>
      <c r="R164" s="282"/>
      <c r="S164" s="282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77"/>
      <c r="R165" s="277"/>
      <c r="S165" s="277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77"/>
      <c r="R166" s="277"/>
      <c r="S166" s="277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82"/>
      <c r="R167" s="282"/>
      <c r="S167" s="282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82"/>
      <c r="R168" s="282"/>
      <c r="S168" s="282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82"/>
      <c r="R169" s="282"/>
      <c r="S169" s="282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304"/>
      <c r="R170" s="305"/>
      <c r="S170" s="306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0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2021-06-13(일) 오전 00:00</v>
      </c>
      <c r="C177" s="320"/>
      <c r="D177" s="279" t="str">
        <f>TEXT($G$1, "[$-ko-KR]yyyy-mm-dd(ddd) ") &amp; "오후 14:00"</f>
        <v>2021-06-13(일) 오후 14:00</v>
      </c>
      <c r="E177" s="280"/>
      <c r="F177" s="281"/>
      <c r="G177" s="279" t="str">
        <f>TEXT($G$1, "[$-ko-KR]yyyy-mm-dd(ddd) ") &amp; "오후 19:00"</f>
        <v>2021-06-13(일) 오후 19:00</v>
      </c>
      <c r="H177" s="280"/>
      <c r="I177" s="281"/>
      <c r="J177" s="279" t="str">
        <f>TEXT($G$1, "[$-ko-KR]yyyy-mm-dd(ddd) ") &amp; "오후 21:00"</f>
        <v>2021-06-13(일) 오후 21:00</v>
      </c>
      <c r="K177" s="280"/>
      <c r="L177" s="281"/>
      <c r="M177" s="279" t="str">
        <f>TEXT($G$1+1, "[$-ko-KR]yyyy-mm-dd(ddd) ") &amp; "오전 00:00"</f>
        <v>2021-06-14(월)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77"/>
      <c r="R179" s="277"/>
      <c r="S179" s="277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77"/>
      <c r="R180" s="277"/>
      <c r="S180" s="277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82"/>
      <c r="R181" s="282"/>
      <c r="S181" s="282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82"/>
      <c r="R182" s="282"/>
      <c r="S182" s="282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82"/>
      <c r="R183" s="282"/>
      <c r="S183" s="282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82"/>
      <c r="R184" s="282"/>
      <c r="S184" s="282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82"/>
      <c r="R185" s="282"/>
      <c r="S185" s="282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82"/>
      <c r="R186" s="282"/>
      <c r="S186" s="282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91"/>
      <c r="R188" s="292"/>
      <c r="S188" s="293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94"/>
      <c r="R189" s="295"/>
      <c r="S189" s="296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97"/>
      <c r="R190" s="298"/>
      <c r="S190" s="299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82"/>
      <c r="R191" s="282"/>
      <c r="S191" s="282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77"/>
      <c r="R192" s="277"/>
      <c r="S192" s="277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77"/>
      <c r="R193" s="277"/>
      <c r="S193" s="277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82"/>
      <c r="R194" s="282"/>
      <c r="S194" s="282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82"/>
      <c r="R195" s="282"/>
      <c r="S195" s="282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82"/>
      <c r="R196" s="282"/>
      <c r="S196" s="282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304"/>
      <c r="R197" s="305"/>
      <c r="S197" s="306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44361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1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2021-06-14(월) 오전 00:00</v>
      </c>
      <c r="C15" s="323"/>
      <c r="D15" s="279" t="str">
        <f>TEXT($G$1, "[$-ko-KR]yyyy-mm-dd(ddd) ") &amp; "오후 14:00"</f>
        <v>2021-06-14(월) 오후 14:00</v>
      </c>
      <c r="E15" s="280"/>
      <c r="F15" s="281"/>
      <c r="G15" s="279" t="str">
        <f>TEXT($G$1, "[$-ko-KR]yyyy-mm-dd(ddd) ") &amp; "오후 19:00"</f>
        <v>2021-06-14(월) 오후 19:00</v>
      </c>
      <c r="H15" s="280"/>
      <c r="I15" s="281"/>
      <c r="J15" s="279" t="str">
        <f>TEXT($G$1, "[$-ko-KR]yyyy-mm-dd(ddd) ") &amp; "오후 21:00"</f>
        <v>2021-06-14(월) 오후 21:00</v>
      </c>
      <c r="K15" s="280"/>
      <c r="L15" s="281"/>
      <c r="M15" s="279" t="str">
        <f>TEXT($G$1+1, "[$-ko-KR]yyyy-mm-dd(ddd) ") &amp; "오전 00:00"</f>
        <v>2021-06-15(화)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82"/>
      <c r="R21" s="282"/>
      <c r="S21" s="282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82"/>
      <c r="R22" s="282"/>
      <c r="S22" s="282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82"/>
      <c r="R23" s="282"/>
      <c r="S23" s="282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82"/>
      <c r="R24" s="282"/>
      <c r="S24" s="282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91"/>
      <c r="R26" s="292"/>
      <c r="S26" s="293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94"/>
      <c r="R27" s="295"/>
      <c r="S27" s="296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97"/>
      <c r="R28" s="298"/>
      <c r="S28" s="299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82"/>
      <c r="R29" s="282"/>
      <c r="S29" s="282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77"/>
      <c r="R30" s="277"/>
      <c r="S30" s="277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1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2021-06-14(월) 오전 00:00</v>
      </c>
      <c r="C42" s="320"/>
      <c r="D42" s="279" t="str">
        <f>TEXT($G$1, "[$-ko-KR]yyyy-mm-dd(ddd) ") &amp; "오후 14:00"</f>
        <v>2021-06-14(월) 오후 14:00</v>
      </c>
      <c r="E42" s="280"/>
      <c r="F42" s="281"/>
      <c r="G42" s="279" t="str">
        <f>TEXT($G$1, "[$-ko-KR]yyyy-mm-dd(ddd) ") &amp; "오후 19:00"</f>
        <v>2021-06-14(월) 오후 19:00</v>
      </c>
      <c r="H42" s="280"/>
      <c r="I42" s="281"/>
      <c r="J42" s="279" t="str">
        <f>TEXT($G$1, "[$-ko-KR]yyyy-mm-dd(ddd) ") &amp; "오후 21:00"</f>
        <v>2021-06-14(월) 오후 21:00</v>
      </c>
      <c r="K42" s="280"/>
      <c r="L42" s="281"/>
      <c r="M42" s="279" t="str">
        <f>TEXT($G$1+1, "[$-ko-KR]yyyy-mm-dd(ddd) ") &amp; "오전 00:00"</f>
        <v>2021-06-15(화)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77"/>
      <c r="R44" s="277"/>
      <c r="S44" s="277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77"/>
      <c r="R45" s="277"/>
      <c r="S45" s="277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82"/>
      <c r="R46" s="282"/>
      <c r="S46" s="282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82"/>
      <c r="R47" s="282"/>
      <c r="S47" s="282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82"/>
      <c r="R48" s="282"/>
      <c r="S48" s="282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82"/>
      <c r="R49" s="282"/>
      <c r="S49" s="282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82"/>
      <c r="R50" s="282"/>
      <c r="S50" s="282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82"/>
      <c r="R51" s="282"/>
      <c r="S51" s="282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91"/>
      <c r="R53" s="292"/>
      <c r="S53" s="293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94"/>
      <c r="R54" s="295"/>
      <c r="S54" s="296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97"/>
      <c r="R55" s="298"/>
      <c r="S55" s="299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82"/>
      <c r="R56" s="282"/>
      <c r="S56" s="282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77"/>
      <c r="R57" s="277"/>
      <c r="S57" s="277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77"/>
      <c r="R58" s="277"/>
      <c r="S58" s="277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82"/>
      <c r="R59" s="282"/>
      <c r="S59" s="282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82"/>
      <c r="R60" s="282"/>
      <c r="S60" s="282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82"/>
      <c r="R61" s="282"/>
      <c r="S61" s="282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304"/>
      <c r="R62" s="305"/>
      <c r="S62" s="306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1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2021-06-14(월) 오전 00:00</v>
      </c>
      <c r="C69" s="320"/>
      <c r="D69" s="279" t="str">
        <f>TEXT($G$1, "[$-ko-KR]yyyy-mm-dd(ddd) ") &amp; "오후 14:00"</f>
        <v>2021-06-14(월) 오후 14:00</v>
      </c>
      <c r="E69" s="280"/>
      <c r="F69" s="281"/>
      <c r="G69" s="279" t="str">
        <f>TEXT($G$1, "[$-ko-KR]yyyy-mm-dd(ddd) ") &amp; "오후 19:00"</f>
        <v>2021-06-14(월) 오후 19:00</v>
      </c>
      <c r="H69" s="280"/>
      <c r="I69" s="281"/>
      <c r="J69" s="279" t="str">
        <f>TEXT($G$1, "[$-ko-KR]yyyy-mm-dd(ddd) ") &amp; "오후 21:00"</f>
        <v>2021-06-14(월) 오후 21:00</v>
      </c>
      <c r="K69" s="280"/>
      <c r="L69" s="281"/>
      <c r="M69" s="279" t="str">
        <f>TEXT($G$1+1, "[$-ko-KR]yyyy-mm-dd(ddd) ") &amp; "오전 00:00"</f>
        <v>2021-06-15(화)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77"/>
      <c r="R71" s="277"/>
      <c r="S71" s="277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77"/>
      <c r="R72" s="277"/>
      <c r="S72" s="277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82"/>
      <c r="R73" s="282"/>
      <c r="S73" s="282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82"/>
      <c r="R74" s="282"/>
      <c r="S74" s="282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82"/>
      <c r="R75" s="282"/>
      <c r="S75" s="282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82"/>
      <c r="R76" s="282"/>
      <c r="S76" s="282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82"/>
      <c r="R77" s="282"/>
      <c r="S77" s="282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82"/>
      <c r="R78" s="282"/>
      <c r="S78" s="282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91"/>
      <c r="R80" s="292"/>
      <c r="S80" s="293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94"/>
      <c r="R81" s="295"/>
      <c r="S81" s="296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97"/>
      <c r="R82" s="298"/>
      <c r="S82" s="299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82"/>
      <c r="R83" s="282"/>
      <c r="S83" s="282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77"/>
      <c r="R84" s="277"/>
      <c r="S84" s="277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77"/>
      <c r="R85" s="277"/>
      <c r="S85" s="277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82"/>
      <c r="R86" s="282"/>
      <c r="S86" s="282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82"/>
      <c r="R87" s="282"/>
      <c r="S87" s="282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82"/>
      <c r="R88" s="282"/>
      <c r="S88" s="282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304"/>
      <c r="R89" s="305"/>
      <c r="S89" s="306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1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2021-06-14(월) 오전 00:00</v>
      </c>
      <c r="C96" s="320"/>
      <c r="D96" s="279" t="str">
        <f>TEXT($G$1, "[$-ko-KR]yyyy-mm-dd(ddd) ") &amp; "오후 14:00"</f>
        <v>2021-06-14(월) 오후 14:00</v>
      </c>
      <c r="E96" s="280"/>
      <c r="F96" s="281"/>
      <c r="G96" s="279" t="str">
        <f>TEXT($G$1, "[$-ko-KR]yyyy-mm-dd(ddd) ") &amp; "오후 19:00"</f>
        <v>2021-06-14(월) 오후 19:00</v>
      </c>
      <c r="H96" s="280"/>
      <c r="I96" s="281"/>
      <c r="J96" s="279" t="str">
        <f>TEXT($G$1, "[$-ko-KR]yyyy-mm-dd(ddd) ") &amp; "오후 21:00"</f>
        <v>2021-06-14(월) 오후 21:00</v>
      </c>
      <c r="K96" s="280"/>
      <c r="L96" s="281"/>
      <c r="M96" s="279" t="str">
        <f>TEXT($G$1+1, "[$-ko-KR]yyyy-mm-dd(ddd) ") &amp; "오전 00:00"</f>
        <v>2021-06-15(화)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77"/>
      <c r="R98" s="277"/>
      <c r="S98" s="277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77"/>
      <c r="R99" s="277"/>
      <c r="S99" s="277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82"/>
      <c r="R100" s="282"/>
      <c r="S100" s="282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82"/>
      <c r="R101" s="282"/>
      <c r="S101" s="282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82"/>
      <c r="R102" s="282"/>
      <c r="S102" s="282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82"/>
      <c r="R103" s="282"/>
      <c r="S103" s="282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82"/>
      <c r="R104" s="282"/>
      <c r="S104" s="282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82"/>
      <c r="R105" s="282"/>
      <c r="S105" s="282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91"/>
      <c r="R107" s="292"/>
      <c r="S107" s="293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94"/>
      <c r="R108" s="295"/>
      <c r="S108" s="296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97"/>
      <c r="R109" s="298"/>
      <c r="S109" s="299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82"/>
      <c r="R110" s="282"/>
      <c r="S110" s="282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77"/>
      <c r="R111" s="277"/>
      <c r="S111" s="277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77"/>
      <c r="R112" s="277"/>
      <c r="S112" s="277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82"/>
      <c r="R113" s="282"/>
      <c r="S113" s="282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82"/>
      <c r="R114" s="282"/>
      <c r="S114" s="282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82"/>
      <c r="R115" s="282"/>
      <c r="S115" s="282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304"/>
      <c r="R116" s="305"/>
      <c r="S116" s="306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1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2021-06-14(월) 오전 00:00</v>
      </c>
      <c r="C123" s="320"/>
      <c r="D123" s="279" t="str">
        <f>TEXT($G$1, "[$-ko-KR]yyyy-mm-dd(ddd) ") &amp; "오후 14:00"</f>
        <v>2021-06-14(월) 오후 14:00</v>
      </c>
      <c r="E123" s="280"/>
      <c r="F123" s="281"/>
      <c r="G123" s="279" t="str">
        <f>TEXT($G$1, "[$-ko-KR]yyyy-mm-dd(ddd) ") &amp; "오후 19:00"</f>
        <v>2021-06-14(월) 오후 19:00</v>
      </c>
      <c r="H123" s="280"/>
      <c r="I123" s="281"/>
      <c r="J123" s="279" t="str">
        <f>TEXT($G$1, "[$-ko-KR]yyyy-mm-dd(ddd) ") &amp; "오후 21:00"</f>
        <v>2021-06-14(월) 오후 21:00</v>
      </c>
      <c r="K123" s="280"/>
      <c r="L123" s="281"/>
      <c r="M123" s="279" t="str">
        <f>TEXT($G$1+1, "[$-ko-KR]yyyy-mm-dd(ddd) ") &amp; "오전 00:00"</f>
        <v>2021-06-15(화)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77"/>
      <c r="R125" s="277"/>
      <c r="S125" s="277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77"/>
      <c r="R126" s="277"/>
      <c r="S126" s="277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82"/>
      <c r="R127" s="282"/>
      <c r="S127" s="282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82"/>
      <c r="R128" s="282"/>
      <c r="S128" s="282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82"/>
      <c r="R129" s="282"/>
      <c r="S129" s="282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82"/>
      <c r="R130" s="282"/>
      <c r="S130" s="282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82"/>
      <c r="R131" s="282"/>
      <c r="S131" s="282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82"/>
      <c r="R132" s="282"/>
      <c r="S132" s="282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91"/>
      <c r="R134" s="292"/>
      <c r="S134" s="293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94"/>
      <c r="R135" s="295"/>
      <c r="S135" s="296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97"/>
      <c r="R136" s="298"/>
      <c r="S136" s="299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82"/>
      <c r="R137" s="282"/>
      <c r="S137" s="282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77"/>
      <c r="R138" s="277"/>
      <c r="S138" s="277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77"/>
      <c r="R139" s="277"/>
      <c r="S139" s="277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82"/>
      <c r="R140" s="282"/>
      <c r="S140" s="282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82"/>
      <c r="R141" s="282"/>
      <c r="S141" s="282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82"/>
      <c r="R142" s="282"/>
      <c r="S142" s="282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304"/>
      <c r="R143" s="305"/>
      <c r="S143" s="306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1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2021-06-14(월) 오전 00:00</v>
      </c>
      <c r="C150" s="320"/>
      <c r="D150" s="279" t="str">
        <f>TEXT($G$1, "[$-ko-KR]yyyy-mm-dd(ddd) ") &amp; "오후 14:00"</f>
        <v>2021-06-14(월) 오후 14:00</v>
      </c>
      <c r="E150" s="280"/>
      <c r="F150" s="281"/>
      <c r="G150" s="279" t="str">
        <f>TEXT($G$1, "[$-ko-KR]yyyy-mm-dd(ddd) ") &amp; "오후 19:00"</f>
        <v>2021-06-14(월) 오후 19:00</v>
      </c>
      <c r="H150" s="280"/>
      <c r="I150" s="281"/>
      <c r="J150" s="279" t="str">
        <f>TEXT($G$1, "[$-ko-KR]yyyy-mm-dd(ddd) ") &amp; "오후 21:00"</f>
        <v>2021-06-14(월) 오후 21:00</v>
      </c>
      <c r="K150" s="280"/>
      <c r="L150" s="281"/>
      <c r="M150" s="279" t="str">
        <f>TEXT($G$1+1, "[$-ko-KR]yyyy-mm-dd(ddd) ") &amp; "오전 00:00"</f>
        <v>2021-06-15(화)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77"/>
      <c r="R152" s="277"/>
      <c r="S152" s="277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77"/>
      <c r="R153" s="277"/>
      <c r="S153" s="277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82"/>
      <c r="R154" s="282"/>
      <c r="S154" s="282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82"/>
      <c r="R155" s="282"/>
      <c r="S155" s="282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82"/>
      <c r="R156" s="282"/>
      <c r="S156" s="282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82"/>
      <c r="R157" s="282"/>
      <c r="S157" s="282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82"/>
      <c r="R158" s="282"/>
      <c r="S158" s="282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82"/>
      <c r="R159" s="282"/>
      <c r="S159" s="282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91"/>
      <c r="R161" s="292"/>
      <c r="S161" s="293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94"/>
      <c r="R162" s="295"/>
      <c r="S162" s="296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97"/>
      <c r="R163" s="298"/>
      <c r="S163" s="299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82"/>
      <c r="R164" s="282"/>
      <c r="S164" s="282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77"/>
      <c r="R165" s="277"/>
      <c r="S165" s="277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77"/>
      <c r="R166" s="277"/>
      <c r="S166" s="277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82"/>
      <c r="R167" s="282"/>
      <c r="S167" s="282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82"/>
      <c r="R168" s="282"/>
      <c r="S168" s="282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82"/>
      <c r="R169" s="282"/>
      <c r="S169" s="282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304"/>
      <c r="R170" s="305"/>
      <c r="S170" s="306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1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2021-06-14(월) 오전 00:00</v>
      </c>
      <c r="C177" s="320"/>
      <c r="D177" s="279" t="str">
        <f>TEXT($G$1, "[$-ko-KR]yyyy-mm-dd(ddd) ") &amp; "오후 14:00"</f>
        <v>2021-06-14(월) 오후 14:00</v>
      </c>
      <c r="E177" s="280"/>
      <c r="F177" s="281"/>
      <c r="G177" s="279" t="str">
        <f>TEXT($G$1, "[$-ko-KR]yyyy-mm-dd(ddd) ") &amp; "오후 19:00"</f>
        <v>2021-06-14(월) 오후 19:00</v>
      </c>
      <c r="H177" s="280"/>
      <c r="I177" s="281"/>
      <c r="J177" s="279" t="str">
        <f>TEXT($G$1, "[$-ko-KR]yyyy-mm-dd(ddd) ") &amp; "오후 21:00"</f>
        <v>2021-06-14(월) 오후 21:00</v>
      </c>
      <c r="K177" s="280"/>
      <c r="L177" s="281"/>
      <c r="M177" s="279" t="str">
        <f>TEXT($G$1+1, "[$-ko-KR]yyyy-mm-dd(ddd) ") &amp; "오전 00:00"</f>
        <v>2021-06-15(화)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77"/>
      <c r="R179" s="277"/>
      <c r="S179" s="277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77"/>
      <c r="R180" s="277"/>
      <c r="S180" s="277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82"/>
      <c r="R181" s="282"/>
      <c r="S181" s="282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82"/>
      <c r="R182" s="282"/>
      <c r="S182" s="282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82"/>
      <c r="R183" s="282"/>
      <c r="S183" s="282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82"/>
      <c r="R184" s="282"/>
      <c r="S184" s="282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82"/>
      <c r="R185" s="282"/>
      <c r="S185" s="282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82"/>
      <c r="R186" s="282"/>
      <c r="S186" s="282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91"/>
      <c r="R188" s="292"/>
      <c r="S188" s="293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94"/>
      <c r="R189" s="295"/>
      <c r="S189" s="296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97"/>
      <c r="R190" s="298"/>
      <c r="S190" s="299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82"/>
      <c r="R191" s="282"/>
      <c r="S191" s="282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77"/>
      <c r="R192" s="277"/>
      <c r="S192" s="277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77"/>
      <c r="R193" s="277"/>
      <c r="S193" s="277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82"/>
      <c r="R194" s="282"/>
      <c r="S194" s="282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82"/>
      <c r="R195" s="282"/>
      <c r="S195" s="282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82"/>
      <c r="R196" s="282"/>
      <c r="S196" s="282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304"/>
      <c r="R197" s="305"/>
      <c r="S197" s="306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44362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1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2021-06-15(화) 오전 00:00</v>
      </c>
      <c r="C15" s="323"/>
      <c r="D15" s="279" t="str">
        <f>TEXT($G$1, "[$-ko-KR]yyyy-mm-dd(ddd) ") &amp; "오후 14:00"</f>
        <v>2021-06-15(화) 오후 14:00</v>
      </c>
      <c r="E15" s="280"/>
      <c r="F15" s="281"/>
      <c r="G15" s="279" t="str">
        <f>TEXT($G$1, "[$-ko-KR]yyyy-mm-dd(ddd) ") &amp; "오후 19:00"</f>
        <v>2021-06-15(화) 오후 19:00</v>
      </c>
      <c r="H15" s="280"/>
      <c r="I15" s="281"/>
      <c r="J15" s="279" t="str">
        <f>TEXT($G$1, "[$-ko-KR]yyyy-mm-dd(ddd) ") &amp; "오후 21:00"</f>
        <v>2021-06-15(화) 오후 21:00</v>
      </c>
      <c r="K15" s="280"/>
      <c r="L15" s="281"/>
      <c r="M15" s="279" t="str">
        <f>TEXT($G$1+1, "[$-ko-KR]yyyy-mm-dd(ddd) ") &amp; "오전 00:00"</f>
        <v>2021-06-16(수)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82"/>
      <c r="R21" s="282"/>
      <c r="S21" s="282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82"/>
      <c r="R22" s="282"/>
      <c r="S22" s="282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82"/>
      <c r="R23" s="282"/>
      <c r="S23" s="282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82"/>
      <c r="R24" s="282"/>
      <c r="S24" s="282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91"/>
      <c r="R26" s="292"/>
      <c r="S26" s="293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94"/>
      <c r="R27" s="295"/>
      <c r="S27" s="296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97"/>
      <c r="R28" s="298"/>
      <c r="S28" s="299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82"/>
      <c r="R29" s="282"/>
      <c r="S29" s="282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77"/>
      <c r="R30" s="277"/>
      <c r="S30" s="277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1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2021-06-15(화) 오전 00:00</v>
      </c>
      <c r="C42" s="320"/>
      <c r="D42" s="279" t="str">
        <f>TEXT($G$1, "[$-ko-KR]yyyy-mm-dd(ddd) ") &amp; "오후 14:00"</f>
        <v>2021-06-15(화) 오후 14:00</v>
      </c>
      <c r="E42" s="280"/>
      <c r="F42" s="281"/>
      <c r="G42" s="279" t="str">
        <f>TEXT($G$1, "[$-ko-KR]yyyy-mm-dd(ddd) ") &amp; "오후 19:00"</f>
        <v>2021-06-15(화) 오후 19:00</v>
      </c>
      <c r="H42" s="280"/>
      <c r="I42" s="281"/>
      <c r="J42" s="279" t="str">
        <f>TEXT($G$1, "[$-ko-KR]yyyy-mm-dd(ddd) ") &amp; "오후 21:00"</f>
        <v>2021-06-15(화) 오후 21:00</v>
      </c>
      <c r="K42" s="280"/>
      <c r="L42" s="281"/>
      <c r="M42" s="279" t="str">
        <f>TEXT($G$1+1, "[$-ko-KR]yyyy-mm-dd(ddd) ") &amp; "오전 00:00"</f>
        <v>2021-06-16(수)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77"/>
      <c r="R44" s="277"/>
      <c r="S44" s="277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77"/>
      <c r="R45" s="277"/>
      <c r="S45" s="277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82"/>
      <c r="R46" s="282"/>
      <c r="S46" s="282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82"/>
      <c r="R47" s="282"/>
      <c r="S47" s="282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82"/>
      <c r="R48" s="282"/>
      <c r="S48" s="282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82"/>
      <c r="R49" s="282"/>
      <c r="S49" s="282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82"/>
      <c r="R50" s="282"/>
      <c r="S50" s="282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82"/>
      <c r="R51" s="282"/>
      <c r="S51" s="282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91"/>
      <c r="R53" s="292"/>
      <c r="S53" s="293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94"/>
      <c r="R54" s="295"/>
      <c r="S54" s="296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97"/>
      <c r="R55" s="298"/>
      <c r="S55" s="299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82"/>
      <c r="R56" s="282"/>
      <c r="S56" s="282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77"/>
      <c r="R57" s="277"/>
      <c r="S57" s="277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77"/>
      <c r="R58" s="277"/>
      <c r="S58" s="277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82"/>
      <c r="R59" s="282"/>
      <c r="S59" s="282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82"/>
      <c r="R60" s="282"/>
      <c r="S60" s="282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82"/>
      <c r="R61" s="282"/>
      <c r="S61" s="282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304"/>
      <c r="R62" s="305"/>
      <c r="S62" s="306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1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2021-06-15(화) 오전 00:00</v>
      </c>
      <c r="C69" s="320"/>
      <c r="D69" s="279" t="str">
        <f>TEXT($G$1, "[$-ko-KR]yyyy-mm-dd(ddd) ") &amp; "오후 14:00"</f>
        <v>2021-06-15(화) 오후 14:00</v>
      </c>
      <c r="E69" s="280"/>
      <c r="F69" s="281"/>
      <c r="G69" s="279" t="str">
        <f>TEXT($G$1, "[$-ko-KR]yyyy-mm-dd(ddd) ") &amp; "오후 19:00"</f>
        <v>2021-06-15(화) 오후 19:00</v>
      </c>
      <c r="H69" s="280"/>
      <c r="I69" s="281"/>
      <c r="J69" s="279" t="str">
        <f>TEXT($G$1, "[$-ko-KR]yyyy-mm-dd(ddd) ") &amp; "오후 21:00"</f>
        <v>2021-06-15(화) 오후 21:00</v>
      </c>
      <c r="K69" s="280"/>
      <c r="L69" s="281"/>
      <c r="M69" s="279" t="str">
        <f>TEXT($G$1+1, "[$-ko-KR]yyyy-mm-dd(ddd) ") &amp; "오전 00:00"</f>
        <v>2021-06-16(수)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77"/>
      <c r="R71" s="277"/>
      <c r="S71" s="277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77"/>
      <c r="R72" s="277"/>
      <c r="S72" s="277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82"/>
      <c r="R73" s="282"/>
      <c r="S73" s="282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82"/>
      <c r="R74" s="282"/>
      <c r="S74" s="282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82"/>
      <c r="R75" s="282"/>
      <c r="S75" s="282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82"/>
      <c r="R76" s="282"/>
      <c r="S76" s="282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82"/>
      <c r="R77" s="282"/>
      <c r="S77" s="282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82"/>
      <c r="R78" s="282"/>
      <c r="S78" s="282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91"/>
      <c r="R80" s="292"/>
      <c r="S80" s="293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94"/>
      <c r="R81" s="295"/>
      <c r="S81" s="296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97"/>
      <c r="R82" s="298"/>
      <c r="S82" s="299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82"/>
      <c r="R83" s="282"/>
      <c r="S83" s="282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77"/>
      <c r="R84" s="277"/>
      <c r="S84" s="277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77"/>
      <c r="R85" s="277"/>
      <c r="S85" s="277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82"/>
      <c r="R86" s="282"/>
      <c r="S86" s="282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82"/>
      <c r="R87" s="282"/>
      <c r="S87" s="282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82"/>
      <c r="R88" s="282"/>
      <c r="S88" s="282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304"/>
      <c r="R89" s="305"/>
      <c r="S89" s="306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1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2021-06-15(화) 오전 00:00</v>
      </c>
      <c r="C96" s="320"/>
      <c r="D96" s="279" t="str">
        <f>TEXT($G$1, "[$-ko-KR]yyyy-mm-dd(ddd) ") &amp; "오후 14:00"</f>
        <v>2021-06-15(화) 오후 14:00</v>
      </c>
      <c r="E96" s="280"/>
      <c r="F96" s="281"/>
      <c r="G96" s="279" t="str">
        <f>TEXT($G$1, "[$-ko-KR]yyyy-mm-dd(ddd) ") &amp; "오후 19:00"</f>
        <v>2021-06-15(화) 오후 19:00</v>
      </c>
      <c r="H96" s="280"/>
      <c r="I96" s="281"/>
      <c r="J96" s="279" t="str">
        <f>TEXT($G$1, "[$-ko-KR]yyyy-mm-dd(ddd) ") &amp; "오후 21:00"</f>
        <v>2021-06-15(화) 오후 21:00</v>
      </c>
      <c r="K96" s="280"/>
      <c r="L96" s="281"/>
      <c r="M96" s="279" t="str">
        <f>TEXT($G$1+1, "[$-ko-KR]yyyy-mm-dd(ddd) ") &amp; "오전 00:00"</f>
        <v>2021-06-16(수)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77"/>
      <c r="R98" s="277"/>
      <c r="S98" s="277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77"/>
      <c r="R99" s="277"/>
      <c r="S99" s="277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82"/>
      <c r="R100" s="282"/>
      <c r="S100" s="282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82"/>
      <c r="R101" s="282"/>
      <c r="S101" s="282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82"/>
      <c r="R102" s="282"/>
      <c r="S102" s="282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82"/>
      <c r="R103" s="282"/>
      <c r="S103" s="282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82"/>
      <c r="R104" s="282"/>
      <c r="S104" s="282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82"/>
      <c r="R105" s="282"/>
      <c r="S105" s="282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91"/>
      <c r="R107" s="292"/>
      <c r="S107" s="293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94"/>
      <c r="R108" s="295"/>
      <c r="S108" s="296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97"/>
      <c r="R109" s="298"/>
      <c r="S109" s="299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82"/>
      <c r="R110" s="282"/>
      <c r="S110" s="282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77"/>
      <c r="R111" s="277"/>
      <c r="S111" s="277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77"/>
      <c r="R112" s="277"/>
      <c r="S112" s="277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82"/>
      <c r="R113" s="282"/>
      <c r="S113" s="282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82"/>
      <c r="R114" s="282"/>
      <c r="S114" s="282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82"/>
      <c r="R115" s="282"/>
      <c r="S115" s="282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304"/>
      <c r="R116" s="305"/>
      <c r="S116" s="306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1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2021-06-15(화) 오전 00:00</v>
      </c>
      <c r="C123" s="320"/>
      <c r="D123" s="279" t="str">
        <f>TEXT($G$1, "[$-ko-KR]yyyy-mm-dd(ddd) ") &amp; "오후 14:00"</f>
        <v>2021-06-15(화) 오후 14:00</v>
      </c>
      <c r="E123" s="280"/>
      <c r="F123" s="281"/>
      <c r="G123" s="279" t="str">
        <f>TEXT($G$1, "[$-ko-KR]yyyy-mm-dd(ddd) ") &amp; "오후 19:00"</f>
        <v>2021-06-15(화) 오후 19:00</v>
      </c>
      <c r="H123" s="280"/>
      <c r="I123" s="281"/>
      <c r="J123" s="279" t="str">
        <f>TEXT($G$1, "[$-ko-KR]yyyy-mm-dd(ddd) ") &amp; "오후 21:00"</f>
        <v>2021-06-15(화) 오후 21:00</v>
      </c>
      <c r="K123" s="280"/>
      <c r="L123" s="281"/>
      <c r="M123" s="279" t="str">
        <f>TEXT($G$1+1, "[$-ko-KR]yyyy-mm-dd(ddd) ") &amp; "오전 00:00"</f>
        <v>2021-06-16(수)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77"/>
      <c r="R125" s="277"/>
      <c r="S125" s="277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77"/>
      <c r="R126" s="277"/>
      <c r="S126" s="277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82"/>
      <c r="R127" s="282"/>
      <c r="S127" s="282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82"/>
      <c r="R128" s="282"/>
      <c r="S128" s="282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82"/>
      <c r="R129" s="282"/>
      <c r="S129" s="282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82"/>
      <c r="R130" s="282"/>
      <c r="S130" s="282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82"/>
      <c r="R131" s="282"/>
      <c r="S131" s="282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82"/>
      <c r="R132" s="282"/>
      <c r="S132" s="282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91"/>
      <c r="R134" s="292"/>
      <c r="S134" s="293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94"/>
      <c r="R135" s="295"/>
      <c r="S135" s="296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97"/>
      <c r="R136" s="298"/>
      <c r="S136" s="299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82"/>
      <c r="R137" s="282"/>
      <c r="S137" s="282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77"/>
      <c r="R138" s="277"/>
      <c r="S138" s="277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77"/>
      <c r="R139" s="277"/>
      <c r="S139" s="277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82"/>
      <c r="R140" s="282"/>
      <c r="S140" s="282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82"/>
      <c r="R141" s="282"/>
      <c r="S141" s="282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82"/>
      <c r="R142" s="282"/>
      <c r="S142" s="282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304"/>
      <c r="R143" s="305"/>
      <c r="S143" s="306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1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2021-06-15(화) 오전 00:00</v>
      </c>
      <c r="C150" s="320"/>
      <c r="D150" s="279" t="str">
        <f>TEXT($G$1, "[$-ko-KR]yyyy-mm-dd(ddd) ") &amp; "오후 14:00"</f>
        <v>2021-06-15(화) 오후 14:00</v>
      </c>
      <c r="E150" s="280"/>
      <c r="F150" s="281"/>
      <c r="G150" s="279" t="str">
        <f>TEXT($G$1, "[$-ko-KR]yyyy-mm-dd(ddd) ") &amp; "오후 19:00"</f>
        <v>2021-06-15(화) 오후 19:00</v>
      </c>
      <c r="H150" s="280"/>
      <c r="I150" s="281"/>
      <c r="J150" s="279" t="str">
        <f>TEXT($G$1, "[$-ko-KR]yyyy-mm-dd(ddd) ") &amp; "오후 21:00"</f>
        <v>2021-06-15(화) 오후 21:00</v>
      </c>
      <c r="K150" s="280"/>
      <c r="L150" s="281"/>
      <c r="M150" s="279" t="str">
        <f>TEXT($G$1+1, "[$-ko-KR]yyyy-mm-dd(ddd) ") &amp; "오전 00:00"</f>
        <v>2021-06-16(수)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77"/>
      <c r="R152" s="277"/>
      <c r="S152" s="277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77"/>
      <c r="R153" s="277"/>
      <c r="S153" s="277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82"/>
      <c r="R154" s="282"/>
      <c r="S154" s="282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82"/>
      <c r="R155" s="282"/>
      <c r="S155" s="282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82"/>
      <c r="R156" s="282"/>
      <c r="S156" s="282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82"/>
      <c r="R157" s="282"/>
      <c r="S157" s="282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82"/>
      <c r="R158" s="282"/>
      <c r="S158" s="282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82"/>
      <c r="R159" s="282"/>
      <c r="S159" s="282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91"/>
      <c r="R161" s="292"/>
      <c r="S161" s="293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94"/>
      <c r="R162" s="295"/>
      <c r="S162" s="296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97"/>
      <c r="R163" s="298"/>
      <c r="S163" s="299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82"/>
      <c r="R164" s="282"/>
      <c r="S164" s="282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77"/>
      <c r="R165" s="277"/>
      <c r="S165" s="277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77"/>
      <c r="R166" s="277"/>
      <c r="S166" s="277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82"/>
      <c r="R167" s="282"/>
      <c r="S167" s="282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82"/>
      <c r="R168" s="282"/>
      <c r="S168" s="282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82"/>
      <c r="R169" s="282"/>
      <c r="S169" s="282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304"/>
      <c r="R170" s="305"/>
      <c r="S170" s="306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1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2021-06-15(화) 오전 00:00</v>
      </c>
      <c r="C177" s="320"/>
      <c r="D177" s="279" t="str">
        <f>TEXT($G$1, "[$-ko-KR]yyyy-mm-dd(ddd) ") &amp; "오후 14:00"</f>
        <v>2021-06-15(화) 오후 14:00</v>
      </c>
      <c r="E177" s="280"/>
      <c r="F177" s="281"/>
      <c r="G177" s="279" t="str">
        <f>TEXT($G$1, "[$-ko-KR]yyyy-mm-dd(ddd) ") &amp; "오후 19:00"</f>
        <v>2021-06-15(화) 오후 19:00</v>
      </c>
      <c r="H177" s="280"/>
      <c r="I177" s="281"/>
      <c r="J177" s="279" t="str">
        <f>TEXT($G$1, "[$-ko-KR]yyyy-mm-dd(ddd) ") &amp; "오후 21:00"</f>
        <v>2021-06-15(화) 오후 21:00</v>
      </c>
      <c r="K177" s="280"/>
      <c r="L177" s="281"/>
      <c r="M177" s="279" t="str">
        <f>TEXT($G$1+1, "[$-ko-KR]yyyy-mm-dd(ddd) ") &amp; "오전 00:00"</f>
        <v>2021-06-16(수)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77"/>
      <c r="R179" s="277"/>
      <c r="S179" s="277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77"/>
      <c r="R180" s="277"/>
      <c r="S180" s="277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82"/>
      <c r="R181" s="282"/>
      <c r="S181" s="282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82"/>
      <c r="R182" s="282"/>
      <c r="S182" s="282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82"/>
      <c r="R183" s="282"/>
      <c r="S183" s="282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82"/>
      <c r="R184" s="282"/>
      <c r="S184" s="282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2"/>
      <c r="R185" s="282"/>
      <c r="S185" s="282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82"/>
      <c r="R186" s="282"/>
      <c r="S186" s="282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91"/>
      <c r="R188" s="292"/>
      <c r="S188" s="293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94"/>
      <c r="R189" s="295"/>
      <c r="S189" s="296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97"/>
      <c r="R190" s="298"/>
      <c r="S190" s="299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82"/>
      <c r="R191" s="282"/>
      <c r="S191" s="282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77"/>
      <c r="R192" s="277"/>
      <c r="S192" s="277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77"/>
      <c r="R193" s="277"/>
      <c r="S193" s="277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82"/>
      <c r="R194" s="282"/>
      <c r="S194" s="282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82"/>
      <c r="R195" s="282"/>
      <c r="S195" s="282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82"/>
      <c r="R196" s="282"/>
      <c r="S196" s="282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304"/>
      <c r="R197" s="305"/>
      <c r="S197" s="306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44363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20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2021-06-16(수) 오전 00:00</v>
      </c>
      <c r="C15" s="323"/>
      <c r="D15" s="279" t="str">
        <f>TEXT($G$1, "[$-ko-KR]yyyy-mm-dd(ddd) ") &amp; "오후 14:00"</f>
        <v>2021-06-16(수) 오후 14:00</v>
      </c>
      <c r="E15" s="280"/>
      <c r="F15" s="281"/>
      <c r="G15" s="279" t="str">
        <f>TEXT($G$1, "[$-ko-KR]yyyy-mm-dd(ddd) ") &amp; "오후 19:00"</f>
        <v>2021-06-16(수) 오후 19:00</v>
      </c>
      <c r="H15" s="280"/>
      <c r="I15" s="281"/>
      <c r="J15" s="279" t="str">
        <f>TEXT($G$1, "[$-ko-KR]yyyy-mm-dd(ddd) ") &amp; "오후 21:00"</f>
        <v>2021-06-16(수) 오후 21:00</v>
      </c>
      <c r="K15" s="280"/>
      <c r="L15" s="281"/>
      <c r="M15" s="279" t="str">
        <f>TEXT($G$1+1, "[$-ko-KR]yyyy-mm-dd(ddd) ") &amp; "오전 00:00"</f>
        <v>2021-06-17(목)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82"/>
      <c r="R19" s="282"/>
      <c r="S19" s="282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20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2021-06-16(수) 오전 00:00</v>
      </c>
      <c r="C42" s="320"/>
      <c r="D42" s="279" t="str">
        <f>TEXT($G$1, "[$-ko-KR]yyyy-mm-dd(ddd) ") &amp; "오후 14:00"</f>
        <v>2021-06-16(수) 오후 14:00</v>
      </c>
      <c r="E42" s="280"/>
      <c r="F42" s="281"/>
      <c r="G42" s="279" t="str">
        <f>TEXT($G$1, "[$-ko-KR]yyyy-mm-dd(ddd) ") &amp; "오후 19:00"</f>
        <v>2021-06-16(수) 오후 19:00</v>
      </c>
      <c r="H42" s="280"/>
      <c r="I42" s="281"/>
      <c r="J42" s="279" t="str">
        <f>TEXT($G$1, "[$-ko-KR]yyyy-mm-dd(ddd) ") &amp; "오후 21:00"</f>
        <v>2021-06-16(수) 오후 21:00</v>
      </c>
      <c r="K42" s="280"/>
      <c r="L42" s="281"/>
      <c r="M42" s="279" t="str">
        <f>TEXT($G$1+1, "[$-ko-KR]yyyy-mm-dd(ddd) ") &amp; "오전 00:00"</f>
        <v>2021-06-17(목)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77"/>
      <c r="R44" s="277"/>
      <c r="S44" s="277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77"/>
      <c r="R45" s="277"/>
      <c r="S45" s="277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82"/>
      <c r="R46" s="282"/>
      <c r="S46" s="282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82"/>
      <c r="R47" s="282"/>
      <c r="S47" s="282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82"/>
      <c r="R48" s="282"/>
      <c r="S48" s="282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82"/>
      <c r="R49" s="282"/>
      <c r="S49" s="282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82"/>
      <c r="R50" s="282"/>
      <c r="S50" s="282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82"/>
      <c r="R51" s="282"/>
      <c r="S51" s="282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91"/>
      <c r="R53" s="292"/>
      <c r="S53" s="293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94"/>
      <c r="R54" s="295"/>
      <c r="S54" s="296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97"/>
      <c r="R55" s="298"/>
      <c r="S55" s="299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82"/>
      <c r="R56" s="282"/>
      <c r="S56" s="282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77"/>
      <c r="R57" s="277"/>
      <c r="S57" s="277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77"/>
      <c r="R58" s="277"/>
      <c r="S58" s="277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82"/>
      <c r="R59" s="282"/>
      <c r="S59" s="282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82"/>
      <c r="R60" s="282"/>
      <c r="S60" s="282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82"/>
      <c r="R61" s="282"/>
      <c r="S61" s="282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304"/>
      <c r="R62" s="305"/>
      <c r="S62" s="306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20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2021-06-16(수) 오전 00:00</v>
      </c>
      <c r="C69" s="320"/>
      <c r="D69" s="279" t="str">
        <f>TEXT($G$1, "[$-ko-KR]yyyy-mm-dd(ddd) ") &amp; "오후 14:00"</f>
        <v>2021-06-16(수) 오후 14:00</v>
      </c>
      <c r="E69" s="280"/>
      <c r="F69" s="281"/>
      <c r="G69" s="279" t="str">
        <f>TEXT($G$1, "[$-ko-KR]yyyy-mm-dd(ddd) ") &amp; "오후 19:00"</f>
        <v>2021-06-16(수) 오후 19:00</v>
      </c>
      <c r="H69" s="280"/>
      <c r="I69" s="281"/>
      <c r="J69" s="279" t="str">
        <f>TEXT($G$1, "[$-ko-KR]yyyy-mm-dd(ddd) ") &amp; "오후 21:00"</f>
        <v>2021-06-16(수) 오후 21:00</v>
      </c>
      <c r="K69" s="280"/>
      <c r="L69" s="281"/>
      <c r="M69" s="279" t="str">
        <f>TEXT($G$1+1, "[$-ko-KR]yyyy-mm-dd(ddd) ") &amp; "오전 00:00"</f>
        <v>2021-06-17(목)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77"/>
      <c r="R71" s="277"/>
      <c r="S71" s="277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77"/>
      <c r="R72" s="277"/>
      <c r="S72" s="277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82"/>
      <c r="R73" s="282"/>
      <c r="S73" s="282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82"/>
      <c r="R74" s="282"/>
      <c r="S74" s="282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82"/>
      <c r="R75" s="282"/>
      <c r="S75" s="282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82"/>
      <c r="R76" s="282"/>
      <c r="S76" s="282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82"/>
      <c r="R77" s="282"/>
      <c r="S77" s="282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82"/>
      <c r="R78" s="282"/>
      <c r="S78" s="282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91"/>
      <c r="R80" s="292"/>
      <c r="S80" s="293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94"/>
      <c r="R81" s="295"/>
      <c r="S81" s="296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97"/>
      <c r="R82" s="298"/>
      <c r="S82" s="299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82"/>
      <c r="R83" s="282"/>
      <c r="S83" s="282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77"/>
      <c r="R84" s="277"/>
      <c r="S84" s="277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77"/>
      <c r="R85" s="277"/>
      <c r="S85" s="277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82"/>
      <c r="R86" s="282"/>
      <c r="S86" s="282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82"/>
      <c r="R87" s="282"/>
      <c r="S87" s="282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82"/>
      <c r="R88" s="282"/>
      <c r="S88" s="282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304"/>
      <c r="R89" s="305"/>
      <c r="S89" s="306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20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2021-06-16(수) 오전 00:00</v>
      </c>
      <c r="C96" s="320"/>
      <c r="D96" s="279" t="str">
        <f>TEXT($G$1, "[$-ko-KR]yyyy-mm-dd(ddd) ") &amp; "오후 14:00"</f>
        <v>2021-06-16(수) 오후 14:00</v>
      </c>
      <c r="E96" s="280"/>
      <c r="F96" s="281"/>
      <c r="G96" s="279" t="str">
        <f>TEXT($G$1, "[$-ko-KR]yyyy-mm-dd(ddd) ") &amp; "오후 19:00"</f>
        <v>2021-06-16(수) 오후 19:00</v>
      </c>
      <c r="H96" s="280"/>
      <c r="I96" s="281"/>
      <c r="J96" s="279" t="str">
        <f>TEXT($G$1, "[$-ko-KR]yyyy-mm-dd(ddd) ") &amp; "오후 21:00"</f>
        <v>2021-06-16(수) 오후 21:00</v>
      </c>
      <c r="K96" s="280"/>
      <c r="L96" s="281"/>
      <c r="M96" s="279" t="str">
        <f>TEXT($G$1+1, "[$-ko-KR]yyyy-mm-dd(ddd) ") &amp; "오전 00:00"</f>
        <v>2021-06-17(목)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77"/>
      <c r="R98" s="277"/>
      <c r="S98" s="277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77"/>
      <c r="R99" s="277"/>
      <c r="S99" s="277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82"/>
      <c r="R100" s="282"/>
      <c r="S100" s="282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82"/>
      <c r="R101" s="282"/>
      <c r="S101" s="282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82"/>
      <c r="R102" s="282"/>
      <c r="S102" s="282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82"/>
      <c r="R103" s="282"/>
      <c r="S103" s="282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82"/>
      <c r="R104" s="282"/>
      <c r="S104" s="282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82"/>
      <c r="R105" s="282"/>
      <c r="S105" s="282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91"/>
      <c r="R107" s="292"/>
      <c r="S107" s="293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94"/>
      <c r="R108" s="295"/>
      <c r="S108" s="296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97"/>
      <c r="R109" s="298"/>
      <c r="S109" s="299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82"/>
      <c r="R110" s="282"/>
      <c r="S110" s="282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77"/>
      <c r="R111" s="277"/>
      <c r="S111" s="277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77"/>
      <c r="R112" s="277"/>
      <c r="S112" s="277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82"/>
      <c r="R113" s="282"/>
      <c r="S113" s="282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82"/>
      <c r="R114" s="282"/>
      <c r="S114" s="282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82"/>
      <c r="R115" s="282"/>
      <c r="S115" s="282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304"/>
      <c r="R116" s="305"/>
      <c r="S116" s="306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20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2021-06-16(수) 오전 00:00</v>
      </c>
      <c r="C123" s="320"/>
      <c r="D123" s="279" t="str">
        <f>TEXT($G$1, "[$-ko-KR]yyyy-mm-dd(ddd) ") &amp; "오후 14:00"</f>
        <v>2021-06-16(수) 오후 14:00</v>
      </c>
      <c r="E123" s="280"/>
      <c r="F123" s="281"/>
      <c r="G123" s="279" t="str">
        <f>TEXT($G$1, "[$-ko-KR]yyyy-mm-dd(ddd) ") &amp; "오후 19:00"</f>
        <v>2021-06-16(수) 오후 19:00</v>
      </c>
      <c r="H123" s="280"/>
      <c r="I123" s="281"/>
      <c r="J123" s="279" t="str">
        <f>TEXT($G$1, "[$-ko-KR]yyyy-mm-dd(ddd) ") &amp; "오후 21:00"</f>
        <v>2021-06-16(수) 오후 21:00</v>
      </c>
      <c r="K123" s="280"/>
      <c r="L123" s="281"/>
      <c r="M123" s="279" t="str">
        <f>TEXT($G$1+1, "[$-ko-KR]yyyy-mm-dd(ddd) ") &amp; "오전 00:00"</f>
        <v>2021-06-17(목)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77"/>
      <c r="R125" s="277"/>
      <c r="S125" s="277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77"/>
      <c r="R126" s="277"/>
      <c r="S126" s="277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82"/>
      <c r="R127" s="282"/>
      <c r="S127" s="282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82"/>
      <c r="R128" s="282"/>
      <c r="S128" s="282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82"/>
      <c r="R129" s="282"/>
      <c r="S129" s="282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82"/>
      <c r="R130" s="282"/>
      <c r="S130" s="282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82"/>
      <c r="R131" s="282"/>
      <c r="S131" s="282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82"/>
      <c r="R132" s="282"/>
      <c r="S132" s="282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91"/>
      <c r="R134" s="292"/>
      <c r="S134" s="293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94"/>
      <c r="R135" s="295"/>
      <c r="S135" s="296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97"/>
      <c r="R136" s="298"/>
      <c r="S136" s="299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82"/>
      <c r="R137" s="282"/>
      <c r="S137" s="282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77"/>
      <c r="R138" s="277"/>
      <c r="S138" s="277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77"/>
      <c r="R139" s="277"/>
      <c r="S139" s="277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82"/>
      <c r="R140" s="282"/>
      <c r="S140" s="282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82"/>
      <c r="R141" s="282"/>
      <c r="S141" s="282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82"/>
      <c r="R142" s="282"/>
      <c r="S142" s="282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304"/>
      <c r="R143" s="305"/>
      <c r="S143" s="306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20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2021-06-16(수) 오전 00:00</v>
      </c>
      <c r="C150" s="320"/>
      <c r="D150" s="279" t="str">
        <f>TEXT($G$1, "[$-ko-KR]yyyy-mm-dd(ddd) ") &amp; "오후 14:00"</f>
        <v>2021-06-16(수) 오후 14:00</v>
      </c>
      <c r="E150" s="280"/>
      <c r="F150" s="281"/>
      <c r="G150" s="279" t="str">
        <f>TEXT($G$1, "[$-ko-KR]yyyy-mm-dd(ddd) ") &amp; "오후 19:00"</f>
        <v>2021-06-16(수) 오후 19:00</v>
      </c>
      <c r="H150" s="280"/>
      <c r="I150" s="281"/>
      <c r="J150" s="279" t="str">
        <f>TEXT($G$1, "[$-ko-KR]yyyy-mm-dd(ddd) ") &amp; "오후 21:00"</f>
        <v>2021-06-16(수) 오후 21:00</v>
      </c>
      <c r="K150" s="280"/>
      <c r="L150" s="281"/>
      <c r="M150" s="279" t="str">
        <f>TEXT($G$1+1, "[$-ko-KR]yyyy-mm-dd(ddd) ") &amp; "오전 00:00"</f>
        <v>2021-06-17(목)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77"/>
      <c r="R152" s="277"/>
      <c r="S152" s="277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77"/>
      <c r="R153" s="277"/>
      <c r="S153" s="277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82"/>
      <c r="R154" s="282"/>
      <c r="S154" s="282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82"/>
      <c r="R155" s="282"/>
      <c r="S155" s="282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82"/>
      <c r="R156" s="282"/>
      <c r="S156" s="282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82"/>
      <c r="R157" s="282"/>
      <c r="S157" s="282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82"/>
      <c r="R158" s="282"/>
      <c r="S158" s="282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82"/>
      <c r="R159" s="282"/>
      <c r="S159" s="282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91"/>
      <c r="R161" s="292"/>
      <c r="S161" s="293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94"/>
      <c r="R162" s="295"/>
      <c r="S162" s="296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97"/>
      <c r="R163" s="298"/>
      <c r="S163" s="299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82"/>
      <c r="R164" s="282"/>
      <c r="S164" s="282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77"/>
      <c r="R165" s="277"/>
      <c r="S165" s="277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77"/>
      <c r="R166" s="277"/>
      <c r="S166" s="277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82"/>
      <c r="R167" s="282"/>
      <c r="S167" s="282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82"/>
      <c r="R168" s="282"/>
      <c r="S168" s="282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82"/>
      <c r="R169" s="282"/>
      <c r="S169" s="282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304"/>
      <c r="R170" s="305"/>
      <c r="S170" s="306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20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2021-06-16(수) 오전 00:00</v>
      </c>
      <c r="C177" s="320"/>
      <c r="D177" s="279" t="str">
        <f>TEXT($G$1, "[$-ko-KR]yyyy-mm-dd(ddd) ") &amp; "오후 14:00"</f>
        <v>2021-06-16(수) 오후 14:00</v>
      </c>
      <c r="E177" s="280"/>
      <c r="F177" s="281"/>
      <c r="G177" s="279" t="str">
        <f>TEXT($G$1, "[$-ko-KR]yyyy-mm-dd(ddd) ") &amp; "오후 19:00"</f>
        <v>2021-06-16(수) 오후 19:00</v>
      </c>
      <c r="H177" s="280"/>
      <c r="I177" s="281"/>
      <c r="J177" s="279" t="str">
        <f>TEXT($G$1, "[$-ko-KR]yyyy-mm-dd(ddd) ") &amp; "오후 21:00"</f>
        <v>2021-06-16(수) 오후 21:00</v>
      </c>
      <c r="K177" s="280"/>
      <c r="L177" s="281"/>
      <c r="M177" s="279" t="str">
        <f>TEXT($G$1+1, "[$-ko-KR]yyyy-mm-dd(ddd) ") &amp; "오전 00:00"</f>
        <v>2021-06-17(목)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77"/>
      <c r="R179" s="277"/>
      <c r="S179" s="277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77"/>
      <c r="R180" s="277"/>
      <c r="S180" s="277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82"/>
      <c r="R181" s="282"/>
      <c r="S181" s="282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82"/>
      <c r="R182" s="282"/>
      <c r="S182" s="282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82"/>
      <c r="R183" s="282"/>
      <c r="S183" s="282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82"/>
      <c r="R184" s="282"/>
      <c r="S184" s="282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82"/>
      <c r="R185" s="282"/>
      <c r="S185" s="282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82"/>
      <c r="R186" s="282"/>
      <c r="S186" s="282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91"/>
      <c r="R188" s="292"/>
      <c r="S188" s="293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94"/>
      <c r="R189" s="295"/>
      <c r="S189" s="296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97"/>
      <c r="R190" s="298"/>
      <c r="S190" s="299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82"/>
      <c r="R191" s="282"/>
      <c r="S191" s="282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77"/>
      <c r="R192" s="277"/>
      <c r="S192" s="277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77"/>
      <c r="R193" s="277"/>
      <c r="S193" s="277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82"/>
      <c r="R194" s="282"/>
      <c r="S194" s="282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82"/>
      <c r="R195" s="282"/>
      <c r="S195" s="282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82"/>
      <c r="R196" s="282"/>
      <c r="S196" s="282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304"/>
      <c r="R197" s="305"/>
      <c r="S197" s="306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44364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2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2021-06-17(목) 오전 00:00</v>
      </c>
      <c r="C15" s="323"/>
      <c r="D15" s="279" t="str">
        <f>TEXT($G$1, "[$-ko-KR]yyyy-mm-dd(ddd) ") &amp; "오후 14:00"</f>
        <v>2021-06-17(목) 오후 14:00</v>
      </c>
      <c r="E15" s="280"/>
      <c r="F15" s="281"/>
      <c r="G15" s="279" t="str">
        <f>TEXT($G$1, "[$-ko-KR]yyyy-mm-dd(ddd) ") &amp; "오후 19:00"</f>
        <v>2021-06-17(목) 오후 19:00</v>
      </c>
      <c r="H15" s="280"/>
      <c r="I15" s="281"/>
      <c r="J15" s="279" t="str">
        <f>TEXT($G$1, "[$-ko-KR]yyyy-mm-dd(ddd) ") &amp; "오후 21:00"</f>
        <v>2021-06-17(목) 오후 21:00</v>
      </c>
      <c r="K15" s="280"/>
      <c r="L15" s="281"/>
      <c r="M15" s="279" t="str">
        <f>TEXT($G$1+1, "[$-ko-KR]yyyy-mm-dd(ddd) ") &amp; "오전 00:00"</f>
        <v>2021-06-18(금)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82"/>
      <c r="R19" s="282"/>
      <c r="S19" s="282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2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2021-06-17(목) 오전 00:00</v>
      </c>
      <c r="C42" s="320"/>
      <c r="D42" s="279" t="str">
        <f>TEXT($G$1, "[$-ko-KR]yyyy-mm-dd(ddd) ") &amp; "오후 14:00"</f>
        <v>2021-06-17(목) 오후 14:00</v>
      </c>
      <c r="E42" s="280"/>
      <c r="F42" s="281"/>
      <c r="G42" s="279" t="str">
        <f>TEXT($G$1, "[$-ko-KR]yyyy-mm-dd(ddd) ") &amp; "오후 19:00"</f>
        <v>2021-06-17(목) 오후 19:00</v>
      </c>
      <c r="H42" s="280"/>
      <c r="I42" s="281"/>
      <c r="J42" s="279" t="str">
        <f>TEXT($G$1, "[$-ko-KR]yyyy-mm-dd(ddd) ") &amp; "오후 21:00"</f>
        <v>2021-06-17(목) 오후 21:00</v>
      </c>
      <c r="K42" s="280"/>
      <c r="L42" s="281"/>
      <c r="M42" s="279" t="str">
        <f>TEXT($G$1+1, "[$-ko-KR]yyyy-mm-dd(ddd) ") &amp; "오전 00:00"</f>
        <v>2021-06-18(금)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77"/>
      <c r="R44" s="277"/>
      <c r="S44" s="277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77"/>
      <c r="R45" s="277"/>
      <c r="S45" s="277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82"/>
      <c r="R46" s="282"/>
      <c r="S46" s="282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82"/>
      <c r="R47" s="282"/>
      <c r="S47" s="282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82"/>
      <c r="R48" s="282"/>
      <c r="S48" s="282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82"/>
      <c r="R49" s="282"/>
      <c r="S49" s="282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82"/>
      <c r="R50" s="282"/>
      <c r="S50" s="282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82"/>
      <c r="R51" s="282"/>
      <c r="S51" s="282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91"/>
      <c r="R53" s="292"/>
      <c r="S53" s="293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94"/>
      <c r="R54" s="295"/>
      <c r="S54" s="296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97"/>
      <c r="R55" s="298"/>
      <c r="S55" s="299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82"/>
      <c r="R56" s="282"/>
      <c r="S56" s="282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77"/>
      <c r="R57" s="277"/>
      <c r="S57" s="277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77"/>
      <c r="R58" s="277"/>
      <c r="S58" s="277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82"/>
      <c r="R59" s="282"/>
      <c r="S59" s="282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82"/>
      <c r="R60" s="282"/>
      <c r="S60" s="282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82"/>
      <c r="R61" s="282"/>
      <c r="S61" s="282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304"/>
      <c r="R62" s="305"/>
      <c r="S62" s="306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2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2021-06-17(목) 오전 00:00</v>
      </c>
      <c r="C69" s="320"/>
      <c r="D69" s="279" t="str">
        <f>TEXT($G$1, "[$-ko-KR]yyyy-mm-dd(ddd) ") &amp; "오후 14:00"</f>
        <v>2021-06-17(목) 오후 14:00</v>
      </c>
      <c r="E69" s="280"/>
      <c r="F69" s="281"/>
      <c r="G69" s="279" t="str">
        <f>TEXT($G$1, "[$-ko-KR]yyyy-mm-dd(ddd) ") &amp; "오후 19:00"</f>
        <v>2021-06-17(목) 오후 19:00</v>
      </c>
      <c r="H69" s="280"/>
      <c r="I69" s="281"/>
      <c r="J69" s="279" t="str">
        <f>TEXT($G$1, "[$-ko-KR]yyyy-mm-dd(ddd) ") &amp; "오후 21:00"</f>
        <v>2021-06-17(목) 오후 21:00</v>
      </c>
      <c r="K69" s="280"/>
      <c r="L69" s="281"/>
      <c r="M69" s="279" t="str">
        <f>TEXT($G$1+1, "[$-ko-KR]yyyy-mm-dd(ddd) ") &amp; "오전 00:00"</f>
        <v>2021-06-18(금)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77"/>
      <c r="R71" s="277"/>
      <c r="S71" s="277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77"/>
      <c r="R72" s="277"/>
      <c r="S72" s="277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82"/>
      <c r="R73" s="282"/>
      <c r="S73" s="282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82"/>
      <c r="R74" s="282"/>
      <c r="S74" s="282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82"/>
      <c r="R75" s="282"/>
      <c r="S75" s="282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82"/>
      <c r="R76" s="282"/>
      <c r="S76" s="282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82"/>
      <c r="R77" s="282"/>
      <c r="S77" s="282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82"/>
      <c r="R78" s="282"/>
      <c r="S78" s="282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91"/>
      <c r="R80" s="292"/>
      <c r="S80" s="293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94"/>
      <c r="R81" s="295"/>
      <c r="S81" s="296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97"/>
      <c r="R82" s="298"/>
      <c r="S82" s="299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82"/>
      <c r="R83" s="282"/>
      <c r="S83" s="282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77"/>
      <c r="R84" s="277"/>
      <c r="S84" s="277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77"/>
      <c r="R85" s="277"/>
      <c r="S85" s="277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82"/>
      <c r="R86" s="282"/>
      <c r="S86" s="282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2"/>
      <c r="R87" s="282"/>
      <c r="S87" s="282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82"/>
      <c r="R88" s="282"/>
      <c r="S88" s="282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304"/>
      <c r="R89" s="305"/>
      <c r="S89" s="306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2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2021-06-17(목) 오전 00:00</v>
      </c>
      <c r="C96" s="320"/>
      <c r="D96" s="279" t="str">
        <f>TEXT($G$1, "[$-ko-KR]yyyy-mm-dd(ddd) ") &amp; "오후 14:00"</f>
        <v>2021-06-17(목) 오후 14:00</v>
      </c>
      <c r="E96" s="280"/>
      <c r="F96" s="281"/>
      <c r="G96" s="279" t="str">
        <f>TEXT($G$1, "[$-ko-KR]yyyy-mm-dd(ddd) ") &amp; "오후 19:00"</f>
        <v>2021-06-17(목) 오후 19:00</v>
      </c>
      <c r="H96" s="280"/>
      <c r="I96" s="281"/>
      <c r="J96" s="279" t="str">
        <f>TEXT($G$1, "[$-ko-KR]yyyy-mm-dd(ddd) ") &amp; "오후 21:00"</f>
        <v>2021-06-17(목) 오후 21:00</v>
      </c>
      <c r="K96" s="280"/>
      <c r="L96" s="281"/>
      <c r="M96" s="279" t="str">
        <f>TEXT($G$1+1, "[$-ko-KR]yyyy-mm-dd(ddd) ") &amp; "오전 00:00"</f>
        <v>2021-06-18(금)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77"/>
      <c r="R98" s="277"/>
      <c r="S98" s="277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77"/>
      <c r="R99" s="277"/>
      <c r="S99" s="277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82"/>
      <c r="R100" s="282"/>
      <c r="S100" s="282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82"/>
      <c r="R101" s="282"/>
      <c r="S101" s="282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82"/>
      <c r="R102" s="282"/>
      <c r="S102" s="282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82"/>
      <c r="R103" s="282"/>
      <c r="S103" s="282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82"/>
      <c r="R104" s="282"/>
      <c r="S104" s="282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82"/>
      <c r="R105" s="282"/>
      <c r="S105" s="282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91"/>
      <c r="R107" s="292"/>
      <c r="S107" s="293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94"/>
      <c r="R108" s="295"/>
      <c r="S108" s="296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97"/>
      <c r="R109" s="298"/>
      <c r="S109" s="299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82"/>
      <c r="R110" s="282"/>
      <c r="S110" s="282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77"/>
      <c r="R111" s="277"/>
      <c r="S111" s="277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77"/>
      <c r="R112" s="277"/>
      <c r="S112" s="277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82"/>
      <c r="R113" s="282"/>
      <c r="S113" s="282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82"/>
      <c r="R114" s="282"/>
      <c r="S114" s="282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82"/>
      <c r="R115" s="282"/>
      <c r="S115" s="282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304"/>
      <c r="R116" s="305"/>
      <c r="S116" s="306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2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2021-06-17(목) 오전 00:00</v>
      </c>
      <c r="C123" s="320"/>
      <c r="D123" s="279" t="str">
        <f>TEXT($G$1, "[$-ko-KR]yyyy-mm-dd(ddd) ") &amp; "오후 14:00"</f>
        <v>2021-06-17(목) 오후 14:00</v>
      </c>
      <c r="E123" s="280"/>
      <c r="F123" s="281"/>
      <c r="G123" s="279" t="str">
        <f>TEXT($G$1, "[$-ko-KR]yyyy-mm-dd(ddd) ") &amp; "오후 19:00"</f>
        <v>2021-06-17(목) 오후 19:00</v>
      </c>
      <c r="H123" s="280"/>
      <c r="I123" s="281"/>
      <c r="J123" s="279" t="str">
        <f>TEXT($G$1, "[$-ko-KR]yyyy-mm-dd(ddd) ") &amp; "오후 21:00"</f>
        <v>2021-06-17(목) 오후 21:00</v>
      </c>
      <c r="K123" s="280"/>
      <c r="L123" s="281"/>
      <c r="M123" s="279" t="str">
        <f>TEXT($G$1+1, "[$-ko-KR]yyyy-mm-dd(ddd) ") &amp; "오전 00:00"</f>
        <v>2021-06-18(금)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77"/>
      <c r="R125" s="277"/>
      <c r="S125" s="277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77"/>
      <c r="R126" s="277"/>
      <c r="S126" s="277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82"/>
      <c r="R127" s="282"/>
      <c r="S127" s="282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82"/>
      <c r="R128" s="282"/>
      <c r="S128" s="282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82"/>
      <c r="R129" s="282"/>
      <c r="S129" s="282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82"/>
      <c r="R130" s="282"/>
      <c r="S130" s="282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82"/>
      <c r="R131" s="282"/>
      <c r="S131" s="282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82"/>
      <c r="R132" s="282"/>
      <c r="S132" s="282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91"/>
      <c r="R134" s="292"/>
      <c r="S134" s="293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94"/>
      <c r="R135" s="295"/>
      <c r="S135" s="296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97"/>
      <c r="R136" s="298"/>
      <c r="S136" s="299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82"/>
      <c r="R137" s="282"/>
      <c r="S137" s="282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77"/>
      <c r="R138" s="277"/>
      <c r="S138" s="277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77"/>
      <c r="R139" s="277"/>
      <c r="S139" s="277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82"/>
      <c r="R140" s="282"/>
      <c r="S140" s="282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82"/>
      <c r="R141" s="282"/>
      <c r="S141" s="282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82"/>
      <c r="R142" s="282"/>
      <c r="S142" s="282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304"/>
      <c r="R143" s="305"/>
      <c r="S143" s="306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2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2021-06-17(목) 오전 00:00</v>
      </c>
      <c r="C150" s="320"/>
      <c r="D150" s="279" t="str">
        <f>TEXT($G$1, "[$-ko-KR]yyyy-mm-dd(ddd) ") &amp; "오후 14:00"</f>
        <v>2021-06-17(목) 오후 14:00</v>
      </c>
      <c r="E150" s="280"/>
      <c r="F150" s="281"/>
      <c r="G150" s="279" t="str">
        <f>TEXT($G$1, "[$-ko-KR]yyyy-mm-dd(ddd) ") &amp; "오후 19:00"</f>
        <v>2021-06-17(목) 오후 19:00</v>
      </c>
      <c r="H150" s="280"/>
      <c r="I150" s="281"/>
      <c r="J150" s="279" t="str">
        <f>TEXT($G$1, "[$-ko-KR]yyyy-mm-dd(ddd) ") &amp; "오후 21:00"</f>
        <v>2021-06-17(목) 오후 21:00</v>
      </c>
      <c r="K150" s="280"/>
      <c r="L150" s="281"/>
      <c r="M150" s="279" t="str">
        <f>TEXT($G$1+1, "[$-ko-KR]yyyy-mm-dd(ddd) ") &amp; "오전 00:00"</f>
        <v>2021-06-18(금)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77"/>
      <c r="R152" s="277"/>
      <c r="S152" s="277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77"/>
      <c r="R153" s="277"/>
      <c r="S153" s="277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82"/>
      <c r="R154" s="282"/>
      <c r="S154" s="282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82"/>
      <c r="R155" s="282"/>
      <c r="S155" s="282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82"/>
      <c r="R156" s="282"/>
      <c r="S156" s="282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82"/>
      <c r="R157" s="282"/>
      <c r="S157" s="282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82"/>
      <c r="R158" s="282"/>
      <c r="S158" s="282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82"/>
      <c r="R159" s="282"/>
      <c r="S159" s="282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91"/>
      <c r="R161" s="292"/>
      <c r="S161" s="293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94"/>
      <c r="R162" s="295"/>
      <c r="S162" s="296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97"/>
      <c r="R163" s="298"/>
      <c r="S163" s="299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82"/>
      <c r="R164" s="282"/>
      <c r="S164" s="282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77"/>
      <c r="R165" s="277"/>
      <c r="S165" s="277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77"/>
      <c r="R166" s="277"/>
      <c r="S166" s="277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82"/>
      <c r="R167" s="282"/>
      <c r="S167" s="282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82"/>
      <c r="R168" s="282"/>
      <c r="S168" s="282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82"/>
      <c r="R169" s="282"/>
      <c r="S169" s="282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304"/>
      <c r="R170" s="305"/>
      <c r="S170" s="306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2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2021-06-17(목) 오전 00:00</v>
      </c>
      <c r="C177" s="320"/>
      <c r="D177" s="279" t="str">
        <f>TEXT($G$1, "[$-ko-KR]yyyy-mm-dd(ddd) ") &amp; "오후 14:00"</f>
        <v>2021-06-17(목) 오후 14:00</v>
      </c>
      <c r="E177" s="280"/>
      <c r="F177" s="281"/>
      <c r="G177" s="279" t="str">
        <f>TEXT($G$1, "[$-ko-KR]yyyy-mm-dd(ddd) ") &amp; "오후 19:00"</f>
        <v>2021-06-17(목) 오후 19:00</v>
      </c>
      <c r="H177" s="280"/>
      <c r="I177" s="281"/>
      <c r="J177" s="279" t="str">
        <f>TEXT($G$1, "[$-ko-KR]yyyy-mm-dd(ddd) ") &amp; "오후 21:00"</f>
        <v>2021-06-17(목) 오후 21:00</v>
      </c>
      <c r="K177" s="280"/>
      <c r="L177" s="281"/>
      <c r="M177" s="279" t="str">
        <f>TEXT($G$1+1, "[$-ko-KR]yyyy-mm-dd(ddd) ") &amp; "오전 00:00"</f>
        <v>2021-06-18(금)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77"/>
      <c r="R179" s="277"/>
      <c r="S179" s="277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77"/>
      <c r="R180" s="277"/>
      <c r="S180" s="277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82"/>
      <c r="R181" s="282"/>
      <c r="S181" s="282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82"/>
      <c r="R182" s="282"/>
      <c r="S182" s="282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82"/>
      <c r="R183" s="282"/>
      <c r="S183" s="282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82"/>
      <c r="R184" s="282"/>
      <c r="S184" s="282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2"/>
      <c r="R185" s="282"/>
      <c r="S185" s="282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82"/>
      <c r="R186" s="282"/>
      <c r="S186" s="282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91"/>
      <c r="R188" s="292"/>
      <c r="S188" s="293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94"/>
      <c r="R189" s="295"/>
      <c r="S189" s="296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97"/>
      <c r="R190" s="298"/>
      <c r="S190" s="299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82"/>
      <c r="R191" s="282"/>
      <c r="S191" s="282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77"/>
      <c r="R192" s="277"/>
      <c r="S192" s="277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77"/>
      <c r="R193" s="277"/>
      <c r="S193" s="277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82"/>
      <c r="R194" s="282"/>
      <c r="S194" s="282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82"/>
      <c r="R195" s="282"/>
      <c r="S195" s="282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82"/>
      <c r="R196" s="282"/>
      <c r="S196" s="282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304"/>
      <c r="R197" s="305"/>
      <c r="S197" s="306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425" priority="169">
      <formula>AND($N17 &gt; 0, ISNUMBER($N17))</formula>
    </cfRule>
    <cfRule type="expression" dxfId="1424" priority="170">
      <formula>AND($N17 = 0 * ISNUMBER($N17))</formula>
    </cfRule>
    <cfRule type="expression" dxfId="1423" priority="171">
      <formula>AND($N17 &lt; 0, ISNUMBER($N17))</formula>
    </cfRule>
  </conditionalFormatting>
  <conditionalFormatting sqref="A21:F36 B17:F20">
    <cfRule type="expression" dxfId="1422" priority="178">
      <formula>AND($E17 &gt; 0, ISNUMBER($E17))</formula>
    </cfRule>
    <cfRule type="expression" dxfId="1421" priority="179">
      <formula>AND($E17 = 0 * ISNUMBER($E17))</formula>
    </cfRule>
    <cfRule type="expression" dxfId="1420" priority="180">
      <formula>AND($E17 &lt; 0, ISNUMBER($E17))</formula>
    </cfRule>
  </conditionalFormatting>
  <conditionalFormatting sqref="A21:C36 G17:I36 B17:C20">
    <cfRule type="expression" dxfId="1419" priority="175">
      <formula>AND($H17 &gt; 0, ISNUMBER($H17))</formula>
    </cfRule>
    <cfRule type="expression" dxfId="1418" priority="176">
      <formula>AND($H17 = 0 * ISNUMBER($H17))</formula>
    </cfRule>
    <cfRule type="expression" dxfId="1417" priority="177">
      <formula>AND($H17 &lt; 0, ISNUMBER($H17))</formula>
    </cfRule>
  </conditionalFormatting>
  <conditionalFormatting sqref="A21:C36 J17:L36 B17:C20">
    <cfRule type="expression" dxfId="1416" priority="172">
      <formula>AND($K17 &gt; 0, ISNUMBER($K17))</formula>
    </cfRule>
    <cfRule type="expression" dxfId="1415" priority="173">
      <formula>AND($K17 = 0 * ISNUMBER($K17))</formula>
    </cfRule>
    <cfRule type="expression" dxfId="1414" priority="174">
      <formula>AND($K17 &lt; 0, ISNUMBER($K17))</formula>
    </cfRule>
  </conditionalFormatting>
  <conditionalFormatting sqref="D15:F16 E37:F37">
    <cfRule type="expression" dxfId="1413" priority="166">
      <formula>$E$37 &gt; 0</formula>
    </cfRule>
    <cfRule type="expression" dxfId="1412" priority="167">
      <formula>$E$37 = 0</formula>
    </cfRule>
    <cfRule type="expression" dxfId="1411" priority="168">
      <formula>$E$37 &lt; 0</formula>
    </cfRule>
  </conditionalFormatting>
  <conditionalFormatting sqref="G15:I16 H37:I37">
    <cfRule type="expression" dxfId="1410" priority="163">
      <formula>$H$37 &gt; 0</formula>
    </cfRule>
    <cfRule type="expression" dxfId="1409" priority="164">
      <formula>$H$37 = 0</formula>
    </cfRule>
    <cfRule type="expression" dxfId="1408" priority="165">
      <formula>$H$37 &lt; 0</formula>
    </cfRule>
  </conditionalFormatting>
  <conditionalFormatting sqref="J15:L16 K37:L37">
    <cfRule type="expression" dxfId="1407" priority="160">
      <formula>$K$37 &gt; 0</formula>
    </cfRule>
    <cfRule type="expression" dxfId="1406" priority="161">
      <formula>$K$37 = 0</formula>
    </cfRule>
    <cfRule type="expression" dxfId="1405" priority="162">
      <formula>$K$37 &lt; 0</formula>
    </cfRule>
  </conditionalFormatting>
  <conditionalFormatting sqref="M15:O16 N37:O37">
    <cfRule type="expression" dxfId="1404" priority="157">
      <formula>$N$37 &gt; 0</formula>
    </cfRule>
    <cfRule type="expression" dxfId="1403" priority="158">
      <formula>$N$37 = 0</formula>
    </cfRule>
    <cfRule type="expression" dxfId="1402" priority="159">
      <formula>$N$37 &lt; 0</formula>
    </cfRule>
  </conditionalFormatting>
  <conditionalFormatting sqref="A44:C63 M44:O63">
    <cfRule type="expression" dxfId="1401" priority="145">
      <formula>AND($N44 &gt; 0, ISNUMBER($N44))</formula>
    </cfRule>
    <cfRule type="expression" dxfId="1400" priority="146">
      <formula>AND($N44 = 0 * ISNUMBER($N44))</formula>
    </cfRule>
    <cfRule type="expression" dxfId="1399" priority="147">
      <formula>AND($N44 &lt; 0, ISNUMBER($N44))</formula>
    </cfRule>
  </conditionalFormatting>
  <conditionalFormatting sqref="A44:F63">
    <cfRule type="expression" dxfId="1398" priority="154">
      <formula>AND($E44 &gt; 0, ISNUMBER($E44))</formula>
    </cfRule>
    <cfRule type="expression" dxfId="1397" priority="155">
      <formula>AND($E44 = 0 * ISNUMBER($E44))</formula>
    </cfRule>
    <cfRule type="expression" dxfId="1396" priority="156">
      <formula>AND($E44 &lt; 0, ISNUMBER($E44))</formula>
    </cfRule>
  </conditionalFormatting>
  <conditionalFormatting sqref="A44:C63 G44:I63">
    <cfRule type="expression" dxfId="1395" priority="151">
      <formula>AND($H44 &gt; 0, ISNUMBER($H44))</formula>
    </cfRule>
    <cfRule type="expression" dxfId="1394" priority="152">
      <formula>AND($H44 = 0 * ISNUMBER($H44))</formula>
    </cfRule>
    <cfRule type="expression" dxfId="1393" priority="153">
      <formula>AND($H44 &lt; 0, ISNUMBER($H44))</formula>
    </cfRule>
  </conditionalFormatting>
  <conditionalFormatting sqref="A44:C63 J44:L63">
    <cfRule type="expression" dxfId="1392" priority="148">
      <formula>AND($K44 &gt; 0, ISNUMBER($K44))</formula>
    </cfRule>
    <cfRule type="expression" dxfId="1391" priority="149">
      <formula>AND($K44 = 0 * ISNUMBER($K44))</formula>
    </cfRule>
    <cfRule type="expression" dxfId="1390" priority="150">
      <formula>AND($K44 &lt; 0, ISNUMBER($K44))</formula>
    </cfRule>
  </conditionalFormatting>
  <conditionalFormatting sqref="D42:F43 E64:F64">
    <cfRule type="expression" dxfId="1389" priority="142">
      <formula>$E$64 &gt; 0</formula>
    </cfRule>
    <cfRule type="expression" dxfId="1388" priority="143">
      <formula>$E$64 = 0</formula>
    </cfRule>
    <cfRule type="expression" dxfId="1387" priority="144">
      <formula>$E$64 &lt; 0</formula>
    </cfRule>
  </conditionalFormatting>
  <conditionalFormatting sqref="G42:I43 H64:I64">
    <cfRule type="expression" dxfId="1386" priority="139">
      <formula>$H$64 &gt; 0</formula>
    </cfRule>
    <cfRule type="expression" dxfId="1385" priority="140">
      <formula>$H$64 = 0</formula>
    </cfRule>
    <cfRule type="expression" dxfId="1384" priority="141">
      <formula>$H$64 &lt; 0</formula>
    </cfRule>
  </conditionalFormatting>
  <conditionalFormatting sqref="J42:L43 K64:L64">
    <cfRule type="expression" dxfId="1383" priority="136">
      <formula>$K$64 &gt; 0</formula>
    </cfRule>
    <cfRule type="expression" dxfId="1382" priority="137">
      <formula>$K$64 = 0</formula>
    </cfRule>
    <cfRule type="expression" dxfId="1381" priority="138">
      <formula>$K$64 &lt; 0</formula>
    </cfRule>
  </conditionalFormatting>
  <conditionalFormatting sqref="M42:O43 N64:O64">
    <cfRule type="expression" dxfId="1380" priority="133">
      <formula>$N$64 &gt; 0</formula>
    </cfRule>
    <cfRule type="expression" dxfId="1379" priority="134">
      <formula>$N$64 = 0</formula>
    </cfRule>
    <cfRule type="expression" dxfId="1378" priority="135">
      <formula>$N$64 &lt; 0</formula>
    </cfRule>
  </conditionalFormatting>
  <conditionalFormatting sqref="A71:C90 M71:O90">
    <cfRule type="expression" dxfId="1377" priority="121">
      <formula>AND($N71 &gt; 0, ISNUMBER($N71))</formula>
    </cfRule>
    <cfRule type="expression" dxfId="1376" priority="122">
      <formula>AND($N71 = 0 * ISNUMBER($N71))</formula>
    </cfRule>
    <cfRule type="expression" dxfId="1375" priority="123">
      <formula>AND($N71 &lt; 0, ISNUMBER($N71))</formula>
    </cfRule>
  </conditionalFormatting>
  <conditionalFormatting sqref="A71:F90">
    <cfRule type="expression" dxfId="1374" priority="130">
      <formula>AND($E71 &gt; 0, ISNUMBER($E71))</formula>
    </cfRule>
    <cfRule type="expression" dxfId="1373" priority="131">
      <formula>AND($E71 = 0 * ISNUMBER($E71))</formula>
    </cfRule>
    <cfRule type="expression" dxfId="1372" priority="132">
      <formula>AND($E71 &lt; 0, ISNUMBER($E71))</formula>
    </cfRule>
  </conditionalFormatting>
  <conditionalFormatting sqref="A71:C90 G71:I90">
    <cfRule type="expression" dxfId="1371" priority="127">
      <formula>AND($H71 &gt; 0, ISNUMBER($H71))</formula>
    </cfRule>
    <cfRule type="expression" dxfId="1370" priority="128">
      <formula>AND($H71 = 0 * ISNUMBER($H71))</formula>
    </cfRule>
    <cfRule type="expression" dxfId="1369" priority="129">
      <formula>AND($H71 &lt; 0, ISNUMBER($H71))</formula>
    </cfRule>
  </conditionalFormatting>
  <conditionalFormatting sqref="A71:C90 J71:L90">
    <cfRule type="expression" dxfId="1368" priority="124">
      <formula>AND($K71 &gt; 0, ISNUMBER($K71))</formula>
    </cfRule>
    <cfRule type="expression" dxfId="1367" priority="125">
      <formula>AND($K71 = 0 * ISNUMBER($K71))</formula>
    </cfRule>
    <cfRule type="expression" dxfId="1366" priority="126">
      <formula>AND($K71 &lt; 0, ISNUMBER($K71))</formula>
    </cfRule>
  </conditionalFormatting>
  <conditionalFormatting sqref="D69:F70 E91:F91">
    <cfRule type="expression" dxfId="1365" priority="118">
      <formula>$E$91 &gt; 0</formula>
    </cfRule>
    <cfRule type="expression" dxfId="1364" priority="119">
      <formula>$E$91 = 0</formula>
    </cfRule>
    <cfRule type="expression" dxfId="1363" priority="120">
      <formula>$E$91 &lt; 0</formula>
    </cfRule>
  </conditionalFormatting>
  <conditionalFormatting sqref="G69:I70 H91:I91">
    <cfRule type="expression" dxfId="1362" priority="115">
      <formula>$H$91 &gt; 0</formula>
    </cfRule>
    <cfRule type="expression" dxfId="1361" priority="116">
      <formula>$H$91 = 0</formula>
    </cfRule>
    <cfRule type="expression" dxfId="1360" priority="117">
      <formula>$H$91 &lt; 0</formula>
    </cfRule>
  </conditionalFormatting>
  <conditionalFormatting sqref="J69:L70 K91:L91">
    <cfRule type="expression" dxfId="1359" priority="112">
      <formula>$K$91 &gt; 0</formula>
    </cfRule>
    <cfRule type="expression" dxfId="1358" priority="113">
      <formula>$K$91 = 0</formula>
    </cfRule>
    <cfRule type="expression" dxfId="1357" priority="114">
      <formula>$K$91 &lt; 0</formula>
    </cfRule>
  </conditionalFormatting>
  <conditionalFormatting sqref="M69:O70 N91:O91">
    <cfRule type="expression" dxfId="1356" priority="109">
      <formula>$N$91 &gt; 0</formula>
    </cfRule>
    <cfRule type="expression" dxfId="1355" priority="110">
      <formula>$N$91 = 0</formula>
    </cfRule>
    <cfRule type="expression" dxfId="1354" priority="111">
      <formula>$N$91 &lt; 0</formula>
    </cfRule>
  </conditionalFormatting>
  <conditionalFormatting sqref="A98:C117 M98:O117">
    <cfRule type="expression" dxfId="1353" priority="97">
      <formula>AND($N98 &gt; 0, ISNUMBER($N98))</formula>
    </cfRule>
    <cfRule type="expression" dxfId="1352" priority="98">
      <formula>AND($N98 = 0 * ISNUMBER($N98))</formula>
    </cfRule>
    <cfRule type="expression" dxfId="1351" priority="99">
      <formula>AND($N98 &lt; 0, ISNUMBER($N98))</formula>
    </cfRule>
  </conditionalFormatting>
  <conditionalFormatting sqref="A98:F117">
    <cfRule type="expression" dxfId="1350" priority="106">
      <formula>AND($E98 &gt; 0, ISNUMBER($E98))</formula>
    </cfRule>
    <cfRule type="expression" dxfId="1349" priority="107">
      <formula>AND($E98 = 0 * ISNUMBER($E98))</formula>
    </cfRule>
    <cfRule type="expression" dxfId="1348" priority="108">
      <formula>AND($E98 &lt; 0, ISNUMBER($E98))</formula>
    </cfRule>
  </conditionalFormatting>
  <conditionalFormatting sqref="A98:C117 G98:I117">
    <cfRule type="expression" dxfId="1347" priority="103">
      <formula>AND($H98 &gt; 0, ISNUMBER($H98))</formula>
    </cfRule>
    <cfRule type="expression" dxfId="1346" priority="104">
      <formula>AND($H98 = 0 * ISNUMBER($H98))</formula>
    </cfRule>
    <cfRule type="expression" dxfId="1345" priority="105">
      <formula>AND($H98 &lt; 0, ISNUMBER($H98))</formula>
    </cfRule>
  </conditionalFormatting>
  <conditionalFormatting sqref="A98:C117 J98:L117">
    <cfRule type="expression" dxfId="1344" priority="100">
      <formula>AND($K98 &gt; 0, ISNUMBER($K98))</formula>
    </cfRule>
    <cfRule type="expression" dxfId="1343" priority="101">
      <formula>AND($K98 = 0 * ISNUMBER($K98))</formula>
    </cfRule>
    <cfRule type="expression" dxfId="1342" priority="102">
      <formula>AND($K98 &lt; 0, ISNUMBER($K98))</formula>
    </cfRule>
  </conditionalFormatting>
  <conditionalFormatting sqref="D96:F97 E118:F118">
    <cfRule type="expression" dxfId="1341" priority="94">
      <formula>$E$118 &gt; 0</formula>
    </cfRule>
    <cfRule type="expression" dxfId="1340" priority="95">
      <formula>$E$118 = 0</formula>
    </cfRule>
    <cfRule type="expression" dxfId="1339" priority="96">
      <formula>$E$118 &lt; 0</formula>
    </cfRule>
  </conditionalFormatting>
  <conditionalFormatting sqref="G96:I97 H118:I118">
    <cfRule type="expression" dxfId="1338" priority="91">
      <formula>$H$118 &gt; 0</formula>
    </cfRule>
    <cfRule type="expression" dxfId="1337" priority="92">
      <formula>$H$118 = 0</formula>
    </cfRule>
    <cfRule type="expression" dxfId="1336" priority="93">
      <formula>$H$118 &lt; 0</formula>
    </cfRule>
  </conditionalFormatting>
  <conditionalFormatting sqref="J96:L97 K118:L118">
    <cfRule type="expression" dxfId="1335" priority="88">
      <formula>$K$118 &gt; 0</formula>
    </cfRule>
    <cfRule type="expression" dxfId="1334" priority="89">
      <formula>$K$118 = 0</formula>
    </cfRule>
    <cfRule type="expression" dxfId="1333" priority="90">
      <formula>$K$118 &lt; 0</formula>
    </cfRule>
  </conditionalFormatting>
  <conditionalFormatting sqref="M96:O97 N118:O118">
    <cfRule type="expression" dxfId="1332" priority="85">
      <formula>$N$118 &gt; 0</formula>
    </cfRule>
    <cfRule type="expression" dxfId="1331" priority="86">
      <formula>$N$118 = 0</formula>
    </cfRule>
    <cfRule type="expression" dxfId="1330" priority="87">
      <formula>$N$118 &lt; 0</formula>
    </cfRule>
  </conditionalFormatting>
  <conditionalFormatting sqref="A125:C144 M125:O144">
    <cfRule type="expression" dxfId="1329" priority="73">
      <formula>AND($N125 &gt; 0, ISNUMBER($N125))</formula>
    </cfRule>
    <cfRule type="expression" dxfId="1328" priority="74">
      <formula>AND($N125 = 0 * ISNUMBER($N125))</formula>
    </cfRule>
    <cfRule type="expression" dxfId="1327" priority="75">
      <formula>AND($N125 &lt; 0, ISNUMBER($N125))</formula>
    </cfRule>
  </conditionalFormatting>
  <conditionalFormatting sqref="A125:F144">
    <cfRule type="expression" dxfId="1326" priority="82">
      <formula>AND($E125 &gt; 0, ISNUMBER($E125))</formula>
    </cfRule>
    <cfRule type="expression" dxfId="1325" priority="83">
      <formula>AND($E125 = 0 * ISNUMBER($E125))</formula>
    </cfRule>
    <cfRule type="expression" dxfId="1324" priority="84">
      <formula>AND($E125 &lt; 0, ISNUMBER($E125))</formula>
    </cfRule>
  </conditionalFormatting>
  <conditionalFormatting sqref="A125:C144 G125:I144">
    <cfRule type="expression" dxfId="1323" priority="79">
      <formula>AND($H125 &gt; 0, ISNUMBER($H125))</formula>
    </cfRule>
    <cfRule type="expression" dxfId="1322" priority="80">
      <formula>AND($H125 = 0 * ISNUMBER($H125))</formula>
    </cfRule>
    <cfRule type="expression" dxfId="1321" priority="81">
      <formula>AND($H125 &lt; 0, ISNUMBER($H125))</formula>
    </cfRule>
  </conditionalFormatting>
  <conditionalFormatting sqref="A125:C144 J125:L144">
    <cfRule type="expression" dxfId="1320" priority="76">
      <formula>AND($K125 &gt; 0, ISNUMBER($K125))</formula>
    </cfRule>
    <cfRule type="expression" dxfId="1319" priority="77">
      <formula>AND($K125 = 0 * ISNUMBER($K125))</formula>
    </cfRule>
    <cfRule type="expression" dxfId="1318" priority="78">
      <formula>AND($K125 &lt; 0, ISNUMBER($K125))</formula>
    </cfRule>
  </conditionalFormatting>
  <conditionalFormatting sqref="D123:F124 E145:F145">
    <cfRule type="expression" dxfId="1317" priority="70">
      <formula>$E$145 &gt; 0</formula>
    </cfRule>
    <cfRule type="expression" dxfId="1316" priority="71">
      <formula>$E$145 = 0</formula>
    </cfRule>
    <cfRule type="expression" dxfId="1315" priority="72">
      <formula>$E$145 &lt; 0</formula>
    </cfRule>
  </conditionalFormatting>
  <conditionalFormatting sqref="G123:I124 H145:I145">
    <cfRule type="expression" dxfId="1314" priority="67">
      <formula>$H$145 &gt; 0</formula>
    </cfRule>
    <cfRule type="expression" dxfId="1313" priority="68">
      <formula>$H$145 = 0</formula>
    </cfRule>
    <cfRule type="expression" dxfId="1312" priority="69">
      <formula>$H$145 &lt; 0</formula>
    </cfRule>
  </conditionalFormatting>
  <conditionalFormatting sqref="J123:L124 K145:L145">
    <cfRule type="expression" dxfId="1311" priority="64">
      <formula>$K$145 &gt; 0</formula>
    </cfRule>
    <cfRule type="expression" dxfId="1310" priority="65">
      <formula>$K$145 = 0</formula>
    </cfRule>
    <cfRule type="expression" dxfId="1309" priority="66">
      <formula>$K$145 &lt; 0</formula>
    </cfRule>
  </conditionalFormatting>
  <conditionalFormatting sqref="M123:O124 N145:O145">
    <cfRule type="expression" dxfId="1308" priority="61">
      <formula>$N$145 &gt; 0</formula>
    </cfRule>
    <cfRule type="expression" dxfId="1307" priority="62">
      <formula>$N$145 = 0</formula>
    </cfRule>
    <cfRule type="expression" dxfId="1306" priority="63">
      <formula>$N$145 &lt; 0</formula>
    </cfRule>
  </conditionalFormatting>
  <conditionalFormatting sqref="A152:C171 M152:O171">
    <cfRule type="expression" dxfId="1305" priority="49">
      <formula>AND($N152 &gt; 0, ISNUMBER($N152))</formula>
    </cfRule>
    <cfRule type="expression" dxfId="1304" priority="50">
      <formula>AND($N152 = 0 * ISNUMBER($N152))</formula>
    </cfRule>
    <cfRule type="expression" dxfId="1303" priority="51">
      <formula>AND($N152 &lt; 0, ISNUMBER($N152))</formula>
    </cfRule>
  </conditionalFormatting>
  <conditionalFormatting sqref="A152:F171">
    <cfRule type="expression" dxfId="1302" priority="58">
      <formula>AND($E152 &gt; 0, ISNUMBER($E152))</formula>
    </cfRule>
    <cfRule type="expression" dxfId="1301" priority="59">
      <formula>AND($E152 = 0 * ISNUMBER($E152))</formula>
    </cfRule>
    <cfRule type="expression" dxfId="1300" priority="60">
      <formula>AND($E152 &lt; 0, ISNUMBER($E152))</formula>
    </cfRule>
  </conditionalFormatting>
  <conditionalFormatting sqref="A152:C171 G152:I171">
    <cfRule type="expression" dxfId="1299" priority="55">
      <formula>AND($H152 &gt; 0, ISNUMBER($H152))</formula>
    </cfRule>
    <cfRule type="expression" dxfId="1298" priority="56">
      <formula>AND($H152 = 0 * ISNUMBER($H152))</formula>
    </cfRule>
    <cfRule type="expression" dxfId="1297" priority="57">
      <formula>AND($H152 &lt; 0, ISNUMBER($H152))</formula>
    </cfRule>
  </conditionalFormatting>
  <conditionalFormatting sqref="A152:C171 J152:L171">
    <cfRule type="expression" dxfId="1296" priority="52">
      <formula>AND($K152 &gt; 0, ISNUMBER($K152))</formula>
    </cfRule>
    <cfRule type="expression" dxfId="1295" priority="53">
      <formula>AND($K152 = 0 * ISNUMBER($K152))</formula>
    </cfRule>
    <cfRule type="expression" dxfId="1294" priority="54">
      <formula>AND($K152 &lt; 0, ISNUMBER($K152))</formula>
    </cfRule>
  </conditionalFormatting>
  <conditionalFormatting sqref="D150:F151 E172:F172">
    <cfRule type="expression" dxfId="1293" priority="46">
      <formula>$E$172 &gt; 0</formula>
    </cfRule>
    <cfRule type="expression" dxfId="1292" priority="47">
      <formula>$E$172 = 0</formula>
    </cfRule>
    <cfRule type="expression" dxfId="1291" priority="48">
      <formula>$E$172 &lt; 0</formula>
    </cfRule>
  </conditionalFormatting>
  <conditionalFormatting sqref="G150:I151 H172:I172">
    <cfRule type="expression" dxfId="1290" priority="43">
      <formula>$H$172 &gt; 0</formula>
    </cfRule>
    <cfRule type="expression" dxfId="1289" priority="44">
      <formula>$H$172 = 0</formula>
    </cfRule>
    <cfRule type="expression" dxfId="1288" priority="45">
      <formula>$H$172 &lt; 0</formula>
    </cfRule>
  </conditionalFormatting>
  <conditionalFormatting sqref="J150:L151 K172:L172">
    <cfRule type="expression" dxfId="1287" priority="40">
      <formula>$K$172 &gt; 0</formula>
    </cfRule>
    <cfRule type="expression" dxfId="1286" priority="41">
      <formula>$K$172 = 0</formula>
    </cfRule>
    <cfRule type="expression" dxfId="1285" priority="42">
      <formula>$K$172 &lt; 0</formula>
    </cfRule>
  </conditionalFormatting>
  <conditionalFormatting sqref="M150:O151 N172:O172">
    <cfRule type="expression" dxfId="1284" priority="37">
      <formula>$N$172 &gt; 0</formula>
    </cfRule>
    <cfRule type="expression" dxfId="1283" priority="38">
      <formula>$N$172 = 0</formula>
    </cfRule>
    <cfRule type="expression" dxfId="1282" priority="39">
      <formula>$N$172 &lt; 0</formula>
    </cfRule>
  </conditionalFormatting>
  <conditionalFormatting sqref="A179:C198 M179:O198">
    <cfRule type="expression" dxfId="1281" priority="25">
      <formula>AND($N179 &gt; 0, ISNUMBER($N179))</formula>
    </cfRule>
    <cfRule type="expression" dxfId="1280" priority="26">
      <formula>AND($N179 = 0 * ISNUMBER($N179))</formula>
    </cfRule>
    <cfRule type="expression" dxfId="1279" priority="27">
      <formula>AND($N179 &lt; 0, ISNUMBER($N179))</formula>
    </cfRule>
  </conditionalFormatting>
  <conditionalFormatting sqref="A179:F198">
    <cfRule type="expression" dxfId="1278" priority="34">
      <formula>AND($E179 &gt; 0, ISNUMBER($E179))</formula>
    </cfRule>
    <cfRule type="expression" dxfId="1277" priority="35">
      <formula>AND($E179 = 0 * ISNUMBER($E179))</formula>
    </cfRule>
    <cfRule type="expression" dxfId="1276" priority="36">
      <formula>AND($E179 &lt; 0, ISNUMBER($E179))</formula>
    </cfRule>
  </conditionalFormatting>
  <conditionalFormatting sqref="A179:C198 G179:I198">
    <cfRule type="expression" dxfId="1275" priority="31">
      <formula>AND($H179 &gt; 0, ISNUMBER($H179))</formula>
    </cfRule>
    <cfRule type="expression" dxfId="1274" priority="32">
      <formula>AND($H179 = 0 * ISNUMBER($H179))</formula>
    </cfRule>
    <cfRule type="expression" dxfId="1273" priority="33">
      <formula>AND($H179 &lt; 0, ISNUMBER($H179))</formula>
    </cfRule>
  </conditionalFormatting>
  <conditionalFormatting sqref="A179:C198 J179:L198">
    <cfRule type="expression" dxfId="1272" priority="28">
      <formula>AND($K179 &gt; 0, ISNUMBER($K179))</formula>
    </cfRule>
    <cfRule type="expression" dxfId="1271" priority="29">
      <formula>AND($K179 = 0 * ISNUMBER($K179))</formula>
    </cfRule>
    <cfRule type="expression" dxfId="1270" priority="30">
      <formula>AND($K179 &lt; 0, ISNUMBER($K179))</formula>
    </cfRule>
  </conditionalFormatting>
  <conditionalFormatting sqref="D177:F178 E199:F199">
    <cfRule type="expression" dxfId="1269" priority="22">
      <formula>$E$199 &gt; 0</formula>
    </cfRule>
    <cfRule type="expression" dxfId="1268" priority="23">
      <formula>$E$199 = 0</formula>
    </cfRule>
    <cfRule type="expression" dxfId="1267" priority="24">
      <formula>$E$199 &lt; 0</formula>
    </cfRule>
  </conditionalFormatting>
  <conditionalFormatting sqref="G177:I178 H199:I199">
    <cfRule type="expression" dxfId="1266" priority="19">
      <formula>$H$199 &gt; 0</formula>
    </cfRule>
    <cfRule type="expression" dxfId="1265" priority="20">
      <formula>$H$199 = 0</formula>
    </cfRule>
    <cfRule type="expression" dxfId="1264" priority="21">
      <formula>$H$199 &lt; 0</formula>
    </cfRule>
  </conditionalFormatting>
  <conditionalFormatting sqref="J177:L178 K199:L199">
    <cfRule type="expression" dxfId="1263" priority="16">
      <formula>$K$199 &gt; 0</formula>
    </cfRule>
    <cfRule type="expression" dxfId="1262" priority="17">
      <formula>$K$199 = 0</formula>
    </cfRule>
    <cfRule type="expression" dxfId="1261" priority="18">
      <formula>$K$199 &lt; 0</formula>
    </cfRule>
  </conditionalFormatting>
  <conditionalFormatting sqref="M177:O178 N199:O199">
    <cfRule type="expression" dxfId="1260" priority="13">
      <formula>$N$199 &gt; 0</formula>
    </cfRule>
    <cfRule type="expression" dxfId="1259" priority="14">
      <formula>$N$199 = 0</formula>
    </cfRule>
    <cfRule type="expression" dxfId="1258" priority="15">
      <formula>$N$199 &lt; 0</formula>
    </cfRule>
  </conditionalFormatting>
  <conditionalFormatting sqref="A17:A20">
    <cfRule type="expression" dxfId="1257" priority="1">
      <formula>AND($N17 &gt; 0, ISNUMBER($N17))</formula>
    </cfRule>
    <cfRule type="expression" dxfId="1256" priority="2">
      <formula>AND($N17 = 0 * ISNUMBER($N17))</formula>
    </cfRule>
    <cfRule type="expression" dxfId="1255" priority="3">
      <formula>AND($N17 &lt; 0, ISNUMBER($N17))</formula>
    </cfRule>
  </conditionalFormatting>
  <conditionalFormatting sqref="A17:A20">
    <cfRule type="expression" dxfId="1254" priority="10">
      <formula>AND($E17 &gt; 0, ISNUMBER($E17))</formula>
    </cfRule>
    <cfRule type="expression" dxfId="1253" priority="11">
      <formula>AND($E17 = 0 * ISNUMBER($E17))</formula>
    </cfRule>
    <cfRule type="expression" dxfId="1252" priority="12">
      <formula>AND($E17 &lt; 0, ISNUMBER($E17))</formula>
    </cfRule>
  </conditionalFormatting>
  <conditionalFormatting sqref="A17:A20">
    <cfRule type="expression" dxfId="1251" priority="7">
      <formula>AND($H17 &gt; 0, ISNUMBER($H17))</formula>
    </cfRule>
    <cfRule type="expression" dxfId="1250" priority="8">
      <formula>AND($H17 = 0 * ISNUMBER($H17))</formula>
    </cfRule>
    <cfRule type="expression" dxfId="1249" priority="9">
      <formula>AND($H17 &lt; 0, ISNUMBER($H17))</formula>
    </cfRule>
  </conditionalFormatting>
  <conditionalFormatting sqref="A17:A20">
    <cfRule type="expression" dxfId="1248" priority="4">
      <formula>AND($K17 &gt; 0, ISNUMBER($K17))</formula>
    </cfRule>
    <cfRule type="expression" dxfId="1247" priority="5">
      <formula>AND($K17 = 0 * ISNUMBER($K17))</formula>
    </cfRule>
    <cfRule type="expression" dxfId="1246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44365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2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2021-06-18(금) 오전 00:00</v>
      </c>
      <c r="C15" s="323"/>
      <c r="D15" s="279" t="str">
        <f>TEXT($G$1, "[$-ko-KR]yyyy-mm-dd(ddd) ") &amp; "오후 14:00"</f>
        <v>2021-06-18(금) 오후 14:00</v>
      </c>
      <c r="E15" s="280"/>
      <c r="F15" s="281"/>
      <c r="G15" s="279" t="str">
        <f>TEXT($G$1, "[$-ko-KR]yyyy-mm-dd(ddd) ") &amp; "오후 19:00"</f>
        <v>2021-06-18(금) 오후 19:00</v>
      </c>
      <c r="H15" s="280"/>
      <c r="I15" s="281"/>
      <c r="J15" s="279" t="str">
        <f>TEXT($G$1, "[$-ko-KR]yyyy-mm-dd(ddd) ") &amp; "오후 21:00"</f>
        <v>2021-06-18(금) 오후 21:00</v>
      </c>
      <c r="K15" s="280"/>
      <c r="L15" s="281"/>
      <c r="M15" s="279" t="str">
        <f>TEXT($G$1+1, "[$-ko-KR]yyyy-mm-dd(ddd) ") &amp; "오전 00:00"</f>
        <v>2021-06-19(토)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77"/>
      <c r="R17" s="277"/>
      <c r="S17" s="277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77"/>
      <c r="R18" s="277"/>
      <c r="S18" s="277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82"/>
      <c r="R19" s="282"/>
      <c r="S19" s="282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82"/>
      <c r="R20" s="282"/>
      <c r="S20" s="282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82"/>
      <c r="R21" s="282"/>
      <c r="S21" s="282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82"/>
      <c r="R22" s="282"/>
      <c r="S22" s="282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82"/>
      <c r="R23" s="282"/>
      <c r="S23" s="282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82"/>
      <c r="R24" s="282"/>
      <c r="S24" s="282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91"/>
      <c r="R26" s="292"/>
      <c r="S26" s="293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94"/>
      <c r="R27" s="295"/>
      <c r="S27" s="296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97"/>
      <c r="R28" s="298"/>
      <c r="S28" s="299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82"/>
      <c r="R29" s="282"/>
      <c r="S29" s="282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77"/>
      <c r="R30" s="277"/>
      <c r="S30" s="277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77"/>
      <c r="R31" s="277"/>
      <c r="S31" s="277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82"/>
      <c r="R32" s="282"/>
      <c r="S32" s="282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82"/>
      <c r="R33" s="282"/>
      <c r="S33" s="282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82"/>
      <c r="R34" s="282"/>
      <c r="S34" s="282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304"/>
      <c r="R35" s="305"/>
      <c r="S35" s="306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2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2021-06-18(금) 오전 00:00</v>
      </c>
      <c r="C42" s="320"/>
      <c r="D42" s="279" t="str">
        <f>TEXT($G$1, "[$-ko-KR]yyyy-mm-dd(ddd) ") &amp; "오후 14:00"</f>
        <v>2021-06-18(금) 오후 14:00</v>
      </c>
      <c r="E42" s="280"/>
      <c r="F42" s="281"/>
      <c r="G42" s="279" t="str">
        <f>TEXT($G$1, "[$-ko-KR]yyyy-mm-dd(ddd) ") &amp; "오후 19:00"</f>
        <v>2021-06-18(금) 오후 19:00</v>
      </c>
      <c r="H42" s="280"/>
      <c r="I42" s="281"/>
      <c r="J42" s="279" t="str">
        <f>TEXT($G$1, "[$-ko-KR]yyyy-mm-dd(ddd) ") &amp; "오후 21:00"</f>
        <v>2021-06-18(금) 오후 21:00</v>
      </c>
      <c r="K42" s="280"/>
      <c r="L42" s="281"/>
      <c r="M42" s="279" t="str">
        <f>TEXT($G$1+1, "[$-ko-KR]yyyy-mm-dd(ddd) ") &amp; "오전 00:00"</f>
        <v>2021-06-19(토)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77"/>
      <c r="R44" s="277"/>
      <c r="S44" s="277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77"/>
      <c r="R45" s="277"/>
      <c r="S45" s="277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82"/>
      <c r="R46" s="282"/>
      <c r="S46" s="282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82"/>
      <c r="R47" s="282"/>
      <c r="S47" s="282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82"/>
      <c r="R48" s="282"/>
      <c r="S48" s="282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82"/>
      <c r="R49" s="282"/>
      <c r="S49" s="282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82"/>
      <c r="R50" s="282"/>
      <c r="S50" s="282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82"/>
      <c r="R51" s="282"/>
      <c r="S51" s="282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91"/>
      <c r="R53" s="292"/>
      <c r="S53" s="293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94"/>
      <c r="R54" s="295"/>
      <c r="S54" s="296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97"/>
      <c r="R55" s="298"/>
      <c r="S55" s="299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82"/>
      <c r="R56" s="282"/>
      <c r="S56" s="282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77"/>
      <c r="R57" s="277"/>
      <c r="S57" s="277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77"/>
      <c r="R58" s="277"/>
      <c r="S58" s="277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82"/>
      <c r="R59" s="282"/>
      <c r="S59" s="282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82"/>
      <c r="R60" s="282"/>
      <c r="S60" s="282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82"/>
      <c r="R61" s="282"/>
      <c r="S61" s="282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304"/>
      <c r="R62" s="305"/>
      <c r="S62" s="306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2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2021-06-18(금) 오전 00:00</v>
      </c>
      <c r="C69" s="320"/>
      <c r="D69" s="279" t="str">
        <f>TEXT($G$1, "[$-ko-KR]yyyy-mm-dd(ddd) ") &amp; "오후 14:00"</f>
        <v>2021-06-18(금) 오후 14:00</v>
      </c>
      <c r="E69" s="280"/>
      <c r="F69" s="281"/>
      <c r="G69" s="279" t="str">
        <f>TEXT($G$1, "[$-ko-KR]yyyy-mm-dd(ddd) ") &amp; "오후 19:00"</f>
        <v>2021-06-18(금) 오후 19:00</v>
      </c>
      <c r="H69" s="280"/>
      <c r="I69" s="281"/>
      <c r="J69" s="279" t="str">
        <f>TEXT($G$1, "[$-ko-KR]yyyy-mm-dd(ddd) ") &amp; "오후 21:00"</f>
        <v>2021-06-18(금) 오후 21:00</v>
      </c>
      <c r="K69" s="280"/>
      <c r="L69" s="281"/>
      <c r="M69" s="279" t="str">
        <f>TEXT($G$1+1, "[$-ko-KR]yyyy-mm-dd(ddd) ") &amp; "오전 00:00"</f>
        <v>2021-06-19(토)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77"/>
      <c r="R71" s="277"/>
      <c r="S71" s="277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77"/>
      <c r="R72" s="277"/>
      <c r="S72" s="277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82"/>
      <c r="R73" s="282"/>
      <c r="S73" s="282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82"/>
      <c r="R74" s="282"/>
      <c r="S74" s="282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82"/>
      <c r="R75" s="282"/>
      <c r="S75" s="282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82"/>
      <c r="R76" s="282"/>
      <c r="S76" s="282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82"/>
      <c r="R77" s="282"/>
      <c r="S77" s="282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82"/>
      <c r="R78" s="282"/>
      <c r="S78" s="282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91"/>
      <c r="R80" s="292"/>
      <c r="S80" s="293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94"/>
      <c r="R81" s="295"/>
      <c r="S81" s="296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97"/>
      <c r="R82" s="298"/>
      <c r="S82" s="299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82"/>
      <c r="R83" s="282"/>
      <c r="S83" s="282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77"/>
      <c r="R84" s="277"/>
      <c r="S84" s="277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77"/>
      <c r="R85" s="277"/>
      <c r="S85" s="277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82"/>
      <c r="R86" s="282"/>
      <c r="S86" s="282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82"/>
      <c r="R87" s="282"/>
      <c r="S87" s="282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82"/>
      <c r="R88" s="282"/>
      <c r="S88" s="282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304"/>
      <c r="R89" s="305"/>
      <c r="S89" s="306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28" t="s">
        <v>292</v>
      </c>
      <c r="B95" s="256" t="s">
        <v>36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2021-06-18(금) 오전 00:00</v>
      </c>
      <c r="C96" s="320"/>
      <c r="D96" s="279" t="str">
        <f>TEXT($G$1, "[$-ko-KR]yyyy-mm-dd(ddd) ") &amp; "오후 14:00"</f>
        <v>2021-06-18(금) 오후 14:00</v>
      </c>
      <c r="E96" s="280"/>
      <c r="F96" s="281"/>
      <c r="G96" s="279" t="str">
        <f>TEXT($G$1, "[$-ko-KR]yyyy-mm-dd(ddd) ") &amp; "오후 19:00"</f>
        <v>2021-06-18(금) 오후 19:00</v>
      </c>
      <c r="H96" s="280"/>
      <c r="I96" s="281"/>
      <c r="J96" s="279" t="str">
        <f>TEXT($G$1, "[$-ko-KR]yyyy-mm-dd(ddd) ") &amp; "오후 21:00"</f>
        <v>2021-06-18(금) 오후 21:00</v>
      </c>
      <c r="K96" s="280"/>
      <c r="L96" s="281"/>
      <c r="M96" s="279" t="str">
        <f>TEXT($G$1+1, "[$-ko-KR]yyyy-mm-dd(ddd) ") &amp; "오전 00:00"</f>
        <v>2021-06-19(토)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77"/>
      <c r="R98" s="277"/>
      <c r="S98" s="277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77"/>
      <c r="R99" s="277"/>
      <c r="S99" s="277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82"/>
      <c r="R100" s="282"/>
      <c r="S100" s="282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82"/>
      <c r="R101" s="282"/>
      <c r="S101" s="282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82"/>
      <c r="R102" s="282"/>
      <c r="S102" s="282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82"/>
      <c r="R103" s="282"/>
      <c r="S103" s="282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82"/>
      <c r="R104" s="282"/>
      <c r="S104" s="282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82"/>
      <c r="R105" s="282"/>
      <c r="S105" s="282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91"/>
      <c r="R107" s="292"/>
      <c r="S107" s="293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94"/>
      <c r="R108" s="295"/>
      <c r="S108" s="296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97"/>
      <c r="R109" s="298"/>
      <c r="S109" s="299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82"/>
      <c r="R110" s="282"/>
      <c r="S110" s="282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77"/>
      <c r="R111" s="277"/>
      <c r="S111" s="277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77"/>
      <c r="R112" s="277"/>
      <c r="S112" s="277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82"/>
      <c r="R113" s="282"/>
      <c r="S113" s="282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82"/>
      <c r="R114" s="282"/>
      <c r="S114" s="282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82"/>
      <c r="R115" s="282"/>
      <c r="S115" s="282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304"/>
      <c r="R116" s="305"/>
      <c r="S116" s="306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2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2021-06-18(금) 오전 00:00</v>
      </c>
      <c r="C123" s="320"/>
      <c r="D123" s="279" t="str">
        <f>TEXT($G$1, "[$-ko-KR]yyyy-mm-dd(ddd) ") &amp; "오후 14:00"</f>
        <v>2021-06-18(금) 오후 14:00</v>
      </c>
      <c r="E123" s="280"/>
      <c r="F123" s="281"/>
      <c r="G123" s="279" t="str">
        <f>TEXT($G$1, "[$-ko-KR]yyyy-mm-dd(ddd) ") &amp; "오후 19:00"</f>
        <v>2021-06-18(금) 오후 19:00</v>
      </c>
      <c r="H123" s="280"/>
      <c r="I123" s="281"/>
      <c r="J123" s="279" t="str">
        <f>TEXT($G$1, "[$-ko-KR]yyyy-mm-dd(ddd) ") &amp; "오후 21:00"</f>
        <v>2021-06-18(금) 오후 21:00</v>
      </c>
      <c r="K123" s="280"/>
      <c r="L123" s="281"/>
      <c r="M123" s="279" t="str">
        <f>TEXT($G$1+1, "[$-ko-KR]yyyy-mm-dd(ddd) ") &amp; "오전 00:00"</f>
        <v>2021-06-19(토)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77"/>
      <c r="R125" s="277"/>
      <c r="S125" s="277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77"/>
      <c r="R126" s="277"/>
      <c r="S126" s="277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82"/>
      <c r="R127" s="282"/>
      <c r="S127" s="282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82"/>
      <c r="R128" s="282"/>
      <c r="S128" s="282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82"/>
      <c r="R129" s="282"/>
      <c r="S129" s="282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82"/>
      <c r="R130" s="282"/>
      <c r="S130" s="282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82"/>
      <c r="R131" s="282"/>
      <c r="S131" s="282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82"/>
      <c r="R132" s="282"/>
      <c r="S132" s="282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91"/>
      <c r="R134" s="292"/>
      <c r="S134" s="293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94"/>
      <c r="R135" s="295"/>
      <c r="S135" s="296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97"/>
      <c r="R136" s="298"/>
      <c r="S136" s="299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82"/>
      <c r="R137" s="282"/>
      <c r="S137" s="282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77"/>
      <c r="R138" s="277"/>
      <c r="S138" s="277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77"/>
      <c r="R139" s="277"/>
      <c r="S139" s="277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82"/>
      <c r="R140" s="282"/>
      <c r="S140" s="282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2"/>
      <c r="R141" s="282"/>
      <c r="S141" s="282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82"/>
      <c r="R142" s="282"/>
      <c r="S142" s="282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304"/>
      <c r="R143" s="305"/>
      <c r="S143" s="306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2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2021-06-18(금) 오전 00:00</v>
      </c>
      <c r="C150" s="320"/>
      <c r="D150" s="279" t="str">
        <f>TEXT($G$1, "[$-ko-KR]yyyy-mm-dd(ddd) ") &amp; "오후 14:00"</f>
        <v>2021-06-18(금) 오후 14:00</v>
      </c>
      <c r="E150" s="280"/>
      <c r="F150" s="281"/>
      <c r="G150" s="279" t="str">
        <f>TEXT($G$1, "[$-ko-KR]yyyy-mm-dd(ddd) ") &amp; "오후 19:00"</f>
        <v>2021-06-18(금) 오후 19:00</v>
      </c>
      <c r="H150" s="280"/>
      <c r="I150" s="281"/>
      <c r="J150" s="279" t="str">
        <f>TEXT($G$1, "[$-ko-KR]yyyy-mm-dd(ddd) ") &amp; "오후 21:00"</f>
        <v>2021-06-18(금) 오후 21:00</v>
      </c>
      <c r="K150" s="280"/>
      <c r="L150" s="281"/>
      <c r="M150" s="279" t="str">
        <f>TEXT($G$1+1, "[$-ko-KR]yyyy-mm-dd(ddd) ") &amp; "오전 00:00"</f>
        <v>2021-06-19(토)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77"/>
      <c r="R152" s="277"/>
      <c r="S152" s="277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77"/>
      <c r="R153" s="277"/>
      <c r="S153" s="277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82"/>
      <c r="R154" s="282"/>
      <c r="S154" s="282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82"/>
      <c r="R155" s="282"/>
      <c r="S155" s="282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82"/>
      <c r="R156" s="282"/>
      <c r="S156" s="282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82"/>
      <c r="R157" s="282"/>
      <c r="S157" s="282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82"/>
      <c r="R158" s="282"/>
      <c r="S158" s="282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82"/>
      <c r="R159" s="282"/>
      <c r="S159" s="282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91"/>
      <c r="R161" s="292"/>
      <c r="S161" s="293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94"/>
      <c r="R162" s="295"/>
      <c r="S162" s="296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97"/>
      <c r="R163" s="298"/>
      <c r="S163" s="299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82"/>
      <c r="R164" s="282"/>
      <c r="S164" s="282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77"/>
      <c r="R165" s="277"/>
      <c r="S165" s="277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77"/>
      <c r="R166" s="277"/>
      <c r="S166" s="277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82"/>
      <c r="R167" s="282"/>
      <c r="S167" s="282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82"/>
      <c r="R168" s="282"/>
      <c r="S168" s="282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82"/>
      <c r="R169" s="282"/>
      <c r="S169" s="282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304"/>
      <c r="R170" s="305"/>
      <c r="S170" s="306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2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2021-06-18(금) 오전 00:00</v>
      </c>
      <c r="C177" s="320"/>
      <c r="D177" s="279" t="str">
        <f>TEXT($G$1, "[$-ko-KR]yyyy-mm-dd(ddd) ") &amp; "오후 14:00"</f>
        <v>2021-06-18(금) 오후 14:00</v>
      </c>
      <c r="E177" s="280"/>
      <c r="F177" s="281"/>
      <c r="G177" s="279" t="str">
        <f>TEXT($G$1, "[$-ko-KR]yyyy-mm-dd(ddd) ") &amp; "오후 19:00"</f>
        <v>2021-06-18(금) 오후 19:00</v>
      </c>
      <c r="H177" s="280"/>
      <c r="I177" s="281"/>
      <c r="J177" s="279" t="str">
        <f>TEXT($G$1, "[$-ko-KR]yyyy-mm-dd(ddd) ") &amp; "오후 21:00"</f>
        <v>2021-06-18(금) 오후 21:00</v>
      </c>
      <c r="K177" s="280"/>
      <c r="L177" s="281"/>
      <c r="M177" s="279" t="str">
        <f>TEXT($G$1+1, "[$-ko-KR]yyyy-mm-dd(ddd) ") &amp; "오전 00:00"</f>
        <v>2021-06-19(토)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77"/>
      <c r="R179" s="277"/>
      <c r="S179" s="277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77"/>
      <c r="R180" s="277"/>
      <c r="S180" s="277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82"/>
      <c r="R181" s="282"/>
      <c r="S181" s="282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82"/>
      <c r="R182" s="282"/>
      <c r="S182" s="282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82"/>
      <c r="R183" s="282"/>
      <c r="S183" s="282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82"/>
      <c r="R184" s="282"/>
      <c r="S184" s="282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82"/>
      <c r="R185" s="282"/>
      <c r="S185" s="282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82"/>
      <c r="R186" s="282"/>
      <c r="S186" s="282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91"/>
      <c r="R188" s="292"/>
      <c r="S188" s="293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94"/>
      <c r="R189" s="295"/>
      <c r="S189" s="296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97"/>
      <c r="R190" s="298"/>
      <c r="S190" s="299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82"/>
      <c r="R191" s="282"/>
      <c r="S191" s="282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77"/>
      <c r="R192" s="277"/>
      <c r="S192" s="277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77"/>
      <c r="R193" s="277"/>
      <c r="S193" s="277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82"/>
      <c r="R194" s="282"/>
      <c r="S194" s="282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2"/>
      <c r="R195" s="282"/>
      <c r="S195" s="282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82"/>
      <c r="R196" s="282"/>
      <c r="S196" s="282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304"/>
      <c r="R197" s="305"/>
      <c r="S197" s="306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44366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3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2021-06-19(토) 오전 00:00</v>
      </c>
      <c r="C15" s="323"/>
      <c r="D15" s="279" t="str">
        <f>TEXT($G$1, "[$-ko-KR]yyyy-mm-dd(ddd) ") &amp; "오후 14:00"</f>
        <v>2021-06-19(토) 오후 14:00</v>
      </c>
      <c r="E15" s="280"/>
      <c r="F15" s="281"/>
      <c r="G15" s="279" t="str">
        <f>TEXT($G$1, "[$-ko-KR]yyyy-mm-dd(ddd) ") &amp; "오후 19:00"</f>
        <v>2021-06-19(토) 오후 19:00</v>
      </c>
      <c r="H15" s="280"/>
      <c r="I15" s="281"/>
      <c r="J15" s="279" t="str">
        <f>TEXT($G$1, "[$-ko-KR]yyyy-mm-dd(ddd) ") &amp; "오후 21:00"</f>
        <v>2021-06-19(토) 오후 21:00</v>
      </c>
      <c r="K15" s="280"/>
      <c r="L15" s="281"/>
      <c r="M15" s="279" t="str">
        <f>TEXT($G$1+1, "[$-ko-KR]yyyy-mm-dd(ddd) ") &amp; "오전 00:00"</f>
        <v>2021-06-20(일)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77"/>
      <c r="R17" s="277"/>
      <c r="S17" s="277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77"/>
      <c r="R18" s="277"/>
      <c r="S18" s="277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82"/>
      <c r="R19" s="282"/>
      <c r="S19" s="282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82"/>
      <c r="R20" s="282"/>
      <c r="S20" s="282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82"/>
      <c r="R21" s="282"/>
      <c r="S21" s="282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82"/>
      <c r="R22" s="282"/>
      <c r="S22" s="282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82"/>
      <c r="R23" s="282"/>
      <c r="S23" s="282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82"/>
      <c r="R24" s="282"/>
      <c r="S24" s="282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91"/>
      <c r="R26" s="292"/>
      <c r="S26" s="293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94"/>
      <c r="R27" s="295"/>
      <c r="S27" s="296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97"/>
      <c r="R28" s="298"/>
      <c r="S28" s="299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82"/>
      <c r="R29" s="282"/>
      <c r="S29" s="282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77"/>
      <c r="R30" s="277"/>
      <c r="S30" s="277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77"/>
      <c r="R31" s="277"/>
      <c r="S31" s="277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82"/>
      <c r="R32" s="282"/>
      <c r="S32" s="282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82"/>
      <c r="R33" s="282"/>
      <c r="S33" s="282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82"/>
      <c r="R34" s="282"/>
      <c r="S34" s="282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304"/>
      <c r="R35" s="305"/>
      <c r="S35" s="306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3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2021-06-19(토) 오전 00:00</v>
      </c>
      <c r="C42" s="320"/>
      <c r="D42" s="279" t="str">
        <f>TEXT($G$1, "[$-ko-KR]yyyy-mm-dd(ddd) ") &amp; "오후 14:00"</f>
        <v>2021-06-19(토) 오후 14:00</v>
      </c>
      <c r="E42" s="280"/>
      <c r="F42" s="281"/>
      <c r="G42" s="279" t="str">
        <f>TEXT($G$1, "[$-ko-KR]yyyy-mm-dd(ddd) ") &amp; "오후 19:00"</f>
        <v>2021-06-19(토) 오후 19:00</v>
      </c>
      <c r="H42" s="280"/>
      <c r="I42" s="281"/>
      <c r="J42" s="279" t="str">
        <f>TEXT($G$1, "[$-ko-KR]yyyy-mm-dd(ddd) ") &amp; "오후 21:00"</f>
        <v>2021-06-19(토) 오후 21:00</v>
      </c>
      <c r="K42" s="280"/>
      <c r="L42" s="281"/>
      <c r="M42" s="279" t="str">
        <f>TEXT($G$1+1, "[$-ko-KR]yyyy-mm-dd(ddd) ") &amp; "오전 00:00"</f>
        <v>2021-06-20(일)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77"/>
      <c r="R44" s="277"/>
      <c r="S44" s="277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77"/>
      <c r="R45" s="277"/>
      <c r="S45" s="277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82"/>
      <c r="R46" s="282"/>
      <c r="S46" s="282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82"/>
      <c r="R47" s="282"/>
      <c r="S47" s="282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82"/>
      <c r="R48" s="282"/>
      <c r="S48" s="282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82"/>
      <c r="R49" s="282"/>
      <c r="S49" s="282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82"/>
      <c r="R50" s="282"/>
      <c r="S50" s="282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82"/>
      <c r="R51" s="282"/>
      <c r="S51" s="282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91"/>
      <c r="R53" s="292"/>
      <c r="S53" s="293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94"/>
      <c r="R54" s="295"/>
      <c r="S54" s="296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97"/>
      <c r="R55" s="298"/>
      <c r="S55" s="299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82"/>
      <c r="R56" s="282"/>
      <c r="S56" s="282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77"/>
      <c r="R57" s="277"/>
      <c r="S57" s="277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77"/>
      <c r="R58" s="277"/>
      <c r="S58" s="277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82"/>
      <c r="R59" s="282"/>
      <c r="S59" s="282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82"/>
      <c r="R60" s="282"/>
      <c r="S60" s="282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82"/>
      <c r="R61" s="282"/>
      <c r="S61" s="282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304"/>
      <c r="R62" s="305"/>
      <c r="S62" s="306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3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2021-06-19(토) 오전 00:00</v>
      </c>
      <c r="C69" s="320"/>
      <c r="D69" s="279" t="str">
        <f>TEXT($G$1, "[$-ko-KR]yyyy-mm-dd(ddd) ") &amp; "오후 14:00"</f>
        <v>2021-06-19(토) 오후 14:00</v>
      </c>
      <c r="E69" s="280"/>
      <c r="F69" s="281"/>
      <c r="G69" s="279" t="str">
        <f>TEXT($G$1, "[$-ko-KR]yyyy-mm-dd(ddd) ") &amp; "오후 19:00"</f>
        <v>2021-06-19(토) 오후 19:00</v>
      </c>
      <c r="H69" s="280"/>
      <c r="I69" s="281"/>
      <c r="J69" s="279" t="str">
        <f>TEXT($G$1, "[$-ko-KR]yyyy-mm-dd(ddd) ") &amp; "오후 21:00"</f>
        <v>2021-06-19(토) 오후 21:00</v>
      </c>
      <c r="K69" s="280"/>
      <c r="L69" s="281"/>
      <c r="M69" s="279" t="str">
        <f>TEXT($G$1+1, "[$-ko-KR]yyyy-mm-dd(ddd) ") &amp; "오전 00:00"</f>
        <v>2021-06-20(일)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77"/>
      <c r="R71" s="277"/>
      <c r="S71" s="277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77"/>
      <c r="R72" s="277"/>
      <c r="S72" s="277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82"/>
      <c r="R73" s="282"/>
      <c r="S73" s="282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82"/>
      <c r="R74" s="282"/>
      <c r="S74" s="282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82"/>
      <c r="R75" s="282"/>
      <c r="S75" s="282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82"/>
      <c r="R76" s="282"/>
      <c r="S76" s="282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82"/>
      <c r="R77" s="282"/>
      <c r="S77" s="282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82"/>
      <c r="R78" s="282"/>
      <c r="S78" s="282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91"/>
      <c r="R80" s="292"/>
      <c r="S80" s="293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94"/>
      <c r="R81" s="295"/>
      <c r="S81" s="296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97"/>
      <c r="R82" s="298"/>
      <c r="S82" s="299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82"/>
      <c r="R83" s="282"/>
      <c r="S83" s="282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77"/>
      <c r="R84" s="277"/>
      <c r="S84" s="277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77"/>
      <c r="R85" s="277"/>
      <c r="S85" s="277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82"/>
      <c r="R86" s="282"/>
      <c r="S86" s="282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82"/>
      <c r="R87" s="282"/>
      <c r="S87" s="282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82"/>
      <c r="R88" s="282"/>
      <c r="S88" s="282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304"/>
      <c r="R89" s="305"/>
      <c r="S89" s="306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3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2021-06-19(토) 오전 00:00</v>
      </c>
      <c r="C96" s="320"/>
      <c r="D96" s="279" t="str">
        <f>TEXT($G$1, "[$-ko-KR]yyyy-mm-dd(ddd) ") &amp; "오후 14:00"</f>
        <v>2021-06-19(토) 오후 14:00</v>
      </c>
      <c r="E96" s="280"/>
      <c r="F96" s="281"/>
      <c r="G96" s="279" t="str">
        <f>TEXT($G$1, "[$-ko-KR]yyyy-mm-dd(ddd) ") &amp; "오후 19:00"</f>
        <v>2021-06-19(토) 오후 19:00</v>
      </c>
      <c r="H96" s="280"/>
      <c r="I96" s="281"/>
      <c r="J96" s="279" t="str">
        <f>TEXT($G$1, "[$-ko-KR]yyyy-mm-dd(ddd) ") &amp; "오후 21:00"</f>
        <v>2021-06-19(토) 오후 21:00</v>
      </c>
      <c r="K96" s="280"/>
      <c r="L96" s="281"/>
      <c r="M96" s="279" t="str">
        <f>TEXT($G$1+1, "[$-ko-KR]yyyy-mm-dd(ddd) ") &amp; "오전 00:00"</f>
        <v>2021-06-20(일)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77"/>
      <c r="R98" s="277"/>
      <c r="S98" s="277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77"/>
      <c r="R99" s="277"/>
      <c r="S99" s="277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82"/>
      <c r="R100" s="282"/>
      <c r="S100" s="282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82"/>
      <c r="R101" s="282"/>
      <c r="S101" s="282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82"/>
      <c r="R102" s="282"/>
      <c r="S102" s="282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82"/>
      <c r="R103" s="282"/>
      <c r="S103" s="282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82"/>
      <c r="R104" s="282"/>
      <c r="S104" s="282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82"/>
      <c r="R105" s="282"/>
      <c r="S105" s="282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91"/>
      <c r="R107" s="292"/>
      <c r="S107" s="293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94"/>
      <c r="R108" s="295"/>
      <c r="S108" s="296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97"/>
      <c r="R109" s="298"/>
      <c r="S109" s="299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82"/>
      <c r="R110" s="282"/>
      <c r="S110" s="282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77"/>
      <c r="R111" s="277"/>
      <c r="S111" s="277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77"/>
      <c r="R112" s="277"/>
      <c r="S112" s="277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82"/>
      <c r="R113" s="282"/>
      <c r="S113" s="282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82"/>
      <c r="R114" s="282"/>
      <c r="S114" s="282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82"/>
      <c r="R115" s="282"/>
      <c r="S115" s="282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304"/>
      <c r="R116" s="305"/>
      <c r="S116" s="306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3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2021-06-19(토) 오전 00:00</v>
      </c>
      <c r="C123" s="320"/>
      <c r="D123" s="279" t="str">
        <f>TEXT($G$1, "[$-ko-KR]yyyy-mm-dd(ddd) ") &amp; "오후 14:00"</f>
        <v>2021-06-19(토) 오후 14:00</v>
      </c>
      <c r="E123" s="280"/>
      <c r="F123" s="281"/>
      <c r="G123" s="279" t="str">
        <f>TEXT($G$1, "[$-ko-KR]yyyy-mm-dd(ddd) ") &amp; "오후 19:00"</f>
        <v>2021-06-19(토) 오후 19:00</v>
      </c>
      <c r="H123" s="280"/>
      <c r="I123" s="281"/>
      <c r="J123" s="279" t="str">
        <f>TEXT($G$1, "[$-ko-KR]yyyy-mm-dd(ddd) ") &amp; "오후 21:00"</f>
        <v>2021-06-19(토) 오후 21:00</v>
      </c>
      <c r="K123" s="280"/>
      <c r="L123" s="281"/>
      <c r="M123" s="279" t="str">
        <f>TEXT($G$1+1, "[$-ko-KR]yyyy-mm-dd(ddd) ") &amp; "오전 00:00"</f>
        <v>2021-06-20(일)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77"/>
      <c r="R125" s="277"/>
      <c r="S125" s="277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77"/>
      <c r="R126" s="277"/>
      <c r="S126" s="277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82"/>
      <c r="R127" s="282"/>
      <c r="S127" s="282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82"/>
      <c r="R128" s="282"/>
      <c r="S128" s="282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82"/>
      <c r="R129" s="282"/>
      <c r="S129" s="282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82"/>
      <c r="R130" s="282"/>
      <c r="S130" s="282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82"/>
      <c r="R131" s="282"/>
      <c r="S131" s="282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82"/>
      <c r="R132" s="282"/>
      <c r="S132" s="282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91"/>
      <c r="R134" s="292"/>
      <c r="S134" s="293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94"/>
      <c r="R135" s="295"/>
      <c r="S135" s="296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97"/>
      <c r="R136" s="298"/>
      <c r="S136" s="299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82"/>
      <c r="R137" s="282"/>
      <c r="S137" s="282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77"/>
      <c r="R138" s="277"/>
      <c r="S138" s="277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77"/>
      <c r="R139" s="277"/>
      <c r="S139" s="277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82"/>
      <c r="R140" s="282"/>
      <c r="S140" s="282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82"/>
      <c r="R141" s="282"/>
      <c r="S141" s="282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82"/>
      <c r="R142" s="282"/>
      <c r="S142" s="282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304"/>
      <c r="R143" s="305"/>
      <c r="S143" s="306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3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2021-06-19(토) 오전 00:00</v>
      </c>
      <c r="C150" s="320"/>
      <c r="D150" s="279" t="str">
        <f>TEXT($G$1, "[$-ko-KR]yyyy-mm-dd(ddd) ") &amp; "오후 14:00"</f>
        <v>2021-06-19(토) 오후 14:00</v>
      </c>
      <c r="E150" s="280"/>
      <c r="F150" s="281"/>
      <c r="G150" s="279" t="str">
        <f>TEXT($G$1, "[$-ko-KR]yyyy-mm-dd(ddd) ") &amp; "오후 19:00"</f>
        <v>2021-06-19(토) 오후 19:00</v>
      </c>
      <c r="H150" s="280"/>
      <c r="I150" s="281"/>
      <c r="J150" s="279" t="str">
        <f>TEXT($G$1, "[$-ko-KR]yyyy-mm-dd(ddd) ") &amp; "오후 21:00"</f>
        <v>2021-06-19(토) 오후 21:00</v>
      </c>
      <c r="K150" s="280"/>
      <c r="L150" s="281"/>
      <c r="M150" s="279" t="str">
        <f>TEXT($G$1+1, "[$-ko-KR]yyyy-mm-dd(ddd) ") &amp; "오전 00:00"</f>
        <v>2021-06-20(일)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77"/>
      <c r="R152" s="277"/>
      <c r="S152" s="277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77"/>
      <c r="R153" s="277"/>
      <c r="S153" s="277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82"/>
      <c r="R154" s="282"/>
      <c r="S154" s="282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82"/>
      <c r="R155" s="282"/>
      <c r="S155" s="282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82"/>
      <c r="R156" s="282"/>
      <c r="S156" s="282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82"/>
      <c r="R157" s="282"/>
      <c r="S157" s="282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82"/>
      <c r="R158" s="282"/>
      <c r="S158" s="282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82"/>
      <c r="R159" s="282"/>
      <c r="S159" s="282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91"/>
      <c r="R161" s="292"/>
      <c r="S161" s="293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94"/>
      <c r="R162" s="295"/>
      <c r="S162" s="296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97"/>
      <c r="R163" s="298"/>
      <c r="S163" s="299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82"/>
      <c r="R164" s="282"/>
      <c r="S164" s="282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77"/>
      <c r="R165" s="277"/>
      <c r="S165" s="277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77"/>
      <c r="R166" s="277"/>
      <c r="S166" s="277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82"/>
      <c r="R167" s="282"/>
      <c r="S167" s="282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82"/>
      <c r="R168" s="282"/>
      <c r="S168" s="282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82"/>
      <c r="R169" s="282"/>
      <c r="S169" s="282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304"/>
      <c r="R170" s="305"/>
      <c r="S170" s="306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3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2021-06-19(토) 오전 00:00</v>
      </c>
      <c r="C177" s="320"/>
      <c r="D177" s="279" t="str">
        <f>TEXT($G$1, "[$-ko-KR]yyyy-mm-dd(ddd) ") &amp; "오후 14:00"</f>
        <v>2021-06-19(토) 오후 14:00</v>
      </c>
      <c r="E177" s="280"/>
      <c r="F177" s="281"/>
      <c r="G177" s="279" t="str">
        <f>TEXT($G$1, "[$-ko-KR]yyyy-mm-dd(ddd) ") &amp; "오후 19:00"</f>
        <v>2021-06-19(토) 오후 19:00</v>
      </c>
      <c r="H177" s="280"/>
      <c r="I177" s="281"/>
      <c r="J177" s="279" t="str">
        <f>TEXT($G$1, "[$-ko-KR]yyyy-mm-dd(ddd) ") &amp; "오후 21:00"</f>
        <v>2021-06-19(토) 오후 21:00</v>
      </c>
      <c r="K177" s="280"/>
      <c r="L177" s="281"/>
      <c r="M177" s="279" t="str">
        <f>TEXT($G$1+1, "[$-ko-KR]yyyy-mm-dd(ddd) ") &amp; "오전 00:00"</f>
        <v>2021-06-20(일)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77"/>
      <c r="R179" s="277"/>
      <c r="S179" s="277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77"/>
      <c r="R180" s="277"/>
      <c r="S180" s="277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82"/>
      <c r="R181" s="282"/>
      <c r="S181" s="282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82"/>
      <c r="R182" s="282"/>
      <c r="S182" s="282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82"/>
      <c r="R183" s="282"/>
      <c r="S183" s="282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82"/>
      <c r="R184" s="282"/>
      <c r="S184" s="282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82"/>
      <c r="R185" s="282"/>
      <c r="S185" s="282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82"/>
      <c r="R186" s="282"/>
      <c r="S186" s="282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91"/>
      <c r="R188" s="292"/>
      <c r="S188" s="293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94"/>
      <c r="R189" s="295"/>
      <c r="S189" s="296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97"/>
      <c r="R190" s="298"/>
      <c r="S190" s="299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82"/>
      <c r="R191" s="282"/>
      <c r="S191" s="282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77"/>
      <c r="R192" s="277"/>
      <c r="S192" s="277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77"/>
      <c r="R193" s="277"/>
      <c r="S193" s="277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82"/>
      <c r="R194" s="282"/>
      <c r="S194" s="282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82"/>
      <c r="R195" s="282"/>
      <c r="S195" s="282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82"/>
      <c r="R196" s="282"/>
      <c r="S196" s="282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304"/>
      <c r="R197" s="305"/>
      <c r="S197" s="306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44367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3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2021-06-20(일) 오전 00:00</v>
      </c>
      <c r="C15" s="323"/>
      <c r="D15" s="279" t="str">
        <f>TEXT($G$1, "[$-ko-KR]yyyy-mm-dd(ddd) ") &amp; "오후 14:00"</f>
        <v>2021-06-20(일) 오후 14:00</v>
      </c>
      <c r="E15" s="280"/>
      <c r="F15" s="281"/>
      <c r="G15" s="279" t="str">
        <f>TEXT($G$1, "[$-ko-KR]yyyy-mm-dd(ddd) ") &amp; "오후 19:00"</f>
        <v>2021-06-20(일) 오후 19:00</v>
      </c>
      <c r="H15" s="280"/>
      <c r="I15" s="281"/>
      <c r="J15" s="279" t="str">
        <f>TEXT($G$1, "[$-ko-KR]yyyy-mm-dd(ddd) ") &amp; "오후 21:00"</f>
        <v>2021-06-20(일) 오후 21:00</v>
      </c>
      <c r="K15" s="280"/>
      <c r="L15" s="281"/>
      <c r="M15" s="279" t="str">
        <f>TEXT($G$1+1, "[$-ko-KR]yyyy-mm-dd(ddd) ") &amp; "오전 00:00"</f>
        <v>2021-06-21(월)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3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2021-06-20(일) 오전 00:00</v>
      </c>
      <c r="C42" s="320"/>
      <c r="D42" s="279" t="str">
        <f>TEXT($G$1, "[$-ko-KR]yyyy-mm-dd(ddd) ") &amp; "오후 14:00"</f>
        <v>2021-06-20(일) 오후 14:00</v>
      </c>
      <c r="E42" s="280"/>
      <c r="F42" s="281"/>
      <c r="G42" s="279" t="str">
        <f>TEXT($G$1, "[$-ko-KR]yyyy-mm-dd(ddd) ") &amp; "오후 19:00"</f>
        <v>2021-06-20(일) 오후 19:00</v>
      </c>
      <c r="H42" s="280"/>
      <c r="I42" s="281"/>
      <c r="J42" s="279" t="str">
        <f>TEXT($G$1, "[$-ko-KR]yyyy-mm-dd(ddd) ") &amp; "오후 21:00"</f>
        <v>2021-06-20(일) 오후 21:00</v>
      </c>
      <c r="K42" s="280"/>
      <c r="L42" s="281"/>
      <c r="M42" s="279" t="str">
        <f>TEXT($G$1+1, "[$-ko-KR]yyyy-mm-dd(ddd) ") &amp; "오전 00:00"</f>
        <v>2021-06-21(월)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77"/>
      <c r="R44" s="277"/>
      <c r="S44" s="277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77"/>
      <c r="R45" s="277"/>
      <c r="S45" s="277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82"/>
      <c r="R46" s="282"/>
      <c r="S46" s="282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82"/>
      <c r="R47" s="282"/>
      <c r="S47" s="282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82"/>
      <c r="R48" s="282"/>
      <c r="S48" s="282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82"/>
      <c r="R49" s="282"/>
      <c r="S49" s="282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82"/>
      <c r="R50" s="282"/>
      <c r="S50" s="282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82"/>
      <c r="R51" s="282"/>
      <c r="S51" s="282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91"/>
      <c r="R53" s="292"/>
      <c r="S53" s="293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94"/>
      <c r="R54" s="295"/>
      <c r="S54" s="296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97"/>
      <c r="R55" s="298"/>
      <c r="S55" s="299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82"/>
      <c r="R56" s="282"/>
      <c r="S56" s="282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77"/>
      <c r="R57" s="277"/>
      <c r="S57" s="277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77"/>
      <c r="R58" s="277"/>
      <c r="S58" s="277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82"/>
      <c r="R59" s="282"/>
      <c r="S59" s="282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82"/>
      <c r="R60" s="282"/>
      <c r="S60" s="282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82"/>
      <c r="R61" s="282"/>
      <c r="S61" s="282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304"/>
      <c r="R62" s="305"/>
      <c r="S62" s="306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3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2021-06-20(일) 오전 00:00</v>
      </c>
      <c r="C69" s="320"/>
      <c r="D69" s="279" t="str">
        <f>TEXT($G$1, "[$-ko-KR]yyyy-mm-dd(ddd) ") &amp; "오후 14:00"</f>
        <v>2021-06-20(일) 오후 14:00</v>
      </c>
      <c r="E69" s="280"/>
      <c r="F69" s="281"/>
      <c r="G69" s="279" t="str">
        <f>TEXT($G$1, "[$-ko-KR]yyyy-mm-dd(ddd) ") &amp; "오후 19:00"</f>
        <v>2021-06-20(일) 오후 19:00</v>
      </c>
      <c r="H69" s="280"/>
      <c r="I69" s="281"/>
      <c r="J69" s="279" t="str">
        <f>TEXT($G$1, "[$-ko-KR]yyyy-mm-dd(ddd) ") &amp; "오후 21:00"</f>
        <v>2021-06-20(일) 오후 21:00</v>
      </c>
      <c r="K69" s="280"/>
      <c r="L69" s="281"/>
      <c r="M69" s="279" t="str">
        <f>TEXT($G$1+1, "[$-ko-KR]yyyy-mm-dd(ddd) ") &amp; "오전 00:00"</f>
        <v>2021-06-21(월)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77"/>
      <c r="R71" s="277"/>
      <c r="S71" s="277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77"/>
      <c r="R72" s="277"/>
      <c r="S72" s="277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82"/>
      <c r="R73" s="282"/>
      <c r="S73" s="282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82"/>
      <c r="R74" s="282"/>
      <c r="S74" s="282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82"/>
      <c r="R75" s="282"/>
      <c r="S75" s="282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82"/>
      <c r="R76" s="282"/>
      <c r="S76" s="282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82"/>
      <c r="R77" s="282"/>
      <c r="S77" s="282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82"/>
      <c r="R78" s="282"/>
      <c r="S78" s="282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91"/>
      <c r="R80" s="292"/>
      <c r="S80" s="293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94"/>
      <c r="R81" s="295"/>
      <c r="S81" s="296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97"/>
      <c r="R82" s="298"/>
      <c r="S82" s="299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82"/>
      <c r="R83" s="282"/>
      <c r="S83" s="282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77"/>
      <c r="R84" s="277"/>
      <c r="S84" s="277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77"/>
      <c r="R85" s="277"/>
      <c r="S85" s="277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82"/>
      <c r="R86" s="282"/>
      <c r="S86" s="282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82"/>
      <c r="R87" s="282"/>
      <c r="S87" s="282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82"/>
      <c r="R88" s="282"/>
      <c r="S88" s="282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304"/>
      <c r="R89" s="305"/>
      <c r="S89" s="306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3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2021-06-20(일) 오전 00:00</v>
      </c>
      <c r="C96" s="320"/>
      <c r="D96" s="279" t="str">
        <f>TEXT($G$1, "[$-ko-KR]yyyy-mm-dd(ddd) ") &amp; "오후 14:00"</f>
        <v>2021-06-20(일) 오후 14:00</v>
      </c>
      <c r="E96" s="280"/>
      <c r="F96" s="281"/>
      <c r="G96" s="279" t="str">
        <f>TEXT($G$1, "[$-ko-KR]yyyy-mm-dd(ddd) ") &amp; "오후 19:00"</f>
        <v>2021-06-20(일) 오후 19:00</v>
      </c>
      <c r="H96" s="280"/>
      <c r="I96" s="281"/>
      <c r="J96" s="279" t="str">
        <f>TEXT($G$1, "[$-ko-KR]yyyy-mm-dd(ddd) ") &amp; "오후 21:00"</f>
        <v>2021-06-20(일) 오후 21:00</v>
      </c>
      <c r="K96" s="280"/>
      <c r="L96" s="281"/>
      <c r="M96" s="279" t="str">
        <f>TEXT($G$1+1, "[$-ko-KR]yyyy-mm-dd(ddd) ") &amp; "오전 00:00"</f>
        <v>2021-06-21(월)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77"/>
      <c r="R98" s="277"/>
      <c r="S98" s="277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77"/>
      <c r="R99" s="277"/>
      <c r="S99" s="277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82"/>
      <c r="R100" s="282"/>
      <c r="S100" s="282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82"/>
      <c r="R101" s="282"/>
      <c r="S101" s="282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82"/>
      <c r="R102" s="282"/>
      <c r="S102" s="282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82"/>
      <c r="R103" s="282"/>
      <c r="S103" s="282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82"/>
      <c r="R104" s="282"/>
      <c r="S104" s="282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82"/>
      <c r="R105" s="282"/>
      <c r="S105" s="282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91"/>
      <c r="R107" s="292"/>
      <c r="S107" s="293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94"/>
      <c r="R108" s="295"/>
      <c r="S108" s="296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97"/>
      <c r="R109" s="298"/>
      <c r="S109" s="299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82"/>
      <c r="R110" s="282"/>
      <c r="S110" s="282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77"/>
      <c r="R111" s="277"/>
      <c r="S111" s="277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77"/>
      <c r="R112" s="277"/>
      <c r="S112" s="277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82"/>
      <c r="R113" s="282"/>
      <c r="S113" s="282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82"/>
      <c r="R114" s="282"/>
      <c r="S114" s="282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82"/>
      <c r="R115" s="282"/>
      <c r="S115" s="282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304"/>
      <c r="R116" s="305"/>
      <c r="S116" s="306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3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2021-06-20(일) 오전 00:00</v>
      </c>
      <c r="C123" s="320"/>
      <c r="D123" s="279" t="str">
        <f>TEXT($G$1, "[$-ko-KR]yyyy-mm-dd(ddd) ") &amp; "오후 14:00"</f>
        <v>2021-06-20(일) 오후 14:00</v>
      </c>
      <c r="E123" s="280"/>
      <c r="F123" s="281"/>
      <c r="G123" s="279" t="str">
        <f>TEXT($G$1, "[$-ko-KR]yyyy-mm-dd(ddd) ") &amp; "오후 19:00"</f>
        <v>2021-06-20(일) 오후 19:00</v>
      </c>
      <c r="H123" s="280"/>
      <c r="I123" s="281"/>
      <c r="J123" s="279" t="str">
        <f>TEXT($G$1, "[$-ko-KR]yyyy-mm-dd(ddd) ") &amp; "오후 21:00"</f>
        <v>2021-06-20(일) 오후 21:00</v>
      </c>
      <c r="K123" s="280"/>
      <c r="L123" s="281"/>
      <c r="M123" s="279" t="str">
        <f>TEXT($G$1+1, "[$-ko-KR]yyyy-mm-dd(ddd) ") &amp; "오전 00:00"</f>
        <v>2021-06-21(월)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77"/>
      <c r="R125" s="277"/>
      <c r="S125" s="277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77"/>
      <c r="R126" s="277"/>
      <c r="S126" s="277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82"/>
      <c r="R127" s="282"/>
      <c r="S127" s="282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82"/>
      <c r="R128" s="282"/>
      <c r="S128" s="282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82"/>
      <c r="R129" s="282"/>
      <c r="S129" s="282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82"/>
      <c r="R130" s="282"/>
      <c r="S130" s="282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82"/>
      <c r="R131" s="282"/>
      <c r="S131" s="282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82"/>
      <c r="R132" s="282"/>
      <c r="S132" s="282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91"/>
      <c r="R134" s="292"/>
      <c r="S134" s="293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94"/>
      <c r="R135" s="295"/>
      <c r="S135" s="296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97"/>
      <c r="R136" s="298"/>
      <c r="S136" s="299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82"/>
      <c r="R137" s="282"/>
      <c r="S137" s="282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77"/>
      <c r="R138" s="277"/>
      <c r="S138" s="277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77"/>
      <c r="R139" s="277"/>
      <c r="S139" s="277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82"/>
      <c r="R140" s="282"/>
      <c r="S140" s="282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82"/>
      <c r="R141" s="282"/>
      <c r="S141" s="282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82"/>
      <c r="R142" s="282"/>
      <c r="S142" s="282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304"/>
      <c r="R143" s="305"/>
      <c r="S143" s="306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3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2021-06-20(일) 오전 00:00</v>
      </c>
      <c r="C150" s="320"/>
      <c r="D150" s="279" t="str">
        <f>TEXT($G$1, "[$-ko-KR]yyyy-mm-dd(ddd) ") &amp; "오후 14:00"</f>
        <v>2021-06-20(일) 오후 14:00</v>
      </c>
      <c r="E150" s="280"/>
      <c r="F150" s="281"/>
      <c r="G150" s="279" t="str">
        <f>TEXT($G$1, "[$-ko-KR]yyyy-mm-dd(ddd) ") &amp; "오후 19:00"</f>
        <v>2021-06-20(일) 오후 19:00</v>
      </c>
      <c r="H150" s="280"/>
      <c r="I150" s="281"/>
      <c r="J150" s="279" t="str">
        <f>TEXT($G$1, "[$-ko-KR]yyyy-mm-dd(ddd) ") &amp; "오후 21:00"</f>
        <v>2021-06-20(일) 오후 21:00</v>
      </c>
      <c r="K150" s="280"/>
      <c r="L150" s="281"/>
      <c r="M150" s="279" t="str">
        <f>TEXT($G$1+1, "[$-ko-KR]yyyy-mm-dd(ddd) ") &amp; "오전 00:00"</f>
        <v>2021-06-21(월)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77"/>
      <c r="R152" s="277"/>
      <c r="S152" s="277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77"/>
      <c r="R153" s="277"/>
      <c r="S153" s="277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82"/>
      <c r="R154" s="282"/>
      <c r="S154" s="282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82"/>
      <c r="R155" s="282"/>
      <c r="S155" s="282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82"/>
      <c r="R156" s="282"/>
      <c r="S156" s="282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82"/>
      <c r="R157" s="282"/>
      <c r="S157" s="282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82"/>
      <c r="R158" s="282"/>
      <c r="S158" s="282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82"/>
      <c r="R159" s="282"/>
      <c r="S159" s="282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91"/>
      <c r="R161" s="292"/>
      <c r="S161" s="293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94"/>
      <c r="R162" s="295"/>
      <c r="S162" s="296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97"/>
      <c r="R163" s="298"/>
      <c r="S163" s="299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82"/>
      <c r="R164" s="282"/>
      <c r="S164" s="282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77"/>
      <c r="R165" s="277"/>
      <c r="S165" s="277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77"/>
      <c r="R166" s="277"/>
      <c r="S166" s="277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82"/>
      <c r="R167" s="282"/>
      <c r="S167" s="282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82"/>
      <c r="R168" s="282"/>
      <c r="S168" s="282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82"/>
      <c r="R169" s="282"/>
      <c r="S169" s="282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304"/>
      <c r="R170" s="305"/>
      <c r="S170" s="306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3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2021-06-20(일) 오전 00:00</v>
      </c>
      <c r="C177" s="320"/>
      <c r="D177" s="279" t="str">
        <f>TEXT($G$1, "[$-ko-KR]yyyy-mm-dd(ddd) ") &amp; "오후 14:00"</f>
        <v>2021-06-20(일) 오후 14:00</v>
      </c>
      <c r="E177" s="280"/>
      <c r="F177" s="281"/>
      <c r="G177" s="279" t="str">
        <f>TEXT($G$1, "[$-ko-KR]yyyy-mm-dd(ddd) ") &amp; "오후 19:00"</f>
        <v>2021-06-20(일) 오후 19:00</v>
      </c>
      <c r="H177" s="280"/>
      <c r="I177" s="281"/>
      <c r="J177" s="279" t="str">
        <f>TEXT($G$1, "[$-ko-KR]yyyy-mm-dd(ddd) ") &amp; "오후 21:00"</f>
        <v>2021-06-20(일) 오후 21:00</v>
      </c>
      <c r="K177" s="280"/>
      <c r="L177" s="281"/>
      <c r="M177" s="279" t="str">
        <f>TEXT($G$1+1, "[$-ko-KR]yyyy-mm-dd(ddd) ") &amp; "오전 00:00"</f>
        <v>2021-06-21(월)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77"/>
      <c r="R179" s="277"/>
      <c r="S179" s="277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77"/>
      <c r="R180" s="277"/>
      <c r="S180" s="277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82"/>
      <c r="R181" s="282"/>
      <c r="S181" s="282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82"/>
      <c r="R182" s="282"/>
      <c r="S182" s="282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82"/>
      <c r="R183" s="282"/>
      <c r="S183" s="282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82"/>
      <c r="R184" s="282"/>
      <c r="S184" s="282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82"/>
      <c r="R185" s="282"/>
      <c r="S185" s="282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82"/>
      <c r="R186" s="282"/>
      <c r="S186" s="282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91"/>
      <c r="R188" s="292"/>
      <c r="S188" s="293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94"/>
      <c r="R189" s="295"/>
      <c r="S189" s="296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97"/>
      <c r="R190" s="298"/>
      <c r="S190" s="299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82"/>
      <c r="R191" s="282"/>
      <c r="S191" s="282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77"/>
      <c r="R192" s="277"/>
      <c r="S192" s="277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77"/>
      <c r="R193" s="277"/>
      <c r="S193" s="277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82"/>
      <c r="R194" s="282"/>
      <c r="S194" s="282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82"/>
      <c r="R195" s="282"/>
      <c r="S195" s="282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82"/>
      <c r="R196" s="282"/>
      <c r="S196" s="282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304"/>
      <c r="R197" s="305"/>
      <c r="S197" s="306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44368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40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2021-06-21(월) 오전 00:00</v>
      </c>
      <c r="C15" s="323"/>
      <c r="D15" s="279" t="str">
        <f>TEXT($G$1, "[$-ko-KR]yyyy-mm-dd(ddd) ") &amp; "오후 14:00"</f>
        <v>2021-06-21(월) 오후 14:00</v>
      </c>
      <c r="E15" s="280"/>
      <c r="F15" s="281"/>
      <c r="G15" s="279" t="str">
        <f>TEXT($G$1, "[$-ko-KR]yyyy-mm-dd(ddd) ") &amp; "오후 19:00"</f>
        <v>2021-06-21(월) 오후 19:00</v>
      </c>
      <c r="H15" s="280"/>
      <c r="I15" s="281"/>
      <c r="J15" s="279" t="str">
        <f>TEXT($G$1, "[$-ko-KR]yyyy-mm-dd(ddd) ") &amp; "오후 21:00"</f>
        <v>2021-06-21(월) 오후 21:00</v>
      </c>
      <c r="K15" s="280"/>
      <c r="L15" s="281"/>
      <c r="M15" s="279" t="str">
        <f>TEXT($G$1+1, "[$-ko-KR]yyyy-mm-dd(ddd) ") &amp; "오전 00:00"</f>
        <v>2021-06-22(화)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77"/>
      <c r="R17" s="277"/>
      <c r="S17" s="277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77"/>
      <c r="R18" s="277"/>
      <c r="S18" s="277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82"/>
      <c r="R19" s="282"/>
      <c r="S19" s="282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82"/>
      <c r="R20" s="282"/>
      <c r="S20" s="282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82"/>
      <c r="R21" s="282"/>
      <c r="S21" s="282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82"/>
      <c r="R22" s="282"/>
      <c r="S22" s="282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82"/>
      <c r="R23" s="282"/>
      <c r="S23" s="282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82"/>
      <c r="R24" s="282"/>
      <c r="S24" s="282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91"/>
      <c r="R26" s="292"/>
      <c r="S26" s="293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294"/>
      <c r="R27" s="295"/>
      <c r="S27" s="296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297"/>
      <c r="R28" s="298"/>
      <c r="S28" s="299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82"/>
      <c r="R29" s="282"/>
      <c r="S29" s="282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77"/>
      <c r="R30" s="277"/>
      <c r="S30" s="277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77"/>
      <c r="R31" s="277"/>
      <c r="S31" s="277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82"/>
      <c r="R32" s="282"/>
      <c r="S32" s="282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82"/>
      <c r="R33" s="282"/>
      <c r="S33" s="282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82"/>
      <c r="R34" s="282"/>
      <c r="S34" s="282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304"/>
      <c r="R35" s="305"/>
      <c r="S35" s="306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40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2021-06-21(월) 오전 00:00</v>
      </c>
      <c r="C42" s="320"/>
      <c r="D42" s="279" t="str">
        <f>TEXT($G$1, "[$-ko-KR]yyyy-mm-dd(ddd) ") &amp; "오후 14:00"</f>
        <v>2021-06-21(월) 오후 14:00</v>
      </c>
      <c r="E42" s="280"/>
      <c r="F42" s="281"/>
      <c r="G42" s="279" t="str">
        <f>TEXT($G$1, "[$-ko-KR]yyyy-mm-dd(ddd) ") &amp; "오후 19:00"</f>
        <v>2021-06-21(월) 오후 19:00</v>
      </c>
      <c r="H42" s="280"/>
      <c r="I42" s="281"/>
      <c r="J42" s="279" t="str">
        <f>TEXT($G$1, "[$-ko-KR]yyyy-mm-dd(ddd) ") &amp; "오후 21:00"</f>
        <v>2021-06-21(월) 오후 21:00</v>
      </c>
      <c r="K42" s="280"/>
      <c r="L42" s="281"/>
      <c r="M42" s="279" t="str">
        <f>TEXT($G$1+1, "[$-ko-KR]yyyy-mm-dd(ddd) ") &amp; "오전 00:00"</f>
        <v>2021-06-22(화)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77"/>
      <c r="R44" s="277"/>
      <c r="S44" s="277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77"/>
      <c r="R45" s="277"/>
      <c r="S45" s="277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82"/>
      <c r="R46" s="282"/>
      <c r="S46" s="282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82"/>
      <c r="R47" s="282"/>
      <c r="S47" s="282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82"/>
      <c r="R48" s="282"/>
      <c r="S48" s="282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82"/>
      <c r="R49" s="282"/>
      <c r="S49" s="282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82"/>
      <c r="R50" s="282"/>
      <c r="S50" s="282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82"/>
      <c r="R51" s="282"/>
      <c r="S51" s="282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91"/>
      <c r="R53" s="292"/>
      <c r="S53" s="293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294"/>
      <c r="R54" s="295"/>
      <c r="S54" s="296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297"/>
      <c r="R55" s="298"/>
      <c r="S55" s="299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82"/>
      <c r="R56" s="282"/>
      <c r="S56" s="282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77"/>
      <c r="R57" s="277"/>
      <c r="S57" s="277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77"/>
      <c r="R58" s="277"/>
      <c r="S58" s="277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82"/>
      <c r="R59" s="282"/>
      <c r="S59" s="282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82"/>
      <c r="R60" s="282"/>
      <c r="S60" s="282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82"/>
      <c r="R61" s="282"/>
      <c r="S61" s="282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304"/>
      <c r="R62" s="305"/>
      <c r="S62" s="306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40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2021-06-21(월) 오전 00:00</v>
      </c>
      <c r="C69" s="320"/>
      <c r="D69" s="279" t="str">
        <f>TEXT($G$1, "[$-ko-KR]yyyy-mm-dd(ddd) ") &amp; "오후 14:00"</f>
        <v>2021-06-21(월) 오후 14:00</v>
      </c>
      <c r="E69" s="280"/>
      <c r="F69" s="281"/>
      <c r="G69" s="279" t="str">
        <f>TEXT($G$1, "[$-ko-KR]yyyy-mm-dd(ddd) ") &amp; "오후 19:00"</f>
        <v>2021-06-21(월) 오후 19:00</v>
      </c>
      <c r="H69" s="280"/>
      <c r="I69" s="281"/>
      <c r="J69" s="279" t="str">
        <f>TEXT($G$1, "[$-ko-KR]yyyy-mm-dd(ddd) ") &amp; "오후 21:00"</f>
        <v>2021-06-21(월) 오후 21:00</v>
      </c>
      <c r="K69" s="280"/>
      <c r="L69" s="281"/>
      <c r="M69" s="279" t="str">
        <f>TEXT($G$1+1, "[$-ko-KR]yyyy-mm-dd(ddd) ") &amp; "오전 00:00"</f>
        <v>2021-06-22(화)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77"/>
      <c r="R71" s="277"/>
      <c r="S71" s="277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77"/>
      <c r="R72" s="277"/>
      <c r="S72" s="277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82"/>
      <c r="R73" s="282"/>
      <c r="S73" s="282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82"/>
      <c r="R74" s="282"/>
      <c r="S74" s="282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82"/>
      <c r="R75" s="282"/>
      <c r="S75" s="282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82"/>
      <c r="R76" s="282"/>
      <c r="S76" s="282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82"/>
      <c r="R77" s="282"/>
      <c r="S77" s="282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82"/>
      <c r="R78" s="282"/>
      <c r="S78" s="282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91"/>
      <c r="R80" s="292"/>
      <c r="S80" s="293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294"/>
      <c r="R81" s="295"/>
      <c r="S81" s="296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297"/>
      <c r="R82" s="298"/>
      <c r="S82" s="299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82"/>
      <c r="R83" s="282"/>
      <c r="S83" s="282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77"/>
      <c r="R84" s="277"/>
      <c r="S84" s="277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77"/>
      <c r="R85" s="277"/>
      <c r="S85" s="277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82"/>
      <c r="R86" s="282"/>
      <c r="S86" s="282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82"/>
      <c r="R87" s="282"/>
      <c r="S87" s="282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82"/>
      <c r="R88" s="282"/>
      <c r="S88" s="282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304"/>
      <c r="R89" s="305"/>
      <c r="S89" s="306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40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2021-06-21(월) 오전 00:00</v>
      </c>
      <c r="C96" s="320"/>
      <c r="D96" s="279" t="str">
        <f>TEXT($G$1, "[$-ko-KR]yyyy-mm-dd(ddd) ") &amp; "오후 14:00"</f>
        <v>2021-06-21(월) 오후 14:00</v>
      </c>
      <c r="E96" s="280"/>
      <c r="F96" s="281"/>
      <c r="G96" s="279" t="str">
        <f>TEXT($G$1, "[$-ko-KR]yyyy-mm-dd(ddd) ") &amp; "오후 19:00"</f>
        <v>2021-06-21(월) 오후 19:00</v>
      </c>
      <c r="H96" s="280"/>
      <c r="I96" s="281"/>
      <c r="J96" s="279" t="str">
        <f>TEXT($G$1, "[$-ko-KR]yyyy-mm-dd(ddd) ") &amp; "오후 21:00"</f>
        <v>2021-06-21(월) 오후 21:00</v>
      </c>
      <c r="K96" s="280"/>
      <c r="L96" s="281"/>
      <c r="M96" s="279" t="str">
        <f>TEXT($G$1+1, "[$-ko-KR]yyyy-mm-dd(ddd) ") &amp; "오전 00:00"</f>
        <v>2021-06-22(화)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77"/>
      <c r="R98" s="277"/>
      <c r="S98" s="277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77"/>
      <c r="R99" s="277"/>
      <c r="S99" s="277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82"/>
      <c r="R100" s="282"/>
      <c r="S100" s="282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82"/>
      <c r="R101" s="282"/>
      <c r="S101" s="282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82"/>
      <c r="R102" s="282"/>
      <c r="S102" s="282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82"/>
      <c r="R103" s="282"/>
      <c r="S103" s="282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82"/>
      <c r="R104" s="282"/>
      <c r="S104" s="282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82"/>
      <c r="R105" s="282"/>
      <c r="S105" s="282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91"/>
      <c r="R107" s="292"/>
      <c r="S107" s="293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294"/>
      <c r="R108" s="295"/>
      <c r="S108" s="296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297"/>
      <c r="R109" s="298"/>
      <c r="S109" s="299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82"/>
      <c r="R110" s="282"/>
      <c r="S110" s="282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77"/>
      <c r="R111" s="277"/>
      <c r="S111" s="277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77"/>
      <c r="R112" s="277"/>
      <c r="S112" s="277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82"/>
      <c r="R113" s="282"/>
      <c r="S113" s="282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82"/>
      <c r="R114" s="282"/>
      <c r="S114" s="282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82"/>
      <c r="R115" s="282"/>
      <c r="S115" s="282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304"/>
      <c r="R116" s="305"/>
      <c r="S116" s="306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40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2021-06-21(월) 오전 00:00</v>
      </c>
      <c r="C123" s="320"/>
      <c r="D123" s="279" t="str">
        <f>TEXT($G$1, "[$-ko-KR]yyyy-mm-dd(ddd) ") &amp; "오후 14:00"</f>
        <v>2021-06-21(월) 오후 14:00</v>
      </c>
      <c r="E123" s="280"/>
      <c r="F123" s="281"/>
      <c r="G123" s="279" t="str">
        <f>TEXT($G$1, "[$-ko-KR]yyyy-mm-dd(ddd) ") &amp; "오후 19:00"</f>
        <v>2021-06-21(월) 오후 19:00</v>
      </c>
      <c r="H123" s="280"/>
      <c r="I123" s="281"/>
      <c r="J123" s="279" t="str">
        <f>TEXT($G$1, "[$-ko-KR]yyyy-mm-dd(ddd) ") &amp; "오후 21:00"</f>
        <v>2021-06-21(월) 오후 21:00</v>
      </c>
      <c r="K123" s="280"/>
      <c r="L123" s="281"/>
      <c r="M123" s="279" t="str">
        <f>TEXT($G$1+1, "[$-ko-KR]yyyy-mm-dd(ddd) ") &amp; "오전 00:00"</f>
        <v>2021-06-22(화)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77"/>
      <c r="R125" s="277"/>
      <c r="S125" s="277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77"/>
      <c r="R126" s="277"/>
      <c r="S126" s="277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82"/>
      <c r="R127" s="282"/>
      <c r="S127" s="282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82"/>
      <c r="R128" s="282"/>
      <c r="S128" s="282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82"/>
      <c r="R129" s="282"/>
      <c r="S129" s="282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82"/>
      <c r="R130" s="282"/>
      <c r="S130" s="282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82"/>
      <c r="R131" s="282"/>
      <c r="S131" s="282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82"/>
      <c r="R132" s="282"/>
      <c r="S132" s="282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91"/>
      <c r="R134" s="292"/>
      <c r="S134" s="293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294"/>
      <c r="R135" s="295"/>
      <c r="S135" s="296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297"/>
      <c r="R136" s="298"/>
      <c r="S136" s="299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82"/>
      <c r="R137" s="282"/>
      <c r="S137" s="282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77"/>
      <c r="R138" s="277"/>
      <c r="S138" s="277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77"/>
      <c r="R139" s="277"/>
      <c r="S139" s="277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82"/>
      <c r="R140" s="282"/>
      <c r="S140" s="282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82"/>
      <c r="R141" s="282"/>
      <c r="S141" s="282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82"/>
      <c r="R142" s="282"/>
      <c r="S142" s="282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304"/>
      <c r="R143" s="305"/>
      <c r="S143" s="306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40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2021-06-21(월) 오전 00:00</v>
      </c>
      <c r="C150" s="320"/>
      <c r="D150" s="279" t="str">
        <f>TEXT($G$1, "[$-ko-KR]yyyy-mm-dd(ddd) ") &amp; "오후 14:00"</f>
        <v>2021-06-21(월) 오후 14:00</v>
      </c>
      <c r="E150" s="280"/>
      <c r="F150" s="281"/>
      <c r="G150" s="279" t="str">
        <f>TEXT($G$1, "[$-ko-KR]yyyy-mm-dd(ddd) ") &amp; "오후 19:00"</f>
        <v>2021-06-21(월) 오후 19:00</v>
      </c>
      <c r="H150" s="280"/>
      <c r="I150" s="281"/>
      <c r="J150" s="279" t="str">
        <f>TEXT($G$1, "[$-ko-KR]yyyy-mm-dd(ddd) ") &amp; "오후 21:00"</f>
        <v>2021-06-21(월) 오후 21:00</v>
      </c>
      <c r="K150" s="280"/>
      <c r="L150" s="281"/>
      <c r="M150" s="279" t="str">
        <f>TEXT($G$1+1, "[$-ko-KR]yyyy-mm-dd(ddd) ") &amp; "오전 00:00"</f>
        <v>2021-06-22(화)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77"/>
      <c r="R152" s="277"/>
      <c r="S152" s="277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77"/>
      <c r="R153" s="277"/>
      <c r="S153" s="277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82"/>
      <c r="R154" s="282"/>
      <c r="S154" s="282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82"/>
      <c r="R155" s="282"/>
      <c r="S155" s="282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82"/>
      <c r="R156" s="282"/>
      <c r="S156" s="282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82"/>
      <c r="R157" s="282"/>
      <c r="S157" s="282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82"/>
      <c r="R158" s="282"/>
      <c r="S158" s="282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82"/>
      <c r="R159" s="282"/>
      <c r="S159" s="282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91"/>
      <c r="R161" s="292"/>
      <c r="S161" s="293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294"/>
      <c r="R162" s="295"/>
      <c r="S162" s="296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297"/>
      <c r="R163" s="298"/>
      <c r="S163" s="299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82"/>
      <c r="R164" s="282"/>
      <c r="S164" s="282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77"/>
      <c r="R165" s="277"/>
      <c r="S165" s="277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77"/>
      <c r="R166" s="277"/>
      <c r="S166" s="277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82"/>
      <c r="R167" s="282"/>
      <c r="S167" s="282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82"/>
      <c r="R168" s="282"/>
      <c r="S168" s="282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82"/>
      <c r="R169" s="282"/>
      <c r="S169" s="282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304"/>
      <c r="R170" s="305"/>
      <c r="S170" s="306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40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2021-06-21(월) 오전 00:00</v>
      </c>
      <c r="C177" s="320"/>
      <c r="D177" s="279" t="str">
        <f>TEXT($G$1, "[$-ko-KR]yyyy-mm-dd(ddd) ") &amp; "오후 14:00"</f>
        <v>2021-06-21(월) 오후 14:00</v>
      </c>
      <c r="E177" s="280"/>
      <c r="F177" s="281"/>
      <c r="G177" s="279" t="str">
        <f>TEXT($G$1, "[$-ko-KR]yyyy-mm-dd(ddd) ") &amp; "오후 19:00"</f>
        <v>2021-06-21(월) 오후 19:00</v>
      </c>
      <c r="H177" s="280"/>
      <c r="I177" s="281"/>
      <c r="J177" s="279" t="str">
        <f>TEXT($G$1, "[$-ko-KR]yyyy-mm-dd(ddd) ") &amp; "오후 21:00"</f>
        <v>2021-06-21(월) 오후 21:00</v>
      </c>
      <c r="K177" s="280"/>
      <c r="L177" s="281"/>
      <c r="M177" s="279" t="str">
        <f>TEXT($G$1+1, "[$-ko-KR]yyyy-mm-dd(ddd) ") &amp; "오전 00:00"</f>
        <v>2021-06-22(화)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77"/>
      <c r="R179" s="277"/>
      <c r="S179" s="277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77"/>
      <c r="R180" s="277"/>
      <c r="S180" s="277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82"/>
      <c r="R181" s="282"/>
      <c r="S181" s="282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82"/>
      <c r="R182" s="282"/>
      <c r="S182" s="282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82"/>
      <c r="R183" s="282"/>
      <c r="S183" s="282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82"/>
      <c r="R184" s="282"/>
      <c r="S184" s="282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82"/>
      <c r="R185" s="282"/>
      <c r="S185" s="282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82"/>
      <c r="R186" s="282"/>
      <c r="S186" s="282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91"/>
      <c r="R188" s="292"/>
      <c r="S188" s="293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294"/>
      <c r="R189" s="295"/>
      <c r="S189" s="296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297"/>
      <c r="R190" s="298"/>
      <c r="S190" s="299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82"/>
      <c r="R191" s="282"/>
      <c r="S191" s="282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77"/>
      <c r="R192" s="277"/>
      <c r="S192" s="277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77"/>
      <c r="R193" s="277"/>
      <c r="S193" s="277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82"/>
      <c r="R194" s="282"/>
      <c r="S194" s="282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82"/>
      <c r="R195" s="282"/>
      <c r="S195" s="282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82"/>
      <c r="R196" s="282"/>
      <c r="S196" s="282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304"/>
      <c r="R197" s="305"/>
      <c r="S197" s="306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44369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-384,069 KRW (-19.20%)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-531,299 KRW (-26.56%)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-397,182 KRW (-19.86%)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-619,433 KRW (-30.97%)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-483,008 KRW (-24.15%)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4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2021-06-22(화) 오전 00:00</v>
      </c>
      <c r="C15" s="323"/>
      <c r="D15" s="279" t="str">
        <f>TEXT($G$1, "[$-ko-KR]yyyy-mm-dd(ddd) ") &amp; "오후 14:00"</f>
        <v>2021-06-22(화) 오후 14:00</v>
      </c>
      <c r="E15" s="280"/>
      <c r="F15" s="281"/>
      <c r="G15" s="279" t="str">
        <f>TEXT($G$1, "[$-ko-KR]yyyy-mm-dd(ddd) ") &amp; "오후 19:00"</f>
        <v>2021-06-22(화) 오후 19:00</v>
      </c>
      <c r="H15" s="280"/>
      <c r="I15" s="281"/>
      <c r="J15" s="279" t="str">
        <f>TEXT($G$1, "[$-ko-KR]yyyy-mm-dd(ddd) ") &amp; "오후 21:00"</f>
        <v>2021-06-22(화) 오후 21:00</v>
      </c>
      <c r="K15" s="280"/>
      <c r="L15" s="281"/>
      <c r="M15" s="279" t="str">
        <f>TEXT($G$1+1, "[$-ko-KR]yyyy-mm-dd(ddd) ") &amp; "오전 00:00"</f>
        <v>2021-06-23(수)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>
        <f>IF(NOT(ISBLANK(_xlfn.IFNA(VLOOKUP($A17, $A$40:$O$199, 4, FALSE), ))), _xlfn.IFNA(VLOOKUP($A17, $A$40:$O$199, 4, FALSE), ), "")</f>
        <v>70.400000000000006</v>
      </c>
      <c r="E17" s="14">
        <f>IF(NOT(ISBLANK(_xlfn.IFNA(VLOOKUP($A17, $A$40:$O$199, 5, FALSE), ))), _xlfn.IFNA(VLOOKUP($A17, $A$40:$O$199, 5, FALSE), ), "")</f>
        <v>-5.8823529411764594E-2</v>
      </c>
      <c r="F17" s="16">
        <f>IF(NOT(ISBLANK(_xlfn.IFNA(VLOOKUP($A17, $A$40:$O$199, 6, FALSE), ))), _xlfn.IFNA(VLOOKUP($A17, $A$40:$O$199, 6, FALSE), ), "")</f>
        <v>-5882.3529411764594</v>
      </c>
      <c r="G17" s="29">
        <f>IF(NOT(ISBLANK(_xlfn.IFNA(VLOOKUP($A17, $A$40:$O$199, 7, FALSE), ))), _xlfn.IFNA(VLOOKUP($A17, $A$40:$O$199, 7, FALSE), ), "")</f>
        <v>68.099999999999994</v>
      </c>
      <c r="H17" s="14">
        <f>IF(NOT(ISBLANK(_xlfn.IFNA(VLOOKUP($A17, $A$40:$O$199, 8, FALSE), ))), _xlfn.IFNA(VLOOKUP($A17, $A$40:$O$199, 8, FALSE), ), "")</f>
        <v>-8.9572192513369023E-2</v>
      </c>
      <c r="I17" s="100">
        <f>IF(NOT(ISBLANK(_xlfn.IFNA(VLOOKUP($A17, $A$40:$O$199, 9, FALSE), ))), _xlfn.IFNA(VLOOKUP($A17, $A$40:$O$199, 9, FALSE), ), "")</f>
        <v>-8957.2192513369027</v>
      </c>
      <c r="J17" s="13">
        <f>IF(NOT(ISBLANK(_xlfn.IFNA(VLOOKUP($A17, $A$40:$O$199, 10, FALSE), ))), _xlfn.IFNA(VLOOKUP($A17, $A$40:$O$199, 10, FALSE), ), "")</f>
        <v>61.8</v>
      </c>
      <c r="K17" s="14">
        <f>IF(NOT(ISBLANK(_xlfn.IFNA(VLOOKUP($A17, $A$40:$O$199, 11, FALSE), ))), _xlfn.IFNA(VLOOKUP($A17, $A$40:$O$199, 11, FALSE), ), "")</f>
        <v>-0.17379679144385027</v>
      </c>
      <c r="L17" s="16">
        <f>IF(NOT(ISBLANK(_xlfn.IFNA(VLOOKUP($A17, $A$40:$O$199, 12, FALSE), ))), _xlfn.IFNA(VLOOKUP($A17, $A$40:$O$199, 12, FALSE), ), "")</f>
        <v>-17379.679144385027</v>
      </c>
      <c r="M17" s="29">
        <f>IF(NOT(ISBLANK(_xlfn.IFNA(VLOOKUP($A17, $A$40:$O$199, 13, FALSE), ))), _xlfn.IFNA(VLOOKUP($A17, $A$40:$O$199, 13, FALSE), ), "")</f>
        <v>61.7</v>
      </c>
      <c r="N17" s="14">
        <f>IF(NOT(ISBLANK(_xlfn.IFNA(VLOOKUP($A17, $A$40:$O$199, 14, FALSE), ))), _xlfn.IFNA(VLOOKUP($A17, $A$40:$O$199, 14, FALSE), ), "")</f>
        <v>-0.17513368983957212</v>
      </c>
      <c r="O17" s="16">
        <f>IF(NOT(ISBLANK(_xlfn.IFNA(VLOOKUP($A17, $A$40:$O$199, 15, FALSE), ))), _xlfn.IFNA(VLOOKUP($A17, $A$40:$O$199, 15, FALSE), ), "")</f>
        <v>-17513.368983957211</v>
      </c>
      <c r="Q17" s="277"/>
      <c r="R17" s="277"/>
      <c r="S17" s="277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>
        <f t="shared" ref="D18:D36" si="2">IF(NOT(ISBLANK(_xlfn.IFNA(VLOOKUP($A18, $A$40:$O$199, 4, FALSE), ))), _xlfn.IFNA(VLOOKUP($A18, $A$40:$O$199, 4, FALSE), ), "")</f>
        <v>52.3</v>
      </c>
      <c r="E18" s="32">
        <f t="shared" ref="E18:E36" si="3">IF(NOT(ISBLANK(_xlfn.IFNA(VLOOKUP($A18, $A$40:$O$199, 5, FALSE), ))), _xlfn.IFNA(VLOOKUP($A18, $A$40:$O$199, 5, FALSE), ), "")</f>
        <v>-0.19414483821263492</v>
      </c>
      <c r="F18" s="18">
        <f t="shared" ref="F18:F36" si="4">IF(NOT(ISBLANK(_xlfn.IFNA(VLOOKUP($A18, $A$40:$O$199, 6, FALSE), ))), _xlfn.IFNA(VLOOKUP($A18, $A$40:$O$199, 6, FALSE), ), "")</f>
        <v>-19414.483821263493</v>
      </c>
      <c r="G18" s="31">
        <f t="shared" ref="G18:G36" si="5">IF(NOT(ISBLANK(_xlfn.IFNA(VLOOKUP($A18, $A$40:$O$199, 7, FALSE), ))), _xlfn.IFNA(VLOOKUP($A18, $A$40:$O$199, 7, FALSE), ), "")</f>
        <v>46.4</v>
      </c>
      <c r="H18" s="32">
        <f t="shared" ref="H18:H36" si="6">IF(NOT(ISBLANK(_xlfn.IFNA(VLOOKUP($A18, $A$40:$O$199, 8, FALSE), ))), _xlfn.IFNA(VLOOKUP($A18, $A$40:$O$199, 8, FALSE), ), "")</f>
        <v>-0.28505392912172584</v>
      </c>
      <c r="I18" s="101">
        <f t="shared" ref="I18:I36" si="7">IF(NOT(ISBLANK(_xlfn.IFNA(VLOOKUP($A18, $A$40:$O$199, 9, FALSE), ))), _xlfn.IFNA(VLOOKUP($A18, $A$40:$O$199, 9, FALSE), ), "")</f>
        <v>-28505.392912172585</v>
      </c>
      <c r="J18" s="15">
        <f t="shared" ref="J18:J36" si="8">IF(NOT(ISBLANK(_xlfn.IFNA(VLOOKUP($A18, $A$40:$O$199, 10, FALSE), ))), _xlfn.IFNA(VLOOKUP($A18, $A$40:$O$199, 10, FALSE), ), "")</f>
        <v>43.6</v>
      </c>
      <c r="K18" s="32">
        <f t="shared" ref="K18:K36" si="9">IF(NOT(ISBLANK(_xlfn.IFNA(VLOOKUP($A18, $A$40:$O$199, 11, FALSE), ))), _xlfn.IFNA(VLOOKUP($A18, $A$40:$O$199, 11, FALSE), ), "")</f>
        <v>-0.32819722650231131</v>
      </c>
      <c r="L18" s="18">
        <f t="shared" ref="L18:L36" si="10">IF(NOT(ISBLANK(_xlfn.IFNA(VLOOKUP($A18, $A$40:$O$199, 12, FALSE), ))), _xlfn.IFNA(VLOOKUP($A18, $A$40:$O$199, 12, FALSE), ), "")</f>
        <v>-32819.722650231131</v>
      </c>
      <c r="M18" s="31">
        <f t="shared" ref="M18:M36" si="11">IF(NOT(ISBLANK(_xlfn.IFNA(VLOOKUP($A18, $A$40:$O$199, 13, FALSE), ))), _xlfn.IFNA(VLOOKUP($A18, $A$40:$O$199, 13, FALSE), ), "")</f>
        <v>44.8</v>
      </c>
      <c r="N18" s="32">
        <f t="shared" ref="N18:N36" si="12">IF(NOT(ISBLANK(_xlfn.IFNA(VLOOKUP($A18, $A$40:$O$199, 14, FALSE), ))), _xlfn.IFNA(VLOOKUP($A18, $A$40:$O$199, 14, FALSE), ), "")</f>
        <v>-0.30970724191063187</v>
      </c>
      <c r="O18" s="18">
        <f t="shared" ref="O18:O36" si="13">IF(NOT(ISBLANK(_xlfn.IFNA(VLOOKUP($A18, $A$40:$O$199, 15, FALSE), ))), _xlfn.IFNA(VLOOKUP($A18, $A$40:$O$199, 15, FALSE), ), "")</f>
        <v>-30970.724191063186</v>
      </c>
      <c r="Q18" s="277"/>
      <c r="R18" s="277"/>
      <c r="S18" s="277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>
        <f t="shared" si="2"/>
        <v>77.2</v>
      </c>
      <c r="E19" s="32">
        <f t="shared" si="3"/>
        <v>4.4654939106901173E-2</v>
      </c>
      <c r="F19" s="18">
        <f t="shared" si="4"/>
        <v>4465.4939106901174</v>
      </c>
      <c r="G19" s="31">
        <f t="shared" si="5"/>
        <v>72.900000000000006</v>
      </c>
      <c r="H19" s="32">
        <f t="shared" si="6"/>
        <v>-1.3531799729364004E-2</v>
      </c>
      <c r="I19" s="101">
        <f t="shared" si="7"/>
        <v>-1353.1799729364004</v>
      </c>
      <c r="J19" s="15">
        <f t="shared" si="8"/>
        <v>66.8</v>
      </c>
      <c r="K19" s="32">
        <f t="shared" si="9"/>
        <v>-9.6075778078484553E-2</v>
      </c>
      <c r="L19" s="18">
        <f t="shared" si="10"/>
        <v>-9607.5778078484545</v>
      </c>
      <c r="M19" s="31">
        <f t="shared" si="11"/>
        <v>69.3</v>
      </c>
      <c r="N19" s="32">
        <f t="shared" si="12"/>
        <v>-6.2246278755074533E-2</v>
      </c>
      <c r="O19" s="18">
        <f t="shared" si="13"/>
        <v>-6224.6278755074536</v>
      </c>
      <c r="Q19" s="282"/>
      <c r="R19" s="282"/>
      <c r="S19" s="282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>
        <f t="shared" si="2"/>
        <v>64.8</v>
      </c>
      <c r="E20" s="32">
        <f t="shared" si="3"/>
        <v>-8.9887640449438283E-2</v>
      </c>
      <c r="F20" s="18">
        <f t="shared" si="4"/>
        <v>-8988.7640449438277</v>
      </c>
      <c r="G20" s="31">
        <f t="shared" si="5"/>
        <v>61.1</v>
      </c>
      <c r="H20" s="32">
        <f t="shared" si="6"/>
        <v>-0.14185393258426968</v>
      </c>
      <c r="I20" s="101">
        <f t="shared" si="7"/>
        <v>-14185.393258426968</v>
      </c>
      <c r="J20" s="15">
        <f t="shared" si="8"/>
        <v>58.2</v>
      </c>
      <c r="K20" s="32">
        <f t="shared" si="9"/>
        <v>-0.18258426966292135</v>
      </c>
      <c r="L20" s="18">
        <f t="shared" si="10"/>
        <v>-18258.426966292136</v>
      </c>
      <c r="M20" s="31">
        <f t="shared" si="11"/>
        <v>57.7</v>
      </c>
      <c r="N20" s="32">
        <f t="shared" si="12"/>
        <v>-0.1896067415730337</v>
      </c>
      <c r="O20" s="18">
        <f t="shared" si="13"/>
        <v>-18960.674157303369</v>
      </c>
      <c r="Q20" s="282"/>
      <c r="R20" s="282"/>
      <c r="S20" s="282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>
        <f t="shared" si="2"/>
        <v>16.7</v>
      </c>
      <c r="E21" s="21">
        <f t="shared" si="3"/>
        <v>-0.11640211640211637</v>
      </c>
      <c r="F21" s="22">
        <f t="shared" si="4"/>
        <v>-11640.211640211637</v>
      </c>
      <c r="G21" s="30">
        <f t="shared" si="5"/>
        <v>15.3</v>
      </c>
      <c r="H21" s="21">
        <f t="shared" si="6"/>
        <v>-0.19047619047619038</v>
      </c>
      <c r="I21" s="105">
        <f t="shared" si="7"/>
        <v>-19047.619047619039</v>
      </c>
      <c r="J21" s="20">
        <f t="shared" si="8"/>
        <v>13.5</v>
      </c>
      <c r="K21" s="21">
        <f t="shared" si="9"/>
        <v>-0.28571428571428564</v>
      </c>
      <c r="L21" s="22">
        <f t="shared" si="10"/>
        <v>-28571.428571428565</v>
      </c>
      <c r="M21" s="30">
        <f t="shared" si="11"/>
        <v>13.9</v>
      </c>
      <c r="N21" s="21">
        <f t="shared" si="12"/>
        <v>-0.26455026455026448</v>
      </c>
      <c r="O21" s="22">
        <f t="shared" si="13"/>
        <v>-26455.026455026447</v>
      </c>
      <c r="Q21" s="282"/>
      <c r="R21" s="282"/>
      <c r="S21" s="282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>
        <f t="shared" si="2"/>
        <v>29.7</v>
      </c>
      <c r="E22" s="107">
        <f t="shared" si="3"/>
        <v>-0.20161290322580652</v>
      </c>
      <c r="F22" s="108">
        <f t="shared" si="4"/>
        <v>-20161.290322580651</v>
      </c>
      <c r="G22" s="109">
        <f t="shared" si="5"/>
        <v>26.3</v>
      </c>
      <c r="H22" s="107">
        <f t="shared" si="6"/>
        <v>-0.29301075268817206</v>
      </c>
      <c r="I22" s="110">
        <f t="shared" si="7"/>
        <v>-29301.075268817207</v>
      </c>
      <c r="J22" s="106">
        <f t="shared" si="8"/>
        <v>23.6</v>
      </c>
      <c r="K22" s="107">
        <f t="shared" si="9"/>
        <v>-0.36559139784946237</v>
      </c>
      <c r="L22" s="108">
        <f t="shared" si="10"/>
        <v>-36559.139784946237</v>
      </c>
      <c r="M22" s="109">
        <f t="shared" si="11"/>
        <v>24.8</v>
      </c>
      <c r="N22" s="107">
        <f t="shared" si="12"/>
        <v>-0.33333333333333337</v>
      </c>
      <c r="O22" s="108">
        <f t="shared" si="13"/>
        <v>-33333.333333333336</v>
      </c>
      <c r="Q22" s="282"/>
      <c r="R22" s="282"/>
      <c r="S22" s="282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>
        <f t="shared" si="2"/>
        <v>2.65</v>
      </c>
      <c r="E23" s="32">
        <f t="shared" si="3"/>
        <v>-9.556313993174069E-2</v>
      </c>
      <c r="F23" s="18">
        <f t="shared" si="4"/>
        <v>-9556.3139931740698</v>
      </c>
      <c r="G23" s="31">
        <f t="shared" si="5"/>
        <v>2.39</v>
      </c>
      <c r="H23" s="32">
        <f t="shared" si="6"/>
        <v>-0.18430034129692832</v>
      </c>
      <c r="I23" s="101">
        <f t="shared" si="7"/>
        <v>-18430.034129692831</v>
      </c>
      <c r="J23" s="15">
        <f t="shared" si="8"/>
        <v>2.2599999999999998</v>
      </c>
      <c r="K23" s="32">
        <f t="shared" si="9"/>
        <v>-0.22866894197952231</v>
      </c>
      <c r="L23" s="18">
        <f t="shared" si="10"/>
        <v>-22866.894197952231</v>
      </c>
      <c r="M23" s="31">
        <f t="shared" si="11"/>
        <v>2.35</v>
      </c>
      <c r="N23" s="32">
        <f t="shared" si="12"/>
        <v>-0.19795221843003413</v>
      </c>
      <c r="O23" s="18">
        <f t="shared" si="13"/>
        <v>-19795.221843003412</v>
      </c>
      <c r="Q23" s="282"/>
      <c r="R23" s="282"/>
      <c r="S23" s="282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>
        <f t="shared" si="2"/>
        <v>49</v>
      </c>
      <c r="E24" s="32">
        <f t="shared" si="3"/>
        <v>-0.1155234657039711</v>
      </c>
      <c r="F24" s="18">
        <f t="shared" si="4"/>
        <v>-11552.346570397109</v>
      </c>
      <c r="G24" s="31">
        <f t="shared" si="5"/>
        <v>45.5</v>
      </c>
      <c r="H24" s="32">
        <f t="shared" si="6"/>
        <v>-0.17870036101083031</v>
      </c>
      <c r="I24" s="101">
        <f t="shared" si="7"/>
        <v>-17870.036101083031</v>
      </c>
      <c r="J24" s="15">
        <f t="shared" si="8"/>
        <v>42.5</v>
      </c>
      <c r="K24" s="32">
        <f t="shared" si="9"/>
        <v>-0.23285198555956677</v>
      </c>
      <c r="L24" s="18">
        <f t="shared" si="10"/>
        <v>-23285.198555956678</v>
      </c>
      <c r="M24" s="31">
        <f t="shared" si="11"/>
        <v>42.5</v>
      </c>
      <c r="N24" s="32">
        <f t="shared" si="12"/>
        <v>-0.23285198555956677</v>
      </c>
      <c r="O24" s="18">
        <f t="shared" si="13"/>
        <v>-23285.198555956678</v>
      </c>
      <c r="Q24" s="282"/>
      <c r="R24" s="282"/>
      <c r="S24" s="282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>
        <f t="shared" si="2"/>
        <v>49.2</v>
      </c>
      <c r="E25" s="32">
        <f t="shared" si="3"/>
        <v>-0.14434782608695648</v>
      </c>
      <c r="F25" s="18">
        <f t="shared" si="4"/>
        <v>-14434.782608695648</v>
      </c>
      <c r="G25" s="31">
        <f t="shared" si="5"/>
        <v>44.5</v>
      </c>
      <c r="H25" s="32">
        <f t="shared" si="6"/>
        <v>-0.22608695652173913</v>
      </c>
      <c r="I25" s="101">
        <f t="shared" si="7"/>
        <v>-22608.695652173912</v>
      </c>
      <c r="J25" s="15">
        <f t="shared" si="8"/>
        <v>40.6</v>
      </c>
      <c r="K25" s="32">
        <f t="shared" si="9"/>
        <v>-0.29391304347826086</v>
      </c>
      <c r="L25" s="18">
        <f t="shared" si="10"/>
        <v>-29391.304347826084</v>
      </c>
      <c r="M25" s="31">
        <f t="shared" si="11"/>
        <v>43</v>
      </c>
      <c r="N25" s="32">
        <f t="shared" si="12"/>
        <v>-0.25217391304347825</v>
      </c>
      <c r="O25" s="18">
        <f t="shared" si="13"/>
        <v>-25217.391304347824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>
        <f t="shared" si="2"/>
        <v>12.2</v>
      </c>
      <c r="E26" s="25">
        <f t="shared" si="3"/>
        <v>-8.9552238805970227E-2</v>
      </c>
      <c r="F26" s="104">
        <f t="shared" si="4"/>
        <v>-8955.2238805970228</v>
      </c>
      <c r="G26" s="102">
        <f t="shared" si="5"/>
        <v>11</v>
      </c>
      <c r="H26" s="25">
        <f t="shared" si="6"/>
        <v>-0.17910447761194032</v>
      </c>
      <c r="I26" s="103">
        <f t="shared" si="7"/>
        <v>-17910.447761194031</v>
      </c>
      <c r="J26" s="24">
        <f t="shared" si="8"/>
        <v>9.93</v>
      </c>
      <c r="K26" s="25">
        <f t="shared" si="9"/>
        <v>-0.25895522388059705</v>
      </c>
      <c r="L26" s="104">
        <f t="shared" si="10"/>
        <v>-25895.522388059704</v>
      </c>
      <c r="M26" s="102">
        <f t="shared" si="11"/>
        <v>10</v>
      </c>
      <c r="N26" s="25">
        <f t="shared" si="12"/>
        <v>-0.2537313432835821</v>
      </c>
      <c r="O26" s="104">
        <f t="shared" si="13"/>
        <v>-25373.13432835821</v>
      </c>
      <c r="Q26" s="291"/>
      <c r="R26" s="292"/>
      <c r="S26" s="293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>
        <f t="shared" si="2"/>
        <v>21.7</v>
      </c>
      <c r="E27" s="14">
        <f t="shared" si="3"/>
        <v>-6.4655172413793108E-2</v>
      </c>
      <c r="F27" s="16">
        <f t="shared" si="4"/>
        <v>-6465.5172413793107</v>
      </c>
      <c r="G27" s="29">
        <f t="shared" si="5"/>
        <v>20.3</v>
      </c>
      <c r="H27" s="14">
        <f t="shared" si="6"/>
        <v>-0.12499999999999994</v>
      </c>
      <c r="I27" s="100">
        <f t="shared" si="7"/>
        <v>-12499.999999999995</v>
      </c>
      <c r="J27" s="13">
        <f t="shared" si="8"/>
        <v>18.5</v>
      </c>
      <c r="K27" s="14">
        <f t="shared" si="9"/>
        <v>-0.20258620689655171</v>
      </c>
      <c r="L27" s="16">
        <f t="shared" si="10"/>
        <v>-20258.62068965517</v>
      </c>
      <c r="M27" s="29">
        <f t="shared" si="11"/>
        <v>18.5</v>
      </c>
      <c r="N27" s="14">
        <f t="shared" si="12"/>
        <v>-0.20258620689655171</v>
      </c>
      <c r="O27" s="16">
        <f t="shared" si="13"/>
        <v>-20258.62068965517</v>
      </c>
      <c r="Q27" s="294"/>
      <c r="R27" s="295"/>
      <c r="S27" s="296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>
        <f t="shared" si="2"/>
        <v>47.8</v>
      </c>
      <c r="E28" s="32">
        <f t="shared" si="3"/>
        <v>-0.11152416356877325</v>
      </c>
      <c r="F28" s="18">
        <f t="shared" si="4"/>
        <v>-11152.416356877324</v>
      </c>
      <c r="G28" s="31">
        <f t="shared" si="5"/>
        <v>43.4</v>
      </c>
      <c r="H28" s="32">
        <f t="shared" si="6"/>
        <v>-0.19330855018587359</v>
      </c>
      <c r="I28" s="101">
        <f t="shared" si="7"/>
        <v>-19330.855018587357</v>
      </c>
      <c r="J28" s="15">
        <f t="shared" si="8"/>
        <v>39.4</v>
      </c>
      <c r="K28" s="32">
        <f t="shared" si="9"/>
        <v>-0.26765799256505574</v>
      </c>
      <c r="L28" s="18">
        <f t="shared" si="10"/>
        <v>-26765.799256505572</v>
      </c>
      <c r="M28" s="31">
        <f t="shared" si="11"/>
        <v>41.3</v>
      </c>
      <c r="N28" s="32">
        <f t="shared" si="12"/>
        <v>-0.23234200743494424</v>
      </c>
      <c r="O28" s="18">
        <f t="shared" si="13"/>
        <v>-23234.200743494424</v>
      </c>
      <c r="Q28" s="297"/>
      <c r="R28" s="298"/>
      <c r="S28" s="299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>
        <f t="shared" si="2"/>
        <v>5.33</v>
      </c>
      <c r="E29" s="32">
        <f t="shared" si="3"/>
        <v>-0.19364599092284421</v>
      </c>
      <c r="F29" s="18">
        <f t="shared" si="4"/>
        <v>-19364.599092284421</v>
      </c>
      <c r="G29" s="31">
        <f t="shared" si="5"/>
        <v>4.79</v>
      </c>
      <c r="H29" s="32">
        <f t="shared" si="6"/>
        <v>-0.27534039334341909</v>
      </c>
      <c r="I29" s="101">
        <f t="shared" si="7"/>
        <v>-27534.039334341909</v>
      </c>
      <c r="J29" s="15">
        <f t="shared" si="8"/>
        <v>4.58</v>
      </c>
      <c r="K29" s="32">
        <f t="shared" si="9"/>
        <v>-0.30711043872919819</v>
      </c>
      <c r="L29" s="18">
        <f t="shared" si="10"/>
        <v>-30711.043872919818</v>
      </c>
      <c r="M29" s="31">
        <f t="shared" si="11"/>
        <v>4.67</v>
      </c>
      <c r="N29" s="32">
        <f t="shared" si="12"/>
        <v>-0.29349470499243574</v>
      </c>
      <c r="O29" s="18">
        <f t="shared" si="13"/>
        <v>-29349.470499243573</v>
      </c>
      <c r="Q29" s="282"/>
      <c r="R29" s="282"/>
      <c r="S29" s="282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>
        <f t="shared" si="2"/>
        <v>4.7</v>
      </c>
      <c r="E30" s="32">
        <f t="shared" si="3"/>
        <v>-0.17253521126760557</v>
      </c>
      <c r="F30" s="18">
        <f t="shared" si="4"/>
        <v>-17253.521126760555</v>
      </c>
      <c r="G30" s="31">
        <f t="shared" si="5"/>
        <v>4.16</v>
      </c>
      <c r="H30" s="32">
        <f t="shared" si="6"/>
        <v>-0.26760563380281682</v>
      </c>
      <c r="I30" s="101">
        <f t="shared" si="7"/>
        <v>-26760.563380281681</v>
      </c>
      <c r="J30" s="15">
        <f t="shared" si="8"/>
        <v>3.85</v>
      </c>
      <c r="K30" s="32">
        <f t="shared" si="9"/>
        <v>-0.32218309859154926</v>
      </c>
      <c r="L30" s="18">
        <f t="shared" si="10"/>
        <v>-32218.309859154924</v>
      </c>
      <c r="M30" s="31">
        <f t="shared" si="11"/>
        <v>3.91</v>
      </c>
      <c r="N30" s="32">
        <f t="shared" si="12"/>
        <v>-0.31161971830985907</v>
      </c>
      <c r="O30" s="18">
        <f t="shared" si="13"/>
        <v>-31161.971830985909</v>
      </c>
      <c r="Q30" s="277"/>
      <c r="R30" s="277"/>
      <c r="S30" s="277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>
        <f t="shared" si="2"/>
        <v>9.3000000000000007</v>
      </c>
      <c r="E31" s="21">
        <f t="shared" si="3"/>
        <v>-0.14678899082568803</v>
      </c>
      <c r="F31" s="22">
        <f t="shared" si="4"/>
        <v>-14678.899082568803</v>
      </c>
      <c r="G31" s="30">
        <f t="shared" si="5"/>
        <v>8.1199999999999992</v>
      </c>
      <c r="H31" s="21">
        <f t="shared" si="6"/>
        <v>-0.2550458715596331</v>
      </c>
      <c r="I31" s="105">
        <f t="shared" si="7"/>
        <v>-25504.587155963309</v>
      </c>
      <c r="J31" s="20">
        <f t="shared" si="8"/>
        <v>7.35</v>
      </c>
      <c r="K31" s="21">
        <f t="shared" si="9"/>
        <v>-0.32568807339449546</v>
      </c>
      <c r="L31" s="22">
        <f t="shared" si="10"/>
        <v>-32568.807339449544</v>
      </c>
      <c r="M31" s="30">
        <f t="shared" si="11"/>
        <v>7.52</v>
      </c>
      <c r="N31" s="21">
        <f t="shared" si="12"/>
        <v>-0.31009174311926613</v>
      </c>
      <c r="O31" s="22">
        <f t="shared" si="13"/>
        <v>-31009.174311926614</v>
      </c>
      <c r="Q31" s="277"/>
      <c r="R31" s="277"/>
      <c r="S31" s="277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>
        <f t="shared" si="2"/>
        <v>11.9</v>
      </c>
      <c r="E32" s="107">
        <f t="shared" si="3"/>
        <v>-0.13768115942028988</v>
      </c>
      <c r="F32" s="108">
        <f t="shared" si="4"/>
        <v>-13768.115942028988</v>
      </c>
      <c r="G32" s="109">
        <f t="shared" si="5"/>
        <v>11.1</v>
      </c>
      <c r="H32" s="107">
        <f t="shared" si="6"/>
        <v>-0.19565217391304354</v>
      </c>
      <c r="I32" s="110">
        <f t="shared" si="7"/>
        <v>-19565.217391304355</v>
      </c>
      <c r="J32" s="106">
        <f t="shared" si="8"/>
        <v>10.5</v>
      </c>
      <c r="K32" s="107">
        <f t="shared" si="9"/>
        <v>-0.23913043478260873</v>
      </c>
      <c r="L32" s="108">
        <f t="shared" si="10"/>
        <v>-23913.043478260872</v>
      </c>
      <c r="M32" s="109">
        <f t="shared" si="11"/>
        <v>10.3</v>
      </c>
      <c r="N32" s="107">
        <f t="shared" si="12"/>
        <v>-0.25362318840579706</v>
      </c>
      <c r="O32" s="108">
        <f t="shared" si="13"/>
        <v>-25362.318840579705</v>
      </c>
      <c r="Q32" s="282"/>
      <c r="R32" s="282"/>
      <c r="S32" s="282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>
        <f t="shared" si="2"/>
        <v>33.299999999999997</v>
      </c>
      <c r="E33" s="32">
        <f t="shared" si="3"/>
        <v>-0.13054830287206268</v>
      </c>
      <c r="F33" s="18">
        <f t="shared" si="4"/>
        <v>-13054.830287206267</v>
      </c>
      <c r="G33" s="31">
        <f t="shared" si="5"/>
        <v>30</v>
      </c>
      <c r="H33" s="32">
        <f t="shared" si="6"/>
        <v>-0.21671018276762397</v>
      </c>
      <c r="I33" s="101">
        <f t="shared" si="7"/>
        <v>-21671.018276762396</v>
      </c>
      <c r="J33" s="15">
        <f t="shared" si="8"/>
        <v>28.5</v>
      </c>
      <c r="K33" s="32">
        <f t="shared" si="9"/>
        <v>-0.25587467362924277</v>
      </c>
      <c r="L33" s="18">
        <f t="shared" si="10"/>
        <v>-25587.467362924275</v>
      </c>
      <c r="M33" s="31">
        <f t="shared" si="11"/>
        <v>29.2</v>
      </c>
      <c r="N33" s="32">
        <f t="shared" si="12"/>
        <v>-0.23759791122715401</v>
      </c>
      <c r="O33" s="18">
        <f t="shared" si="13"/>
        <v>-23759.7911227154</v>
      </c>
      <c r="Q33" s="282"/>
      <c r="R33" s="282"/>
      <c r="S33" s="282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>
        <f t="shared" si="2"/>
        <v>6.84</v>
      </c>
      <c r="E34" s="32">
        <f t="shared" si="3"/>
        <v>-0.11855670103092783</v>
      </c>
      <c r="F34" s="18">
        <f t="shared" si="4"/>
        <v>-11855.670103092783</v>
      </c>
      <c r="G34" s="31">
        <f t="shared" si="5"/>
        <v>6.22</v>
      </c>
      <c r="H34" s="32">
        <f t="shared" si="6"/>
        <v>-0.1984536082474227</v>
      </c>
      <c r="I34" s="101">
        <f t="shared" si="7"/>
        <v>-19845.360824742271</v>
      </c>
      <c r="J34" s="15">
        <f t="shared" si="8"/>
        <v>6.23</v>
      </c>
      <c r="K34" s="32">
        <f t="shared" si="9"/>
        <v>-0.19716494845360816</v>
      </c>
      <c r="L34" s="18">
        <f t="shared" si="10"/>
        <v>-19716.494845360816</v>
      </c>
      <c r="M34" s="31">
        <f t="shared" si="11"/>
        <v>5.92</v>
      </c>
      <c r="N34" s="32">
        <f t="shared" si="12"/>
        <v>-0.23711340206185566</v>
      </c>
      <c r="O34" s="18">
        <f t="shared" si="13"/>
        <v>-23711.340206185567</v>
      </c>
      <c r="Q34" s="282"/>
      <c r="R34" s="282"/>
      <c r="S34" s="282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>
        <f t="shared" si="2"/>
        <v>5.96</v>
      </c>
      <c r="E35" s="32">
        <f t="shared" si="3"/>
        <v>-0.29882352941176471</v>
      </c>
      <c r="F35" s="18">
        <f t="shared" si="4"/>
        <v>-29882.352941176472</v>
      </c>
      <c r="G35" s="31">
        <f t="shared" si="5"/>
        <v>5.23</v>
      </c>
      <c r="H35" s="32">
        <f t="shared" si="6"/>
        <v>-0.38470588235294112</v>
      </c>
      <c r="I35" s="101">
        <f t="shared" si="7"/>
        <v>-38470.588235294112</v>
      </c>
      <c r="J35" s="15">
        <f t="shared" si="8"/>
        <v>4.91</v>
      </c>
      <c r="K35" s="32">
        <f t="shared" si="9"/>
        <v>-0.4223529411764706</v>
      </c>
      <c r="L35" s="18">
        <f t="shared" si="10"/>
        <v>-42235.294117647063</v>
      </c>
      <c r="M35" s="31">
        <f t="shared" si="11"/>
        <v>5.09</v>
      </c>
      <c r="N35" s="32">
        <f t="shared" si="12"/>
        <v>-0.4011764705882353</v>
      </c>
      <c r="O35" s="18">
        <f t="shared" si="13"/>
        <v>-40117.647058823532</v>
      </c>
      <c r="Q35" s="304"/>
      <c r="R35" s="305"/>
      <c r="S35" s="306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>
        <f t="shared" si="2"/>
        <v>38392000</v>
      </c>
      <c r="E36" s="25">
        <f t="shared" si="3"/>
        <v>-1.561498423117356E-2</v>
      </c>
      <c r="F36" s="104">
        <f t="shared" si="4"/>
        <v>-1561.498423117356</v>
      </c>
      <c r="G36" s="102">
        <f t="shared" si="5"/>
        <v>37019000</v>
      </c>
      <c r="H36" s="25">
        <f t="shared" si="6"/>
        <v>-5.0819209763852208E-2</v>
      </c>
      <c r="I36" s="103">
        <f t="shared" si="7"/>
        <v>-5081.9209763852205</v>
      </c>
      <c r="J36" s="24">
        <f t="shared" si="8"/>
        <v>35499000</v>
      </c>
      <c r="K36" s="25">
        <f t="shared" si="9"/>
        <v>-8.9792569421296889E-2</v>
      </c>
      <c r="L36" s="104">
        <f t="shared" si="10"/>
        <v>-8979.2569421296885</v>
      </c>
      <c r="M36" s="102">
        <f t="shared" si="11"/>
        <v>35914000</v>
      </c>
      <c r="N36" s="25">
        <f t="shared" si="12"/>
        <v>-7.9151816620086662E-2</v>
      </c>
      <c r="O36" s="104">
        <f t="shared" si="13"/>
        <v>-7915.1816620086665</v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-0.12257884825442104</v>
      </c>
      <c r="F37" s="28">
        <f>SUM(F17:F36)</f>
        <v>-245157.69650884208</v>
      </c>
      <c r="G37" s="26" t="s">
        <v>43</v>
      </c>
      <c r="H37" s="27">
        <f>IF(COUNT(H17:H36), SUM(H17:H36) / COUNT(H17:H36), 0)</f>
        <v>-0.1972166219745578</v>
      </c>
      <c r="I37" s="28">
        <f>SUM(I17:I36)</f>
        <v>-394433.24394911557</v>
      </c>
      <c r="J37" s="26" t="s">
        <v>43</v>
      </c>
      <c r="K37" s="27">
        <f>IF(COUNT(K17:K36), SUM(K17:K36) / COUNT(K17:K36), 0)</f>
        <v>-0.25379451608946696</v>
      </c>
      <c r="L37" s="28">
        <f>SUM(L17:L36)</f>
        <v>-507589.03217893397</v>
      </c>
      <c r="M37" s="26" t="s">
        <v>43</v>
      </c>
      <c r="N37" s="27">
        <f>IF(COUNT(N17:N36), SUM(N17:N36) / COUNT(N17:N36), 0)</f>
        <v>-0.24150420899673786</v>
      </c>
      <c r="O37" s="28">
        <f>SUM(O17:O36)</f>
        <v>-483008.41799347574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4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2021-06-22(화) 오전 00:00</v>
      </c>
      <c r="C42" s="320"/>
      <c r="D42" s="279" t="str">
        <f>TEXT($G$1, "[$-ko-KR]yyyy-mm-dd(ddd) ") &amp; "오후 14:00"</f>
        <v>2021-06-22(화) 오후 14:00</v>
      </c>
      <c r="E42" s="280"/>
      <c r="F42" s="281"/>
      <c r="G42" s="279" t="str">
        <f>TEXT($G$1, "[$-ko-KR]yyyy-mm-dd(ddd) ") &amp; "오후 19:00"</f>
        <v>2021-06-22(화) 오후 19:00</v>
      </c>
      <c r="H42" s="280"/>
      <c r="I42" s="281"/>
      <c r="J42" s="279" t="str">
        <f>TEXT($G$1, "[$-ko-KR]yyyy-mm-dd(ddd) ") &amp; "오후 21:00"</f>
        <v>2021-06-22(화) 오후 21:00</v>
      </c>
      <c r="K42" s="280"/>
      <c r="L42" s="281"/>
      <c r="M42" s="279" t="str">
        <f>TEXT($G$1+1, "[$-ko-KR]yyyy-mm-dd(ddd) ") &amp; "오전 00:00"</f>
        <v>2021-06-23(수)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>
        <v>5.96</v>
      </c>
      <c r="E44" s="14">
        <f>IF(ISNUMBER(D44), (D44 - $B44) / $B44, "")</f>
        <v>-0.29882352941176471</v>
      </c>
      <c r="F44" s="16">
        <f>IF(ISNUMBER(D44), $B64 * E44, "")</f>
        <v>-29882.352941176472</v>
      </c>
      <c r="G44" s="29">
        <v>5.23</v>
      </c>
      <c r="H44" s="14">
        <f>IF(ISNUMBER(G44), (G44 - $B44) / $B44, "")</f>
        <v>-0.38470588235294112</v>
      </c>
      <c r="I44" s="100">
        <f>IF(ISNUMBER(G44), $B64 * H44, "")</f>
        <v>-38470.588235294112</v>
      </c>
      <c r="J44" s="13">
        <v>4.91</v>
      </c>
      <c r="K44" s="14">
        <f>IF(ISNUMBER(J44), (J44 - $B44) / $B44, "")</f>
        <v>-0.4223529411764706</v>
      </c>
      <c r="L44" s="16">
        <f>IF(ISNUMBER(J44), $B64 * K44, "")</f>
        <v>-42235.294117647063</v>
      </c>
      <c r="M44" s="29">
        <v>5.09</v>
      </c>
      <c r="N44" s="14">
        <f>IF(ISNUMBER(M44), (M44 - $B44) / $B44, "")</f>
        <v>-0.4011764705882353</v>
      </c>
      <c r="O44" s="16">
        <f>IF(ISNUMBER(M44), $B64 * N44, "")</f>
        <v>-40117.647058823532</v>
      </c>
      <c r="Q44" s="277"/>
      <c r="R44" s="277"/>
      <c r="S44" s="277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>
        <v>64.8</v>
      </c>
      <c r="E45" s="32">
        <f t="shared" ref="E45:E48" si="14">IF(ISNUMBER(D45), (D45 - $B45) / $B45, "")</f>
        <v>-8.9887640449438283E-2</v>
      </c>
      <c r="F45" s="18">
        <f>IF(ISNUMBER(D45), $B64 * E45, "")</f>
        <v>-8988.7640449438277</v>
      </c>
      <c r="G45" s="31">
        <v>61.1</v>
      </c>
      <c r="H45" s="32">
        <f t="shared" ref="H45:H48" si="15">IF(ISNUMBER(G45), (G45 - $B45) / $B45, "")</f>
        <v>-0.14185393258426968</v>
      </c>
      <c r="I45" s="101">
        <f>IF(ISNUMBER(G45), $B64 * H45, "")</f>
        <v>-14185.393258426968</v>
      </c>
      <c r="J45" s="15">
        <v>58.2</v>
      </c>
      <c r="K45" s="32">
        <f t="shared" ref="K45:K48" si="16">IF(ISNUMBER(J45), (J45 - $B45) / $B45, "")</f>
        <v>-0.18258426966292135</v>
      </c>
      <c r="L45" s="18">
        <f>IF(ISNUMBER(J45), $B64 * K45, "")</f>
        <v>-18258.426966292136</v>
      </c>
      <c r="M45" s="31">
        <v>57.7</v>
      </c>
      <c r="N45" s="32">
        <f t="shared" ref="N45:N48" si="17">IF(ISNUMBER(M45), (M45 - $B45) / $B45, "")</f>
        <v>-0.1896067415730337</v>
      </c>
      <c r="O45" s="18">
        <f>IF(ISNUMBER(M45), $B64 * N45, "")</f>
        <v>-18960.674157303369</v>
      </c>
      <c r="Q45" s="277"/>
      <c r="R45" s="277"/>
      <c r="S45" s="277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>
        <v>49.2</v>
      </c>
      <c r="E46" s="32">
        <f t="shared" si="14"/>
        <v>-0.14434782608695648</v>
      </c>
      <c r="F46" s="18">
        <f>IF(ISNUMBER(D46), $B64 * E46, "")</f>
        <v>-14434.782608695648</v>
      </c>
      <c r="G46" s="31">
        <v>44.5</v>
      </c>
      <c r="H46" s="32">
        <f t="shared" si="15"/>
        <v>-0.22608695652173913</v>
      </c>
      <c r="I46" s="101">
        <f>IF(ISNUMBER(G46), $B64 * H46, "")</f>
        <v>-22608.695652173912</v>
      </c>
      <c r="J46" s="15">
        <v>40.6</v>
      </c>
      <c r="K46" s="32">
        <f t="shared" si="16"/>
        <v>-0.29391304347826086</v>
      </c>
      <c r="L46" s="18">
        <f>IF(ISNUMBER(J46), $B64 * K46, "")</f>
        <v>-29391.304347826084</v>
      </c>
      <c r="M46" s="31">
        <v>43</v>
      </c>
      <c r="N46" s="32">
        <f t="shared" si="17"/>
        <v>-0.25217391304347825</v>
      </c>
      <c r="O46" s="18">
        <f>IF(ISNUMBER(M46), $B64 * N46, "")</f>
        <v>-25217.391304347824</v>
      </c>
      <c r="Q46" s="282"/>
      <c r="R46" s="282"/>
      <c r="S46" s="282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>
        <v>5.33</v>
      </c>
      <c r="E47" s="32">
        <f t="shared" si="14"/>
        <v>-0.19364599092284421</v>
      </c>
      <c r="F47" s="18">
        <f>IF(ISNUMBER(D47), $B64 * E47, "")</f>
        <v>-19364.599092284421</v>
      </c>
      <c r="G47" s="31">
        <v>4.79</v>
      </c>
      <c r="H47" s="32">
        <f t="shared" si="15"/>
        <v>-0.27534039334341909</v>
      </c>
      <c r="I47" s="101">
        <f>IF(ISNUMBER(G47), $B64 * H47, "")</f>
        <v>-27534.039334341909</v>
      </c>
      <c r="J47" s="15">
        <v>4.58</v>
      </c>
      <c r="K47" s="32">
        <f t="shared" si="16"/>
        <v>-0.30711043872919819</v>
      </c>
      <c r="L47" s="18">
        <f>IF(ISNUMBER(J47), $B64 * K47, "")</f>
        <v>-30711.043872919818</v>
      </c>
      <c r="M47" s="31">
        <v>4.67</v>
      </c>
      <c r="N47" s="32">
        <f t="shared" si="17"/>
        <v>-0.29349470499243574</v>
      </c>
      <c r="O47" s="18">
        <f>IF(ISNUMBER(M47), $B64 * N47, "")</f>
        <v>-29349.470499243573</v>
      </c>
      <c r="Q47" s="282"/>
      <c r="R47" s="282"/>
      <c r="S47" s="282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>
        <v>70.400000000000006</v>
      </c>
      <c r="E48" s="21">
        <f t="shared" si="14"/>
        <v>-5.8823529411764594E-2</v>
      </c>
      <c r="F48" s="22">
        <f>IF(ISNUMBER(D48), $B64 * E48, "")</f>
        <v>-5882.3529411764594</v>
      </c>
      <c r="G48" s="30">
        <v>68.099999999999994</v>
      </c>
      <c r="H48" s="21">
        <f t="shared" si="15"/>
        <v>-8.9572192513369023E-2</v>
      </c>
      <c r="I48" s="105">
        <f>IF(ISNUMBER(G48), $B64 * H48, "")</f>
        <v>-8957.2192513369027</v>
      </c>
      <c r="J48" s="20">
        <v>61.8</v>
      </c>
      <c r="K48" s="21">
        <f t="shared" si="16"/>
        <v>-0.17379679144385027</v>
      </c>
      <c r="L48" s="22">
        <f>IF(ISNUMBER(J48), $B64 * K48, "")</f>
        <v>-17379.679144385027</v>
      </c>
      <c r="M48" s="30">
        <v>61.7</v>
      </c>
      <c r="N48" s="21">
        <f t="shared" si="17"/>
        <v>-0.17513368983957212</v>
      </c>
      <c r="O48" s="22">
        <f>IF(ISNUMBER(M48), $B64 * N48, "")</f>
        <v>-17513.368983957211</v>
      </c>
      <c r="Q48" s="282"/>
      <c r="R48" s="282"/>
      <c r="S48" s="282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>
        <v>11.9</v>
      </c>
      <c r="E49" s="107">
        <f>IF(ISNUMBER(D49), (D49 - $B49) / $B49, "")</f>
        <v>-0.13768115942028988</v>
      </c>
      <c r="F49" s="108">
        <f>IF(ISNUMBER(D49), $B64 * E49, "")</f>
        <v>-13768.115942028988</v>
      </c>
      <c r="G49" s="109">
        <v>11.1</v>
      </c>
      <c r="H49" s="107">
        <f>IF(ISNUMBER(G49), (G49 - $B49) / $B49, "")</f>
        <v>-0.19565217391304354</v>
      </c>
      <c r="I49" s="110">
        <f>IF(ISNUMBER(G49), $B64 * H49, "")</f>
        <v>-19565.217391304355</v>
      </c>
      <c r="J49" s="106">
        <v>10.5</v>
      </c>
      <c r="K49" s="107">
        <f>IF(ISNUMBER(J49), (J49 - $B49) / $B49, "")</f>
        <v>-0.23913043478260873</v>
      </c>
      <c r="L49" s="108">
        <f>IF(ISNUMBER(J49), $B64 * K49, "")</f>
        <v>-23913.043478260872</v>
      </c>
      <c r="M49" s="109">
        <v>10.3</v>
      </c>
      <c r="N49" s="107">
        <f>IF(ISNUMBER(M49), (M49 - $B49) / $B49, "")</f>
        <v>-0.25362318840579706</v>
      </c>
      <c r="O49" s="108">
        <f>IF(ISNUMBER(M49), $B64 * N49, "")</f>
        <v>-25362.318840579705</v>
      </c>
      <c r="Q49" s="282"/>
      <c r="R49" s="282"/>
      <c r="S49" s="282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>
        <v>9.0500000000000007</v>
      </c>
      <c r="E50" s="32">
        <f t="shared" ref="E50:E53" si="18">IF(ISNUMBER(D50), (D50 - $B50) / $B50, "")</f>
        <v>-0.12135922330097086</v>
      </c>
      <c r="F50" s="18">
        <f>IF(ISNUMBER(D50), $B64 * E50, "")</f>
        <v>-12135.922330097086</v>
      </c>
      <c r="G50" s="31">
        <v>7.74</v>
      </c>
      <c r="H50" s="32">
        <f t="shared" ref="H50:H53" si="19">IF(ISNUMBER(G50), (G50 - $B50) / $B50, "")</f>
        <v>-0.24854368932038837</v>
      </c>
      <c r="I50" s="101">
        <f>IF(ISNUMBER(G50), $B64 * H50, "")</f>
        <v>-24854.368932038837</v>
      </c>
      <c r="J50" s="15">
        <v>7.16</v>
      </c>
      <c r="K50" s="32">
        <f t="shared" ref="K50:K53" si="20">IF(ISNUMBER(J50), (J50 - $B50) / $B50, "")</f>
        <v>-0.30485436893203888</v>
      </c>
      <c r="L50" s="18">
        <f>IF(ISNUMBER(J50), $B64 * K50, "")</f>
        <v>-30485.436893203889</v>
      </c>
      <c r="M50" s="31">
        <v>7.35</v>
      </c>
      <c r="N50" s="32">
        <f t="shared" ref="N50:N53" si="21">IF(ISNUMBER(M50), (M50 - $B50) / $B50, "")</f>
        <v>-0.28640776699029136</v>
      </c>
      <c r="O50" s="18">
        <f>IF(ISNUMBER(M50), $B64 * N50, "")</f>
        <v>-28640.776699029135</v>
      </c>
      <c r="Q50" s="282"/>
      <c r="R50" s="282"/>
      <c r="S50" s="282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>
        <v>5.95</v>
      </c>
      <c r="E51" s="32">
        <f t="shared" si="18"/>
        <v>-8.4615384615384592E-2</v>
      </c>
      <c r="F51" s="18">
        <f>IF(ISNUMBER(D51), $B64 * E51, "")</f>
        <v>-8461.5384615384592</v>
      </c>
      <c r="G51" s="31">
        <v>5.43</v>
      </c>
      <c r="H51" s="32">
        <f t="shared" si="19"/>
        <v>-0.16461538461538466</v>
      </c>
      <c r="I51" s="101">
        <f>IF(ISNUMBER(G51), $B64 * H51, "")</f>
        <v>-16461.538461538465</v>
      </c>
      <c r="J51" s="15">
        <v>5.01</v>
      </c>
      <c r="K51" s="32">
        <f t="shared" si="20"/>
        <v>-0.22923076923076927</v>
      </c>
      <c r="L51" s="18">
        <f>IF(ISNUMBER(J51), $B64 * K51, "")</f>
        <v>-22923.076923076926</v>
      </c>
      <c r="M51" s="31">
        <v>5.14</v>
      </c>
      <c r="N51" s="32">
        <f t="shared" si="21"/>
        <v>-0.20923076923076928</v>
      </c>
      <c r="O51" s="18">
        <f>IF(ISNUMBER(M51), $B64 * N51, "")</f>
        <v>-20923.076923076929</v>
      </c>
      <c r="Q51" s="282"/>
      <c r="R51" s="282"/>
      <c r="S51" s="282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>
        <v>12.2</v>
      </c>
      <c r="E52" s="32">
        <f t="shared" si="18"/>
        <v>-8.9552238805970227E-2</v>
      </c>
      <c r="F52" s="18">
        <f>IF(ISNUMBER(D52), $B64 * E52, "")</f>
        <v>-8955.2238805970228</v>
      </c>
      <c r="G52" s="31">
        <v>11</v>
      </c>
      <c r="H52" s="32">
        <f t="shared" si="19"/>
        <v>-0.17910447761194032</v>
      </c>
      <c r="I52" s="101">
        <f>IF(ISNUMBER(G52), $B64 * H52, "")</f>
        <v>-17910.447761194031</v>
      </c>
      <c r="J52" s="15">
        <v>9.93</v>
      </c>
      <c r="K52" s="32">
        <f t="shared" si="20"/>
        <v>-0.25895522388059705</v>
      </c>
      <c r="L52" s="18">
        <f>IF(ISNUMBER(J52), $B64 * K52, "")</f>
        <v>-25895.522388059704</v>
      </c>
      <c r="M52" s="31">
        <v>10</v>
      </c>
      <c r="N52" s="32">
        <f t="shared" si="21"/>
        <v>-0.2537313432835821</v>
      </c>
      <c r="O52" s="18">
        <f>IF(ISNUMBER(M52), $B64 * N52, "")</f>
        <v>-25373.13432835821</v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>
        <v>6.84</v>
      </c>
      <c r="E53" s="25">
        <f t="shared" si="18"/>
        <v>-0.11855670103092783</v>
      </c>
      <c r="F53" s="104">
        <f>IF(ISNUMBER(D53), $B64 * E53, "")</f>
        <v>-11855.670103092783</v>
      </c>
      <c r="G53" s="102">
        <v>6.22</v>
      </c>
      <c r="H53" s="25">
        <f t="shared" si="19"/>
        <v>-0.1984536082474227</v>
      </c>
      <c r="I53" s="103">
        <f>IF(ISNUMBER(G53), $B64 * H53, "")</f>
        <v>-19845.360824742271</v>
      </c>
      <c r="J53" s="24">
        <v>6.23</v>
      </c>
      <c r="K53" s="25">
        <f t="shared" si="20"/>
        <v>-0.19716494845360816</v>
      </c>
      <c r="L53" s="104">
        <f>IF(ISNUMBER(J53), $B64 * K53, "")</f>
        <v>-19716.494845360816</v>
      </c>
      <c r="M53" s="102">
        <v>5.92</v>
      </c>
      <c r="N53" s="25">
        <f t="shared" si="21"/>
        <v>-0.23711340206185566</v>
      </c>
      <c r="O53" s="104">
        <f>IF(ISNUMBER(M53), $B64 * N53, "")</f>
        <v>-23711.340206185567</v>
      </c>
      <c r="Q53" s="291"/>
      <c r="R53" s="292"/>
      <c r="S53" s="293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>
        <v>2.65</v>
      </c>
      <c r="E54" s="14">
        <f>IF(ISNUMBER(D54), (D54 - $B54) / $B54, "")</f>
        <v>-9.556313993174069E-2</v>
      </c>
      <c r="F54" s="16">
        <f>IF(ISNUMBER(D54), $B64 * E54, "")</f>
        <v>-9556.3139931740698</v>
      </c>
      <c r="G54" s="29">
        <v>2.39</v>
      </c>
      <c r="H54" s="14">
        <f>IF(ISNUMBER(G54), (G54 - $B54) / $B54, "")</f>
        <v>-0.18430034129692832</v>
      </c>
      <c r="I54" s="100">
        <f>IF(ISNUMBER(G54), $B64 * H54, "")</f>
        <v>-18430.034129692831</v>
      </c>
      <c r="J54" s="13">
        <v>2.2599999999999998</v>
      </c>
      <c r="K54" s="14">
        <f>IF(ISNUMBER(J54), (J54 - $B54) / $B54, "")</f>
        <v>-0.22866894197952231</v>
      </c>
      <c r="L54" s="16">
        <f>IF(ISNUMBER(J54), $B64 * K54, "")</f>
        <v>-22866.894197952231</v>
      </c>
      <c r="M54" s="29">
        <v>2.35</v>
      </c>
      <c r="N54" s="14">
        <f>IF(ISNUMBER(M54), (M54 - $B54) / $B54, "")</f>
        <v>-0.19795221843003413</v>
      </c>
      <c r="O54" s="16">
        <f>IF(ISNUMBER(M54), $B64 * N54, "")</f>
        <v>-19795.221843003412</v>
      </c>
      <c r="Q54" s="294"/>
      <c r="R54" s="295"/>
      <c r="S54" s="296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>
        <v>49</v>
      </c>
      <c r="E55" s="32">
        <f t="shared" ref="E55:E58" si="22">IF(ISNUMBER(D55), (D55 - $B55) / $B55, "")</f>
        <v>-0.1155234657039711</v>
      </c>
      <c r="F55" s="18">
        <f>IF(ISNUMBER(D55), $B64 * E55, "")</f>
        <v>-11552.346570397109</v>
      </c>
      <c r="G55" s="31">
        <v>45.5</v>
      </c>
      <c r="H55" s="32">
        <f t="shared" ref="H55:H58" si="23">IF(ISNUMBER(G55), (G55 - $B55) / $B55, "")</f>
        <v>-0.17870036101083031</v>
      </c>
      <c r="I55" s="101">
        <f>IF(ISNUMBER(G55), $B64 * H55, "")</f>
        <v>-17870.036101083031</v>
      </c>
      <c r="J55" s="15">
        <v>42.5</v>
      </c>
      <c r="K55" s="32">
        <f t="shared" ref="K55:K58" si="24">IF(ISNUMBER(J55), (J55 - $B55) / $B55, "")</f>
        <v>-0.23285198555956677</v>
      </c>
      <c r="L55" s="18">
        <f>IF(ISNUMBER(J55), $B64 * K55, "")</f>
        <v>-23285.198555956678</v>
      </c>
      <c r="M55" s="31">
        <v>42.5</v>
      </c>
      <c r="N55" s="32">
        <f t="shared" ref="N55:N58" si="25">IF(ISNUMBER(M55), (M55 - $B55) / $B55, "")</f>
        <v>-0.23285198555956677</v>
      </c>
      <c r="O55" s="18">
        <f>IF(ISNUMBER(M55), $B64 * N55, "")</f>
        <v>-23285.198555956678</v>
      </c>
      <c r="Q55" s="297"/>
      <c r="R55" s="298"/>
      <c r="S55" s="299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>
        <v>47.8</v>
      </c>
      <c r="E56" s="32">
        <f t="shared" si="22"/>
        <v>-0.11152416356877325</v>
      </c>
      <c r="F56" s="18">
        <f>IF(ISNUMBER(D56), $B64 * E56, "")</f>
        <v>-11152.416356877324</v>
      </c>
      <c r="G56" s="31">
        <v>43.4</v>
      </c>
      <c r="H56" s="32">
        <f t="shared" si="23"/>
        <v>-0.19330855018587359</v>
      </c>
      <c r="I56" s="101">
        <f>IF(ISNUMBER(G56), $B64 * H56, "")</f>
        <v>-19330.855018587357</v>
      </c>
      <c r="J56" s="15">
        <v>39.4</v>
      </c>
      <c r="K56" s="32">
        <f t="shared" si="24"/>
        <v>-0.26765799256505574</v>
      </c>
      <c r="L56" s="18">
        <f>IF(ISNUMBER(J56), $B64 * K56, "")</f>
        <v>-26765.799256505572</v>
      </c>
      <c r="M56" s="31">
        <v>41.3</v>
      </c>
      <c r="N56" s="32">
        <f t="shared" si="25"/>
        <v>-0.23234200743494424</v>
      </c>
      <c r="O56" s="18">
        <f>IF(ISNUMBER(M56), $B64 * N56, "")</f>
        <v>-23234.200743494424</v>
      </c>
      <c r="Q56" s="282"/>
      <c r="R56" s="282"/>
      <c r="S56" s="282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>
        <v>7.32</v>
      </c>
      <c r="E57" s="32">
        <f t="shared" si="22"/>
        <v>-0.23189926547743958</v>
      </c>
      <c r="F57" s="18">
        <f>IF(ISNUMBER(D57), $B64 * E57, "")</f>
        <v>-23189.926547743959</v>
      </c>
      <c r="G57" s="31">
        <v>6.28</v>
      </c>
      <c r="H57" s="32">
        <f t="shared" si="23"/>
        <v>-0.34102833158447005</v>
      </c>
      <c r="I57" s="101">
        <f>IF(ISNUMBER(G57), $B64 * H57, "")</f>
        <v>-34102.833158447007</v>
      </c>
      <c r="J57" s="15">
        <v>5.83</v>
      </c>
      <c r="K57" s="32">
        <f t="shared" si="24"/>
        <v>-0.38824763903462745</v>
      </c>
      <c r="L57" s="18">
        <f>IF(ISNUMBER(J57), $B64 * K57, "")</f>
        <v>-38824.763903462743</v>
      </c>
      <c r="M57" s="31">
        <v>5.9</v>
      </c>
      <c r="N57" s="32">
        <f t="shared" si="25"/>
        <v>-0.38090241343126957</v>
      </c>
      <c r="O57" s="18">
        <f>IF(ISNUMBER(M57), $B64 * N57, "")</f>
        <v>-38090.24134312696</v>
      </c>
      <c r="Q57" s="277"/>
      <c r="R57" s="277"/>
      <c r="S57" s="277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>
        <v>14.1</v>
      </c>
      <c r="E58" s="21">
        <f t="shared" si="22"/>
        <v>-0.21229050279329606</v>
      </c>
      <c r="F58" s="22">
        <f>IF(ISNUMBER(D58), $B64 * E58, "")</f>
        <v>-21229.050279329607</v>
      </c>
      <c r="G58" s="30">
        <v>12.9</v>
      </c>
      <c r="H58" s="21">
        <f t="shared" si="23"/>
        <v>-0.27932960893854741</v>
      </c>
      <c r="I58" s="105">
        <f>IF(ISNUMBER(G58), $B64 * H58, "")</f>
        <v>-27932.960893854743</v>
      </c>
      <c r="J58" s="20">
        <v>11.8</v>
      </c>
      <c r="K58" s="21">
        <f t="shared" si="24"/>
        <v>-0.34078212290502785</v>
      </c>
      <c r="L58" s="22">
        <f>IF(ISNUMBER(J58), $B64 * K58, "")</f>
        <v>-34078.212290502786</v>
      </c>
      <c r="M58" s="30">
        <v>12.1</v>
      </c>
      <c r="N58" s="21">
        <f t="shared" si="25"/>
        <v>-0.32402234636871508</v>
      </c>
      <c r="O58" s="22">
        <f>IF(ISNUMBER(M58), $B64 * N58, "")</f>
        <v>-32402.234636871508</v>
      </c>
      <c r="Q58" s="277"/>
      <c r="R58" s="277"/>
      <c r="S58" s="277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>
        <v>4.7</v>
      </c>
      <c r="E59" s="107">
        <f>IF(ISNUMBER(D59), (D59 - $B59) / $B59, "")</f>
        <v>-0.17253521126760557</v>
      </c>
      <c r="F59" s="108">
        <f>IF(ISNUMBER(D59), $B64 * E59, "")</f>
        <v>-17253.521126760555</v>
      </c>
      <c r="G59" s="109">
        <v>4.16</v>
      </c>
      <c r="H59" s="107">
        <f>IF(ISNUMBER(G59), (G59 - $B59) / $B59, "")</f>
        <v>-0.26760563380281682</v>
      </c>
      <c r="I59" s="110">
        <f>IF(ISNUMBER(G59), $B64 * H59, "")</f>
        <v>-26760.563380281681</v>
      </c>
      <c r="J59" s="106">
        <v>3.85</v>
      </c>
      <c r="K59" s="107">
        <f>IF(ISNUMBER(J59), (J59 - $B59) / $B59, "")</f>
        <v>-0.32218309859154926</v>
      </c>
      <c r="L59" s="108">
        <f>IF(ISNUMBER(J59), $B64 * K59, "")</f>
        <v>-32218.309859154924</v>
      </c>
      <c r="M59" s="109">
        <v>3.91</v>
      </c>
      <c r="N59" s="107">
        <f>IF(ISNUMBER(M59), (M59 - $B59) / $B59, "")</f>
        <v>-0.31161971830985907</v>
      </c>
      <c r="O59" s="108">
        <f>IF(ISNUMBER(M59), $B64 * N59, "")</f>
        <v>-31161.971830985909</v>
      </c>
      <c r="Q59" s="282"/>
      <c r="R59" s="282"/>
      <c r="S59" s="282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>
        <v>9.3000000000000007</v>
      </c>
      <c r="E60" s="32">
        <f t="shared" ref="E60:E63" si="26">IF(ISNUMBER(D60), (D60 - $B60) / $B60, "")</f>
        <v>-0.14678899082568803</v>
      </c>
      <c r="F60" s="18">
        <f>IF(ISNUMBER(D60), $B64 * E60, "")</f>
        <v>-14678.899082568803</v>
      </c>
      <c r="G60" s="31">
        <v>8.1199999999999992</v>
      </c>
      <c r="H60" s="32">
        <f t="shared" ref="H60:H63" si="27">IF(ISNUMBER(G60), (G60 - $B60) / $B60, "")</f>
        <v>-0.2550458715596331</v>
      </c>
      <c r="I60" s="101">
        <f>IF(ISNUMBER(G60), $B64 * H60, "")</f>
        <v>-25504.587155963309</v>
      </c>
      <c r="J60" s="15">
        <v>7.35</v>
      </c>
      <c r="K60" s="32">
        <f t="shared" ref="K60:K63" si="28">IF(ISNUMBER(J60), (J60 - $B60) / $B60, "")</f>
        <v>-0.32568807339449546</v>
      </c>
      <c r="L60" s="18">
        <f>IF(ISNUMBER(J60), $B64 * K60, "")</f>
        <v>-32568.807339449544</v>
      </c>
      <c r="M60" s="31">
        <v>7.52</v>
      </c>
      <c r="N60" s="32">
        <f t="shared" ref="N60:N63" si="29">IF(ISNUMBER(M60), (M60 - $B60) / $B60, "")</f>
        <v>-0.31009174311926613</v>
      </c>
      <c r="O60" s="18">
        <f>IF(ISNUMBER(M60), $B64 * N60, "")</f>
        <v>-31009.174311926614</v>
      </c>
      <c r="Q60" s="282"/>
      <c r="R60" s="282"/>
      <c r="S60" s="282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>
        <v>16.7</v>
      </c>
      <c r="E61" s="32">
        <f t="shared" si="26"/>
        <v>-0.11640211640211637</v>
      </c>
      <c r="F61" s="18">
        <f>IF(ISNUMBER(D61), $B64 * E61, "")</f>
        <v>-11640.211640211637</v>
      </c>
      <c r="G61" s="31">
        <v>15.3</v>
      </c>
      <c r="H61" s="32">
        <f t="shared" si="27"/>
        <v>-0.19047619047619038</v>
      </c>
      <c r="I61" s="101">
        <f>IF(ISNUMBER(G61), $B64 * H61, "")</f>
        <v>-19047.619047619039</v>
      </c>
      <c r="J61" s="15">
        <v>13.5</v>
      </c>
      <c r="K61" s="32">
        <f t="shared" si="28"/>
        <v>-0.28571428571428564</v>
      </c>
      <c r="L61" s="18">
        <f>IF(ISNUMBER(J61), $B64 * K61, "")</f>
        <v>-28571.428571428565</v>
      </c>
      <c r="M61" s="31">
        <v>13.9</v>
      </c>
      <c r="N61" s="32">
        <f t="shared" si="29"/>
        <v>-0.26455026455026448</v>
      </c>
      <c r="O61" s="18">
        <f>IF(ISNUMBER(M61), $B64 * N61, "")</f>
        <v>-26455.026455026447</v>
      </c>
      <c r="Q61" s="282"/>
      <c r="R61" s="282"/>
      <c r="S61" s="282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>
        <v>33.299999999999997</v>
      </c>
      <c r="E62" s="32">
        <f t="shared" si="26"/>
        <v>-0.13054830287206268</v>
      </c>
      <c r="F62" s="18">
        <f>IF(ISNUMBER(D62), $B64 * E62, "")</f>
        <v>-13054.830287206267</v>
      </c>
      <c r="G62" s="31">
        <v>30</v>
      </c>
      <c r="H62" s="32">
        <f t="shared" si="27"/>
        <v>-0.21671018276762397</v>
      </c>
      <c r="I62" s="101">
        <f>IF(ISNUMBER(G62), $B64 * H62, "")</f>
        <v>-21671.018276762396</v>
      </c>
      <c r="J62" s="15">
        <v>28.5</v>
      </c>
      <c r="K62" s="32">
        <f t="shared" si="28"/>
        <v>-0.25587467362924277</v>
      </c>
      <c r="L62" s="18">
        <f>IF(ISNUMBER(J62), $B64 * K62, "")</f>
        <v>-25587.467362924275</v>
      </c>
      <c r="M62" s="31">
        <v>29.2</v>
      </c>
      <c r="N62" s="32">
        <f t="shared" si="29"/>
        <v>-0.23759791122715401</v>
      </c>
      <c r="O62" s="18">
        <f>IF(ISNUMBER(M62), $B64 * N62, "")</f>
        <v>-23759.7911227154</v>
      </c>
      <c r="Q62" s="304"/>
      <c r="R62" s="305"/>
      <c r="S62" s="306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>
        <v>50</v>
      </c>
      <c r="E63" s="25">
        <f t="shared" si="26"/>
        <v>-0.11971830985915488</v>
      </c>
      <c r="F63" s="104">
        <f>IF(ISNUMBER(D63), $B64 * E63, "")</f>
        <v>-11971.830985915489</v>
      </c>
      <c r="G63" s="102">
        <v>44.1</v>
      </c>
      <c r="H63" s="25">
        <f t="shared" si="27"/>
        <v>-0.22359154929577457</v>
      </c>
      <c r="I63" s="103">
        <f>IF(ISNUMBER(G63), $B64 * H63, "")</f>
        <v>-22359.154929577457</v>
      </c>
      <c r="J63" s="24">
        <v>40.200000000000003</v>
      </c>
      <c r="K63" s="25">
        <f t="shared" si="28"/>
        <v>-0.29225352112676045</v>
      </c>
      <c r="L63" s="104">
        <f>IF(ISNUMBER(J63), $B64 * K63, "")</f>
        <v>-29225.352112676046</v>
      </c>
      <c r="M63" s="102">
        <v>41.5</v>
      </c>
      <c r="N63" s="25">
        <f t="shared" si="29"/>
        <v>-0.26936619718309857</v>
      </c>
      <c r="O63" s="104">
        <f>IF(ISNUMBER(M63), $B64 * N63, "")</f>
        <v>-26936.619718309856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-0.13950433460790801</v>
      </c>
      <c r="F64" s="28">
        <f>SUM(F44:F63)</f>
        <v>-279008.66921581601</v>
      </c>
      <c r="G64" s="26" t="s">
        <v>296</v>
      </c>
      <c r="H64" s="27">
        <f>IF(COUNT(H44:H63), SUM(H44:H63) / COUNT(H44:H63), 0)</f>
        <v>-0.2217012655971303</v>
      </c>
      <c r="I64" s="28">
        <f>SUM(I44:I63)</f>
        <v>-443402.53119426058</v>
      </c>
      <c r="J64" s="26" t="s">
        <v>296</v>
      </c>
      <c r="K64" s="27">
        <f>IF(COUNT(K44:K63), SUM(K44:K63) / COUNT(K44:K63), 0)</f>
        <v>-0.27745077821352282</v>
      </c>
      <c r="L64" s="28">
        <f>SUM(L44:L63)</f>
        <v>-554901.55642704561</v>
      </c>
      <c r="M64" s="26" t="s">
        <v>296</v>
      </c>
      <c r="N64" s="27">
        <f>IF(COUNT(N44:N63), SUM(N44:N63) / COUNT(N44:N63), 0)</f>
        <v>-0.26564943978116118</v>
      </c>
      <c r="O64" s="28">
        <f>SUM(O44:O63)</f>
        <v>-531298.87956232228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4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2021-06-22(화) 오전 00:00</v>
      </c>
      <c r="C69" s="320"/>
      <c r="D69" s="279" t="str">
        <f>TEXT($G$1, "[$-ko-KR]yyyy-mm-dd(ddd) ") &amp; "오후 14:00"</f>
        <v>2021-06-22(화) 오후 14:00</v>
      </c>
      <c r="E69" s="280"/>
      <c r="F69" s="281"/>
      <c r="G69" s="279" t="str">
        <f>TEXT($G$1, "[$-ko-KR]yyyy-mm-dd(ddd) ") &amp; "오후 19:00"</f>
        <v>2021-06-22(화) 오후 19:00</v>
      </c>
      <c r="H69" s="280"/>
      <c r="I69" s="281"/>
      <c r="J69" s="279" t="str">
        <f>TEXT($G$1, "[$-ko-KR]yyyy-mm-dd(ddd) ") &amp; "오후 21:00"</f>
        <v>2021-06-22(화) 오후 21:00</v>
      </c>
      <c r="K69" s="280"/>
      <c r="L69" s="281"/>
      <c r="M69" s="279" t="str">
        <f>TEXT($G$1+1, "[$-ko-KR]yyyy-mm-dd(ddd) ") &amp; "오전 00:00"</f>
        <v>2021-06-23(수)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>
        <v>118</v>
      </c>
      <c r="E71" s="14">
        <f>IF(ISNUMBER(D71), (D71 - $B71) / $B71, "")</f>
        <v>-2.4793388429752067E-2</v>
      </c>
      <c r="F71" s="16">
        <f>IF(ISNUMBER(D71), $B91 * E71, "")</f>
        <v>-2479.3388429752067</v>
      </c>
      <c r="G71" s="29">
        <v>103</v>
      </c>
      <c r="H71" s="14">
        <f>IF(ISNUMBER(G71), (G71 - $B71) / $B71, "")</f>
        <v>-0.1487603305785124</v>
      </c>
      <c r="I71" s="100">
        <f>IF(ISNUMBER(G71), $B91 * H71, "")</f>
        <v>-14876.03305785124</v>
      </c>
      <c r="J71" s="13">
        <v>97.7</v>
      </c>
      <c r="K71" s="14">
        <f>IF(ISNUMBER(J71), (J71 - $B71) / $B71, "")</f>
        <v>-0.19256198347107437</v>
      </c>
      <c r="L71" s="16">
        <f>IF(ISNUMBER(J71), $B91 * K71, "")</f>
        <v>-19256.198347107438</v>
      </c>
      <c r="M71" s="29">
        <v>100</v>
      </c>
      <c r="N71" s="14">
        <f>IF(ISNUMBER(M71), (M71 - $B71) / $B71, "")</f>
        <v>-0.17355371900826447</v>
      </c>
      <c r="O71" s="16">
        <f>IF(ISNUMBER(M71), $B91 * N71, "")</f>
        <v>-17355.371900826445</v>
      </c>
      <c r="Q71" s="277"/>
      <c r="R71" s="277"/>
      <c r="S71" s="277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>
        <v>558</v>
      </c>
      <c r="E72" s="32">
        <f t="shared" ref="E72:E75" si="30">IF(ISNUMBER(D72), (D72 - $B72) / $B72, "")</f>
        <v>-0.13755795981452859</v>
      </c>
      <c r="F72" s="18">
        <f>IF(ISNUMBER(D72), $B91 * E72, "")</f>
        <v>-13755.795981452859</v>
      </c>
      <c r="G72" s="31">
        <v>496</v>
      </c>
      <c r="H72" s="32">
        <f t="shared" ref="H72:H75" si="31">IF(ISNUMBER(G72), (G72 - $B72) / $B72, "")</f>
        <v>-0.23338485316846985</v>
      </c>
      <c r="I72" s="101">
        <f>IF(ISNUMBER(G72), $B91 * H72, "")</f>
        <v>-23338.485316846985</v>
      </c>
      <c r="J72" s="15">
        <v>454</v>
      </c>
      <c r="K72" s="32">
        <f t="shared" ref="K72:K75" si="32">IF(ISNUMBER(J72), (J72 - $B72) / $B72, "")</f>
        <v>-0.29829984544049459</v>
      </c>
      <c r="L72" s="18">
        <f>IF(ISNUMBER(J72), $B91 * K72, "")</f>
        <v>-29829.984544049461</v>
      </c>
      <c r="M72" s="31">
        <v>477</v>
      </c>
      <c r="N72" s="32">
        <f t="shared" ref="N72:N75" si="33">IF(ISNUMBER(M72), (M72 - $B72) / $B72, "")</f>
        <v>-0.26275115919629055</v>
      </c>
      <c r="O72" s="18">
        <f>IF(ISNUMBER(M72), $B91 * N72, "")</f>
        <v>-26275.115919629054</v>
      </c>
      <c r="Q72" s="277"/>
      <c r="R72" s="277"/>
      <c r="S72" s="277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>
        <v>294</v>
      </c>
      <c r="E73" s="32">
        <f t="shared" si="30"/>
        <v>-6.6666666666666666E-2</v>
      </c>
      <c r="F73" s="18">
        <f>IF(ISNUMBER(D73), $B91 * E73, "")</f>
        <v>-6666.666666666667</v>
      </c>
      <c r="G73" s="31">
        <v>270</v>
      </c>
      <c r="H73" s="32">
        <f t="shared" si="31"/>
        <v>-0.14285714285714285</v>
      </c>
      <c r="I73" s="101">
        <f>IF(ISNUMBER(G73), $B91 * H73, "")</f>
        <v>-14285.714285714284</v>
      </c>
      <c r="J73" s="15">
        <v>249</v>
      </c>
      <c r="K73" s="32">
        <f t="shared" si="32"/>
        <v>-0.20952380952380953</v>
      </c>
      <c r="L73" s="18">
        <f>IF(ISNUMBER(J73), $B91 * K73, "")</f>
        <v>-20952.380952380954</v>
      </c>
      <c r="M73" s="31">
        <v>262</v>
      </c>
      <c r="N73" s="32">
        <f t="shared" si="33"/>
        <v>-0.16825396825396827</v>
      </c>
      <c r="O73" s="18">
        <f>IF(ISNUMBER(M73), $B91 * N73, "")</f>
        <v>-16825.396825396827</v>
      </c>
      <c r="Q73" s="282"/>
      <c r="R73" s="282"/>
      <c r="S73" s="282"/>
    </row>
    <row r="74" spans="1:19" ht="17.25" thickBot="1">
      <c r="A74" s="162" t="s">
        <v>120</v>
      </c>
      <c r="B74" s="126">
        <v>112</v>
      </c>
      <c r="C74" s="77">
        <v>-0.104</v>
      </c>
      <c r="D74" s="15">
        <v>109</v>
      </c>
      <c r="E74" s="32">
        <f t="shared" si="30"/>
        <v>-2.6785714285714284E-2</v>
      </c>
      <c r="F74" s="18">
        <f>IF(ISNUMBER(D74), $B91 * E74, "")</f>
        <v>-2678.5714285714284</v>
      </c>
      <c r="G74" s="31">
        <v>105</v>
      </c>
      <c r="H74" s="32">
        <f t="shared" si="31"/>
        <v>-6.25E-2</v>
      </c>
      <c r="I74" s="101">
        <f>IF(ISNUMBER(G74), $B91 * H74, "")</f>
        <v>-6250</v>
      </c>
      <c r="J74" s="15">
        <v>100</v>
      </c>
      <c r="K74" s="32">
        <f t="shared" si="32"/>
        <v>-0.10714285714285714</v>
      </c>
      <c r="L74" s="18">
        <f>IF(ISNUMBER(J74), $B91 * K74, "")</f>
        <v>-10714.285714285714</v>
      </c>
      <c r="M74" s="31">
        <v>97.7</v>
      </c>
      <c r="N74" s="32">
        <f t="shared" si="33"/>
        <v>-0.12767857142857139</v>
      </c>
      <c r="O74" s="18">
        <f>IF(ISNUMBER(M74), $B91 * N74, "")</f>
        <v>-12767.857142857139</v>
      </c>
      <c r="Q74" s="282"/>
      <c r="R74" s="282"/>
      <c r="S74" s="282"/>
    </row>
    <row r="75" spans="1:19" ht="17.25" thickBot="1">
      <c r="A75" s="163" t="s">
        <v>128</v>
      </c>
      <c r="B75" s="128">
        <v>238</v>
      </c>
      <c r="C75" s="78">
        <v>-0.1052631579</v>
      </c>
      <c r="D75" s="20">
        <v>212</v>
      </c>
      <c r="E75" s="21">
        <f t="shared" si="30"/>
        <v>-0.1092436974789916</v>
      </c>
      <c r="F75" s="22">
        <f>IF(ISNUMBER(D75), $B91 * E75, "")</f>
        <v>-10924.36974789916</v>
      </c>
      <c r="G75" s="30">
        <v>198</v>
      </c>
      <c r="H75" s="21">
        <f t="shared" si="31"/>
        <v>-0.16806722689075632</v>
      </c>
      <c r="I75" s="105">
        <f>IF(ISNUMBER(G75), $B91 * H75, "")</f>
        <v>-16806.722689075632</v>
      </c>
      <c r="J75" s="20">
        <v>183</v>
      </c>
      <c r="K75" s="21">
        <f t="shared" si="32"/>
        <v>-0.23109243697478993</v>
      </c>
      <c r="L75" s="22">
        <f>IF(ISNUMBER(J75), $B91 * K75, "")</f>
        <v>-23109.243697478993</v>
      </c>
      <c r="M75" s="30">
        <v>187</v>
      </c>
      <c r="N75" s="21">
        <f t="shared" si="33"/>
        <v>-0.21428571428571427</v>
      </c>
      <c r="O75" s="22">
        <f>IF(ISNUMBER(M75), $B91 * N75, "")</f>
        <v>-21428.571428571428</v>
      </c>
      <c r="Q75" s="282"/>
      <c r="R75" s="282"/>
      <c r="S75" s="282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>
        <v>606</v>
      </c>
      <c r="E76" s="107">
        <f>IF(ISNUMBER(D76), (D76 - $B76) / $B76, "")</f>
        <v>-4.1139240506329111E-2</v>
      </c>
      <c r="F76" s="108">
        <f>IF(ISNUMBER(D76), $B91 * E76, "")</f>
        <v>-4113.9240506329115</v>
      </c>
      <c r="G76" s="109">
        <v>565</v>
      </c>
      <c r="H76" s="107">
        <f>IF(ISNUMBER(G76), (G76 - $B76) / $B76, "")</f>
        <v>-0.1060126582278481</v>
      </c>
      <c r="I76" s="110">
        <f>IF(ISNUMBER(G76), $B91 * H76, "")</f>
        <v>-10601.26582278481</v>
      </c>
      <c r="J76" s="106">
        <v>521</v>
      </c>
      <c r="K76" s="107">
        <f>IF(ISNUMBER(J76), (J76 - $B76) / $B76, "")</f>
        <v>-0.17563291139240506</v>
      </c>
      <c r="L76" s="108">
        <f>IF(ISNUMBER(J76), $B91 * K76, "")</f>
        <v>-17563.291139240504</v>
      </c>
      <c r="M76" s="109">
        <v>560</v>
      </c>
      <c r="N76" s="107">
        <f>IF(ISNUMBER(M76), (M76 - $B76) / $B76, "")</f>
        <v>-0.11392405063291139</v>
      </c>
      <c r="O76" s="108">
        <f>IF(ISNUMBER(M76), $B91 * N76, "")</f>
        <v>-11392.405063291139</v>
      </c>
      <c r="Q76" s="282"/>
      <c r="R76" s="282"/>
      <c r="S76" s="282"/>
    </row>
    <row r="77" spans="1:19" ht="17.25" thickBot="1">
      <c r="A77" s="162" t="s">
        <v>92</v>
      </c>
      <c r="B77" s="126">
        <v>807</v>
      </c>
      <c r="C77" s="77">
        <v>-0.1131868132</v>
      </c>
      <c r="D77" s="15">
        <v>740</v>
      </c>
      <c r="E77" s="32">
        <f t="shared" ref="E77:E80" si="34">IF(ISNUMBER(D77), (D77 - $B77) / $B77, "")</f>
        <v>-8.302354399008674E-2</v>
      </c>
      <c r="F77" s="18">
        <f>IF(ISNUMBER(D77), $B91 * E77, "")</f>
        <v>-8302.3543990086746</v>
      </c>
      <c r="G77" s="31">
        <v>685</v>
      </c>
      <c r="H77" s="32">
        <f t="shared" ref="H77:H80" si="35">IF(ISNUMBER(G77), (G77 - $B77) / $B77, "")</f>
        <v>-0.15117719950433706</v>
      </c>
      <c r="I77" s="101">
        <f>IF(ISNUMBER(G77), $B91 * H77, "")</f>
        <v>-15117.719950433706</v>
      </c>
      <c r="J77" s="15">
        <v>655</v>
      </c>
      <c r="K77" s="32">
        <f t="shared" ref="K77:K80" si="36">IF(ISNUMBER(J77), (J77 - $B77) / $B77, "")</f>
        <v>-0.18835192069392812</v>
      </c>
      <c r="L77" s="18">
        <f>IF(ISNUMBER(J77), $B91 * K77, "")</f>
        <v>-18835.192069392811</v>
      </c>
      <c r="M77" s="31">
        <v>643</v>
      </c>
      <c r="N77" s="32">
        <f t="shared" ref="N77:N80" si="37">IF(ISNUMBER(M77), (M77 - $B77) / $B77, "")</f>
        <v>-0.20322180916976457</v>
      </c>
      <c r="O77" s="18">
        <f>IF(ISNUMBER(M77), $B91 * N77, "")</f>
        <v>-20322.180916976457</v>
      </c>
      <c r="Q77" s="282"/>
      <c r="R77" s="282"/>
      <c r="S77" s="282"/>
    </row>
    <row r="78" spans="1:19" ht="17.25" thickBot="1">
      <c r="A78" s="162" t="s">
        <v>110</v>
      </c>
      <c r="B78" s="126">
        <v>998</v>
      </c>
      <c r="C78" s="77">
        <v>-0.1168141593</v>
      </c>
      <c r="D78" s="15">
        <v>959</v>
      </c>
      <c r="E78" s="32">
        <f t="shared" si="34"/>
        <v>-3.9078156312625248E-2</v>
      </c>
      <c r="F78" s="18">
        <f>IF(ISNUMBER(D78), $B91 * E78, "")</f>
        <v>-3907.8156312625247</v>
      </c>
      <c r="G78" s="31">
        <v>861</v>
      </c>
      <c r="H78" s="32">
        <f t="shared" si="35"/>
        <v>-0.13727454909819639</v>
      </c>
      <c r="I78" s="101">
        <f>IF(ISNUMBER(G78), $B91 * H78, "")</f>
        <v>-13727.454909819638</v>
      </c>
      <c r="J78" s="15">
        <v>802</v>
      </c>
      <c r="K78" s="32">
        <f t="shared" si="36"/>
        <v>-0.19639278557114229</v>
      </c>
      <c r="L78" s="18">
        <f>IF(ISNUMBER(J78), $B91 * K78, "")</f>
        <v>-19639.27855711423</v>
      </c>
      <c r="M78" s="31">
        <v>817</v>
      </c>
      <c r="N78" s="32">
        <f t="shared" si="37"/>
        <v>-0.18136272545090179</v>
      </c>
      <c r="O78" s="18">
        <f>IF(ISNUMBER(M78), $B91 * N78, "")</f>
        <v>-18136.272545090178</v>
      </c>
      <c r="Q78" s="282"/>
      <c r="R78" s="282"/>
      <c r="S78" s="282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>
        <v>91.2</v>
      </c>
      <c r="E79" s="32">
        <f t="shared" si="34"/>
        <v>-9.7029702970297005E-2</v>
      </c>
      <c r="F79" s="18">
        <f>IF(ISNUMBER(D79), $B91 * E79, "")</f>
        <v>-9702.9702970297003</v>
      </c>
      <c r="G79" s="31">
        <v>83.2</v>
      </c>
      <c r="H79" s="32">
        <f t="shared" si="35"/>
        <v>-0.1762376237623762</v>
      </c>
      <c r="I79" s="101">
        <f>IF(ISNUMBER(G79), $B91 * H79, "")</f>
        <v>-17623.762376237621</v>
      </c>
      <c r="J79" s="15">
        <v>76.400000000000006</v>
      </c>
      <c r="K79" s="32">
        <f t="shared" si="36"/>
        <v>-0.2435643564356435</v>
      </c>
      <c r="L79" s="18">
        <f>IF(ISNUMBER(J79), $B91 * K79, "")</f>
        <v>-24356.435643564349</v>
      </c>
      <c r="M79" s="31">
        <v>82</v>
      </c>
      <c r="N79" s="32">
        <f t="shared" si="37"/>
        <v>-0.18811881188118812</v>
      </c>
      <c r="O79" s="18">
        <f>IF(ISNUMBER(M79), $B91 * N79, "")</f>
        <v>-18811.881188118812</v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>
        <v>200</v>
      </c>
      <c r="E80" s="25">
        <f t="shared" si="34"/>
        <v>0</v>
      </c>
      <c r="F80" s="104">
        <f>IF(ISNUMBER(D80), $B91 * E80, "")</f>
        <v>0</v>
      </c>
      <c r="G80" s="102">
        <v>185</v>
      </c>
      <c r="H80" s="25">
        <f t="shared" si="35"/>
        <v>-7.4999999999999997E-2</v>
      </c>
      <c r="I80" s="103">
        <f>IF(ISNUMBER(G80), $B91 * H80, "")</f>
        <v>-7500</v>
      </c>
      <c r="J80" s="24">
        <v>175</v>
      </c>
      <c r="K80" s="25">
        <f t="shared" si="36"/>
        <v>-0.125</v>
      </c>
      <c r="L80" s="104">
        <f>IF(ISNUMBER(J80), $B91 * K80, "")</f>
        <v>-12500</v>
      </c>
      <c r="M80" s="102">
        <v>190</v>
      </c>
      <c r="N80" s="25">
        <f t="shared" si="37"/>
        <v>-0.05</v>
      </c>
      <c r="O80" s="104">
        <f>IF(ISNUMBER(M80), $B91 * N80, "")</f>
        <v>-5000</v>
      </c>
      <c r="Q80" s="291"/>
      <c r="R80" s="292"/>
      <c r="S80" s="293"/>
    </row>
    <row r="81" spans="1:19">
      <c r="A81" s="161" t="s">
        <v>88</v>
      </c>
      <c r="B81" s="124">
        <v>295</v>
      </c>
      <c r="C81" s="76">
        <v>-0.1246290801</v>
      </c>
      <c r="D81" s="13">
        <v>271</v>
      </c>
      <c r="E81" s="14">
        <f>IF(ISNUMBER(D81), (D81 - $B81) / $B81, "")</f>
        <v>-8.1355932203389825E-2</v>
      </c>
      <c r="F81" s="16">
        <f>IF(ISNUMBER(D81), $B91 * E81, "")</f>
        <v>-8135.5932203389821</v>
      </c>
      <c r="G81" s="29">
        <v>247</v>
      </c>
      <c r="H81" s="14">
        <f>IF(ISNUMBER(G81), (G81 - $B81) / $B81, "")</f>
        <v>-0.16271186440677965</v>
      </c>
      <c r="I81" s="100">
        <f>IF(ISNUMBER(G81), $B91 * H81, "")</f>
        <v>-16271.186440677964</v>
      </c>
      <c r="J81" s="13">
        <v>227</v>
      </c>
      <c r="K81" s="14">
        <f>IF(ISNUMBER(J81), (J81 - $B81) / $B81, "")</f>
        <v>-0.23050847457627119</v>
      </c>
      <c r="L81" s="16">
        <f>IF(ISNUMBER(J81), $B91 * K81, "")</f>
        <v>-23050.847457627118</v>
      </c>
      <c r="M81" s="29">
        <v>234</v>
      </c>
      <c r="N81" s="14">
        <f>IF(ISNUMBER(M81), (M81 - $B81) / $B81, "")</f>
        <v>-0.20677966101694914</v>
      </c>
      <c r="O81" s="16">
        <f>IF(ISNUMBER(M81), $B91 * N81, "")</f>
        <v>-20677.966101694914</v>
      </c>
      <c r="Q81" s="294"/>
      <c r="R81" s="295"/>
      <c r="S81" s="296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>
        <v>760</v>
      </c>
      <c r="E82" s="32">
        <f t="shared" ref="E82:E85" si="38">IF(ISNUMBER(D82), (D82 - $B82) / $B82, "")</f>
        <v>-9.5238095238095233E-2</v>
      </c>
      <c r="F82" s="18">
        <f>IF(ISNUMBER(D82), $B91 * E82, "")</f>
        <v>-9523.8095238095229</v>
      </c>
      <c r="G82" s="31">
        <v>705</v>
      </c>
      <c r="H82" s="32">
        <f t="shared" ref="H82:H85" si="39">IF(ISNUMBER(G82), (G82 - $B82) / $B82, "")</f>
        <v>-0.16071428571428573</v>
      </c>
      <c r="I82" s="101">
        <f>IF(ISNUMBER(G82), $B91 * H82, "")</f>
        <v>-16071.428571428572</v>
      </c>
      <c r="J82" s="15">
        <v>644</v>
      </c>
      <c r="K82" s="32">
        <f t="shared" ref="K82:K85" si="40">IF(ISNUMBER(J82), (J82 - $B82) / $B82, "")</f>
        <v>-0.23333333333333334</v>
      </c>
      <c r="L82" s="18">
        <f>IF(ISNUMBER(J82), $B91 * K82, "")</f>
        <v>-23333.333333333332</v>
      </c>
      <c r="M82" s="31">
        <v>646</v>
      </c>
      <c r="N82" s="32">
        <f t="shared" ref="N82:N85" si="41">IF(ISNUMBER(M82), (M82 - $B82) / $B82, "")</f>
        <v>-0.23095238095238096</v>
      </c>
      <c r="O82" s="18">
        <f>IF(ISNUMBER(M82), $B91 * N82, "")</f>
        <v>-23095.238095238095</v>
      </c>
      <c r="Q82" s="297"/>
      <c r="R82" s="298"/>
      <c r="S82" s="299"/>
    </row>
    <row r="83" spans="1:19" ht="17.25" thickBot="1">
      <c r="A83" s="162" t="s">
        <v>104</v>
      </c>
      <c r="B83" s="126">
        <v>845</v>
      </c>
      <c r="C83" s="77">
        <v>-0.1351074719</v>
      </c>
      <c r="D83" s="15">
        <v>757</v>
      </c>
      <c r="E83" s="32">
        <f t="shared" si="38"/>
        <v>-0.10414201183431952</v>
      </c>
      <c r="F83" s="18">
        <f>IF(ISNUMBER(D83), $B91 * E83, "")</f>
        <v>-10414.201183431953</v>
      </c>
      <c r="G83" s="31">
        <v>698</v>
      </c>
      <c r="H83" s="32">
        <f t="shared" si="39"/>
        <v>-0.17396449704142011</v>
      </c>
      <c r="I83" s="101">
        <f>IF(ISNUMBER(G83), $B91 * H83, "")</f>
        <v>-17396.449704142011</v>
      </c>
      <c r="J83" s="15">
        <v>645</v>
      </c>
      <c r="K83" s="32">
        <f t="shared" si="40"/>
        <v>-0.23668639053254437</v>
      </c>
      <c r="L83" s="18">
        <f>IF(ISNUMBER(J83), $B91 * K83, "")</f>
        <v>-23668.639053254436</v>
      </c>
      <c r="M83" s="31">
        <v>653</v>
      </c>
      <c r="N83" s="32">
        <f t="shared" si="41"/>
        <v>-0.22721893491124259</v>
      </c>
      <c r="O83" s="18">
        <f>IF(ISNUMBER(M83), $B91 * N83, "")</f>
        <v>-22721.893491124258</v>
      </c>
      <c r="Q83" s="282"/>
      <c r="R83" s="282"/>
      <c r="S83" s="282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>
        <v>253</v>
      </c>
      <c r="E84" s="32">
        <f t="shared" si="38"/>
        <v>-0.15100671140939598</v>
      </c>
      <c r="F84" s="18">
        <f>IF(ISNUMBER(D84), $B91 * E84, "")</f>
        <v>-15100.671140939598</v>
      </c>
      <c r="G84" s="31">
        <v>231</v>
      </c>
      <c r="H84" s="32">
        <f t="shared" si="39"/>
        <v>-0.22483221476510068</v>
      </c>
      <c r="I84" s="101">
        <f>IF(ISNUMBER(G84), $B91 * H84, "")</f>
        <v>-22483.221476510069</v>
      </c>
      <c r="J84" s="15">
        <v>211</v>
      </c>
      <c r="K84" s="32">
        <f t="shared" si="40"/>
        <v>-0.29194630872483224</v>
      </c>
      <c r="L84" s="18">
        <f>IF(ISNUMBER(J84), $B91 * K84, "")</f>
        <v>-29194.630872483223</v>
      </c>
      <c r="M84" s="31">
        <v>225</v>
      </c>
      <c r="N84" s="32">
        <f t="shared" si="41"/>
        <v>-0.24496644295302014</v>
      </c>
      <c r="O84" s="18">
        <f>IF(ISNUMBER(M84), $B91 * N84, "")</f>
        <v>-24496.644295302016</v>
      </c>
      <c r="Q84" s="277"/>
      <c r="R84" s="277"/>
      <c r="S84" s="277"/>
    </row>
    <row r="85" spans="1:19" ht="17.25" thickBot="1">
      <c r="A85" s="163" t="s">
        <v>61</v>
      </c>
      <c r="B85" s="128">
        <v>634</v>
      </c>
      <c r="C85" s="78">
        <v>-0.136239782</v>
      </c>
      <c r="D85" s="20">
        <v>577</v>
      </c>
      <c r="E85" s="21">
        <f t="shared" si="38"/>
        <v>-8.9905362776025233E-2</v>
      </c>
      <c r="F85" s="22">
        <f>IF(ISNUMBER(D85), $B91 * E85, "")</f>
        <v>-8990.5362776025231</v>
      </c>
      <c r="G85" s="30">
        <v>524</v>
      </c>
      <c r="H85" s="21">
        <f t="shared" si="39"/>
        <v>-0.17350157728706625</v>
      </c>
      <c r="I85" s="105">
        <f>IF(ISNUMBER(G85), $B91 * H85, "")</f>
        <v>-17350.157728706625</v>
      </c>
      <c r="J85" s="20">
        <v>480</v>
      </c>
      <c r="K85" s="21">
        <f t="shared" si="40"/>
        <v>-0.24290220820189273</v>
      </c>
      <c r="L85" s="22">
        <f>IF(ISNUMBER(J85), $B91 * K85, "")</f>
        <v>-24290.220820189272</v>
      </c>
      <c r="M85" s="30">
        <v>491</v>
      </c>
      <c r="N85" s="21">
        <f t="shared" si="41"/>
        <v>-0.22555205047318613</v>
      </c>
      <c r="O85" s="22">
        <f>IF(ISNUMBER(M85), $B91 * N85, "")</f>
        <v>-22555.205047318614</v>
      </c>
      <c r="Q85" s="277"/>
      <c r="R85" s="277"/>
      <c r="S85" s="277"/>
    </row>
    <row r="86" spans="1:19" ht="17.25" thickBot="1">
      <c r="A86" s="162" t="s">
        <v>57</v>
      </c>
      <c r="B86" s="129">
        <v>145</v>
      </c>
      <c r="C86" s="80">
        <v>-0.1369047619</v>
      </c>
      <c r="D86" s="106">
        <v>129</v>
      </c>
      <c r="E86" s="107">
        <f>IF(ISNUMBER(D86), (D86 - $B86) / $B86, "")</f>
        <v>-0.1103448275862069</v>
      </c>
      <c r="F86" s="108">
        <f>IF(ISNUMBER(D86), $B91 * E86, "")</f>
        <v>-11034.48275862069</v>
      </c>
      <c r="G86" s="109">
        <v>118</v>
      </c>
      <c r="H86" s="107">
        <f>IF(ISNUMBER(G86), (G86 - $B86) / $B86, "")</f>
        <v>-0.18620689655172415</v>
      </c>
      <c r="I86" s="110">
        <f>IF(ISNUMBER(G86), $B91 * H86, "")</f>
        <v>-18620.689655172417</v>
      </c>
      <c r="J86" s="106">
        <v>110</v>
      </c>
      <c r="K86" s="107">
        <f>IF(ISNUMBER(J86), (J86 - $B86) / $B86, "")</f>
        <v>-0.2413793103448276</v>
      </c>
      <c r="L86" s="108">
        <f>IF(ISNUMBER(J86), $B91 * K86, "")</f>
        <v>-24137.931034482761</v>
      </c>
      <c r="M86" s="109">
        <v>108</v>
      </c>
      <c r="N86" s="107">
        <f>IF(ISNUMBER(M86), (M86 - $B86) / $B86, "")</f>
        <v>-0.25517241379310346</v>
      </c>
      <c r="O86" s="108">
        <f>IF(ISNUMBER(M86), $B91 * N86, "")</f>
        <v>-25517.241379310344</v>
      </c>
      <c r="Q86" s="282"/>
      <c r="R86" s="282"/>
      <c r="S86" s="282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>
        <v>733</v>
      </c>
      <c r="E87" s="32">
        <f t="shared" ref="E87:E90" si="42">IF(ISNUMBER(D87), (D87 - $B87) / $B87, "")</f>
        <v>-8.6034912718204487E-2</v>
      </c>
      <c r="F87" s="18">
        <f>IF(ISNUMBER(D87), $B91 * E87, "")</f>
        <v>-8603.4912718204487</v>
      </c>
      <c r="G87" s="31">
        <v>681</v>
      </c>
      <c r="H87" s="32">
        <f t="shared" ref="H87:H90" si="43">IF(ISNUMBER(G87), (G87 - $B87) / $B87, "")</f>
        <v>-0.15087281795511223</v>
      </c>
      <c r="I87" s="101">
        <f>IF(ISNUMBER(G87), $B91 * H87, "")</f>
        <v>-15087.281795511222</v>
      </c>
      <c r="J87" s="15">
        <v>631</v>
      </c>
      <c r="K87" s="32">
        <f t="shared" ref="K87:K90" si="44">IF(ISNUMBER(J87), (J87 - $B87) / $B87, "")</f>
        <v>-0.21321695760598502</v>
      </c>
      <c r="L87" s="18">
        <f>IF(ISNUMBER(J87), $B91 * K87, "")</f>
        <v>-21321.695760598501</v>
      </c>
      <c r="M87" s="31">
        <v>649</v>
      </c>
      <c r="N87" s="32">
        <f t="shared" ref="N87:N90" si="45">IF(ISNUMBER(M87), (M87 - $B87) / $B87, "")</f>
        <v>-0.19077306733167082</v>
      </c>
      <c r="O87" s="18">
        <f>IF(ISNUMBER(M87), $B91 * N87, "")</f>
        <v>-19077.306733167083</v>
      </c>
      <c r="Q87" s="282"/>
      <c r="R87" s="282"/>
      <c r="S87" s="282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>
        <v>144</v>
      </c>
      <c r="E88" s="32">
        <f t="shared" si="42"/>
        <v>-0.1111111111111111</v>
      </c>
      <c r="F88" s="18">
        <f>IF(ISNUMBER(D88), $B91 * E88, "")</f>
        <v>-11111.111111111111</v>
      </c>
      <c r="G88" s="31">
        <v>131</v>
      </c>
      <c r="H88" s="32">
        <f t="shared" si="43"/>
        <v>-0.19135802469135801</v>
      </c>
      <c r="I88" s="101">
        <f>IF(ISNUMBER(G88), $B91 * H88, "")</f>
        <v>-19135.8024691358</v>
      </c>
      <c r="J88" s="15">
        <v>125</v>
      </c>
      <c r="K88" s="32">
        <f t="shared" si="44"/>
        <v>-0.22839506172839505</v>
      </c>
      <c r="L88" s="18">
        <f>IF(ISNUMBER(J88), $B91 * K88, "")</f>
        <v>-22839.506172839505</v>
      </c>
      <c r="M88" s="31">
        <v>125</v>
      </c>
      <c r="N88" s="32">
        <f t="shared" si="45"/>
        <v>-0.22839506172839505</v>
      </c>
      <c r="O88" s="18">
        <f>IF(ISNUMBER(M88), $B91 * N88, "")</f>
        <v>-22839.506172839505</v>
      </c>
      <c r="Q88" s="282"/>
      <c r="R88" s="282"/>
      <c r="S88" s="282"/>
    </row>
    <row r="89" spans="1:19">
      <c r="A89" s="162" t="s">
        <v>265</v>
      </c>
      <c r="B89" s="126">
        <v>269</v>
      </c>
      <c r="C89" s="77">
        <v>-0.14057507990000001</v>
      </c>
      <c r="D89" s="15">
        <v>243</v>
      </c>
      <c r="E89" s="32">
        <f t="shared" si="42"/>
        <v>-9.6654275092936809E-2</v>
      </c>
      <c r="F89" s="18">
        <f>IF(ISNUMBER(D89), $B91 * E89, "")</f>
        <v>-9665.4275092936805</v>
      </c>
      <c r="G89" s="31">
        <v>224</v>
      </c>
      <c r="H89" s="32">
        <f t="shared" si="43"/>
        <v>-0.16728624535315986</v>
      </c>
      <c r="I89" s="101">
        <f>IF(ISNUMBER(G89), $B91 * H89, "")</f>
        <v>-16728.624535315987</v>
      </c>
      <c r="J89" s="15">
        <v>212</v>
      </c>
      <c r="K89" s="32">
        <f t="shared" si="44"/>
        <v>-0.21189591078066913</v>
      </c>
      <c r="L89" s="18">
        <f>IF(ISNUMBER(J89), $B91 * K89, "")</f>
        <v>-21189.591078066915</v>
      </c>
      <c r="M89" s="31">
        <v>206</v>
      </c>
      <c r="N89" s="32">
        <f t="shared" si="45"/>
        <v>-0.2342007434944238</v>
      </c>
      <c r="O89" s="18">
        <f>IF(ISNUMBER(M89), $B91 * N89, "")</f>
        <v>-23420.07434944238</v>
      </c>
      <c r="Q89" s="304"/>
      <c r="R89" s="305"/>
      <c r="S89" s="306"/>
    </row>
    <row r="90" spans="1:19" ht="17.25" thickBot="1">
      <c r="A90" s="130" t="s">
        <v>136</v>
      </c>
      <c r="B90" s="131">
        <v>103</v>
      </c>
      <c r="C90" s="79">
        <v>-0.1416666667</v>
      </c>
      <c r="D90" s="24">
        <v>90.7</v>
      </c>
      <c r="E90" s="25">
        <f t="shared" si="42"/>
        <v>-0.11941747572815531</v>
      </c>
      <c r="F90" s="104">
        <f>IF(ISNUMBER(D90), $B91 * E90, "")</f>
        <v>-11941.747572815531</v>
      </c>
      <c r="G90" s="102">
        <v>83</v>
      </c>
      <c r="H90" s="25">
        <f t="shared" si="43"/>
        <v>-0.1941747572815534</v>
      </c>
      <c r="I90" s="103">
        <f>IF(ISNUMBER(G90), $B91 * H90, "")</f>
        <v>-19417.475728155339</v>
      </c>
      <c r="J90" s="24">
        <v>76.099999999999994</v>
      </c>
      <c r="K90" s="25">
        <f t="shared" si="44"/>
        <v>-0.26116504854368938</v>
      </c>
      <c r="L90" s="104">
        <f>IF(ISNUMBER(J90), $B91 * K90, "")</f>
        <v>-26116.504854368937</v>
      </c>
      <c r="M90" s="102">
        <v>77.8</v>
      </c>
      <c r="N90" s="25">
        <f t="shared" si="45"/>
        <v>-0.24466019417475732</v>
      </c>
      <c r="O90" s="104">
        <f>IF(ISNUMBER(M90), $B91 * N90, "")</f>
        <v>-24466.019417475731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-8.3526439307641587E-2</v>
      </c>
      <c r="F91" s="28">
        <f>SUM(F71:F90)</f>
        <v>-167052.8786152832</v>
      </c>
      <c r="G91" s="26" t="s">
        <v>296</v>
      </c>
      <c r="H91" s="27">
        <f>IF(COUNT(H71:H90), SUM(H71:H90) / COUNT(H71:H90), 0)</f>
        <v>-0.15934473825675993</v>
      </c>
      <c r="I91" s="28">
        <f>SUM(I71:I90)</f>
        <v>-318689.47651351988</v>
      </c>
      <c r="J91" s="26" t="s">
        <v>296</v>
      </c>
      <c r="K91" s="27">
        <f>IF(COUNT(K71:K90), SUM(K71:K90) / COUNT(K71:K90), 0)</f>
        <v>-0.21794959555092924</v>
      </c>
      <c r="L91" s="28">
        <f>SUM(L71:L90)</f>
        <v>-435899.19110185851</v>
      </c>
      <c r="M91" s="26" t="s">
        <v>296</v>
      </c>
      <c r="N91" s="27">
        <f>IF(COUNT(N71:N90), SUM(N71:N90) / COUNT(N71:N90), 0)</f>
        <v>-0.19859107400683523</v>
      </c>
      <c r="O91" s="28">
        <f>SUM(O71:O90)</f>
        <v>-397182.1480136704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4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2021-06-22(화) 오전 00:00</v>
      </c>
      <c r="C96" s="320"/>
      <c r="D96" s="279" t="str">
        <f>TEXT($G$1, "[$-ko-KR]yyyy-mm-dd(ddd) ") &amp; "오후 14:00"</f>
        <v>2021-06-22(화) 오후 14:00</v>
      </c>
      <c r="E96" s="280"/>
      <c r="F96" s="281"/>
      <c r="G96" s="279" t="str">
        <f>TEXT($G$1, "[$-ko-KR]yyyy-mm-dd(ddd) ") &amp; "오후 19:00"</f>
        <v>2021-06-22(화) 오후 19:00</v>
      </c>
      <c r="H96" s="280"/>
      <c r="I96" s="281"/>
      <c r="J96" s="279" t="str">
        <f>TEXT($G$1, "[$-ko-KR]yyyy-mm-dd(ddd) ") &amp; "오후 21:00"</f>
        <v>2021-06-22(화) 오후 21:00</v>
      </c>
      <c r="K96" s="280"/>
      <c r="L96" s="281"/>
      <c r="M96" s="279" t="str">
        <f>TEXT($G$1+1, "[$-ko-KR]yyyy-mm-dd(ddd) ") &amp; "오전 00:00"</f>
        <v>2021-06-23(수)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>
        <v>5.96</v>
      </c>
      <c r="E98" s="14">
        <f>IF(ISNUMBER(D98), (D98 - $B98) / $B98, "")</f>
        <v>-0.29882352941176471</v>
      </c>
      <c r="F98" s="16">
        <f>IF(ISNUMBER(D98), $B118 * E98, "")</f>
        <v>-29882.352941176472</v>
      </c>
      <c r="G98" s="29">
        <v>5.23</v>
      </c>
      <c r="H98" s="14">
        <f>IF(ISNUMBER(G98), (G98 - $B98) / $B98, "")</f>
        <v>-0.38470588235294112</v>
      </c>
      <c r="I98" s="100">
        <f>IF(ISNUMBER(G98), $B118 * H98, "")</f>
        <v>-38470.588235294112</v>
      </c>
      <c r="J98" s="13">
        <v>4.91</v>
      </c>
      <c r="K98" s="14">
        <f>IF(ISNUMBER(J98), (J98 - $B98) / $B98, "")</f>
        <v>-0.4223529411764706</v>
      </c>
      <c r="L98" s="16">
        <f>IF(ISNUMBER(J98), $B118 * K98, "")</f>
        <v>-42235.294117647063</v>
      </c>
      <c r="M98" s="29">
        <v>5.09</v>
      </c>
      <c r="N98" s="14">
        <f>IF(ISNUMBER(M98), (M98 - $B98) / $B98, "")</f>
        <v>-0.4011764705882353</v>
      </c>
      <c r="O98" s="16">
        <f>IF(ISNUMBER(M98), $B118 * N98, "")</f>
        <v>-40117.647058823532</v>
      </c>
      <c r="Q98" s="277"/>
      <c r="R98" s="277"/>
      <c r="S98" s="277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>
        <v>118</v>
      </c>
      <c r="E99" s="32">
        <f t="shared" ref="E99:E102" si="46">IF(ISNUMBER(D99), (D99 - $B99) / $B99, "")</f>
        <v>-2.4793388429752067E-2</v>
      </c>
      <c r="F99" s="18">
        <f>IF(ISNUMBER(D99), $B118 * E99, "")</f>
        <v>-2479.3388429752067</v>
      </c>
      <c r="G99" s="31">
        <v>103</v>
      </c>
      <c r="H99" s="32">
        <f t="shared" ref="H99:H102" si="47">IF(ISNUMBER(G99), (G99 - $B99) / $B99, "")</f>
        <v>-0.1487603305785124</v>
      </c>
      <c r="I99" s="101">
        <f>IF(ISNUMBER(G99), $B118 * H99, "")</f>
        <v>-14876.03305785124</v>
      </c>
      <c r="J99" s="15">
        <v>97.7</v>
      </c>
      <c r="K99" s="32">
        <f t="shared" ref="K99:K102" si="48">IF(ISNUMBER(J99), (J99 - $B99) / $B99, "")</f>
        <v>-0.19256198347107437</v>
      </c>
      <c r="L99" s="18">
        <f>IF(ISNUMBER(J99), $B118 * K99, "")</f>
        <v>-19256.198347107438</v>
      </c>
      <c r="M99" s="31">
        <v>100</v>
      </c>
      <c r="N99" s="32">
        <f t="shared" ref="N99:N102" si="49">IF(ISNUMBER(M99), (M99 - $B99) / $B99, "")</f>
        <v>-0.17355371900826447</v>
      </c>
      <c r="O99" s="18">
        <f>IF(ISNUMBER(M99), $B118 * N99, "")</f>
        <v>-17355.371900826445</v>
      </c>
      <c r="Q99" s="277"/>
      <c r="R99" s="277"/>
      <c r="S99" s="277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>
        <v>2240</v>
      </c>
      <c r="E100" s="32">
        <f t="shared" si="46"/>
        <v>-9.3117408906882596E-2</v>
      </c>
      <c r="F100" s="18">
        <f>IF(ISNUMBER(D100), $B118 * E100, "")</f>
        <v>-9311.7408906882592</v>
      </c>
      <c r="G100" s="31">
        <v>2045</v>
      </c>
      <c r="H100" s="32">
        <f t="shared" si="47"/>
        <v>-0.17206477732793521</v>
      </c>
      <c r="I100" s="101">
        <f>IF(ISNUMBER(G100), $B118 * H100, "")</f>
        <v>-17206.477732793523</v>
      </c>
      <c r="J100" s="15">
        <v>1850</v>
      </c>
      <c r="K100" s="32">
        <f t="shared" si="48"/>
        <v>-0.25101214574898784</v>
      </c>
      <c r="L100" s="18">
        <f>IF(ISNUMBER(J100), $B118 * K100, "")</f>
        <v>-25101.214574898782</v>
      </c>
      <c r="M100" s="31">
        <v>1900</v>
      </c>
      <c r="N100" s="32">
        <f t="shared" si="49"/>
        <v>-0.23076923076923078</v>
      </c>
      <c r="O100" s="18">
        <f>IF(ISNUMBER(M100), $B118 * N100, "")</f>
        <v>-23076.923076923078</v>
      </c>
      <c r="Q100" s="282"/>
      <c r="R100" s="282"/>
      <c r="S100" s="282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>
        <v>41950</v>
      </c>
      <c r="E101" s="32">
        <f t="shared" si="46"/>
        <v>-0.11832702816309373</v>
      </c>
      <c r="F101" s="18">
        <f>IF(ISNUMBER(D101), $B118 * E101, "")</f>
        <v>-11832.702816309373</v>
      </c>
      <c r="G101" s="31">
        <v>39240</v>
      </c>
      <c r="H101" s="32">
        <f t="shared" si="47"/>
        <v>-0.17528373266078184</v>
      </c>
      <c r="I101" s="101">
        <f>IF(ISNUMBER(G101), $B118 * H101, "")</f>
        <v>-17528.373266078186</v>
      </c>
      <c r="J101" s="15">
        <v>36880</v>
      </c>
      <c r="K101" s="32">
        <f t="shared" si="48"/>
        <v>-0.22488440521227407</v>
      </c>
      <c r="L101" s="18">
        <f>IF(ISNUMBER(J101), $B118 * K101, "")</f>
        <v>-22488.440521227407</v>
      </c>
      <c r="M101" s="31">
        <v>37570</v>
      </c>
      <c r="N101" s="32">
        <f t="shared" si="49"/>
        <v>-0.2103825136612022</v>
      </c>
      <c r="O101" s="18">
        <f>IF(ISNUMBER(M101), $B118 * N101, "")</f>
        <v>-21038.251366120221</v>
      </c>
      <c r="Q101" s="282"/>
      <c r="R101" s="282"/>
      <c r="S101" s="282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>
        <v>558</v>
      </c>
      <c r="E102" s="21">
        <f t="shared" si="46"/>
        <v>-0.13755795981452859</v>
      </c>
      <c r="F102" s="22">
        <f>IF(ISNUMBER(D102), $B118 * E102, "")</f>
        <v>-13755.795981452859</v>
      </c>
      <c r="G102" s="30">
        <v>496</v>
      </c>
      <c r="H102" s="21">
        <f t="shared" si="47"/>
        <v>-0.23338485316846985</v>
      </c>
      <c r="I102" s="105">
        <f>IF(ISNUMBER(G102), $B118 * H102, "")</f>
        <v>-23338.485316846985</v>
      </c>
      <c r="J102" s="20">
        <v>454</v>
      </c>
      <c r="K102" s="21">
        <f t="shared" si="48"/>
        <v>-0.29829984544049459</v>
      </c>
      <c r="L102" s="22">
        <f>IF(ISNUMBER(J102), $B118 * K102, "")</f>
        <v>-29829.984544049461</v>
      </c>
      <c r="M102" s="30">
        <v>477</v>
      </c>
      <c r="N102" s="21">
        <f t="shared" si="49"/>
        <v>-0.26275115919629055</v>
      </c>
      <c r="O102" s="22">
        <f>IF(ISNUMBER(M102), $B118 * N102, "")</f>
        <v>-26275.115919629054</v>
      </c>
      <c r="Q102" s="282"/>
      <c r="R102" s="282"/>
      <c r="S102" s="282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>
        <v>38392000</v>
      </c>
      <c r="E103" s="107">
        <f>IF(ISNUMBER(D103), (D103 - $B103) / $B103, "")</f>
        <v>-1.561498423117356E-2</v>
      </c>
      <c r="F103" s="108">
        <f>IF(ISNUMBER(D103), $B118 * E103, "")</f>
        <v>-1561.498423117356</v>
      </c>
      <c r="G103" s="109">
        <v>37019000</v>
      </c>
      <c r="H103" s="107">
        <f>IF(ISNUMBER(G103), (G103 - $B103) / $B103, "")</f>
        <v>-5.0819209763852208E-2</v>
      </c>
      <c r="I103" s="110">
        <f>IF(ISNUMBER(G103), $B118 * H103, "")</f>
        <v>-5081.9209763852205</v>
      </c>
      <c r="J103" s="106">
        <v>35499000</v>
      </c>
      <c r="K103" s="107">
        <f>IF(ISNUMBER(J103), (J103 - $B103) / $B103, "")</f>
        <v>-8.9792569421296889E-2</v>
      </c>
      <c r="L103" s="108">
        <f>IF(ISNUMBER(J103), $B118 * K103, "")</f>
        <v>-8979.2569421296885</v>
      </c>
      <c r="M103" s="109">
        <v>35914000</v>
      </c>
      <c r="N103" s="107">
        <f>IF(ISNUMBER(M103), (M103 - $B103) / $B103, "")</f>
        <v>-7.9151816620086662E-2</v>
      </c>
      <c r="O103" s="108">
        <f>IF(ISNUMBER(M103), $B118 * N103, "")</f>
        <v>-7915.1816620086665</v>
      </c>
      <c r="Q103" s="282"/>
      <c r="R103" s="282"/>
      <c r="S103" s="282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>
        <v>1440</v>
      </c>
      <c r="E104" s="32">
        <f t="shared" ref="E104:E107" si="50">IF(ISNUMBER(D104), (D104 - $B104) / $B104, "")</f>
        <v>-7.3954983922829579E-2</v>
      </c>
      <c r="F104" s="18">
        <f>IF(ISNUMBER(D104), $B118 * E104, "")</f>
        <v>-7395.4983922829579</v>
      </c>
      <c r="G104" s="31">
        <v>1310</v>
      </c>
      <c r="H104" s="32">
        <f t="shared" ref="H104:H107" si="51">IF(ISNUMBER(G104), (G104 - $B104) / $B104, "")</f>
        <v>-0.15755627009646303</v>
      </c>
      <c r="I104" s="101">
        <f>IF(ISNUMBER(G104), $B118 * H104, "")</f>
        <v>-15755.627009646303</v>
      </c>
      <c r="J104" s="15">
        <v>1255</v>
      </c>
      <c r="K104" s="32">
        <f t="shared" ref="K104:K107" si="52">IF(ISNUMBER(J104), (J104 - $B104) / $B104, "")</f>
        <v>-0.19292604501607716</v>
      </c>
      <c r="L104" s="18">
        <f>IF(ISNUMBER(J104), $B118 * K104, "")</f>
        <v>-19292.604501607715</v>
      </c>
      <c r="M104" s="31">
        <v>1355</v>
      </c>
      <c r="N104" s="32">
        <f t="shared" ref="N104:N107" si="53">IF(ISNUMBER(M104), (M104 - $B104) / $B104, "")</f>
        <v>-0.12861736334405144</v>
      </c>
      <c r="O104" s="18">
        <f>IF(ISNUMBER(M104), $B118 * N104, "")</f>
        <v>-12861.736334405145</v>
      </c>
      <c r="Q104" s="282"/>
      <c r="R104" s="282"/>
      <c r="S104" s="282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>
        <v>16540</v>
      </c>
      <c r="E105" s="32">
        <f t="shared" si="50"/>
        <v>-0.14344899016053858</v>
      </c>
      <c r="F105" s="18">
        <f>IF(ISNUMBER(D105), $B118 * E105, "")</f>
        <v>-14344.899016053858</v>
      </c>
      <c r="G105" s="31">
        <v>15890</v>
      </c>
      <c r="H105" s="32">
        <f t="shared" si="51"/>
        <v>-0.17711030554117038</v>
      </c>
      <c r="I105" s="101">
        <f>IF(ISNUMBER(G105), $B118 * H105, "")</f>
        <v>-17711.030554117038</v>
      </c>
      <c r="J105" s="15">
        <v>14730</v>
      </c>
      <c r="K105" s="32">
        <f t="shared" si="52"/>
        <v>-0.23718280683583634</v>
      </c>
      <c r="L105" s="18">
        <f>IF(ISNUMBER(J105), $B118 * K105, "")</f>
        <v>-23718.280683583635</v>
      </c>
      <c r="M105" s="31">
        <v>14490</v>
      </c>
      <c r="N105" s="32">
        <f t="shared" si="53"/>
        <v>-0.24961160020714657</v>
      </c>
      <c r="O105" s="18">
        <f>IF(ISNUMBER(M105), $B118 * N105, "")</f>
        <v>-24961.160020714658</v>
      </c>
      <c r="Q105" s="282"/>
      <c r="R105" s="282"/>
      <c r="S105" s="282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>
        <v>294</v>
      </c>
      <c r="E106" s="32">
        <f t="shared" si="50"/>
        <v>-6.6666666666666666E-2</v>
      </c>
      <c r="F106" s="18">
        <f>IF(ISNUMBER(D106), $B118 * E106, "")</f>
        <v>-6666.666666666667</v>
      </c>
      <c r="G106" s="31">
        <v>270</v>
      </c>
      <c r="H106" s="32">
        <f t="shared" si="51"/>
        <v>-0.14285714285714285</v>
      </c>
      <c r="I106" s="101">
        <f>IF(ISNUMBER(G106), $B118 * H106, "")</f>
        <v>-14285.714285714284</v>
      </c>
      <c r="J106" s="15">
        <v>249</v>
      </c>
      <c r="K106" s="32">
        <f t="shared" si="52"/>
        <v>-0.20952380952380953</v>
      </c>
      <c r="L106" s="18">
        <f>IF(ISNUMBER(J106), $B118 * K106, "")</f>
        <v>-20952.380952380954</v>
      </c>
      <c r="M106" s="31">
        <v>262</v>
      </c>
      <c r="N106" s="32">
        <f t="shared" si="53"/>
        <v>-0.16825396825396827</v>
      </c>
      <c r="O106" s="18">
        <f>IF(ISNUMBER(M106), $B118 * N106, "")</f>
        <v>-16825.396825396827</v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>
        <v>3030</v>
      </c>
      <c r="E107" s="25">
        <f t="shared" si="50"/>
        <v>-7.0552147239263799E-2</v>
      </c>
      <c r="F107" s="104">
        <f>IF(ISNUMBER(D107), $B118 * E107, "")</f>
        <v>-7055.2147239263795</v>
      </c>
      <c r="G107" s="102">
        <v>2835</v>
      </c>
      <c r="H107" s="25">
        <f t="shared" si="51"/>
        <v>-0.1303680981595092</v>
      </c>
      <c r="I107" s="103">
        <f>IF(ISNUMBER(G107), $B118 * H107, "")</f>
        <v>-13036.809815950919</v>
      </c>
      <c r="J107" s="24">
        <v>2680</v>
      </c>
      <c r="K107" s="25">
        <f t="shared" si="52"/>
        <v>-0.17791411042944785</v>
      </c>
      <c r="L107" s="104">
        <f>IF(ISNUMBER(J107), $B118 * K107, "")</f>
        <v>-17791.411042944786</v>
      </c>
      <c r="M107" s="102">
        <v>2715</v>
      </c>
      <c r="N107" s="25">
        <f t="shared" si="53"/>
        <v>-0.16717791411042945</v>
      </c>
      <c r="O107" s="104">
        <f>IF(ISNUMBER(M107), $B118 * N107, "")</f>
        <v>-16717.791411042945</v>
      </c>
      <c r="Q107" s="291"/>
      <c r="R107" s="292"/>
      <c r="S107" s="293"/>
    </row>
    <row r="108" spans="1:19">
      <c r="A108" s="161" t="s">
        <v>96</v>
      </c>
      <c r="B108" s="124">
        <v>2373000</v>
      </c>
      <c r="C108" s="76">
        <v>-0.1001137656</v>
      </c>
      <c r="D108" s="13">
        <v>2293000</v>
      </c>
      <c r="E108" s="14">
        <f>IF(ISNUMBER(D108), (D108 - $B108) / $B108, "")</f>
        <v>-3.3712600084281501E-2</v>
      </c>
      <c r="F108" s="16">
        <f>IF(ISNUMBER(D108), $B118 * E108, "")</f>
        <v>-3371.2600084281503</v>
      </c>
      <c r="G108" s="29">
        <v>2194000</v>
      </c>
      <c r="H108" s="14">
        <f>IF(ISNUMBER(G108), (G108 - $B108) / $B108, "")</f>
        <v>-7.5431942688579862E-2</v>
      </c>
      <c r="I108" s="100">
        <f>IF(ISNUMBER(G108), $B118 * H108, "")</f>
        <v>-7543.1942688579866</v>
      </c>
      <c r="J108" s="13">
        <v>2150000</v>
      </c>
      <c r="K108" s="14">
        <f>IF(ISNUMBER(J108), (J108 - $B108) / $B108, "")</f>
        <v>-9.3973872734934683E-2</v>
      </c>
      <c r="L108" s="16">
        <f>IF(ISNUMBER(J108), $B118 * K108, "")</f>
        <v>-9397.3872734934685</v>
      </c>
      <c r="M108" s="29">
        <v>2131000</v>
      </c>
      <c r="N108" s="14">
        <f>IF(ISNUMBER(M108), (M108 - $B108) / $B108, "")</f>
        <v>-0.10198061525495154</v>
      </c>
      <c r="O108" s="16">
        <f>IF(ISNUMBER(M108), $B118 * N108, "")</f>
        <v>-10198.061525495154</v>
      </c>
      <c r="Q108" s="294"/>
      <c r="R108" s="295"/>
      <c r="S108" s="296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>
        <v>12050</v>
      </c>
      <c r="E109" s="32">
        <f t="shared" ref="E109:E112" si="54">IF(ISNUMBER(D109), (D109 - $B109) / $B109, "")</f>
        <v>-4.8934490923441203E-2</v>
      </c>
      <c r="F109" s="18">
        <f>IF(ISNUMBER(D109), $B118 * E109, "")</f>
        <v>-4893.4490923441199</v>
      </c>
      <c r="G109" s="31">
        <v>10950</v>
      </c>
      <c r="H109" s="32">
        <f t="shared" ref="H109:H112" si="55">IF(ISNUMBER(G109), (G109 - $B109) / $B109, "")</f>
        <v>-0.13575374901341752</v>
      </c>
      <c r="I109" s="101">
        <f>IF(ISNUMBER(G109), $B118 * H109, "")</f>
        <v>-13575.374901341753</v>
      </c>
      <c r="J109" s="15">
        <v>10010</v>
      </c>
      <c r="K109" s="32">
        <f t="shared" ref="K109:K112" si="56">IF(ISNUMBER(J109), (J109 - $B109) / $B109, "")</f>
        <v>-0.20994475138121546</v>
      </c>
      <c r="L109" s="18">
        <f>IF(ISNUMBER(J109), $B118 * K109, "")</f>
        <v>-20994.475138121546</v>
      </c>
      <c r="M109" s="31">
        <v>10300</v>
      </c>
      <c r="N109" s="32">
        <f t="shared" ref="N109:N112" si="57">IF(ISNUMBER(M109), (M109 - $B109) / $B109, "")</f>
        <v>-0.18705603788476716</v>
      </c>
      <c r="O109" s="18">
        <f>IF(ISNUMBER(M109), $B118 * N109, "")</f>
        <v>-18705.603788476717</v>
      </c>
      <c r="Q109" s="297"/>
      <c r="R109" s="298"/>
      <c r="S109" s="299"/>
    </row>
    <row r="110" spans="1:19" ht="17.25" thickBot="1">
      <c r="A110" s="162" t="s">
        <v>120</v>
      </c>
      <c r="B110" s="126">
        <v>112</v>
      </c>
      <c r="C110" s="77">
        <v>-0.104</v>
      </c>
      <c r="D110" s="15">
        <v>109</v>
      </c>
      <c r="E110" s="32">
        <f t="shared" si="54"/>
        <v>-2.6785714285714284E-2</v>
      </c>
      <c r="F110" s="18">
        <f>IF(ISNUMBER(D110), $B118 * E110, "")</f>
        <v>-2678.5714285714284</v>
      </c>
      <c r="G110" s="31">
        <v>105</v>
      </c>
      <c r="H110" s="32">
        <f t="shared" si="55"/>
        <v>-6.25E-2</v>
      </c>
      <c r="I110" s="101">
        <f>IF(ISNUMBER(G110), $B118 * H110, "")</f>
        <v>-6250</v>
      </c>
      <c r="J110" s="15">
        <v>100</v>
      </c>
      <c r="K110" s="32">
        <f t="shared" si="56"/>
        <v>-0.10714285714285714</v>
      </c>
      <c r="L110" s="18">
        <f>IF(ISNUMBER(J110), $B118 * K110, "")</f>
        <v>-10714.285714285714</v>
      </c>
      <c r="M110" s="31">
        <v>97.7</v>
      </c>
      <c r="N110" s="32">
        <f t="shared" si="57"/>
        <v>-0.12767857142857139</v>
      </c>
      <c r="O110" s="18">
        <f>IF(ISNUMBER(M110), $B118 * N110, "")</f>
        <v>-12767.857142857139</v>
      </c>
      <c r="Q110" s="282"/>
      <c r="R110" s="282"/>
      <c r="S110" s="282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>
        <v>545100</v>
      </c>
      <c r="E111" s="32">
        <f t="shared" si="54"/>
        <v>-6.9795221843003408E-2</v>
      </c>
      <c r="F111" s="18">
        <f>IF(ISNUMBER(D111), $B118 * E111, "")</f>
        <v>-6979.522184300341</v>
      </c>
      <c r="G111" s="31">
        <v>510800</v>
      </c>
      <c r="H111" s="32">
        <f t="shared" si="55"/>
        <v>-0.12832764505119454</v>
      </c>
      <c r="I111" s="101">
        <f>IF(ISNUMBER(G111), $B118 * H111, "")</f>
        <v>-12832.764505119454</v>
      </c>
      <c r="J111" s="15">
        <v>481600</v>
      </c>
      <c r="K111" s="32">
        <f t="shared" si="56"/>
        <v>-0.17815699658703071</v>
      </c>
      <c r="L111" s="18">
        <f>IF(ISNUMBER(J111), $B118 * K111, "")</f>
        <v>-17815.69965870307</v>
      </c>
      <c r="M111" s="31">
        <v>494900</v>
      </c>
      <c r="N111" s="32">
        <f t="shared" si="57"/>
        <v>-0.15546075085324232</v>
      </c>
      <c r="O111" s="18">
        <f>IF(ISNUMBER(M111), $B118 * N111, "")</f>
        <v>-15546.075085324232</v>
      </c>
      <c r="Q111" s="277"/>
      <c r="R111" s="277"/>
      <c r="S111" s="277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>
        <v>212</v>
      </c>
      <c r="E112" s="21">
        <f t="shared" si="54"/>
        <v>-0.1092436974789916</v>
      </c>
      <c r="F112" s="22">
        <f>IF(ISNUMBER(D112), $B118 * E112, "")</f>
        <v>-10924.36974789916</v>
      </c>
      <c r="G112" s="30">
        <v>198</v>
      </c>
      <c r="H112" s="21">
        <f t="shared" si="55"/>
        <v>-0.16806722689075632</v>
      </c>
      <c r="I112" s="105">
        <f>IF(ISNUMBER(G112), $B118 * H112, "")</f>
        <v>-16806.722689075632</v>
      </c>
      <c r="J112" s="20">
        <v>183</v>
      </c>
      <c r="K112" s="21">
        <f t="shared" si="56"/>
        <v>-0.23109243697478993</v>
      </c>
      <c r="L112" s="22">
        <f>IF(ISNUMBER(J112), $B118 * K112, "")</f>
        <v>-23109.243697478993</v>
      </c>
      <c r="M112" s="30">
        <v>187</v>
      </c>
      <c r="N112" s="21">
        <f t="shared" si="57"/>
        <v>-0.21428571428571427</v>
      </c>
      <c r="O112" s="22">
        <f>IF(ISNUMBER(M112), $B118 * N112, "")</f>
        <v>-21428.571428571428</v>
      </c>
      <c r="Q112" s="277"/>
      <c r="R112" s="277"/>
      <c r="S112" s="277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>
        <v>64.8</v>
      </c>
      <c r="E113" s="107">
        <f>IF(ISNUMBER(D113), (D113 - $B113) / $B113, "")</f>
        <v>-8.9887640449438283E-2</v>
      </c>
      <c r="F113" s="108">
        <f>IF(ISNUMBER(D113), $B118 * E113, "")</f>
        <v>-8988.7640449438277</v>
      </c>
      <c r="G113" s="109">
        <v>61.1</v>
      </c>
      <c r="H113" s="107">
        <f>IF(ISNUMBER(G113), (G113 - $B113) / $B113, "")</f>
        <v>-0.14185393258426968</v>
      </c>
      <c r="I113" s="110">
        <f>IF(ISNUMBER(G113), $B118 * H113, "")</f>
        <v>-14185.393258426968</v>
      </c>
      <c r="J113" s="106">
        <v>58.2</v>
      </c>
      <c r="K113" s="107">
        <f>IF(ISNUMBER(J113), (J113 - $B113) / $B113, "")</f>
        <v>-0.18258426966292135</v>
      </c>
      <c r="L113" s="108">
        <f>IF(ISNUMBER(J113), $B118 * K113, "")</f>
        <v>-18258.426966292136</v>
      </c>
      <c r="M113" s="109">
        <v>57.7</v>
      </c>
      <c r="N113" s="107">
        <f>IF(ISNUMBER(M113), (M113 - $B113) / $B113, "")</f>
        <v>-0.1896067415730337</v>
      </c>
      <c r="O113" s="108">
        <f>IF(ISNUMBER(M113), $B118 * N113, "")</f>
        <v>-18960.674157303369</v>
      </c>
      <c r="Q113" s="282"/>
      <c r="R113" s="282"/>
      <c r="S113" s="282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>
        <v>49.2</v>
      </c>
      <c r="E114" s="32">
        <f t="shared" ref="E114:E117" si="58">IF(ISNUMBER(D114), (D114 - $B114) / $B114, "")</f>
        <v>-0.14434782608695648</v>
      </c>
      <c r="F114" s="18">
        <f>IF(ISNUMBER(D114), $B118 * E114, "")</f>
        <v>-14434.782608695648</v>
      </c>
      <c r="G114" s="31">
        <v>44.5</v>
      </c>
      <c r="H114" s="32">
        <f t="shared" ref="H114:H117" si="59">IF(ISNUMBER(G114), (G114 - $B114) / $B114, "")</f>
        <v>-0.22608695652173913</v>
      </c>
      <c r="I114" s="101">
        <f>IF(ISNUMBER(G114), $B118 * H114, "")</f>
        <v>-22608.695652173912</v>
      </c>
      <c r="J114" s="15">
        <v>40.6</v>
      </c>
      <c r="K114" s="32">
        <f t="shared" ref="K114:K117" si="60">IF(ISNUMBER(J114), (J114 - $B114) / $B114, "")</f>
        <v>-0.29391304347826086</v>
      </c>
      <c r="L114" s="18">
        <f>IF(ISNUMBER(J114), $B118 * K114, "")</f>
        <v>-29391.304347826084</v>
      </c>
      <c r="M114" s="31">
        <v>43</v>
      </c>
      <c r="N114" s="32">
        <f t="shared" ref="N114:N117" si="61">IF(ISNUMBER(M114), (M114 - $B114) / $B114, "")</f>
        <v>-0.25217391304347825</v>
      </c>
      <c r="O114" s="18">
        <f>IF(ISNUMBER(M114), $B118 * N114, "")</f>
        <v>-25217.391304347824</v>
      </c>
      <c r="Q114" s="282"/>
      <c r="R114" s="282"/>
      <c r="S114" s="282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>
        <v>606</v>
      </c>
      <c r="E115" s="32">
        <f t="shared" si="58"/>
        <v>-4.1139240506329111E-2</v>
      </c>
      <c r="F115" s="18">
        <f>IF(ISNUMBER(D115), $B118 * E115, "")</f>
        <v>-4113.9240506329115</v>
      </c>
      <c r="G115" s="31">
        <v>565</v>
      </c>
      <c r="H115" s="32">
        <f t="shared" si="59"/>
        <v>-0.1060126582278481</v>
      </c>
      <c r="I115" s="101">
        <f>IF(ISNUMBER(G115), $B118 * H115, "")</f>
        <v>-10601.26582278481</v>
      </c>
      <c r="J115" s="15">
        <v>521</v>
      </c>
      <c r="K115" s="32">
        <f t="shared" si="60"/>
        <v>-0.17563291139240506</v>
      </c>
      <c r="L115" s="18">
        <f>IF(ISNUMBER(J115), $B118 * K115, "")</f>
        <v>-17563.291139240504</v>
      </c>
      <c r="M115" s="31">
        <v>560</v>
      </c>
      <c r="N115" s="32">
        <f t="shared" si="61"/>
        <v>-0.11392405063291139</v>
      </c>
      <c r="O115" s="18">
        <f>IF(ISNUMBER(M115), $B118 * N115, "")</f>
        <v>-11392.405063291139</v>
      </c>
      <c r="Q115" s="282"/>
      <c r="R115" s="282"/>
      <c r="S115" s="282"/>
    </row>
    <row r="116" spans="1:19">
      <c r="A116" s="162" t="s">
        <v>160</v>
      </c>
      <c r="B116" s="126">
        <v>1310</v>
      </c>
      <c r="C116" s="77">
        <v>-0.1088435374</v>
      </c>
      <c r="D116" s="15">
        <v>1150</v>
      </c>
      <c r="E116" s="32">
        <f t="shared" si="58"/>
        <v>-0.12213740458015267</v>
      </c>
      <c r="F116" s="18">
        <f>IF(ISNUMBER(D116), $B118 * E116, "")</f>
        <v>-12213.740458015267</v>
      </c>
      <c r="G116" s="31">
        <v>1040</v>
      </c>
      <c r="H116" s="32">
        <f t="shared" si="59"/>
        <v>-0.20610687022900764</v>
      </c>
      <c r="I116" s="101">
        <f>IF(ISNUMBER(G116), $B118 * H116, "")</f>
        <v>-20610.687022900765</v>
      </c>
      <c r="J116" s="15">
        <v>974</v>
      </c>
      <c r="K116" s="32">
        <f t="shared" si="60"/>
        <v>-0.25648854961832063</v>
      </c>
      <c r="L116" s="18">
        <f>IF(ISNUMBER(J116), $B118 * K116, "")</f>
        <v>-25648.854961832061</v>
      </c>
      <c r="M116" s="31">
        <v>1030</v>
      </c>
      <c r="N116" s="32">
        <f t="shared" si="61"/>
        <v>-0.21374045801526717</v>
      </c>
      <c r="O116" s="18">
        <f>IF(ISNUMBER(M116), $B118 * N116, "")</f>
        <v>-21374.045801526718</v>
      </c>
      <c r="Q116" s="304"/>
      <c r="R116" s="305"/>
      <c r="S116" s="306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>
        <v>47950</v>
      </c>
      <c r="E117" s="25">
        <f t="shared" si="58"/>
        <v>-9.9530516431924884E-2</v>
      </c>
      <c r="F117" s="104">
        <f>IF(ISNUMBER(D117), $B118 * E117, "")</f>
        <v>-9953.051643192488</v>
      </c>
      <c r="G117" s="102">
        <v>43880</v>
      </c>
      <c r="H117" s="25">
        <f t="shared" si="59"/>
        <v>-0.17596244131455399</v>
      </c>
      <c r="I117" s="103">
        <f>IF(ISNUMBER(G117), $B118 * H117, "")</f>
        <v>-17596.244131455398</v>
      </c>
      <c r="J117" s="24">
        <v>41300</v>
      </c>
      <c r="K117" s="25">
        <f t="shared" si="60"/>
        <v>-0.2244131455399061</v>
      </c>
      <c r="L117" s="104">
        <f>IF(ISNUMBER(J117), $B118 * K117, "")</f>
        <v>-22441.314553990611</v>
      </c>
      <c r="M117" s="102">
        <v>41890</v>
      </c>
      <c r="N117" s="25">
        <f t="shared" si="61"/>
        <v>-0.21333333333333335</v>
      </c>
      <c r="O117" s="104">
        <f>IF(ISNUMBER(M117), $B118 * N117, "")</f>
        <v>-21333.333333333336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-9.1418571980836361E-2</v>
      </c>
      <c r="F118" s="28">
        <f>SUM(F98:F117)</f>
        <v>-182837.1439616727</v>
      </c>
      <c r="G118" s="26" t="s">
        <v>296</v>
      </c>
      <c r="H118" s="27">
        <f>IF(COUNT(H98:H117), SUM(H98:H117) / COUNT(H98:H117), 0)</f>
        <v>-0.15995070125140723</v>
      </c>
      <c r="I118" s="28">
        <f>SUM(I98:I117)</f>
        <v>-319901.40250281448</v>
      </c>
      <c r="J118" s="26" t="s">
        <v>296</v>
      </c>
      <c r="K118" s="27">
        <f>IF(COUNT(K98:K117), SUM(K98:K117) / COUNT(K98:K117), 0)</f>
        <v>-0.21248967483942049</v>
      </c>
      <c r="L118" s="28">
        <f>SUM(L98:L117)</f>
        <v>-424979.34967884113</v>
      </c>
      <c r="M118" s="26" t="s">
        <v>296</v>
      </c>
      <c r="N118" s="27">
        <f>IF(COUNT(N98:N117), SUM(N98:N117) / COUNT(N98:N117), 0)</f>
        <v>-0.19203429710320882</v>
      </c>
      <c r="O118" s="28">
        <f>SUM(O98:O117)</f>
        <v>-384068.59420641756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4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2021-06-22(화) 오전 00:00</v>
      </c>
      <c r="C123" s="320"/>
      <c r="D123" s="279" t="str">
        <f>TEXT($G$1, "[$-ko-KR]yyyy-mm-dd(ddd) ") &amp; "오후 14:00"</f>
        <v>2021-06-22(화) 오후 14:00</v>
      </c>
      <c r="E123" s="280"/>
      <c r="F123" s="281"/>
      <c r="G123" s="279" t="str">
        <f>TEXT($G$1, "[$-ko-KR]yyyy-mm-dd(ddd) ") &amp; "오후 19:00"</f>
        <v>2021-06-22(화) 오후 19:00</v>
      </c>
      <c r="H123" s="280"/>
      <c r="I123" s="281"/>
      <c r="J123" s="279" t="str">
        <f>TEXT($G$1, "[$-ko-KR]yyyy-mm-dd(ddd) ") &amp; "오후 21:00"</f>
        <v>2021-06-22(화) 오후 21:00</v>
      </c>
      <c r="K123" s="280"/>
      <c r="L123" s="281"/>
      <c r="M123" s="279" t="str">
        <f>TEXT($G$1+1, "[$-ko-KR]yyyy-mm-dd(ddd) ") &amp; "오전 00:00"</f>
        <v>2021-06-23(수)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>
        <v>9.3000000000000007</v>
      </c>
      <c r="E125" s="14">
        <f>IF(ISNUMBER(D125), (D125 - $B125) / $B125, "")</f>
        <v>-0.14678899082568803</v>
      </c>
      <c r="F125" s="16">
        <f>IF(ISNUMBER(D125), $B145 * E125, "")</f>
        <v>-14678.899082568803</v>
      </c>
      <c r="G125" s="29">
        <v>8.1199999999999992</v>
      </c>
      <c r="H125" s="14">
        <f>IF(ISNUMBER(G125), (G125 - $B125) / $B125, "")</f>
        <v>-0.2550458715596331</v>
      </c>
      <c r="I125" s="100">
        <f>IF(ISNUMBER(G125), $B145 * H125, "")</f>
        <v>-25504.587155963309</v>
      </c>
      <c r="J125" s="13">
        <v>7.35</v>
      </c>
      <c r="K125" s="14">
        <f>IF(ISNUMBER(J125), (J125 - $B125) / $B125, "")</f>
        <v>-0.32568807339449546</v>
      </c>
      <c r="L125" s="16">
        <f>IF(ISNUMBER(J125), $B145 * K125, "")</f>
        <v>-32568.807339449544</v>
      </c>
      <c r="M125" s="29">
        <v>7.52</v>
      </c>
      <c r="N125" s="14">
        <f>IF(ISNUMBER(M125), (M125 - $B125) / $B125, "")</f>
        <v>-0.31009174311926613</v>
      </c>
      <c r="O125" s="16">
        <f>IF(ISNUMBER(M125), $B145 * N125, "")</f>
        <v>-31009.174311926614</v>
      </c>
      <c r="Q125" s="277"/>
      <c r="R125" s="277"/>
      <c r="S125" s="277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>
        <v>16.7</v>
      </c>
      <c r="E126" s="32">
        <f t="shared" ref="E126:E129" si="62">IF(ISNUMBER(D126), (D126 - $B126) / $B126, "")</f>
        <v>-0.11640211640211637</v>
      </c>
      <c r="F126" s="18">
        <f>IF(ISNUMBER(D126), $B145 * E126, "")</f>
        <v>-11640.211640211637</v>
      </c>
      <c r="G126" s="31">
        <v>15.3</v>
      </c>
      <c r="H126" s="32">
        <f t="shared" ref="H126:H129" si="63">IF(ISNUMBER(G126), (G126 - $B126) / $B126, "")</f>
        <v>-0.19047619047619038</v>
      </c>
      <c r="I126" s="101">
        <f>IF(ISNUMBER(G126), $B145 * H126, "")</f>
        <v>-19047.619047619039</v>
      </c>
      <c r="J126" s="15">
        <v>13.5</v>
      </c>
      <c r="K126" s="32">
        <f t="shared" ref="K126:K129" si="64">IF(ISNUMBER(J126), (J126 - $B126) / $B126, "")</f>
        <v>-0.28571428571428564</v>
      </c>
      <c r="L126" s="18">
        <f>IF(ISNUMBER(J126), $B145 * K126, "")</f>
        <v>-28571.428571428565</v>
      </c>
      <c r="M126" s="31">
        <v>13.9</v>
      </c>
      <c r="N126" s="32">
        <f t="shared" ref="N126:N129" si="65">IF(ISNUMBER(M126), (M126 - $B126) / $B126, "")</f>
        <v>-0.26455026455026448</v>
      </c>
      <c r="O126" s="18">
        <f>IF(ISNUMBER(M126), $B145 * N126, "")</f>
        <v>-26455.026455026447</v>
      </c>
      <c r="Q126" s="277"/>
      <c r="R126" s="277"/>
      <c r="S126" s="277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>
        <v>33.299999999999997</v>
      </c>
      <c r="E127" s="32">
        <f t="shared" si="62"/>
        <v>-0.13054830287206268</v>
      </c>
      <c r="F127" s="18">
        <f>IF(ISNUMBER(D127), $B145 * E127, "")</f>
        <v>-13054.830287206267</v>
      </c>
      <c r="G127" s="31">
        <v>30</v>
      </c>
      <c r="H127" s="32">
        <f t="shared" si="63"/>
        <v>-0.21671018276762397</v>
      </c>
      <c r="I127" s="101">
        <f>IF(ISNUMBER(G127), $B145 * H127, "")</f>
        <v>-21671.018276762396</v>
      </c>
      <c r="J127" s="15">
        <v>28.5</v>
      </c>
      <c r="K127" s="32">
        <f t="shared" si="64"/>
        <v>-0.25587467362924277</v>
      </c>
      <c r="L127" s="18">
        <f>IF(ISNUMBER(J127), $B145 * K127, "")</f>
        <v>-25587.467362924275</v>
      </c>
      <c r="M127" s="31">
        <v>29.2</v>
      </c>
      <c r="N127" s="32">
        <f t="shared" si="65"/>
        <v>-0.23759791122715401</v>
      </c>
      <c r="O127" s="18">
        <f>IF(ISNUMBER(M127), $B145 * N127, "")</f>
        <v>-23759.7911227154</v>
      </c>
      <c r="Q127" s="282"/>
      <c r="R127" s="282"/>
      <c r="S127" s="282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>
        <v>50</v>
      </c>
      <c r="E128" s="32">
        <f t="shared" si="62"/>
        <v>-0.11971830985915488</v>
      </c>
      <c r="F128" s="18">
        <f>IF(ISNUMBER(D128), $B145 * E128, "")</f>
        <v>-11971.830985915489</v>
      </c>
      <c r="G128" s="31">
        <v>44.1</v>
      </c>
      <c r="H128" s="32">
        <f t="shared" si="63"/>
        <v>-0.22359154929577457</v>
      </c>
      <c r="I128" s="101">
        <f>IF(ISNUMBER(G128), $B145 * H128, "")</f>
        <v>-22359.154929577457</v>
      </c>
      <c r="J128" s="15">
        <v>40.200000000000003</v>
      </c>
      <c r="K128" s="32">
        <f t="shared" si="64"/>
        <v>-0.29225352112676045</v>
      </c>
      <c r="L128" s="18">
        <f>IF(ISNUMBER(J128), $B145 * K128, "")</f>
        <v>-29225.352112676046</v>
      </c>
      <c r="M128" s="31">
        <v>41.5</v>
      </c>
      <c r="N128" s="32">
        <f t="shared" si="65"/>
        <v>-0.26936619718309857</v>
      </c>
      <c r="O128" s="18">
        <f>IF(ISNUMBER(M128), $B145 * N128, "")</f>
        <v>-26936.619718309856</v>
      </c>
      <c r="Q128" s="282"/>
      <c r="R128" s="282"/>
      <c r="S128" s="282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>
        <v>21.7</v>
      </c>
      <c r="E129" s="21">
        <f t="shared" si="62"/>
        <v>-6.4655172413793108E-2</v>
      </c>
      <c r="F129" s="22">
        <f>IF(ISNUMBER(D129), $B145 * E129, "")</f>
        <v>-6465.5172413793107</v>
      </c>
      <c r="G129" s="30">
        <v>20.3</v>
      </c>
      <c r="H129" s="21">
        <f t="shared" si="63"/>
        <v>-0.12499999999999994</v>
      </c>
      <c r="I129" s="105">
        <f>IF(ISNUMBER(G129), $B145 * H129, "")</f>
        <v>-12499.999999999995</v>
      </c>
      <c r="J129" s="20">
        <v>18.5</v>
      </c>
      <c r="K129" s="21">
        <f t="shared" si="64"/>
        <v>-0.20258620689655171</v>
      </c>
      <c r="L129" s="22">
        <f>IF(ISNUMBER(J129), $B145 * K129, "")</f>
        <v>-20258.62068965517</v>
      </c>
      <c r="M129" s="30">
        <v>18.5</v>
      </c>
      <c r="N129" s="21">
        <f t="shared" si="65"/>
        <v>-0.20258620689655171</v>
      </c>
      <c r="O129" s="22">
        <f>IF(ISNUMBER(M129), $B145 * N129, "")</f>
        <v>-20258.62068965517</v>
      </c>
      <c r="Q129" s="282"/>
      <c r="R129" s="282"/>
      <c r="S129" s="282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>
        <v>2.2000000000000002</v>
      </c>
      <c r="E130" s="107">
        <f>IF(ISNUMBER(D130), (D130 - $B130) / $B130, "")</f>
        <v>-0.21146953405017915</v>
      </c>
      <c r="F130" s="108">
        <f>IF(ISNUMBER(D130), $B145 * E130, "")</f>
        <v>-21146.953405017914</v>
      </c>
      <c r="G130" s="109">
        <v>1.94</v>
      </c>
      <c r="H130" s="107">
        <f>IF(ISNUMBER(G130), (G130 - $B130) / $B130, "")</f>
        <v>-0.30465949820788535</v>
      </c>
      <c r="I130" s="110">
        <f>IF(ISNUMBER(G130), $B145 * H130, "")</f>
        <v>-30465.949820788534</v>
      </c>
      <c r="J130" s="106">
        <v>1.88</v>
      </c>
      <c r="K130" s="107">
        <f>IF(ISNUMBER(J130), (J130 - $B130) / $B130, "")</f>
        <v>-0.32616487455197135</v>
      </c>
      <c r="L130" s="108">
        <f>IF(ISNUMBER(J130), $B145 * K130, "")</f>
        <v>-32616.487455197133</v>
      </c>
      <c r="M130" s="109">
        <v>1.98</v>
      </c>
      <c r="N130" s="107">
        <f>IF(ISNUMBER(M130), (M130 - $B130) / $B130, "")</f>
        <v>-0.29032258064516131</v>
      </c>
      <c r="O130" s="108">
        <f>IF(ISNUMBER(M130), $B145 * N130, "")</f>
        <v>-29032.258064516132</v>
      </c>
      <c r="Q130" s="282"/>
      <c r="R130" s="282"/>
      <c r="S130" s="282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>
        <v>29.1</v>
      </c>
      <c r="E131" s="32">
        <f t="shared" ref="E131:E134" si="66">IF(ISNUMBER(D131), (D131 - $B131) / $B131, "")</f>
        <v>-0.14912280701754388</v>
      </c>
      <c r="F131" s="18">
        <f>IF(ISNUMBER(D131), $B145 * E131, "")</f>
        <v>-14912.280701754387</v>
      </c>
      <c r="G131" s="31">
        <v>27.3</v>
      </c>
      <c r="H131" s="32">
        <f t="shared" ref="H131:H134" si="67">IF(ISNUMBER(G131), (G131 - $B131) / $B131, "")</f>
        <v>-0.20175438596491233</v>
      </c>
      <c r="I131" s="101">
        <f>IF(ISNUMBER(G131), $B145 * H131, "")</f>
        <v>-20175.438596491233</v>
      </c>
      <c r="J131" s="15">
        <v>23.9</v>
      </c>
      <c r="K131" s="32">
        <f t="shared" ref="K131:K134" si="68">IF(ISNUMBER(J131), (J131 - $B131) / $B131, "")</f>
        <v>-0.30116959064327498</v>
      </c>
      <c r="L131" s="18">
        <f>IF(ISNUMBER(J131), $B145 * K131, "")</f>
        <v>-30116.959064327497</v>
      </c>
      <c r="M131" s="31">
        <v>24.4</v>
      </c>
      <c r="N131" s="32">
        <f t="shared" ref="N131:N134" si="69">IF(ISNUMBER(M131), (M131 - $B131) / $B131, "")</f>
        <v>-0.28654970760233928</v>
      </c>
      <c r="O131" s="18">
        <f>IF(ISNUMBER(M131), $B145 * N131, "")</f>
        <v>-28654.970760233926</v>
      </c>
      <c r="Q131" s="282"/>
      <c r="R131" s="282"/>
      <c r="S131" s="282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>
        <v>77.2</v>
      </c>
      <c r="E132" s="32">
        <f t="shared" si="66"/>
        <v>4.4654939106901173E-2</v>
      </c>
      <c r="F132" s="18">
        <f>IF(ISNUMBER(D132), $B145 * E132, "")</f>
        <v>4465.4939106901174</v>
      </c>
      <c r="G132" s="31">
        <v>72.900000000000006</v>
      </c>
      <c r="H132" s="32">
        <f t="shared" si="67"/>
        <v>-1.3531799729364004E-2</v>
      </c>
      <c r="I132" s="101">
        <f>IF(ISNUMBER(G132), $B145 * H132, "")</f>
        <v>-1353.1799729364004</v>
      </c>
      <c r="J132" s="15">
        <v>66.8</v>
      </c>
      <c r="K132" s="32">
        <f t="shared" si="68"/>
        <v>-9.6075778078484553E-2</v>
      </c>
      <c r="L132" s="18">
        <f>IF(ISNUMBER(J132), $B145 * K132, "")</f>
        <v>-9607.5778078484545</v>
      </c>
      <c r="M132" s="31">
        <v>69.3</v>
      </c>
      <c r="N132" s="32">
        <f t="shared" si="69"/>
        <v>-6.2246278755074533E-2</v>
      </c>
      <c r="O132" s="18">
        <f>IF(ISNUMBER(M132), $B145 * N132, "")</f>
        <v>-6224.6278755074536</v>
      </c>
      <c r="Q132" s="282"/>
      <c r="R132" s="282"/>
      <c r="S132" s="282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>
        <v>9.9499999999999993</v>
      </c>
      <c r="E133" s="32">
        <f t="shared" si="66"/>
        <v>-0.14957264957264957</v>
      </c>
      <c r="F133" s="18">
        <f>IF(ISNUMBER(D133), $B145 * E133, "")</f>
        <v>-14957.264957264957</v>
      </c>
      <c r="G133" s="31">
        <v>8.56</v>
      </c>
      <c r="H133" s="32">
        <f t="shared" si="67"/>
        <v>-0.26837606837606831</v>
      </c>
      <c r="I133" s="101">
        <f>IF(ISNUMBER(G133), $B145 * H133, "")</f>
        <v>-26837.606837606832</v>
      </c>
      <c r="J133" s="15">
        <v>7.85</v>
      </c>
      <c r="K133" s="32">
        <f t="shared" si="68"/>
        <v>-0.32905982905982906</v>
      </c>
      <c r="L133" s="18">
        <f>IF(ISNUMBER(J133), $B145 * K133, "")</f>
        <v>-32905.982905982906</v>
      </c>
      <c r="M133" s="31">
        <v>8.1300000000000008</v>
      </c>
      <c r="N133" s="32">
        <f t="shared" si="69"/>
        <v>-0.30512820512820504</v>
      </c>
      <c r="O133" s="18">
        <f>IF(ISNUMBER(M133), $B145 * N133, "")</f>
        <v>-30512.820512820505</v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>
        <v>61.9</v>
      </c>
      <c r="E134" s="25">
        <f t="shared" si="66"/>
        <v>-0.21744627054361565</v>
      </c>
      <c r="F134" s="104">
        <f>IF(ISNUMBER(D134), $B145 * E134, "")</f>
        <v>-21744.627054361565</v>
      </c>
      <c r="G134" s="102">
        <v>55.2</v>
      </c>
      <c r="H134" s="25">
        <f t="shared" si="67"/>
        <v>-0.30214917825537285</v>
      </c>
      <c r="I134" s="103">
        <f>IF(ISNUMBER(G134), $B145 * H134, "")</f>
        <v>-30214.917825537286</v>
      </c>
      <c r="J134" s="24">
        <v>50.7</v>
      </c>
      <c r="K134" s="25">
        <f t="shared" si="68"/>
        <v>-0.35903919089759789</v>
      </c>
      <c r="L134" s="104">
        <f>IF(ISNUMBER(J134), $B145 * K134, "")</f>
        <v>-35903.919089759787</v>
      </c>
      <c r="M134" s="102">
        <v>51.4</v>
      </c>
      <c r="N134" s="25">
        <f t="shared" si="69"/>
        <v>-0.35018963337547404</v>
      </c>
      <c r="O134" s="104">
        <f>IF(ISNUMBER(M134), $B145 * N134, "")</f>
        <v>-35018.963337547408</v>
      </c>
      <c r="Q134" s="291"/>
      <c r="R134" s="292"/>
      <c r="S134" s="293"/>
    </row>
    <row r="135" spans="1:19">
      <c r="A135" s="161" t="s">
        <v>210</v>
      </c>
      <c r="B135" s="124">
        <v>37.200000000000003</v>
      </c>
      <c r="C135" s="76">
        <v>-0.19827586210000001</v>
      </c>
      <c r="D135" s="13">
        <v>29.7</v>
      </c>
      <c r="E135" s="14">
        <f>IF(ISNUMBER(D135), (D135 - $B135) / $B135, "")</f>
        <v>-0.20161290322580652</v>
      </c>
      <c r="F135" s="16">
        <f>IF(ISNUMBER(D135), $B145 * E135, "")</f>
        <v>-20161.290322580651</v>
      </c>
      <c r="G135" s="29">
        <v>26.3</v>
      </c>
      <c r="H135" s="14">
        <f>IF(ISNUMBER(G135), (G135 - $B135) / $B135, "")</f>
        <v>-0.29301075268817206</v>
      </c>
      <c r="I135" s="100">
        <f>IF(ISNUMBER(G135), $B145 * H135, "")</f>
        <v>-29301.075268817207</v>
      </c>
      <c r="J135" s="13">
        <v>23.6</v>
      </c>
      <c r="K135" s="14">
        <f>IF(ISNUMBER(J135), (J135 - $B135) / $B135, "")</f>
        <v>-0.36559139784946237</v>
      </c>
      <c r="L135" s="16">
        <f>IF(ISNUMBER(J135), $B145 * K135, "")</f>
        <v>-36559.139784946237</v>
      </c>
      <c r="M135" s="29">
        <v>24.8</v>
      </c>
      <c r="N135" s="14">
        <f>IF(ISNUMBER(M135), (M135 - $B135) / $B135, "")</f>
        <v>-0.33333333333333337</v>
      </c>
      <c r="O135" s="16">
        <f>IF(ISNUMBER(M135), $B145 * N135, "")</f>
        <v>-33333.333333333336</v>
      </c>
      <c r="Q135" s="294"/>
      <c r="R135" s="295"/>
      <c r="S135" s="296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>
        <v>52.3</v>
      </c>
      <c r="E136" s="32">
        <f t="shared" ref="E136:E139" si="70">IF(ISNUMBER(D136), (D136 - $B136) / $B136, "")</f>
        <v>-0.19414483821263492</v>
      </c>
      <c r="F136" s="18">
        <f>IF(ISNUMBER(D136), $B145 * E136, "")</f>
        <v>-19414.483821263493</v>
      </c>
      <c r="G136" s="31">
        <v>46.4</v>
      </c>
      <c r="H136" s="32">
        <f t="shared" ref="H136:H139" si="71">IF(ISNUMBER(G136), (G136 - $B136) / $B136, "")</f>
        <v>-0.28505392912172584</v>
      </c>
      <c r="I136" s="101">
        <f>IF(ISNUMBER(G136), $B145 * H136, "")</f>
        <v>-28505.392912172585</v>
      </c>
      <c r="J136" s="15">
        <v>43.6</v>
      </c>
      <c r="K136" s="32">
        <f t="shared" ref="K136:K139" si="72">IF(ISNUMBER(J136), (J136 - $B136) / $B136, "")</f>
        <v>-0.32819722650231131</v>
      </c>
      <c r="L136" s="18">
        <f>IF(ISNUMBER(J136), $B145 * K136, "")</f>
        <v>-32819.722650231131</v>
      </c>
      <c r="M136" s="31">
        <v>44.8</v>
      </c>
      <c r="N136" s="32">
        <f t="shared" ref="N136:N139" si="73">IF(ISNUMBER(M136), (M136 - $B136) / $B136, "")</f>
        <v>-0.30970724191063187</v>
      </c>
      <c r="O136" s="18">
        <f>IF(ISNUMBER(M136), $B145 * N136, "")</f>
        <v>-30970.724191063186</v>
      </c>
      <c r="Q136" s="297"/>
      <c r="R136" s="298"/>
      <c r="S136" s="299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>
        <v>5.23</v>
      </c>
      <c r="E137" s="32">
        <f t="shared" si="70"/>
        <v>-0.21353383458646613</v>
      </c>
      <c r="F137" s="18">
        <f>IF(ISNUMBER(D137), $B145 * E137, "")</f>
        <v>-21353.383458646615</v>
      </c>
      <c r="G137" s="31">
        <v>4.7</v>
      </c>
      <c r="H137" s="32">
        <f t="shared" si="71"/>
        <v>-0.2932330827067669</v>
      </c>
      <c r="I137" s="101">
        <f>IF(ISNUMBER(G137), $B145 * H137, "")</f>
        <v>-29323.308270676691</v>
      </c>
      <c r="J137" s="15">
        <v>4.2699999999999996</v>
      </c>
      <c r="K137" s="32">
        <f t="shared" si="72"/>
        <v>-0.35789473684210538</v>
      </c>
      <c r="L137" s="18">
        <f>IF(ISNUMBER(J137), $B145 * K137, "")</f>
        <v>-35789.473684210541</v>
      </c>
      <c r="M137" s="31">
        <v>4.49</v>
      </c>
      <c r="N137" s="32">
        <f t="shared" si="73"/>
        <v>-0.324812030075188</v>
      </c>
      <c r="O137" s="18">
        <f>IF(ISNUMBER(M137), $B145 * N137, "")</f>
        <v>-32481.203007518801</v>
      </c>
      <c r="Q137" s="282"/>
      <c r="R137" s="282"/>
      <c r="S137" s="282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>
        <v>65.2</v>
      </c>
      <c r="E138" s="32">
        <f t="shared" si="70"/>
        <v>-0.22565320665083136</v>
      </c>
      <c r="F138" s="18">
        <f>IF(ISNUMBER(D138), $B145 * E138, "")</f>
        <v>-22565.320665083134</v>
      </c>
      <c r="G138" s="31">
        <v>57.7</v>
      </c>
      <c r="H138" s="32">
        <f t="shared" si="71"/>
        <v>-0.31472684085510688</v>
      </c>
      <c r="I138" s="101">
        <f>IF(ISNUMBER(G138), $B145 * H138, "")</f>
        <v>-31472.684085510689</v>
      </c>
      <c r="J138" s="15">
        <v>52.9</v>
      </c>
      <c r="K138" s="32">
        <f t="shared" si="72"/>
        <v>-0.37173396674584325</v>
      </c>
      <c r="L138" s="18">
        <f>IF(ISNUMBER(J138), $B145 * K138, "")</f>
        <v>-37173.396674584328</v>
      </c>
      <c r="M138" s="31">
        <v>54.7</v>
      </c>
      <c r="N138" s="32">
        <f t="shared" si="73"/>
        <v>-0.3503562945368171</v>
      </c>
      <c r="O138" s="18">
        <f>IF(ISNUMBER(M138), $B145 * N138, "")</f>
        <v>-35035.629453681708</v>
      </c>
      <c r="Q138" s="277"/>
      <c r="R138" s="277"/>
      <c r="S138" s="277"/>
    </row>
    <row r="139" spans="1:19" ht="17.25" thickBot="1">
      <c r="A139" s="163" t="s">
        <v>201</v>
      </c>
      <c r="B139" s="128">
        <v>53</v>
      </c>
      <c r="C139" s="78">
        <v>-0.2065868263</v>
      </c>
      <c r="D139" s="20">
        <v>41.9</v>
      </c>
      <c r="E139" s="21">
        <f t="shared" si="70"/>
        <v>-0.20943396226415098</v>
      </c>
      <c r="F139" s="22">
        <f>IF(ISNUMBER(D139), $B145 * E139, "")</f>
        <v>-20943.396226415098</v>
      </c>
      <c r="G139" s="30">
        <v>36.9</v>
      </c>
      <c r="H139" s="21">
        <f t="shared" si="71"/>
        <v>-0.30377358490566042</v>
      </c>
      <c r="I139" s="105">
        <f>IF(ISNUMBER(G139), $B145 * H139, "")</f>
        <v>-30377.358490566043</v>
      </c>
      <c r="J139" s="20">
        <v>34.200000000000003</v>
      </c>
      <c r="K139" s="21">
        <f t="shared" si="72"/>
        <v>-0.35471698113207539</v>
      </c>
      <c r="L139" s="22">
        <f>IF(ISNUMBER(J139), $B145 * K139, "")</f>
        <v>-35471.698113207538</v>
      </c>
      <c r="M139" s="30">
        <v>35.5</v>
      </c>
      <c r="N139" s="21">
        <f t="shared" si="73"/>
        <v>-0.330188679245283</v>
      </c>
      <c r="O139" s="22">
        <f>IF(ISNUMBER(M139), $B145 * N139, "")</f>
        <v>-33018.867924528298</v>
      </c>
      <c r="Q139" s="277"/>
      <c r="R139" s="277"/>
      <c r="S139" s="277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>
        <v>28.9</v>
      </c>
      <c r="E140" s="107">
        <f>IF(ISNUMBER(D140), (D140 - $B140) / $B140, "")</f>
        <v>-0.17191977077363899</v>
      </c>
      <c r="F140" s="108">
        <f>IF(ISNUMBER(D140), $B145 * E140, "")</f>
        <v>-17191.977077363899</v>
      </c>
      <c r="G140" s="109">
        <v>26.4</v>
      </c>
      <c r="H140" s="107">
        <f>IF(ISNUMBER(G140), (G140 - $B140) / $B140, "")</f>
        <v>-0.24355300859598855</v>
      </c>
      <c r="I140" s="110">
        <f>IF(ISNUMBER(G140), $B145 * H140, "")</f>
        <v>-24355.300859598854</v>
      </c>
      <c r="J140" s="106">
        <v>24</v>
      </c>
      <c r="K140" s="107">
        <f>IF(ISNUMBER(J140), (J140 - $B140) / $B140, "")</f>
        <v>-0.31232091690544411</v>
      </c>
      <c r="L140" s="108">
        <f>IF(ISNUMBER(J140), $B145 * K140, "")</f>
        <v>-31232.09169054441</v>
      </c>
      <c r="M140" s="109">
        <v>24.9</v>
      </c>
      <c r="N140" s="107">
        <f>IF(ISNUMBER(M140), (M140 - $B140) / $B140, "")</f>
        <v>-0.28653295128939832</v>
      </c>
      <c r="O140" s="108">
        <f>IF(ISNUMBER(M140), $B145 * N140, "")</f>
        <v>-28653.295128939833</v>
      </c>
      <c r="Q140" s="282"/>
      <c r="R140" s="282"/>
      <c r="S140" s="282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>
        <v>41.1</v>
      </c>
      <c r="E141" s="32">
        <f t="shared" ref="E141:E144" si="74">IF(ISNUMBER(D141), (D141 - $B141) / $B141, "")</f>
        <v>-0.23888888888888887</v>
      </c>
      <c r="F141" s="18">
        <f>IF(ISNUMBER(D141), $B145 * E141, "")</f>
        <v>-23888.888888888887</v>
      </c>
      <c r="G141" s="31">
        <v>36.4</v>
      </c>
      <c r="H141" s="32">
        <f t="shared" ref="H141:H144" si="75">IF(ISNUMBER(G141), (G141 - $B141) / $B141, "")</f>
        <v>-0.32592592592592595</v>
      </c>
      <c r="I141" s="101">
        <f>IF(ISNUMBER(G141), $B145 * H141, "")</f>
        <v>-32592.592592592595</v>
      </c>
      <c r="J141" s="15">
        <v>34.700000000000003</v>
      </c>
      <c r="K141" s="32">
        <f t="shared" ref="K141:K144" si="76">IF(ISNUMBER(J141), (J141 - $B141) / $B141, "")</f>
        <v>-0.35740740740740734</v>
      </c>
      <c r="L141" s="18">
        <f>IF(ISNUMBER(J141), $B145 * K141, "")</f>
        <v>-35740.740740740737</v>
      </c>
      <c r="M141" s="31">
        <v>35.799999999999997</v>
      </c>
      <c r="N141" s="32">
        <f t="shared" ref="N141:N144" si="77">IF(ISNUMBER(M141), (M141 - $B141) / $B141, "")</f>
        <v>-0.33703703703703708</v>
      </c>
      <c r="O141" s="18">
        <f>IF(ISNUMBER(M141), $B145 * N141, "")</f>
        <v>-33703.703703703708</v>
      </c>
      <c r="Q141" s="282"/>
      <c r="R141" s="282"/>
      <c r="S141" s="282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>
        <v>31.1</v>
      </c>
      <c r="E142" s="32">
        <f t="shared" si="74"/>
        <v>-0.25240384615384615</v>
      </c>
      <c r="F142" s="18">
        <f>IF(ISNUMBER(D142), $B145 * E142, "")</f>
        <v>-25240.384615384613</v>
      </c>
      <c r="G142" s="31">
        <v>27.3</v>
      </c>
      <c r="H142" s="32">
        <f t="shared" si="75"/>
        <v>-0.34375</v>
      </c>
      <c r="I142" s="101">
        <f>IF(ISNUMBER(G142), $B145 * H142, "")</f>
        <v>-34375</v>
      </c>
      <c r="J142" s="15">
        <v>25.6</v>
      </c>
      <c r="K142" s="32">
        <f t="shared" si="76"/>
        <v>-0.38461538461538458</v>
      </c>
      <c r="L142" s="18">
        <f>IF(ISNUMBER(J142), $B145 * K142, "")</f>
        <v>-38461.538461538461</v>
      </c>
      <c r="M142" s="31">
        <v>25.6</v>
      </c>
      <c r="N142" s="32">
        <f t="shared" si="77"/>
        <v>-0.38461538461538458</v>
      </c>
      <c r="O142" s="18">
        <f>IF(ISNUMBER(M142), $B145 * N142, "")</f>
        <v>-38461.538461538461</v>
      </c>
      <c r="Q142" s="282"/>
      <c r="R142" s="282"/>
      <c r="S142" s="282"/>
    </row>
    <row r="143" spans="1:19">
      <c r="A143" s="162" t="s">
        <v>227</v>
      </c>
      <c r="B143" s="126">
        <v>59.2</v>
      </c>
      <c r="C143" s="77">
        <v>-0.2169312169</v>
      </c>
      <c r="D143" s="15">
        <v>47.6</v>
      </c>
      <c r="E143" s="32">
        <f t="shared" si="74"/>
        <v>-0.19594594594594597</v>
      </c>
      <c r="F143" s="18">
        <f>IF(ISNUMBER(D143), $B145 * E143, "")</f>
        <v>-19594.594594594597</v>
      </c>
      <c r="G143" s="31">
        <v>41.7</v>
      </c>
      <c r="H143" s="32">
        <f t="shared" si="75"/>
        <v>-0.29560810810810811</v>
      </c>
      <c r="I143" s="101">
        <f>IF(ISNUMBER(G143), $B145 * H143, "")</f>
        <v>-29560.81081081081</v>
      </c>
      <c r="J143" s="15">
        <v>39</v>
      </c>
      <c r="K143" s="32">
        <f t="shared" si="76"/>
        <v>-0.34121621621621623</v>
      </c>
      <c r="L143" s="18">
        <f>IF(ISNUMBER(J143), $B145 * K143, "")</f>
        <v>-34121.62162162162</v>
      </c>
      <c r="M143" s="31">
        <v>40.1</v>
      </c>
      <c r="N143" s="32">
        <f t="shared" si="77"/>
        <v>-0.32263513513513514</v>
      </c>
      <c r="O143" s="18">
        <f>IF(ISNUMBER(M143), $B145 * N143, "")</f>
        <v>-32263.513513513513</v>
      </c>
      <c r="Q143" s="304"/>
      <c r="R143" s="305"/>
      <c r="S143" s="306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>
        <v>61</v>
      </c>
      <c r="E144" s="25">
        <f t="shared" si="74"/>
        <v>-0.14325842696629218</v>
      </c>
      <c r="F144" s="104">
        <f>IF(ISNUMBER(D144), $B145 * E144, "")</f>
        <v>-14325.842696629217</v>
      </c>
      <c r="G144" s="102">
        <v>50.6</v>
      </c>
      <c r="H144" s="25">
        <f t="shared" si="75"/>
        <v>-0.2893258426966292</v>
      </c>
      <c r="I144" s="103">
        <f>IF(ISNUMBER(G144), $B145 * H144, "")</f>
        <v>-28932.584269662919</v>
      </c>
      <c r="J144" s="24">
        <v>47.4</v>
      </c>
      <c r="K144" s="25">
        <f t="shared" si="76"/>
        <v>-0.33426966292134835</v>
      </c>
      <c r="L144" s="104">
        <f>IF(ISNUMBER(J144), $B145 * K144, "")</f>
        <v>-33426.966292134835</v>
      </c>
      <c r="M144" s="102">
        <v>48.7</v>
      </c>
      <c r="N144" s="25">
        <f t="shared" si="77"/>
        <v>-0.31601123595505615</v>
      </c>
      <c r="O144" s="104">
        <f>IF(ISNUMBER(M144), $B145 * N144, "")</f>
        <v>-31601.123595505615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-0.16539324190592022</v>
      </c>
      <c r="F145" s="28">
        <f>SUM(F125:F144)</f>
        <v>-330786.48381184047</v>
      </c>
      <c r="G145" s="26" t="s">
        <v>296</v>
      </c>
      <c r="H145" s="27">
        <f>IF(COUNT(H125:H144), SUM(H125:H144) / COUNT(H125:H144), 0)</f>
        <v>-0.25446279001184546</v>
      </c>
      <c r="I145" s="28">
        <f>SUM(I125:I144)</f>
        <v>-508925.58002369088</v>
      </c>
      <c r="J145" s="26" t="s">
        <v>296</v>
      </c>
      <c r="K145" s="27">
        <f>IF(COUNT(K125:K144), SUM(K125:K144) / COUNT(K125:K144), 0)</f>
        <v>-0.31407949605650465</v>
      </c>
      <c r="L145" s="28">
        <f>SUM(L125:L144)</f>
        <v>-628158.99211300921</v>
      </c>
      <c r="M145" s="26" t="s">
        <v>296</v>
      </c>
      <c r="N145" s="27">
        <f>IF(COUNT(N125:N144), SUM(N125:N144) / COUNT(N125:N144), 0)</f>
        <v>-0.29369290258079273</v>
      </c>
      <c r="O145" s="28">
        <f>SUM(O125:O144)</f>
        <v>-587385.80516158533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4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2021-06-22(화) 오전 00:00</v>
      </c>
      <c r="C150" s="320"/>
      <c r="D150" s="279" t="str">
        <f>TEXT($G$1, "[$-ko-KR]yyyy-mm-dd(ddd) ") &amp; "오후 14:00"</f>
        <v>2021-06-22(화) 오후 14:00</v>
      </c>
      <c r="E150" s="280"/>
      <c r="F150" s="281"/>
      <c r="G150" s="279" t="str">
        <f>TEXT($G$1, "[$-ko-KR]yyyy-mm-dd(ddd) ") &amp; "오후 19:00"</f>
        <v>2021-06-22(화) 오후 19:00</v>
      </c>
      <c r="H150" s="280"/>
      <c r="I150" s="281"/>
      <c r="J150" s="279" t="str">
        <f>TEXT($G$1, "[$-ko-KR]yyyy-mm-dd(ddd) ") &amp; "오후 21:00"</f>
        <v>2021-06-22(화) 오후 21:00</v>
      </c>
      <c r="K150" s="280"/>
      <c r="L150" s="281"/>
      <c r="M150" s="279" t="str">
        <f>TEXT($G$1+1, "[$-ko-KR]yyyy-mm-dd(ddd) ") &amp; "오전 00:00"</f>
        <v>2021-06-23(수)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>
        <v>144</v>
      </c>
      <c r="E152" s="14">
        <f>IF(ISNUMBER(D152), (D152 - $B152) / $B152, "")</f>
        <v>-0.1111111111111111</v>
      </c>
      <c r="F152" s="16">
        <f>IF(ISNUMBER(D152), $B172 * E152, "")</f>
        <v>-11111.111111111111</v>
      </c>
      <c r="G152" s="29">
        <v>131</v>
      </c>
      <c r="H152" s="14">
        <f>IF(ISNUMBER(G152), (G152 - $B152) / $B152, "")</f>
        <v>-0.19135802469135801</v>
      </c>
      <c r="I152" s="100">
        <f>IF(ISNUMBER(G152), $B172 * H152, "")</f>
        <v>-19135.8024691358</v>
      </c>
      <c r="J152" s="13">
        <v>125</v>
      </c>
      <c r="K152" s="14">
        <f>IF(ISNUMBER(J152), (J152 - $B152) / $B152, "")</f>
        <v>-0.22839506172839505</v>
      </c>
      <c r="L152" s="16">
        <f>IF(ISNUMBER(J152), $B172 * K152, "")</f>
        <v>-22839.506172839505</v>
      </c>
      <c r="M152" s="29">
        <v>125</v>
      </c>
      <c r="N152" s="14">
        <f>IF(ISNUMBER(M152), (M152 - $B152) / $B152, "")</f>
        <v>-0.22839506172839505</v>
      </c>
      <c r="O152" s="16">
        <f>IF(ISNUMBER(M152), $B172 * N152, "")</f>
        <v>-22839.506172839505</v>
      </c>
      <c r="Q152" s="277"/>
      <c r="R152" s="277"/>
      <c r="S152" s="277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>
        <v>243</v>
      </c>
      <c r="E153" s="32">
        <f t="shared" ref="E153:E156" si="78">IF(ISNUMBER(D153), (D153 - $B153) / $B153, "")</f>
        <v>-9.6654275092936809E-2</v>
      </c>
      <c r="F153" s="18">
        <f>IF(ISNUMBER(D153), $B172 * E153, "")</f>
        <v>-9665.4275092936805</v>
      </c>
      <c r="G153" s="31">
        <v>224</v>
      </c>
      <c r="H153" s="32">
        <f t="shared" ref="H153:H156" si="79">IF(ISNUMBER(G153), (G153 - $B153) / $B153, "")</f>
        <v>-0.16728624535315986</v>
      </c>
      <c r="I153" s="101">
        <f>IF(ISNUMBER(G153), $B172 * H153, "")</f>
        <v>-16728.624535315987</v>
      </c>
      <c r="J153" s="15">
        <v>212</v>
      </c>
      <c r="K153" s="32">
        <f t="shared" ref="K153:K156" si="80">IF(ISNUMBER(J153), (J153 - $B153) / $B153, "")</f>
        <v>-0.21189591078066913</v>
      </c>
      <c r="L153" s="18">
        <f>IF(ISNUMBER(J153), $B172 * K153, "")</f>
        <v>-21189.591078066915</v>
      </c>
      <c r="M153" s="31">
        <v>206</v>
      </c>
      <c r="N153" s="32">
        <f t="shared" ref="N153:N156" si="81">IF(ISNUMBER(M153), (M153 - $B153) / $B153, "")</f>
        <v>-0.2342007434944238</v>
      </c>
      <c r="O153" s="18">
        <f>IF(ISNUMBER(M153), $B172 * N153, "")</f>
        <v>-23420.07434944238</v>
      </c>
      <c r="Q153" s="277"/>
      <c r="R153" s="277"/>
      <c r="S153" s="277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>
        <v>90.7</v>
      </c>
      <c r="E154" s="32">
        <f t="shared" si="78"/>
        <v>-0.11941747572815531</v>
      </c>
      <c r="F154" s="18">
        <f>IF(ISNUMBER(D154), $B172 * E154, "")</f>
        <v>-11941.747572815531</v>
      </c>
      <c r="G154" s="31">
        <v>83</v>
      </c>
      <c r="H154" s="32">
        <f t="shared" si="79"/>
        <v>-0.1941747572815534</v>
      </c>
      <c r="I154" s="101">
        <f>IF(ISNUMBER(G154), $B172 * H154, "")</f>
        <v>-19417.475728155339</v>
      </c>
      <c r="J154" s="15">
        <v>76.099999999999994</v>
      </c>
      <c r="K154" s="32">
        <f t="shared" si="80"/>
        <v>-0.26116504854368938</v>
      </c>
      <c r="L154" s="18">
        <f>IF(ISNUMBER(J154), $B172 * K154, "")</f>
        <v>-26116.504854368937</v>
      </c>
      <c r="M154" s="31">
        <v>77.8</v>
      </c>
      <c r="N154" s="32">
        <f t="shared" si="81"/>
        <v>-0.24466019417475732</v>
      </c>
      <c r="O154" s="18">
        <f>IF(ISNUMBER(M154), $B172 * N154, "")</f>
        <v>-24466.019417475731</v>
      </c>
      <c r="Q154" s="282"/>
      <c r="R154" s="282"/>
      <c r="S154" s="282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>
        <v>134</v>
      </c>
      <c r="E155" s="32">
        <f t="shared" si="78"/>
        <v>-0.11842105263157894</v>
      </c>
      <c r="F155" s="18">
        <f>IF(ISNUMBER(D155), $B172 * E155, "")</f>
        <v>-11842.105263157893</v>
      </c>
      <c r="G155" s="31">
        <v>121</v>
      </c>
      <c r="H155" s="32">
        <f t="shared" si="79"/>
        <v>-0.20394736842105263</v>
      </c>
      <c r="I155" s="101">
        <f>IF(ISNUMBER(G155), $B172 * H155, "")</f>
        <v>-20394.736842105263</v>
      </c>
      <c r="J155" s="15">
        <v>111</v>
      </c>
      <c r="K155" s="32">
        <f t="shared" si="80"/>
        <v>-0.26973684210526316</v>
      </c>
      <c r="L155" s="18">
        <f>IF(ISNUMBER(J155), $B172 * K155, "")</f>
        <v>-26973.684210526317</v>
      </c>
      <c r="M155" s="31">
        <v>113</v>
      </c>
      <c r="N155" s="32">
        <f t="shared" si="81"/>
        <v>-0.25657894736842107</v>
      </c>
      <c r="O155" s="18">
        <f>IF(ISNUMBER(M155), $B172 * N155, "")</f>
        <v>-25657.894736842107</v>
      </c>
      <c r="Q155" s="282"/>
      <c r="R155" s="282"/>
      <c r="S155" s="282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>
        <v>220</v>
      </c>
      <c r="E156" s="21">
        <f t="shared" si="78"/>
        <v>-7.9497907949790794E-2</v>
      </c>
      <c r="F156" s="22">
        <f>IF(ISNUMBER(D156), $B172 * E156, "")</f>
        <v>-7949.7907949790797</v>
      </c>
      <c r="G156" s="30">
        <v>200</v>
      </c>
      <c r="H156" s="21">
        <f t="shared" si="79"/>
        <v>-0.16317991631799164</v>
      </c>
      <c r="I156" s="105">
        <f>IF(ISNUMBER(G156), $B172 * H156, "")</f>
        <v>-16317.991631799165</v>
      </c>
      <c r="J156" s="20">
        <v>186</v>
      </c>
      <c r="K156" s="21">
        <f t="shared" si="80"/>
        <v>-0.22175732217573221</v>
      </c>
      <c r="L156" s="22">
        <f>IF(ISNUMBER(J156), $B172 * K156, "")</f>
        <v>-22175.732217573222</v>
      </c>
      <c r="M156" s="30">
        <v>191</v>
      </c>
      <c r="N156" s="21">
        <f t="shared" si="81"/>
        <v>-0.20083682008368201</v>
      </c>
      <c r="O156" s="22">
        <f>IF(ISNUMBER(M156), $B172 * N156, "")</f>
        <v>-20083.6820083682</v>
      </c>
      <c r="Q156" s="282"/>
      <c r="R156" s="282"/>
      <c r="S156" s="282"/>
    </row>
    <row r="157" spans="1:19" ht="17.25" thickBot="1">
      <c r="A157" s="162" t="s">
        <v>223</v>
      </c>
      <c r="B157" s="129">
        <v>153</v>
      </c>
      <c r="C157" s="80">
        <v>-0.15</v>
      </c>
      <c r="D157" s="106">
        <v>135</v>
      </c>
      <c r="E157" s="107">
        <f>IF(ISNUMBER(D157), (D157 - $B157) / $B157, "")</f>
        <v>-0.11764705882352941</v>
      </c>
      <c r="F157" s="108">
        <f>IF(ISNUMBER(D157), $B172 * E157, "")</f>
        <v>-11764.705882352941</v>
      </c>
      <c r="G157" s="109">
        <v>121</v>
      </c>
      <c r="H157" s="107">
        <f>IF(ISNUMBER(G157), (G157 - $B157) / $B157, "")</f>
        <v>-0.20915032679738563</v>
      </c>
      <c r="I157" s="110">
        <f>IF(ISNUMBER(G157), $B172 * H157, "")</f>
        <v>-20915.032679738564</v>
      </c>
      <c r="J157" s="106">
        <v>114</v>
      </c>
      <c r="K157" s="107">
        <f>IF(ISNUMBER(J157), (J157 - $B157) / $B157, "")</f>
        <v>-0.25490196078431371</v>
      </c>
      <c r="L157" s="108">
        <f>IF(ISNUMBER(J157), $B172 * K157, "")</f>
        <v>-25490.196078431371</v>
      </c>
      <c r="M157" s="109">
        <v>114</v>
      </c>
      <c r="N157" s="107">
        <f>IF(ISNUMBER(M157), (M157 - $B157) / $B157, "")</f>
        <v>-0.25490196078431371</v>
      </c>
      <c r="O157" s="108">
        <f>IF(ISNUMBER(M157), $B172 * N157, "")</f>
        <v>-25490.196078431371</v>
      </c>
      <c r="Q157" s="282"/>
      <c r="R157" s="282"/>
      <c r="S157" s="282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>
        <v>819</v>
      </c>
      <c r="E158" s="32">
        <f t="shared" ref="E158:E161" si="82">IF(ISNUMBER(D158), (D158 - $B158) / $B158, "")</f>
        <v>-0.16086065573770492</v>
      </c>
      <c r="F158" s="18">
        <f>IF(ISNUMBER(D158), $B172 * E158, "")</f>
        <v>-16086.065573770491</v>
      </c>
      <c r="G158" s="31">
        <v>733</v>
      </c>
      <c r="H158" s="32">
        <f t="shared" ref="H158:H161" si="83">IF(ISNUMBER(G158), (G158 - $B158) / $B158, "")</f>
        <v>-0.24897540983606559</v>
      </c>
      <c r="I158" s="101">
        <f>IF(ISNUMBER(G158), $B172 * H158, "")</f>
        <v>-24897.540983606559</v>
      </c>
      <c r="J158" s="15">
        <v>714</v>
      </c>
      <c r="K158" s="32">
        <f t="shared" ref="K158:K161" si="84">IF(ISNUMBER(J158), (J158 - $B158) / $B158, "")</f>
        <v>-0.26844262295081966</v>
      </c>
      <c r="L158" s="18">
        <f>IF(ISNUMBER(J158), $B172 * K158, "")</f>
        <v>-26844.262295081968</v>
      </c>
      <c r="M158" s="31">
        <v>729</v>
      </c>
      <c r="N158" s="32">
        <f t="shared" ref="N158:N161" si="85">IF(ISNUMBER(M158), (M158 - $B158) / $B158, "")</f>
        <v>-0.2530737704918033</v>
      </c>
      <c r="O158" s="18">
        <f>IF(ISNUMBER(M158), $B172 * N158, "")</f>
        <v>-25307.37704918033</v>
      </c>
      <c r="Q158" s="282"/>
      <c r="R158" s="282"/>
      <c r="S158" s="282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>
        <v>740</v>
      </c>
      <c r="E159" s="32">
        <f t="shared" si="82"/>
        <v>-6.9182389937106917E-2</v>
      </c>
      <c r="F159" s="18">
        <f>IF(ISNUMBER(D159), $B172 * E159, "")</f>
        <v>-6918.2389937106918</v>
      </c>
      <c r="G159" s="31">
        <v>657</v>
      </c>
      <c r="H159" s="32">
        <f t="shared" si="83"/>
        <v>-0.17358490566037735</v>
      </c>
      <c r="I159" s="101">
        <f>IF(ISNUMBER(G159), $B172 * H159, "")</f>
        <v>-17358.490566037734</v>
      </c>
      <c r="J159" s="15">
        <v>659</v>
      </c>
      <c r="K159" s="32">
        <f t="shared" si="84"/>
        <v>-0.1710691823899371</v>
      </c>
      <c r="L159" s="18">
        <f>IF(ISNUMBER(J159), $B172 * K159, "")</f>
        <v>-17106.918238993709</v>
      </c>
      <c r="M159" s="31">
        <v>649</v>
      </c>
      <c r="N159" s="32">
        <f t="shared" si="85"/>
        <v>-0.18364779874213835</v>
      </c>
      <c r="O159" s="18">
        <f>IF(ISNUMBER(M159), $B172 * N159, "")</f>
        <v>-18364.779874213837</v>
      </c>
      <c r="Q159" s="282"/>
      <c r="R159" s="282"/>
      <c r="S159" s="282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>
        <v>285</v>
      </c>
      <c r="E160" s="32">
        <f t="shared" si="82"/>
        <v>-0.1337386018237082</v>
      </c>
      <c r="F160" s="18">
        <f>IF(ISNUMBER(D160), $B172 * E160, "")</f>
        <v>-13373.86018237082</v>
      </c>
      <c r="G160" s="31">
        <v>260</v>
      </c>
      <c r="H160" s="32">
        <f t="shared" si="83"/>
        <v>-0.20972644376899696</v>
      </c>
      <c r="I160" s="101">
        <f>IF(ISNUMBER(G160), $B172 * H160, "")</f>
        <v>-20972.644376899698</v>
      </c>
      <c r="J160" s="15">
        <v>234</v>
      </c>
      <c r="K160" s="32">
        <f t="shared" si="84"/>
        <v>-0.28875379939209728</v>
      </c>
      <c r="L160" s="18">
        <f>IF(ISNUMBER(J160), $B172 * K160, "")</f>
        <v>-28875.379939209728</v>
      </c>
      <c r="M160" s="31">
        <v>237</v>
      </c>
      <c r="N160" s="32">
        <f t="shared" si="85"/>
        <v>-0.2796352583586626</v>
      </c>
      <c r="O160" s="18">
        <f>IF(ISNUMBER(M160), $B172 * N160, "")</f>
        <v>-27963.525835866261</v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>
        <v>592</v>
      </c>
      <c r="E161" s="25">
        <f t="shared" si="82"/>
        <v>-0.17318435754189945</v>
      </c>
      <c r="F161" s="104">
        <f>IF(ISNUMBER(D161), $B172 * E161, "")</f>
        <v>-17318.435754189944</v>
      </c>
      <c r="G161" s="102">
        <v>527</v>
      </c>
      <c r="H161" s="25">
        <f t="shared" si="83"/>
        <v>-0.26396648044692739</v>
      </c>
      <c r="I161" s="103">
        <f>IF(ISNUMBER(G161), $B172 * H161, "")</f>
        <v>-26396.648044692738</v>
      </c>
      <c r="J161" s="24">
        <v>491</v>
      </c>
      <c r="K161" s="25">
        <f t="shared" si="84"/>
        <v>-0.31424581005586594</v>
      </c>
      <c r="L161" s="104">
        <f>IF(ISNUMBER(J161), $B172 * K161, "")</f>
        <v>-31424.581005586595</v>
      </c>
      <c r="M161" s="102">
        <v>500</v>
      </c>
      <c r="N161" s="25">
        <f t="shared" si="85"/>
        <v>-0.3016759776536313</v>
      </c>
      <c r="O161" s="104">
        <f>IF(ISNUMBER(M161), $B172 * N161, "")</f>
        <v>-30167.597765363131</v>
      </c>
      <c r="Q161" s="291"/>
      <c r="R161" s="292"/>
      <c r="S161" s="293"/>
    </row>
    <row r="162" spans="1:19">
      <c r="A162" s="161" t="s">
        <v>169</v>
      </c>
      <c r="B162" s="124">
        <v>186</v>
      </c>
      <c r="C162" s="76">
        <v>-0.15837104069999999</v>
      </c>
      <c r="D162" s="13">
        <v>167</v>
      </c>
      <c r="E162" s="14">
        <f>IF(ISNUMBER(D162), (D162 - $B162) / $B162, "")</f>
        <v>-0.10215053763440861</v>
      </c>
      <c r="F162" s="16">
        <f>IF(ISNUMBER(D162), $B172 * E162, "")</f>
        <v>-10215.053763440861</v>
      </c>
      <c r="G162" s="29">
        <v>155</v>
      </c>
      <c r="H162" s="14">
        <f>IF(ISNUMBER(G162), (G162 - $B162) / $B162, "")</f>
        <v>-0.16666666666666666</v>
      </c>
      <c r="I162" s="100">
        <f>IF(ISNUMBER(G162), $B172 * H162, "")</f>
        <v>-16666.666666666664</v>
      </c>
      <c r="J162" s="13">
        <v>146</v>
      </c>
      <c r="K162" s="14">
        <f>IF(ISNUMBER(J162), (J162 - $B162) / $B162, "")</f>
        <v>-0.21505376344086022</v>
      </c>
      <c r="L162" s="16">
        <f>IF(ISNUMBER(J162), $B172 * K162, "")</f>
        <v>-21505.37634408602</v>
      </c>
      <c r="M162" s="29">
        <v>145</v>
      </c>
      <c r="N162" s="14">
        <f>IF(ISNUMBER(M162), (M162 - $B162) / $B162, "")</f>
        <v>-0.22043010752688172</v>
      </c>
      <c r="O162" s="16">
        <f>IF(ISNUMBER(M162), $B172 * N162, "")</f>
        <v>-22043.010752688173</v>
      </c>
      <c r="Q162" s="294"/>
      <c r="R162" s="295"/>
      <c r="S162" s="296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>
        <v>484</v>
      </c>
      <c r="E163" s="32">
        <f t="shared" ref="E163:E166" si="86">IF(ISNUMBER(D163), (D163 - $B163) / $B163, "")</f>
        <v>-0.11029411764705882</v>
      </c>
      <c r="F163" s="18">
        <f>IF(ISNUMBER(D163), $B172 * E163, "")</f>
        <v>-11029.411764705883</v>
      </c>
      <c r="G163" s="31">
        <v>447</v>
      </c>
      <c r="H163" s="32">
        <f t="shared" ref="H163:H166" si="87">IF(ISNUMBER(G163), (G163 - $B163) / $B163, "")</f>
        <v>-0.17830882352941177</v>
      </c>
      <c r="I163" s="101">
        <f>IF(ISNUMBER(G163), $B172 * H163, "")</f>
        <v>-17830.882352941178</v>
      </c>
      <c r="J163" s="15">
        <v>401</v>
      </c>
      <c r="K163" s="32">
        <f t="shared" ref="K163:K166" si="88">IF(ISNUMBER(J163), (J163 - $B163) / $B163, "")</f>
        <v>-0.26286764705882354</v>
      </c>
      <c r="L163" s="18">
        <f>IF(ISNUMBER(J163), $B172 * K163, "")</f>
        <v>-26286.764705882353</v>
      </c>
      <c r="M163" s="31">
        <v>407</v>
      </c>
      <c r="N163" s="32">
        <f t="shared" ref="N163:N166" si="89">IF(ISNUMBER(M163), (M163 - $B163) / $B163, "")</f>
        <v>-0.25183823529411764</v>
      </c>
      <c r="O163" s="18">
        <f>IF(ISNUMBER(M163), $B172 * N163, "")</f>
        <v>-25183.823529411766</v>
      </c>
      <c r="Q163" s="297"/>
      <c r="R163" s="298"/>
      <c r="S163" s="299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>
        <v>702</v>
      </c>
      <c r="E164" s="32">
        <f t="shared" si="86"/>
        <v>-0.11586901763224182</v>
      </c>
      <c r="F164" s="18">
        <f>IF(ISNUMBER(D164), $B172 * E164, "")</f>
        <v>-11586.901763224181</v>
      </c>
      <c r="G164" s="31">
        <v>602</v>
      </c>
      <c r="H164" s="32">
        <f t="shared" si="87"/>
        <v>-0.24181360201511334</v>
      </c>
      <c r="I164" s="101">
        <f>IF(ISNUMBER(G164), $B172 * H164, "")</f>
        <v>-24181.360201511336</v>
      </c>
      <c r="J164" s="15">
        <v>556</v>
      </c>
      <c r="K164" s="32">
        <f t="shared" si="88"/>
        <v>-0.29974811083123426</v>
      </c>
      <c r="L164" s="18">
        <f>IF(ISNUMBER(J164), $B172 * K164, "")</f>
        <v>-29974.811083123426</v>
      </c>
      <c r="M164" s="31">
        <v>560</v>
      </c>
      <c r="N164" s="32">
        <f t="shared" si="89"/>
        <v>-0.29471032745591941</v>
      </c>
      <c r="O164" s="18">
        <f>IF(ISNUMBER(M164), $B172 * N164, "")</f>
        <v>-29471.03274559194</v>
      </c>
      <c r="Q164" s="282"/>
      <c r="R164" s="282"/>
      <c r="S164" s="282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>
        <v>157</v>
      </c>
      <c r="E165" s="32">
        <f t="shared" si="86"/>
        <v>-0.15135135135135136</v>
      </c>
      <c r="F165" s="18">
        <f>IF(ISNUMBER(D165), $B172 * E165, "")</f>
        <v>-15135.135135135137</v>
      </c>
      <c r="G165" s="31">
        <v>135</v>
      </c>
      <c r="H165" s="32">
        <f t="shared" si="87"/>
        <v>-0.27027027027027029</v>
      </c>
      <c r="I165" s="101">
        <f>IF(ISNUMBER(G165), $B172 * H165, "")</f>
        <v>-27027.02702702703</v>
      </c>
      <c r="J165" s="15">
        <v>127</v>
      </c>
      <c r="K165" s="32">
        <f t="shared" si="88"/>
        <v>-0.31351351351351353</v>
      </c>
      <c r="L165" s="18">
        <f>IF(ISNUMBER(J165), $B172 * K165, "")</f>
        <v>-31351.351351351354</v>
      </c>
      <c r="M165" s="31">
        <v>130</v>
      </c>
      <c r="N165" s="32">
        <f t="shared" si="89"/>
        <v>-0.29729729729729731</v>
      </c>
      <c r="O165" s="18">
        <f>IF(ISNUMBER(M165), $B172 * N165, "")</f>
        <v>-29729.72972972973</v>
      </c>
      <c r="Q165" s="277"/>
      <c r="R165" s="277"/>
      <c r="S165" s="277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>
        <v>105</v>
      </c>
      <c r="E166" s="21">
        <f t="shared" si="86"/>
        <v>-0.16</v>
      </c>
      <c r="F166" s="22">
        <f>IF(ISNUMBER(D166), $B172 * E166, "")</f>
        <v>-16000</v>
      </c>
      <c r="G166" s="30">
        <v>89</v>
      </c>
      <c r="H166" s="21">
        <f t="shared" si="87"/>
        <v>-0.28799999999999998</v>
      </c>
      <c r="I166" s="105">
        <f>IF(ISNUMBER(G166), $B172 * H166, "")</f>
        <v>-28799.999999999996</v>
      </c>
      <c r="J166" s="20">
        <v>81.599999999999994</v>
      </c>
      <c r="K166" s="21">
        <f t="shared" si="88"/>
        <v>-0.34720000000000006</v>
      </c>
      <c r="L166" s="22">
        <f>IF(ISNUMBER(J166), $B172 * K166, "")</f>
        <v>-34720.000000000007</v>
      </c>
      <c r="M166" s="30">
        <v>85.8</v>
      </c>
      <c r="N166" s="21">
        <f t="shared" si="89"/>
        <v>-0.31360000000000005</v>
      </c>
      <c r="O166" s="22">
        <f>IF(ISNUMBER(M166), $B172 * N166, "")</f>
        <v>-31360.000000000004</v>
      </c>
      <c r="Q166" s="277"/>
      <c r="R166" s="277"/>
      <c r="S166" s="277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>
        <v>145</v>
      </c>
      <c r="E167" s="107">
        <f>IF(ISNUMBER(D167), (D167 - $B167) / $B167, "")</f>
        <v>-0.18994413407821228</v>
      </c>
      <c r="F167" s="108">
        <f>IF(ISNUMBER(D167), $B172 * E167, "")</f>
        <v>-18994.41340782123</v>
      </c>
      <c r="G167" s="109">
        <v>127</v>
      </c>
      <c r="H167" s="107">
        <f>IF(ISNUMBER(G167), (G167 - $B167) / $B167, "")</f>
        <v>-0.29050279329608941</v>
      </c>
      <c r="I167" s="110">
        <f>IF(ISNUMBER(G167), $B172 * H167, "")</f>
        <v>-29050.27932960894</v>
      </c>
      <c r="J167" s="106">
        <v>118</v>
      </c>
      <c r="K167" s="107">
        <f>IF(ISNUMBER(J167), (J167 - $B167) / $B167, "")</f>
        <v>-0.34078212290502791</v>
      </c>
      <c r="L167" s="108">
        <f>IF(ISNUMBER(J167), $B172 * K167, "")</f>
        <v>-34078.212290502794</v>
      </c>
      <c r="M167" s="109">
        <v>120</v>
      </c>
      <c r="N167" s="107">
        <f>IF(ISNUMBER(M167), (M167 - $B167) / $B167, "")</f>
        <v>-0.32960893854748602</v>
      </c>
      <c r="O167" s="108">
        <f>IF(ISNUMBER(M167), $B172 * N167, "")</f>
        <v>-32960.893854748603</v>
      </c>
      <c r="Q167" s="282"/>
      <c r="R167" s="282"/>
      <c r="S167" s="282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>
        <v>240</v>
      </c>
      <c r="E168" s="32">
        <f t="shared" ref="E168:E171" si="90">IF(ISNUMBER(D168), (D168 - $B168) / $B168, "")</f>
        <v>-0.10780669144981413</v>
      </c>
      <c r="F168" s="18">
        <f>IF(ISNUMBER(D168), $B172 * E168, "")</f>
        <v>-10780.669144981413</v>
      </c>
      <c r="G168" s="31">
        <v>221</v>
      </c>
      <c r="H168" s="32">
        <f t="shared" ref="H168:H171" si="91">IF(ISNUMBER(G168), (G168 - $B168) / $B168, "")</f>
        <v>-0.17843866171003717</v>
      </c>
      <c r="I168" s="101">
        <f>IF(ISNUMBER(G168), $B172 * H168, "")</f>
        <v>-17843.866171003716</v>
      </c>
      <c r="J168" s="15">
        <v>209</v>
      </c>
      <c r="K168" s="32">
        <f t="shared" ref="K168:K171" si="92">IF(ISNUMBER(J168), (J168 - $B168) / $B168, "")</f>
        <v>-0.22304832713754646</v>
      </c>
      <c r="L168" s="18">
        <f>IF(ISNUMBER(J168), $B172 * K168, "")</f>
        <v>-22304.832713754648</v>
      </c>
      <c r="M168" s="31">
        <v>219</v>
      </c>
      <c r="N168" s="32">
        <f t="shared" ref="N168:N171" si="93">IF(ISNUMBER(M168), (M168 - $B168) / $B168, "")</f>
        <v>-0.18587360594795538</v>
      </c>
      <c r="O168" s="18">
        <f>IF(ISNUMBER(M168), $B172 * N168, "")</f>
        <v>-18587.360594795537</v>
      </c>
      <c r="Q168" s="282"/>
      <c r="R168" s="282"/>
      <c r="S168" s="282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>
        <v>734</v>
      </c>
      <c r="E169" s="32">
        <f t="shared" si="90"/>
        <v>-0.10378510378510379</v>
      </c>
      <c r="F169" s="18">
        <f>IF(ISNUMBER(D169), $B172 * E169, "")</f>
        <v>-10378.510378510378</v>
      </c>
      <c r="G169" s="31">
        <v>664</v>
      </c>
      <c r="H169" s="32">
        <f t="shared" si="91"/>
        <v>-0.18925518925518925</v>
      </c>
      <c r="I169" s="101">
        <f>IF(ISNUMBER(G169), $B172 * H169, "")</f>
        <v>-18925.518925518925</v>
      </c>
      <c r="J169" s="15">
        <v>620</v>
      </c>
      <c r="K169" s="32">
        <f t="shared" si="92"/>
        <v>-0.24297924297924298</v>
      </c>
      <c r="L169" s="18">
        <f>IF(ISNUMBER(J169), $B172 * K169, "")</f>
        <v>-24297.924297924299</v>
      </c>
      <c r="M169" s="31">
        <v>641</v>
      </c>
      <c r="N169" s="32">
        <f t="shared" si="93"/>
        <v>-0.21733821733821734</v>
      </c>
      <c r="O169" s="18">
        <f>IF(ISNUMBER(M169), $B172 * N169, "")</f>
        <v>-21733.821733821733</v>
      </c>
      <c r="Q169" s="282"/>
      <c r="R169" s="282"/>
      <c r="S169" s="282"/>
    </row>
    <row r="170" spans="1:19">
      <c r="A170" s="162" t="s">
        <v>82</v>
      </c>
      <c r="B170" s="126">
        <v>608</v>
      </c>
      <c r="C170" s="77">
        <v>-0.2195121951</v>
      </c>
      <c r="D170" s="15">
        <v>515</v>
      </c>
      <c r="E170" s="32">
        <f t="shared" si="90"/>
        <v>-0.15296052631578946</v>
      </c>
      <c r="F170" s="18">
        <f>IF(ISNUMBER(D170), $B172 * E170, "")</f>
        <v>-15296.052631578947</v>
      </c>
      <c r="G170" s="31">
        <v>438</v>
      </c>
      <c r="H170" s="32">
        <f t="shared" si="91"/>
        <v>-0.27960526315789475</v>
      </c>
      <c r="I170" s="101">
        <f>IF(ISNUMBER(G170), $B172 * H170, "")</f>
        <v>-27960.526315789473</v>
      </c>
      <c r="J170" s="15">
        <v>415</v>
      </c>
      <c r="K170" s="32">
        <f t="shared" si="92"/>
        <v>-0.31743421052631576</v>
      </c>
      <c r="L170" s="18">
        <f>IF(ISNUMBER(J170), $B172 * K170, "")</f>
        <v>-31743.421052631576</v>
      </c>
      <c r="M170" s="31">
        <v>418</v>
      </c>
      <c r="N170" s="32">
        <f t="shared" si="93"/>
        <v>-0.3125</v>
      </c>
      <c r="O170" s="18">
        <f>IF(ISNUMBER(M170), $B172 * N170, "")</f>
        <v>-31250</v>
      </c>
      <c r="Q170" s="304"/>
      <c r="R170" s="305"/>
      <c r="S170" s="306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>
        <v>177</v>
      </c>
      <c r="E171" s="25">
        <f t="shared" si="90"/>
        <v>-0.2168141592920354</v>
      </c>
      <c r="F171" s="104">
        <f>IF(ISNUMBER(D171), $B172 * E171, "")</f>
        <v>-21681.41592920354</v>
      </c>
      <c r="G171" s="102">
        <v>157</v>
      </c>
      <c r="H171" s="25">
        <f t="shared" si="91"/>
        <v>-0.30530973451327431</v>
      </c>
      <c r="I171" s="103">
        <f>IF(ISNUMBER(G171), $B172 * H171, "")</f>
        <v>-30530.973451327431</v>
      </c>
      <c r="J171" s="24">
        <v>138</v>
      </c>
      <c r="K171" s="25">
        <f t="shared" si="92"/>
        <v>-0.38938053097345132</v>
      </c>
      <c r="L171" s="104">
        <f>IF(ISNUMBER(J171), $B172 * K171, "")</f>
        <v>-38938.053097345131</v>
      </c>
      <c r="M171" s="102">
        <v>139</v>
      </c>
      <c r="N171" s="25">
        <f t="shared" si="93"/>
        <v>-0.38495575221238937</v>
      </c>
      <c r="O171" s="104">
        <f>IF(ISNUMBER(M171), $B172 * N171, "")</f>
        <v>-38495.575221238934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-0.12953452627817685</v>
      </c>
      <c r="F172" s="28">
        <f>SUM(F152:F171)</f>
        <v>-259069.05255635377</v>
      </c>
      <c r="G172" s="26" t="s">
        <v>296</v>
      </c>
      <c r="H172" s="27">
        <f>IF(COUNT(H152:H171), SUM(H152:H171) / COUNT(H152:H171), 0)</f>
        <v>-0.22067604414944078</v>
      </c>
      <c r="I172" s="28">
        <f>SUM(I152:I171)</f>
        <v>-441352.08829888154</v>
      </c>
      <c r="J172" s="26" t="s">
        <v>296</v>
      </c>
      <c r="K172" s="27">
        <f>IF(COUNT(K152:K171), SUM(K152:K171) / COUNT(K152:K171), 0)</f>
        <v>-0.27211855151363989</v>
      </c>
      <c r="L172" s="28">
        <f>SUM(L152:L171)</f>
        <v>-544237.10302727995</v>
      </c>
      <c r="M172" s="26" t="s">
        <v>296</v>
      </c>
      <c r="N172" s="27">
        <f>IF(COUNT(N152:N171), SUM(N152:N171) / COUNT(N152:N171), 0)</f>
        <v>-0.26228795072502464</v>
      </c>
      <c r="O172" s="28">
        <f>SUM(O152:O171)</f>
        <v>-524575.90145004925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4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2021-06-22(화) 오전 00:00</v>
      </c>
      <c r="C177" s="320"/>
      <c r="D177" s="279" t="str">
        <f>TEXT($G$1, "[$-ko-KR]yyyy-mm-dd(ddd) ") &amp; "오후 14:00"</f>
        <v>2021-06-22(화) 오후 14:00</v>
      </c>
      <c r="E177" s="280"/>
      <c r="F177" s="281"/>
      <c r="G177" s="279" t="str">
        <f>TEXT($G$1, "[$-ko-KR]yyyy-mm-dd(ddd) ") &amp; "오후 19:00"</f>
        <v>2021-06-22(화) 오후 19:00</v>
      </c>
      <c r="H177" s="280"/>
      <c r="I177" s="281"/>
      <c r="J177" s="279" t="str">
        <f>TEXT($G$1, "[$-ko-KR]yyyy-mm-dd(ddd) ") &amp; "오후 21:00"</f>
        <v>2021-06-22(화) 오후 21:00</v>
      </c>
      <c r="K177" s="280"/>
      <c r="L177" s="281"/>
      <c r="M177" s="279" t="str">
        <f>TEXT($G$1+1, "[$-ko-KR]yyyy-mm-dd(ddd) ") &amp; "오전 00:00"</f>
        <v>2021-06-23(수)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>
        <v>105</v>
      </c>
      <c r="E179" s="14">
        <f>IF(ISNUMBER(D179), (D179 - $B179) / $B179, "")</f>
        <v>-0.16</v>
      </c>
      <c r="F179" s="16">
        <f>IF(ISNUMBER(D179), $B199 * E179, "")</f>
        <v>-16000</v>
      </c>
      <c r="G179" s="29">
        <v>89</v>
      </c>
      <c r="H179" s="14">
        <f>IF(ISNUMBER(G179), (G179 - $B179) / $B179, "")</f>
        <v>-0.28799999999999998</v>
      </c>
      <c r="I179" s="100">
        <f>IF(ISNUMBER(G179), $B199 * H179, "")</f>
        <v>-28799.999999999996</v>
      </c>
      <c r="J179" s="13">
        <v>81.599999999999994</v>
      </c>
      <c r="K179" s="14">
        <f>IF(ISNUMBER(J179), (J179 - $B179) / $B179, "")</f>
        <v>-0.34720000000000006</v>
      </c>
      <c r="L179" s="16">
        <f>IF(ISNUMBER(J179), $B199 * K179, "")</f>
        <v>-34720.000000000007</v>
      </c>
      <c r="M179" s="29">
        <v>85.8</v>
      </c>
      <c r="N179" s="14">
        <f>IF(ISNUMBER(M179), (M179 - $B179) / $B179, "")</f>
        <v>-0.31360000000000005</v>
      </c>
      <c r="O179" s="16">
        <f>IF(ISNUMBER(M179), $B199 * N179, "")</f>
        <v>-31360.000000000004</v>
      </c>
      <c r="Q179" s="277"/>
      <c r="R179" s="277"/>
      <c r="S179" s="277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>
        <v>145</v>
      </c>
      <c r="E180" s="32">
        <f t="shared" ref="E180:E183" si="94">IF(ISNUMBER(D180), (D180 - $B180) / $B180, "")</f>
        <v>-0.18994413407821228</v>
      </c>
      <c r="F180" s="18">
        <f>IF(ISNUMBER(D180), $B199 * E180, "")</f>
        <v>-18994.41340782123</v>
      </c>
      <c r="G180" s="31">
        <v>127</v>
      </c>
      <c r="H180" s="32">
        <f t="shared" ref="H180:H183" si="95">IF(ISNUMBER(G180), (G180 - $B180) / $B180, "")</f>
        <v>-0.29050279329608941</v>
      </c>
      <c r="I180" s="101">
        <f>IF(ISNUMBER(G180), $B199 * H180, "")</f>
        <v>-29050.27932960894</v>
      </c>
      <c r="J180" s="15">
        <v>118</v>
      </c>
      <c r="K180" s="32">
        <f t="shared" ref="K180:K183" si="96">IF(ISNUMBER(J180), (J180 - $B180) / $B180, "")</f>
        <v>-0.34078212290502791</v>
      </c>
      <c r="L180" s="18">
        <f>IF(ISNUMBER(J180), $B199 * K180, "")</f>
        <v>-34078.212290502794</v>
      </c>
      <c r="M180" s="31">
        <v>120</v>
      </c>
      <c r="N180" s="32">
        <f t="shared" ref="N180:N183" si="97">IF(ISNUMBER(M180), (M180 - $B180) / $B180, "")</f>
        <v>-0.32960893854748602</v>
      </c>
      <c r="O180" s="18">
        <f>IF(ISNUMBER(M180), $B199 * N180, "")</f>
        <v>-32960.893854748603</v>
      </c>
      <c r="Q180" s="277"/>
      <c r="R180" s="277"/>
      <c r="S180" s="277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>
        <v>240</v>
      </c>
      <c r="E181" s="32">
        <f t="shared" si="94"/>
        <v>-0.10780669144981413</v>
      </c>
      <c r="F181" s="18">
        <f>IF(ISNUMBER(D181), $B199 * E181, "")</f>
        <v>-10780.669144981413</v>
      </c>
      <c r="G181" s="31">
        <v>221</v>
      </c>
      <c r="H181" s="32">
        <f t="shared" si="95"/>
        <v>-0.17843866171003717</v>
      </c>
      <c r="I181" s="101">
        <f>IF(ISNUMBER(G181), $B199 * H181, "")</f>
        <v>-17843.866171003716</v>
      </c>
      <c r="J181" s="15">
        <v>209</v>
      </c>
      <c r="K181" s="32">
        <f t="shared" si="96"/>
        <v>-0.22304832713754646</v>
      </c>
      <c r="L181" s="18">
        <f>IF(ISNUMBER(J181), $B199 * K181, "")</f>
        <v>-22304.832713754648</v>
      </c>
      <c r="M181" s="31">
        <v>219</v>
      </c>
      <c r="N181" s="32">
        <f t="shared" si="97"/>
        <v>-0.18587360594795538</v>
      </c>
      <c r="O181" s="18">
        <f>IF(ISNUMBER(M181), $B199 * N181, "")</f>
        <v>-18587.360594795537</v>
      </c>
      <c r="Q181" s="282"/>
      <c r="R181" s="282"/>
      <c r="S181" s="282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>
        <v>61.9</v>
      </c>
      <c r="E182" s="32">
        <f t="shared" si="94"/>
        <v>-0.21744627054361565</v>
      </c>
      <c r="F182" s="18">
        <f>IF(ISNUMBER(D182), $B199 * E182, "")</f>
        <v>-21744.627054361565</v>
      </c>
      <c r="G182" s="31">
        <v>55.2</v>
      </c>
      <c r="H182" s="32">
        <f t="shared" si="95"/>
        <v>-0.30214917825537285</v>
      </c>
      <c r="I182" s="101">
        <f>IF(ISNUMBER(G182), $B199 * H182, "")</f>
        <v>-30214.917825537286</v>
      </c>
      <c r="J182" s="15">
        <v>50.7</v>
      </c>
      <c r="K182" s="32">
        <f t="shared" si="96"/>
        <v>-0.35903919089759789</v>
      </c>
      <c r="L182" s="18">
        <f>IF(ISNUMBER(J182), $B199 * K182, "")</f>
        <v>-35903.919089759787</v>
      </c>
      <c r="M182" s="31">
        <v>51.4</v>
      </c>
      <c r="N182" s="32">
        <f t="shared" si="97"/>
        <v>-0.35018963337547404</v>
      </c>
      <c r="O182" s="18">
        <f>IF(ISNUMBER(M182), $B199 * N182, "")</f>
        <v>-35018.963337547408</v>
      </c>
      <c r="Q182" s="282"/>
      <c r="R182" s="282"/>
      <c r="S182" s="282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>
        <v>734</v>
      </c>
      <c r="E183" s="21">
        <f t="shared" si="94"/>
        <v>-0.10378510378510379</v>
      </c>
      <c r="F183" s="22">
        <f>IF(ISNUMBER(D183), $B199 * E183, "")</f>
        <v>-10378.510378510378</v>
      </c>
      <c r="G183" s="30">
        <v>664</v>
      </c>
      <c r="H183" s="21">
        <f t="shared" si="95"/>
        <v>-0.18925518925518925</v>
      </c>
      <c r="I183" s="105">
        <f>IF(ISNUMBER(G183), $B199 * H183, "")</f>
        <v>-18925.518925518925</v>
      </c>
      <c r="J183" s="20">
        <v>620</v>
      </c>
      <c r="K183" s="21">
        <f t="shared" si="96"/>
        <v>-0.24297924297924298</v>
      </c>
      <c r="L183" s="22">
        <f>IF(ISNUMBER(J183), $B199 * K183, "")</f>
        <v>-24297.924297924299</v>
      </c>
      <c r="M183" s="30">
        <v>641</v>
      </c>
      <c r="N183" s="21">
        <f t="shared" si="97"/>
        <v>-0.21733821733821734</v>
      </c>
      <c r="O183" s="22">
        <f>IF(ISNUMBER(M183), $B199 * N183, "")</f>
        <v>-21733.821733821733</v>
      </c>
      <c r="Q183" s="282"/>
      <c r="R183" s="282"/>
      <c r="S183" s="282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>
        <v>1405</v>
      </c>
      <c r="E184" s="107">
        <f>IF(ISNUMBER(D184), (D184 - $B184) / $B184, "")</f>
        <v>-0.18786127167630057</v>
      </c>
      <c r="F184" s="108">
        <f>IF(ISNUMBER(D184), $B199 * E184, "")</f>
        <v>-18786.127167630057</v>
      </c>
      <c r="G184" s="109">
        <v>1370</v>
      </c>
      <c r="H184" s="107">
        <f>IF(ISNUMBER(G184), (G184 - $B184) / $B184, "")</f>
        <v>-0.20809248554913296</v>
      </c>
      <c r="I184" s="110">
        <f>IF(ISNUMBER(G184), $B199 * H184, "")</f>
        <v>-20809.248554913294</v>
      </c>
      <c r="J184" s="106">
        <v>1240</v>
      </c>
      <c r="K184" s="107">
        <f>IF(ISNUMBER(J184), (J184 - $B184) / $B184, "")</f>
        <v>-0.2832369942196532</v>
      </c>
      <c r="L184" s="108">
        <f>IF(ISNUMBER(J184), $B199 * K184, "")</f>
        <v>-28323.699421965321</v>
      </c>
      <c r="M184" s="109">
        <v>1285</v>
      </c>
      <c r="N184" s="107">
        <f>IF(ISNUMBER(M184), (M184 - $B184) / $B184, "")</f>
        <v>-0.25722543352601157</v>
      </c>
      <c r="O184" s="108">
        <f>IF(ISNUMBER(M184), $B199 * N184, "")</f>
        <v>-25722.543352601158</v>
      </c>
      <c r="Q184" s="282"/>
      <c r="R184" s="282"/>
      <c r="S184" s="282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>
        <v>3760</v>
      </c>
      <c r="E185" s="32">
        <f t="shared" ref="E185:E188" si="98">IF(ISNUMBER(D185), (D185 - $B185) / $B185, "")</f>
        <v>-0.12046783625730995</v>
      </c>
      <c r="F185" s="18">
        <f>IF(ISNUMBER(D185), $B199 * E185, "")</f>
        <v>-12046.783625730995</v>
      </c>
      <c r="G185" s="31">
        <v>3350</v>
      </c>
      <c r="H185" s="32">
        <f t="shared" ref="H185:H188" si="99">IF(ISNUMBER(G185), (G185 - $B185) / $B185, "")</f>
        <v>-0.21637426900584794</v>
      </c>
      <c r="I185" s="101">
        <f>IF(ISNUMBER(G185), $B199 * H185, "")</f>
        <v>-21637.426900584793</v>
      </c>
      <c r="J185" s="15">
        <v>3115</v>
      </c>
      <c r="K185" s="32">
        <f t="shared" ref="K185:K188" si="100">IF(ISNUMBER(J185), (J185 - $B185) / $B185, "")</f>
        <v>-0.27134502923976606</v>
      </c>
      <c r="L185" s="18">
        <f>IF(ISNUMBER(J185), $B199 * K185, "")</f>
        <v>-27134.502923976605</v>
      </c>
      <c r="M185" s="31">
        <v>3240</v>
      </c>
      <c r="N185" s="32">
        <f t="shared" ref="N185:N188" si="101">IF(ISNUMBER(M185), (M185 - $B185) / $B185, "")</f>
        <v>-0.24210526315789474</v>
      </c>
      <c r="O185" s="18">
        <f>IF(ISNUMBER(M185), $B199 * N185, "")</f>
        <v>-24210.526315789473</v>
      </c>
      <c r="Q185" s="282"/>
      <c r="R185" s="282"/>
      <c r="S185" s="282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>
        <v>29.7</v>
      </c>
      <c r="E186" s="32">
        <f t="shared" si="98"/>
        <v>-0.20161290322580652</v>
      </c>
      <c r="F186" s="18">
        <f>IF(ISNUMBER(D186), $B199 * E186, "")</f>
        <v>-20161.290322580651</v>
      </c>
      <c r="G186" s="31">
        <v>26.3</v>
      </c>
      <c r="H186" s="32">
        <f t="shared" si="99"/>
        <v>-0.29301075268817206</v>
      </c>
      <c r="I186" s="101">
        <f>IF(ISNUMBER(G186), $B199 * H186, "")</f>
        <v>-29301.075268817207</v>
      </c>
      <c r="J186" s="15">
        <v>23.6</v>
      </c>
      <c r="K186" s="32">
        <f t="shared" si="100"/>
        <v>-0.36559139784946237</v>
      </c>
      <c r="L186" s="18">
        <f>IF(ISNUMBER(J186), $B199 * K186, "")</f>
        <v>-36559.139784946237</v>
      </c>
      <c r="M186" s="31">
        <v>24.8</v>
      </c>
      <c r="N186" s="32">
        <f t="shared" si="101"/>
        <v>-0.33333333333333337</v>
      </c>
      <c r="O186" s="18">
        <f>IF(ISNUMBER(M186), $B199 * N186, "")</f>
        <v>-33333.333333333336</v>
      </c>
      <c r="Q186" s="282"/>
      <c r="R186" s="282"/>
      <c r="S186" s="282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>
        <v>52.3</v>
      </c>
      <c r="E187" s="32">
        <f t="shared" si="98"/>
        <v>-0.19414483821263492</v>
      </c>
      <c r="F187" s="18">
        <f>IF(ISNUMBER(D187), $B199 * E187, "")</f>
        <v>-19414.483821263493</v>
      </c>
      <c r="G187" s="31">
        <v>46.4</v>
      </c>
      <c r="H187" s="32">
        <f t="shared" si="99"/>
        <v>-0.28505392912172584</v>
      </c>
      <c r="I187" s="101">
        <f>IF(ISNUMBER(G187), $B199 * H187, "")</f>
        <v>-28505.392912172585</v>
      </c>
      <c r="J187" s="15">
        <v>43.6</v>
      </c>
      <c r="K187" s="32">
        <f t="shared" si="100"/>
        <v>-0.32819722650231131</v>
      </c>
      <c r="L187" s="18">
        <f>IF(ISNUMBER(J187), $B199 * K187, "")</f>
        <v>-32819.722650231131</v>
      </c>
      <c r="M187" s="31">
        <v>44.8</v>
      </c>
      <c r="N187" s="32">
        <f t="shared" si="101"/>
        <v>-0.30970724191063187</v>
      </c>
      <c r="O187" s="18">
        <f>IF(ISNUMBER(M187), $B199 * N187, "")</f>
        <v>-30970.724191063186</v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>
        <v>5.23</v>
      </c>
      <c r="E188" s="25">
        <f t="shared" si="98"/>
        <v>-0.21353383458646613</v>
      </c>
      <c r="F188" s="104">
        <f>IF(ISNUMBER(D188), $B199 * E188, "")</f>
        <v>-21353.383458646615</v>
      </c>
      <c r="G188" s="102">
        <v>4.7</v>
      </c>
      <c r="H188" s="25">
        <f t="shared" si="99"/>
        <v>-0.2932330827067669</v>
      </c>
      <c r="I188" s="103">
        <f>IF(ISNUMBER(G188), $B199 * H188, "")</f>
        <v>-29323.308270676691</v>
      </c>
      <c r="J188" s="24">
        <v>4.2699999999999996</v>
      </c>
      <c r="K188" s="25">
        <f t="shared" si="100"/>
        <v>-0.35789473684210538</v>
      </c>
      <c r="L188" s="104">
        <f>IF(ISNUMBER(J188), $B199 * K188, "")</f>
        <v>-35789.473684210541</v>
      </c>
      <c r="M188" s="102">
        <v>4.49</v>
      </c>
      <c r="N188" s="25">
        <f t="shared" si="101"/>
        <v>-0.324812030075188</v>
      </c>
      <c r="O188" s="104">
        <f>IF(ISNUMBER(M188), $B199 * N188, "")</f>
        <v>-32481.203007518801</v>
      </c>
      <c r="Q188" s="291"/>
      <c r="R188" s="292"/>
      <c r="S188" s="293"/>
    </row>
    <row r="189" spans="1:19">
      <c r="A189" s="161" t="s">
        <v>112</v>
      </c>
      <c r="B189" s="124">
        <v>84.2</v>
      </c>
      <c r="C189" s="76">
        <v>-0.20566037740000001</v>
      </c>
      <c r="D189" s="13">
        <v>65.2</v>
      </c>
      <c r="E189" s="14">
        <f>IF(ISNUMBER(D189), (D189 - $B189) / $B189, "")</f>
        <v>-0.22565320665083136</v>
      </c>
      <c r="F189" s="16">
        <f>IF(ISNUMBER(D189), $B199 * E189, "")</f>
        <v>-22565.320665083134</v>
      </c>
      <c r="G189" s="29">
        <v>57.7</v>
      </c>
      <c r="H189" s="14">
        <f>IF(ISNUMBER(G189), (G189 - $B189) / $B189, "")</f>
        <v>-0.31472684085510688</v>
      </c>
      <c r="I189" s="100">
        <f>IF(ISNUMBER(G189), $B199 * H189, "")</f>
        <v>-31472.684085510689</v>
      </c>
      <c r="J189" s="13">
        <v>52.9</v>
      </c>
      <c r="K189" s="14">
        <f>IF(ISNUMBER(J189), (J189 - $B189) / $B189, "")</f>
        <v>-0.37173396674584325</v>
      </c>
      <c r="L189" s="16">
        <f>IF(ISNUMBER(J189), $B199 * K189, "")</f>
        <v>-37173.396674584328</v>
      </c>
      <c r="M189" s="29">
        <v>54.7</v>
      </c>
      <c r="N189" s="14">
        <f>IF(ISNUMBER(M189), (M189 - $B189) / $B189, "")</f>
        <v>-0.3503562945368171</v>
      </c>
      <c r="O189" s="16">
        <f>IF(ISNUMBER(M189), $B199 * N189, "")</f>
        <v>-35035.629453681708</v>
      </c>
      <c r="Q189" s="294"/>
      <c r="R189" s="295"/>
      <c r="S189" s="296"/>
    </row>
    <row r="190" spans="1:19" ht="17.25" thickBot="1">
      <c r="A190" s="162" t="s">
        <v>201</v>
      </c>
      <c r="B190" s="126">
        <v>53</v>
      </c>
      <c r="C190" s="77">
        <v>-0.2065868263</v>
      </c>
      <c r="D190" s="15">
        <v>41.9</v>
      </c>
      <c r="E190" s="32">
        <f t="shared" ref="E190:E193" si="102">IF(ISNUMBER(D190), (D190 - $B190) / $B190, "")</f>
        <v>-0.20943396226415098</v>
      </c>
      <c r="F190" s="18">
        <f>IF(ISNUMBER(D190), $B199 * E190, "")</f>
        <v>-20943.396226415098</v>
      </c>
      <c r="G190" s="31">
        <v>36.9</v>
      </c>
      <c r="H190" s="32">
        <f t="shared" ref="H190:H193" si="103">IF(ISNUMBER(G190), (G190 - $B190) / $B190, "")</f>
        <v>-0.30377358490566042</v>
      </c>
      <c r="I190" s="101">
        <f>IF(ISNUMBER(G190), $B199 * H190, "")</f>
        <v>-30377.358490566043</v>
      </c>
      <c r="J190" s="15">
        <v>34.200000000000003</v>
      </c>
      <c r="K190" s="32">
        <f t="shared" ref="K190:K193" si="104">IF(ISNUMBER(J190), (J190 - $B190) / $B190, "")</f>
        <v>-0.35471698113207539</v>
      </c>
      <c r="L190" s="18">
        <f>IF(ISNUMBER(J190), $B199 * K190, "")</f>
        <v>-35471.698113207538</v>
      </c>
      <c r="M190" s="31">
        <v>35.5</v>
      </c>
      <c r="N190" s="32">
        <f t="shared" ref="N190:N193" si="105">IF(ISNUMBER(M190), (M190 - $B190) / $B190, "")</f>
        <v>-0.330188679245283</v>
      </c>
      <c r="O190" s="18">
        <f>IF(ISNUMBER(M190), $B199 * N190, "")</f>
        <v>-33018.867924528298</v>
      </c>
      <c r="Q190" s="297"/>
      <c r="R190" s="298"/>
      <c r="S190" s="299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>
        <v>28.9</v>
      </c>
      <c r="E191" s="32">
        <f t="shared" si="102"/>
        <v>-0.17191977077363899</v>
      </c>
      <c r="F191" s="18">
        <f>IF(ISNUMBER(D191), $B199 * E191, "")</f>
        <v>-17191.977077363899</v>
      </c>
      <c r="G191" s="31">
        <v>26.4</v>
      </c>
      <c r="H191" s="32">
        <f t="shared" si="103"/>
        <v>-0.24355300859598855</v>
      </c>
      <c r="I191" s="101">
        <f>IF(ISNUMBER(G191), $B199 * H191, "")</f>
        <v>-24355.300859598854</v>
      </c>
      <c r="J191" s="15">
        <v>24</v>
      </c>
      <c r="K191" s="32">
        <f t="shared" si="104"/>
        <v>-0.31232091690544411</v>
      </c>
      <c r="L191" s="18">
        <f>IF(ISNUMBER(J191), $B199 * K191, "")</f>
        <v>-31232.09169054441</v>
      </c>
      <c r="M191" s="31">
        <v>24.9</v>
      </c>
      <c r="N191" s="32">
        <f t="shared" si="105"/>
        <v>-0.28653295128939832</v>
      </c>
      <c r="O191" s="18">
        <f>IF(ISNUMBER(M191), $B199 * N191, "")</f>
        <v>-28653.295128939833</v>
      </c>
      <c r="Q191" s="282"/>
      <c r="R191" s="282"/>
      <c r="S191" s="282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>
        <v>1555</v>
      </c>
      <c r="E192" s="32">
        <f t="shared" si="102"/>
        <v>-0.19430051813471502</v>
      </c>
      <c r="F192" s="18">
        <f>IF(ISNUMBER(D192), $B199 * E192, "")</f>
        <v>-19430.051813471502</v>
      </c>
      <c r="G192" s="31">
        <v>1385</v>
      </c>
      <c r="H192" s="32">
        <f t="shared" si="103"/>
        <v>-0.28238341968911918</v>
      </c>
      <c r="I192" s="101">
        <f>IF(ISNUMBER(G192), $B199 * H192, "")</f>
        <v>-28238.341968911918</v>
      </c>
      <c r="J192" s="15">
        <v>1305</v>
      </c>
      <c r="K192" s="32">
        <f t="shared" si="104"/>
        <v>-0.32383419689119169</v>
      </c>
      <c r="L192" s="18">
        <f>IF(ISNUMBER(J192), $B199 * K192, "")</f>
        <v>-32383.419689119168</v>
      </c>
      <c r="M192" s="31">
        <v>1340</v>
      </c>
      <c r="N192" s="32">
        <f t="shared" si="105"/>
        <v>-0.30569948186528495</v>
      </c>
      <c r="O192" s="18">
        <f>IF(ISNUMBER(M192), $B199 * N192, "")</f>
        <v>-30569.948186528494</v>
      </c>
      <c r="Q192" s="277"/>
      <c r="R192" s="277"/>
      <c r="S192" s="277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>
        <v>41.1</v>
      </c>
      <c r="E193" s="21">
        <f t="shared" si="102"/>
        <v>-0.23888888888888887</v>
      </c>
      <c r="F193" s="22">
        <f>IF(ISNUMBER(D193), $B199 * E193, "")</f>
        <v>-23888.888888888887</v>
      </c>
      <c r="G193" s="30">
        <v>36.4</v>
      </c>
      <c r="H193" s="21">
        <f t="shared" si="103"/>
        <v>-0.32592592592592595</v>
      </c>
      <c r="I193" s="105">
        <f>IF(ISNUMBER(G193), $B199 * H193, "")</f>
        <v>-32592.592592592595</v>
      </c>
      <c r="J193" s="20">
        <v>34.700000000000003</v>
      </c>
      <c r="K193" s="21">
        <f t="shared" si="104"/>
        <v>-0.35740740740740734</v>
      </c>
      <c r="L193" s="22">
        <f>IF(ISNUMBER(J193), $B199 * K193, "")</f>
        <v>-35740.740740740737</v>
      </c>
      <c r="M193" s="30">
        <v>35.799999999999997</v>
      </c>
      <c r="N193" s="21">
        <f t="shared" si="105"/>
        <v>-0.33703703703703708</v>
      </c>
      <c r="O193" s="22">
        <f>IF(ISNUMBER(M193), $B199 * N193, "")</f>
        <v>-33703.703703703708</v>
      </c>
      <c r="Q193" s="277"/>
      <c r="R193" s="277"/>
      <c r="S193" s="277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>
        <v>31.1</v>
      </c>
      <c r="E194" s="107">
        <f>IF(ISNUMBER(D194), (D194 - $B194) / $B194, "")</f>
        <v>-0.25240384615384615</v>
      </c>
      <c r="F194" s="108">
        <f>IF(ISNUMBER(D194), $B199 * E194, "")</f>
        <v>-25240.384615384613</v>
      </c>
      <c r="G194" s="109">
        <v>27.3</v>
      </c>
      <c r="H194" s="107">
        <f>IF(ISNUMBER(G194), (G194 - $B194) / $B194, "")</f>
        <v>-0.34375</v>
      </c>
      <c r="I194" s="110">
        <f>IF(ISNUMBER(G194), $B199 * H194, "")</f>
        <v>-34375</v>
      </c>
      <c r="J194" s="106">
        <v>25.6</v>
      </c>
      <c r="K194" s="107">
        <f>IF(ISNUMBER(J194), (J194 - $B194) / $B194, "")</f>
        <v>-0.38461538461538458</v>
      </c>
      <c r="L194" s="108">
        <f>IF(ISNUMBER(J194), $B199 * K194, "")</f>
        <v>-38461.538461538461</v>
      </c>
      <c r="M194" s="109">
        <v>25.6</v>
      </c>
      <c r="N194" s="107">
        <f>IF(ISNUMBER(M194), (M194 - $B194) / $B194, "")</f>
        <v>-0.38461538461538458</v>
      </c>
      <c r="O194" s="108">
        <f>IF(ISNUMBER(M194), $B199 * N194, "")</f>
        <v>-38461.538461538461</v>
      </c>
      <c r="Q194" s="282"/>
      <c r="R194" s="282"/>
      <c r="S194" s="282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>
        <v>47.6</v>
      </c>
      <c r="E195" s="32">
        <f t="shared" ref="E195:E198" si="106">IF(ISNUMBER(D195), (D195 - $B195) / $B195, "")</f>
        <v>-0.19594594594594597</v>
      </c>
      <c r="F195" s="18">
        <f>IF(ISNUMBER(D195), $B199 * E195, "")</f>
        <v>-19594.594594594597</v>
      </c>
      <c r="G195" s="31">
        <v>41.7</v>
      </c>
      <c r="H195" s="32">
        <f t="shared" ref="H195:H198" si="107">IF(ISNUMBER(G195), (G195 - $B195) / $B195, "")</f>
        <v>-0.29560810810810811</v>
      </c>
      <c r="I195" s="101">
        <f>IF(ISNUMBER(G195), $B199 * H195, "")</f>
        <v>-29560.81081081081</v>
      </c>
      <c r="J195" s="15">
        <v>39</v>
      </c>
      <c r="K195" s="32">
        <f t="shared" ref="K195:K198" si="108">IF(ISNUMBER(J195), (J195 - $B195) / $B195, "")</f>
        <v>-0.34121621621621623</v>
      </c>
      <c r="L195" s="18">
        <f>IF(ISNUMBER(J195), $B199 * K195, "")</f>
        <v>-34121.62162162162</v>
      </c>
      <c r="M195" s="31">
        <v>40.1</v>
      </c>
      <c r="N195" s="32">
        <f t="shared" ref="N195:N198" si="109">IF(ISNUMBER(M195), (M195 - $B195) / $B195, "")</f>
        <v>-0.32263513513513514</v>
      </c>
      <c r="O195" s="18">
        <f>IF(ISNUMBER(M195), $B199 * N195, "")</f>
        <v>-32263.513513513513</v>
      </c>
      <c r="Q195" s="282"/>
      <c r="R195" s="282"/>
      <c r="S195" s="282"/>
    </row>
    <row r="196" spans="1:19" ht="17.25" thickBot="1">
      <c r="A196" s="162" t="s">
        <v>82</v>
      </c>
      <c r="B196" s="126">
        <v>608</v>
      </c>
      <c r="C196" s="77">
        <v>-0.2195121951</v>
      </c>
      <c r="D196" s="15">
        <v>515</v>
      </c>
      <c r="E196" s="32">
        <f t="shared" si="106"/>
        <v>-0.15296052631578946</v>
      </c>
      <c r="F196" s="18">
        <f>IF(ISNUMBER(D196), $B199 * E196, "")</f>
        <v>-15296.052631578947</v>
      </c>
      <c r="G196" s="31">
        <v>438</v>
      </c>
      <c r="H196" s="32">
        <f t="shared" si="107"/>
        <v>-0.27960526315789475</v>
      </c>
      <c r="I196" s="101">
        <f>IF(ISNUMBER(G196), $B199 * H196, "")</f>
        <v>-27960.526315789473</v>
      </c>
      <c r="J196" s="15">
        <v>415</v>
      </c>
      <c r="K196" s="32">
        <f t="shared" si="108"/>
        <v>-0.31743421052631576</v>
      </c>
      <c r="L196" s="18">
        <f>IF(ISNUMBER(J196), $B199 * K196, "")</f>
        <v>-31743.421052631576</v>
      </c>
      <c r="M196" s="31">
        <v>418</v>
      </c>
      <c r="N196" s="32">
        <f t="shared" si="109"/>
        <v>-0.3125</v>
      </c>
      <c r="O196" s="18">
        <f>IF(ISNUMBER(M196), $B199 * N196, "")</f>
        <v>-31250</v>
      </c>
      <c r="Q196" s="282"/>
      <c r="R196" s="282"/>
      <c r="S196" s="282"/>
    </row>
    <row r="197" spans="1:19">
      <c r="A197" s="162" t="s">
        <v>236</v>
      </c>
      <c r="B197" s="126">
        <v>71.2</v>
      </c>
      <c r="C197" s="77">
        <v>-0.2311015119</v>
      </c>
      <c r="D197" s="15">
        <v>61</v>
      </c>
      <c r="E197" s="32">
        <f t="shared" si="106"/>
        <v>-0.14325842696629218</v>
      </c>
      <c r="F197" s="18">
        <f>IF(ISNUMBER(D197), $B199 * E197, "")</f>
        <v>-14325.842696629217</v>
      </c>
      <c r="G197" s="31">
        <v>50.6</v>
      </c>
      <c r="H197" s="32">
        <f t="shared" si="107"/>
        <v>-0.2893258426966292</v>
      </c>
      <c r="I197" s="101">
        <f>IF(ISNUMBER(G197), $B199 * H197, "")</f>
        <v>-28932.584269662919</v>
      </c>
      <c r="J197" s="15">
        <v>47.4</v>
      </c>
      <c r="K197" s="32">
        <f t="shared" si="108"/>
        <v>-0.33426966292134835</v>
      </c>
      <c r="L197" s="18">
        <f>IF(ISNUMBER(J197), $B199 * K197, "")</f>
        <v>-33426.966292134835</v>
      </c>
      <c r="M197" s="31">
        <v>48.7</v>
      </c>
      <c r="N197" s="32">
        <f t="shared" si="109"/>
        <v>-0.31601123595505615</v>
      </c>
      <c r="O197" s="18">
        <f>IF(ISNUMBER(M197), $B199 * N197, "")</f>
        <v>-31601.123595505615</v>
      </c>
      <c r="Q197" s="304"/>
      <c r="R197" s="305"/>
      <c r="S197" s="306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>
        <v>177</v>
      </c>
      <c r="E198" s="25">
        <f t="shared" si="106"/>
        <v>-0.2168141592920354</v>
      </c>
      <c r="F198" s="104">
        <f>IF(ISNUMBER(D198), $B199 * E198, "")</f>
        <v>-21681.41592920354</v>
      </c>
      <c r="G198" s="102">
        <v>157</v>
      </c>
      <c r="H198" s="25">
        <f t="shared" si="107"/>
        <v>-0.30530973451327431</v>
      </c>
      <c r="I198" s="103">
        <f>IF(ISNUMBER(G198), $B199 * H198, "")</f>
        <v>-30530.973451327431</v>
      </c>
      <c r="J198" s="24">
        <v>138</v>
      </c>
      <c r="K198" s="25">
        <f t="shared" si="108"/>
        <v>-0.38938053097345132</v>
      </c>
      <c r="L198" s="104">
        <f>IF(ISNUMBER(J198), $B199 * K198, "")</f>
        <v>-38938.053097345131</v>
      </c>
      <c r="M198" s="102">
        <v>139</v>
      </c>
      <c r="N198" s="25">
        <f t="shared" si="109"/>
        <v>-0.38495575221238937</v>
      </c>
      <c r="O198" s="104">
        <f>IF(ISNUMBER(M198), $B199 * N198, "")</f>
        <v>-38495.575221238934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-0.18490910676006991</v>
      </c>
      <c r="F199" s="28">
        <f>SUM(F179:F198)</f>
        <v>-369818.21352013992</v>
      </c>
      <c r="G199" s="26" t="s">
        <v>296</v>
      </c>
      <c r="H199" s="27">
        <f>IF(COUNT(H179:H198), SUM(H179:H198) / COUNT(H179:H198), 0)</f>
        <v>-0.27640360350180204</v>
      </c>
      <c r="I199" s="28">
        <f>SUM(I179:I198)</f>
        <v>-552807.20700360416</v>
      </c>
      <c r="J199" s="26" t="s">
        <v>296</v>
      </c>
      <c r="K199" s="27">
        <f>IF(COUNT(K179:K198), SUM(K179:K198) / COUNT(K179:K198), 0)</f>
        <v>-0.33031218714536958</v>
      </c>
      <c r="L199" s="28">
        <f>SUM(L179:L198)</f>
        <v>-660624.37429073919</v>
      </c>
      <c r="M199" s="26" t="s">
        <v>296</v>
      </c>
      <c r="N199" s="27">
        <f>IF(COUNT(N179:N198), SUM(N179:N198) / COUNT(N179:N198), 0)</f>
        <v>-0.30971628245519889</v>
      </c>
      <c r="O199" s="28">
        <f>SUM(O179:O198)</f>
        <v>-619432.56491039775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71A8-83A0-4EE3-94EC-2E168A414C97}">
  <sheetPr codeName="Sheet29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44370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271,669 KRW (13.58%)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300,039 KRW (15.00%)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296,664 KRW (14.83%)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346,419 KRW (17.32%)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4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2021-06-23(수) 오전 00:00</v>
      </c>
      <c r="C15" s="323"/>
      <c r="D15" s="279" t="str">
        <f>TEXT($G$1, "[$-ko-KR]yyyy-mm-dd(ddd) ") &amp; "오후 14:00"</f>
        <v>2021-06-23(수) 오후 14:00</v>
      </c>
      <c r="E15" s="280"/>
      <c r="F15" s="281"/>
      <c r="G15" s="279" t="str">
        <f>TEXT($G$1, "[$-ko-KR]yyyy-mm-dd(ddd) ") &amp; "오후 19:00"</f>
        <v>2021-06-23(수) 오후 19:00</v>
      </c>
      <c r="H15" s="280"/>
      <c r="I15" s="281"/>
      <c r="J15" s="279" t="str">
        <f>TEXT($G$1, "[$-ko-KR]yyyy-mm-dd(ddd) ") &amp; "오후 21:00"</f>
        <v>2021-06-23(수) 오후 21:00</v>
      </c>
      <c r="K15" s="280"/>
      <c r="L15" s="281"/>
      <c r="M15" s="279" t="str">
        <f>TEXT($G$1+1, "[$-ko-KR]yyyy-mm-dd(ddd) ") &amp; "오전 00:00"</f>
        <v>2021-06-24(목)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9" t="s">
        <v>37</v>
      </c>
      <c r="H16" s="250" t="s">
        <v>40</v>
      </c>
      <c r="I16" s="25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4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2021-06-23(수) 오전 00:00</v>
      </c>
      <c r="C42" s="320"/>
      <c r="D42" s="279" t="str">
        <f>TEXT($G$1, "[$-ko-KR]yyyy-mm-dd(ddd) ") &amp; "오후 14:00"</f>
        <v>2021-06-23(수) 오후 14:00</v>
      </c>
      <c r="E42" s="280"/>
      <c r="F42" s="281"/>
      <c r="G42" s="279" t="str">
        <f>TEXT($G$1, "[$-ko-KR]yyyy-mm-dd(ddd) ") &amp; "오후 19:00"</f>
        <v>2021-06-23(수) 오후 19:00</v>
      </c>
      <c r="H42" s="280"/>
      <c r="I42" s="281"/>
      <c r="J42" s="279" t="str">
        <f>TEXT($G$1, "[$-ko-KR]yyyy-mm-dd(ddd) ") &amp; "오후 21:00"</f>
        <v>2021-06-23(수) 오후 21:00</v>
      </c>
      <c r="K42" s="280"/>
      <c r="L42" s="281"/>
      <c r="M42" s="279" t="str">
        <f>TEXT($G$1+1, "[$-ko-KR]yyyy-mm-dd(ddd) ") &amp; "오전 00:00"</f>
        <v>2021-06-24(목)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9" t="s">
        <v>58</v>
      </c>
      <c r="H43" s="250" t="s">
        <v>293</v>
      </c>
      <c r="I43" s="25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229</v>
      </c>
      <c r="B44" s="124">
        <v>69.3</v>
      </c>
      <c r="C44" s="76">
        <v>8.1123244900000002E-2</v>
      </c>
      <c r="D44" s="13">
        <v>73</v>
      </c>
      <c r="E44" s="14">
        <f>IF(ISNUMBER(D44), (D44 - $B44) / $B44, "")</f>
        <v>5.3391053391053434E-2</v>
      </c>
      <c r="F44" s="16">
        <f>IF(ISNUMBER(D44), $B64 * E44, "")</f>
        <v>5339.1053391053438</v>
      </c>
      <c r="G44" s="29">
        <v>72.3</v>
      </c>
      <c r="H44" s="14">
        <f>IF(ISNUMBER(G44), (G44 - $B44) / $B44, "")</f>
        <v>4.3290043290043295E-2</v>
      </c>
      <c r="I44" s="100">
        <f>IF(ISNUMBER(G44), $B64 * H44, "")</f>
        <v>4329.0043290043295</v>
      </c>
      <c r="J44" s="13">
        <v>73.900000000000006</v>
      </c>
      <c r="K44" s="14">
        <f>IF(ISNUMBER(J44), (J44 - $B44) / $B44, "")</f>
        <v>6.6378066378066508E-2</v>
      </c>
      <c r="L44" s="16">
        <f>IF(ISNUMBER(J44), $B64 * K44, "")</f>
        <v>6637.8066378066505</v>
      </c>
      <c r="M44" s="29">
        <v>74.900000000000006</v>
      </c>
      <c r="N44" s="14">
        <f>IF(ISNUMBER(M44), (M44 - $B44) / $B44, "")</f>
        <v>8.080808080808094E-2</v>
      </c>
      <c r="O44" s="16">
        <f>IF(ISNUMBER(M44), $B64 * N44, "")</f>
        <v>8080.808080808094</v>
      </c>
      <c r="Q44" s="277"/>
      <c r="R44" s="277"/>
      <c r="S44" s="277"/>
    </row>
    <row r="45" spans="1:19" ht="17.25" customHeight="1" thickBot="1">
      <c r="A45" s="162" t="s">
        <v>100</v>
      </c>
      <c r="B45" s="126">
        <v>2.35</v>
      </c>
      <c r="C45" s="77">
        <v>-3.6885245900000002E-2</v>
      </c>
      <c r="D45" s="15">
        <v>2.62</v>
      </c>
      <c r="E45" s="32">
        <f t="shared" ref="E45:E48" si="14">IF(ISNUMBER(D45), (D45 - $B45) / $B45, "")</f>
        <v>0.1148936170212766</v>
      </c>
      <c r="F45" s="18">
        <f>IF(ISNUMBER(D45), $B64 * E45, "")</f>
        <v>11489.361702127659</v>
      </c>
      <c r="G45" s="31">
        <v>2.64</v>
      </c>
      <c r="H45" s="32">
        <f t="shared" ref="H45:H48" si="15">IF(ISNUMBER(G45), (G45 - $B45) / $B45, "")</f>
        <v>0.12340425531914895</v>
      </c>
      <c r="I45" s="101">
        <f>IF(ISNUMBER(G45), $B64 * H45, "")</f>
        <v>12340.425531914894</v>
      </c>
      <c r="J45" s="15">
        <v>2.66</v>
      </c>
      <c r="K45" s="32">
        <f t="shared" ref="K45:K48" si="16">IF(ISNUMBER(J45), (J45 - $B45) / $B45, "")</f>
        <v>0.1319148936170213</v>
      </c>
      <c r="L45" s="18">
        <f>IF(ISNUMBER(J45), $B64 * K45, "")</f>
        <v>13191.48936170213</v>
      </c>
      <c r="M45" s="31">
        <v>2.72</v>
      </c>
      <c r="N45" s="32">
        <f t="shared" ref="N45:N48" si="17">IF(ISNUMBER(M45), (M45 - $B45) / $B45, "")</f>
        <v>0.15744680851063833</v>
      </c>
      <c r="O45" s="18">
        <f>IF(ISNUMBER(M45), $B64 * N45, "")</f>
        <v>15744.680851063833</v>
      </c>
      <c r="Q45" s="277"/>
      <c r="R45" s="277"/>
      <c r="S45" s="277"/>
    </row>
    <row r="46" spans="1:19" ht="17.25" customHeight="1" thickBot="1">
      <c r="A46" s="162" t="s">
        <v>132</v>
      </c>
      <c r="B46" s="126">
        <v>82</v>
      </c>
      <c r="C46" s="77">
        <v>-5.9633027499999998E-2</v>
      </c>
      <c r="D46" s="15">
        <v>90.7</v>
      </c>
      <c r="E46" s="32">
        <f t="shared" si="14"/>
        <v>0.10609756097560979</v>
      </c>
      <c r="F46" s="18">
        <f>IF(ISNUMBER(D46), $B64 * E46, "")</f>
        <v>10609.756097560979</v>
      </c>
      <c r="G46" s="31">
        <v>89.5</v>
      </c>
      <c r="H46" s="32">
        <f t="shared" si="15"/>
        <v>9.1463414634146339E-2</v>
      </c>
      <c r="I46" s="101">
        <f>IF(ISNUMBER(G46), $B64 * H46, "")</f>
        <v>9146.3414634146338</v>
      </c>
      <c r="J46" s="15">
        <v>90.1</v>
      </c>
      <c r="K46" s="32">
        <f t="shared" si="16"/>
        <v>9.8780487804877984E-2</v>
      </c>
      <c r="L46" s="18">
        <f>IF(ISNUMBER(J46), $B64 * K46, "")</f>
        <v>9878.0487804877976</v>
      </c>
      <c r="M46" s="31">
        <v>89.2</v>
      </c>
      <c r="N46" s="32">
        <f t="shared" si="17"/>
        <v>8.7804878048780524E-2</v>
      </c>
      <c r="O46" s="18">
        <f>IF(ISNUMBER(M46), $B64 * N46, "")</f>
        <v>8780.487804878052</v>
      </c>
      <c r="Q46" s="282"/>
      <c r="R46" s="282"/>
      <c r="S46" s="282"/>
    </row>
    <row r="47" spans="1:19" ht="17.25" customHeight="1" thickBot="1">
      <c r="A47" s="162" t="s">
        <v>148</v>
      </c>
      <c r="B47" s="126">
        <v>61.7</v>
      </c>
      <c r="C47" s="77">
        <v>-7.6347305399999996E-2</v>
      </c>
      <c r="D47" s="15">
        <v>70.099999999999994</v>
      </c>
      <c r="E47" s="32">
        <f t="shared" si="14"/>
        <v>0.13614262560777943</v>
      </c>
      <c r="F47" s="18">
        <f>IF(ISNUMBER(D47), $B64 * E47, "")</f>
        <v>13614.262560777943</v>
      </c>
      <c r="G47" s="31">
        <v>75.400000000000006</v>
      </c>
      <c r="H47" s="32">
        <f t="shared" si="15"/>
        <v>0.22204213938411674</v>
      </c>
      <c r="I47" s="101">
        <f>IF(ISNUMBER(G47), $B64 * H47, "")</f>
        <v>22204.213938411674</v>
      </c>
      <c r="J47" s="15">
        <v>85.7</v>
      </c>
      <c r="K47" s="32">
        <f t="shared" si="16"/>
        <v>0.38897893030794162</v>
      </c>
      <c r="L47" s="18">
        <f>IF(ISNUMBER(J47), $B64 * K47, "")</f>
        <v>38897.893030794163</v>
      </c>
      <c r="M47" s="31">
        <v>85.2</v>
      </c>
      <c r="N47" s="32">
        <f t="shared" si="17"/>
        <v>0.38087520259319285</v>
      </c>
      <c r="O47" s="18">
        <f>IF(ISNUMBER(M47), $B64 * N47, "")</f>
        <v>38087.520259319288</v>
      </c>
      <c r="Q47" s="282"/>
      <c r="R47" s="282"/>
      <c r="S47" s="282"/>
    </row>
    <row r="48" spans="1:19" ht="17.25" customHeight="1" thickBot="1">
      <c r="A48" s="163" t="s">
        <v>120</v>
      </c>
      <c r="B48" s="128">
        <v>97.7</v>
      </c>
      <c r="C48" s="78">
        <v>-7.8301886799999998E-2</v>
      </c>
      <c r="D48" s="20">
        <v>105</v>
      </c>
      <c r="E48" s="21">
        <f t="shared" si="14"/>
        <v>7.4718526100307034E-2</v>
      </c>
      <c r="F48" s="22">
        <f>IF(ISNUMBER(D48), $B64 * E48, "")</f>
        <v>7471.8526100307035</v>
      </c>
      <c r="G48" s="30">
        <v>105</v>
      </c>
      <c r="H48" s="21">
        <f t="shared" si="15"/>
        <v>7.4718526100307034E-2</v>
      </c>
      <c r="I48" s="105">
        <f>IF(ISNUMBER(G48), $B64 * H48, "")</f>
        <v>7471.8526100307035</v>
      </c>
      <c r="J48" s="20">
        <v>107</v>
      </c>
      <c r="K48" s="21">
        <f t="shared" si="16"/>
        <v>9.5189355168884313E-2</v>
      </c>
      <c r="L48" s="22">
        <f>IF(ISNUMBER(J48), $B64 * K48, "")</f>
        <v>9518.9355168884304</v>
      </c>
      <c r="M48" s="30">
        <v>108</v>
      </c>
      <c r="N48" s="21">
        <f t="shared" si="17"/>
        <v>0.10542476970317295</v>
      </c>
      <c r="O48" s="22">
        <f>IF(ISNUMBER(M48), $B64 * N48, "")</f>
        <v>10542.476970317295</v>
      </c>
      <c r="Q48" s="282"/>
      <c r="R48" s="282"/>
      <c r="S48" s="282"/>
    </row>
    <row r="49" spans="1:19" ht="17.25" customHeight="1" thickBot="1">
      <c r="A49" s="162" t="s">
        <v>156</v>
      </c>
      <c r="B49" s="129">
        <v>57.7</v>
      </c>
      <c r="C49" s="80">
        <v>-9.1338582700000004E-2</v>
      </c>
      <c r="D49" s="106">
        <v>63.2</v>
      </c>
      <c r="E49" s="107">
        <f>IF(ISNUMBER(D49), (D49 - $B49) / $B49, "")</f>
        <v>9.5320623916811092E-2</v>
      </c>
      <c r="F49" s="108">
        <f>IF(ISNUMBER(D49), $B64 * E49, "")</f>
        <v>9532.0623916811091</v>
      </c>
      <c r="G49" s="109">
        <v>63.6</v>
      </c>
      <c r="H49" s="107">
        <f>IF(ISNUMBER(G49), (G49 - $B49) / $B49, "")</f>
        <v>0.10225303292894278</v>
      </c>
      <c r="I49" s="110">
        <f>IF(ISNUMBER(G49), $B64 * H49, "")</f>
        <v>10225.303292894278</v>
      </c>
      <c r="J49" s="106">
        <v>64.3</v>
      </c>
      <c r="K49" s="107">
        <f>IF(ISNUMBER(J49), (J49 - $B49) / $B49, "")</f>
        <v>0.11438474870017321</v>
      </c>
      <c r="L49" s="108">
        <f>IF(ISNUMBER(J49), $B64 * K49, "")</f>
        <v>11438.47487001732</v>
      </c>
      <c r="M49" s="109">
        <v>65</v>
      </c>
      <c r="N49" s="107">
        <f>IF(ISNUMBER(M49), (M49 - $B49) / $B49, "")</f>
        <v>0.12651646447140374</v>
      </c>
      <c r="O49" s="108">
        <f>IF(ISNUMBER(M49), $B64 * N49, "")</f>
        <v>12651.646447140374</v>
      </c>
      <c r="Q49" s="282"/>
      <c r="R49" s="282"/>
      <c r="S49" s="282"/>
    </row>
    <row r="50" spans="1:19" ht="17.25" customHeight="1" thickBot="1">
      <c r="A50" s="162" t="s">
        <v>65</v>
      </c>
      <c r="B50" s="126">
        <v>18.5</v>
      </c>
      <c r="C50" s="77">
        <v>-0.10194174759999999</v>
      </c>
      <c r="D50" s="15">
        <v>20.5</v>
      </c>
      <c r="E50" s="32">
        <f t="shared" ref="E50:E53" si="18">IF(ISNUMBER(D50), (D50 - $B50) / $B50, "")</f>
        <v>0.10810810810810811</v>
      </c>
      <c r="F50" s="18">
        <f>IF(ISNUMBER(D50), $B64 * E50, "")</f>
        <v>10810.810810810812</v>
      </c>
      <c r="G50" s="31">
        <v>20.7</v>
      </c>
      <c r="H50" s="32">
        <f t="shared" ref="H50:H53" si="19">IF(ISNUMBER(G50), (G50 - $B50) / $B50, "")</f>
        <v>0.11891891891891888</v>
      </c>
      <c r="I50" s="101">
        <f>IF(ISNUMBER(G50), $B64 * H50, "")</f>
        <v>11891.891891891888</v>
      </c>
      <c r="J50" s="15">
        <v>21.6</v>
      </c>
      <c r="K50" s="32">
        <f t="shared" ref="K50:K53" si="20">IF(ISNUMBER(J50), (J50 - $B50) / $B50, "")</f>
        <v>0.16756756756756763</v>
      </c>
      <c r="L50" s="18">
        <f>IF(ISNUMBER(J50), $B64 * K50, "")</f>
        <v>16756.756756756764</v>
      </c>
      <c r="M50" s="31">
        <v>21.3</v>
      </c>
      <c r="N50" s="32">
        <f t="shared" ref="N50:N53" si="21">IF(ISNUMBER(M50), (M50 - $B50) / $B50, "")</f>
        <v>0.15135135135135139</v>
      </c>
      <c r="O50" s="18">
        <f>IF(ISNUMBER(M50), $B64 * N50, "")</f>
        <v>15135.135135135139</v>
      </c>
      <c r="Q50" s="282"/>
      <c r="R50" s="282"/>
      <c r="S50" s="282"/>
    </row>
    <row r="51" spans="1:19" ht="17.25" customHeight="1" thickBot="1">
      <c r="A51" s="162" t="s">
        <v>261</v>
      </c>
      <c r="B51" s="126">
        <v>29.2</v>
      </c>
      <c r="C51" s="77">
        <v>-0.10703363909999999</v>
      </c>
      <c r="D51" s="15">
        <v>31.5</v>
      </c>
      <c r="E51" s="32">
        <f t="shared" si="18"/>
        <v>7.8767123287671256E-2</v>
      </c>
      <c r="F51" s="18">
        <f>IF(ISNUMBER(D51), $B64 * E51, "")</f>
        <v>7876.7123287671257</v>
      </c>
      <c r="G51" s="31">
        <v>31.5</v>
      </c>
      <c r="H51" s="32">
        <f t="shared" si="19"/>
        <v>7.8767123287671256E-2</v>
      </c>
      <c r="I51" s="101">
        <f>IF(ISNUMBER(G51), $B64 * H51, "")</f>
        <v>7876.7123287671257</v>
      </c>
      <c r="J51" s="15">
        <v>32.1</v>
      </c>
      <c r="K51" s="32">
        <f t="shared" si="20"/>
        <v>9.9315068493150763E-2</v>
      </c>
      <c r="L51" s="18">
        <f>IF(ISNUMBER(J51), $B64 * K51, "")</f>
        <v>9931.5068493150757</v>
      </c>
      <c r="M51" s="31">
        <v>33</v>
      </c>
      <c r="N51" s="32">
        <f t="shared" si="21"/>
        <v>0.13013698630136988</v>
      </c>
      <c r="O51" s="18">
        <f>IF(ISNUMBER(M51), $B64 * N51, "")</f>
        <v>13013.698630136989</v>
      </c>
      <c r="Q51" s="282"/>
      <c r="R51" s="282"/>
      <c r="S51" s="282"/>
    </row>
    <row r="52" spans="1:19" ht="17.25" customHeight="1" thickBot="1">
      <c r="A52" s="162" t="s">
        <v>136</v>
      </c>
      <c r="B52" s="126">
        <v>77.8</v>
      </c>
      <c r="C52" s="77">
        <v>-0.1077981651</v>
      </c>
      <c r="D52" s="15">
        <v>85.5</v>
      </c>
      <c r="E52" s="32">
        <f t="shared" si="18"/>
        <v>9.8971722365038595E-2</v>
      </c>
      <c r="F52" s="18">
        <f>IF(ISNUMBER(D52), $B64 * E52, "")</f>
        <v>9897.1722365038586</v>
      </c>
      <c r="G52" s="31">
        <v>86.3</v>
      </c>
      <c r="H52" s="32">
        <f t="shared" si="19"/>
        <v>0.10925449871465295</v>
      </c>
      <c r="I52" s="101">
        <f>IF(ISNUMBER(G52), $B64 * H52, "")</f>
        <v>10925.449871465295</v>
      </c>
      <c r="J52" s="15">
        <v>86.9</v>
      </c>
      <c r="K52" s="32">
        <f t="shared" si="20"/>
        <v>0.11696658097686387</v>
      </c>
      <c r="L52" s="18">
        <f>IF(ISNUMBER(J52), $B64 * K52, "")</f>
        <v>11696.658097686386</v>
      </c>
      <c r="M52" s="31">
        <v>89.2</v>
      </c>
      <c r="N52" s="32">
        <f t="shared" si="21"/>
        <v>0.14652956298200523</v>
      </c>
      <c r="O52" s="18">
        <f>IF(ISNUMBER(M52), $B64 * N52, "")</f>
        <v>14652.956298200523</v>
      </c>
      <c r="Q52" s="33"/>
      <c r="R52" s="33"/>
    </row>
    <row r="53" spans="1:19" ht="17.25" customHeight="1" thickBot="1">
      <c r="A53" s="130" t="s">
        <v>273</v>
      </c>
      <c r="B53" s="131">
        <v>42.5</v>
      </c>
      <c r="C53" s="79">
        <v>-0.12371134020000001</v>
      </c>
      <c r="D53" s="24">
        <v>45.9</v>
      </c>
      <c r="E53" s="25">
        <f t="shared" si="18"/>
        <v>7.999999999999996E-2</v>
      </c>
      <c r="F53" s="104">
        <f>IF(ISNUMBER(D53), $B64 * E53, "")</f>
        <v>7999.9999999999964</v>
      </c>
      <c r="G53" s="102">
        <v>46.4</v>
      </c>
      <c r="H53" s="25">
        <f t="shared" si="19"/>
        <v>9.1764705882352901E-2</v>
      </c>
      <c r="I53" s="103">
        <f>IF(ISNUMBER(G53), $B64 * H53, "")</f>
        <v>9176.4705882352901</v>
      </c>
      <c r="J53" s="24">
        <v>47</v>
      </c>
      <c r="K53" s="25">
        <f t="shared" si="20"/>
        <v>0.10588235294117647</v>
      </c>
      <c r="L53" s="104">
        <f>IF(ISNUMBER(J53), $B64 * K53, "")</f>
        <v>10588.235294117647</v>
      </c>
      <c r="M53" s="102">
        <v>47.2</v>
      </c>
      <c r="N53" s="25">
        <f t="shared" si="21"/>
        <v>0.11058823529411771</v>
      </c>
      <c r="O53" s="104">
        <f>IF(ISNUMBER(M53), $B64 * N53, "")</f>
        <v>11058.823529411771</v>
      </c>
      <c r="Q53" s="291"/>
      <c r="R53" s="292"/>
      <c r="S53" s="293"/>
    </row>
    <row r="54" spans="1:19" ht="17.25" customHeight="1">
      <c r="A54" s="161" t="s">
        <v>259</v>
      </c>
      <c r="B54" s="124">
        <v>41.3</v>
      </c>
      <c r="C54" s="76">
        <v>-0.125</v>
      </c>
      <c r="D54" s="13">
        <v>45.2</v>
      </c>
      <c r="E54" s="14">
        <f>IF(ISNUMBER(D54), (D54 - $B54) / $B54, "")</f>
        <v>9.4430992736077621E-2</v>
      </c>
      <c r="F54" s="16">
        <f>IF(ISNUMBER(D54), $B64 * E54, "")</f>
        <v>9443.0992736077624</v>
      </c>
      <c r="G54" s="29">
        <v>45.1</v>
      </c>
      <c r="H54" s="14">
        <f>IF(ISNUMBER(G54), (G54 - $B54) / $B54, "")</f>
        <v>9.2009685230024327E-2</v>
      </c>
      <c r="I54" s="100">
        <f>IF(ISNUMBER(G54), $B64 * H54, "")</f>
        <v>9200.9685230024334</v>
      </c>
      <c r="J54" s="13">
        <v>45.6</v>
      </c>
      <c r="K54" s="14">
        <f>IF(ISNUMBER(J54), (J54 - $B54) / $B54, "")</f>
        <v>0.10411622276029067</v>
      </c>
      <c r="L54" s="16">
        <f>IF(ISNUMBER(J54), $B64 * K54, "")</f>
        <v>10411.622276029068</v>
      </c>
      <c r="M54" s="29">
        <v>46.6</v>
      </c>
      <c r="N54" s="14">
        <f>IF(ISNUMBER(M54), (M54 - $B54) / $B54, "")</f>
        <v>0.12832929782082336</v>
      </c>
      <c r="O54" s="16">
        <f>IF(ISNUMBER(M54), $B64 * N54, "")</f>
        <v>12832.929782082336</v>
      </c>
      <c r="Q54" s="294"/>
      <c r="R54" s="295"/>
      <c r="S54" s="296"/>
    </row>
    <row r="55" spans="1:19" ht="17.25" customHeight="1" thickBot="1">
      <c r="A55" s="162" t="s">
        <v>152</v>
      </c>
      <c r="B55" s="126">
        <v>10</v>
      </c>
      <c r="C55" s="77">
        <v>-0.13793103449999999</v>
      </c>
      <c r="D55" s="15">
        <v>11.7</v>
      </c>
      <c r="E55" s="32">
        <f t="shared" ref="E55:E58" si="22">IF(ISNUMBER(D55), (D55 - $B55) / $B55, "")</f>
        <v>0.16999999999999993</v>
      </c>
      <c r="F55" s="18">
        <f>IF(ISNUMBER(D55), $B64 * E55, "")</f>
        <v>16999.999999999993</v>
      </c>
      <c r="G55" s="31">
        <v>11.7</v>
      </c>
      <c r="H55" s="32">
        <f t="shared" ref="H55:H58" si="23">IF(ISNUMBER(G55), (G55 - $B55) / $B55, "")</f>
        <v>0.16999999999999993</v>
      </c>
      <c r="I55" s="101">
        <f>IF(ISNUMBER(G55), $B64 * H55, "")</f>
        <v>16999.999999999993</v>
      </c>
      <c r="J55" s="15">
        <v>11.9</v>
      </c>
      <c r="K55" s="32">
        <f t="shared" ref="K55:K58" si="24">IF(ISNUMBER(J55), (J55 - $B55) / $B55, "")</f>
        <v>0.19000000000000003</v>
      </c>
      <c r="L55" s="18">
        <f>IF(ISNUMBER(J55), $B64 * K55, "")</f>
        <v>19000.000000000004</v>
      </c>
      <c r="M55" s="31">
        <v>11.9</v>
      </c>
      <c r="N55" s="32">
        <f t="shared" ref="N55:N58" si="25">IF(ISNUMBER(M55), (M55 - $B55) / $B55, "")</f>
        <v>0.19000000000000003</v>
      </c>
      <c r="O55" s="18">
        <f>IF(ISNUMBER(M55), $B64 * N55, "")</f>
        <v>19000.000000000004</v>
      </c>
      <c r="Q55" s="297"/>
      <c r="R55" s="298"/>
      <c r="S55" s="299"/>
    </row>
    <row r="56" spans="1:19" ht="17.25" customHeight="1" thickBot="1">
      <c r="A56" s="162" t="s">
        <v>134</v>
      </c>
      <c r="B56" s="126">
        <v>43</v>
      </c>
      <c r="C56" s="77">
        <v>-0.14171656690000001</v>
      </c>
      <c r="D56" s="15">
        <v>47</v>
      </c>
      <c r="E56" s="32">
        <f t="shared" si="22"/>
        <v>9.3023255813953487E-2</v>
      </c>
      <c r="F56" s="18">
        <f>IF(ISNUMBER(D56), $B64 * E56, "")</f>
        <v>9302.3255813953492</v>
      </c>
      <c r="G56" s="31">
        <v>47.2</v>
      </c>
      <c r="H56" s="32">
        <f t="shared" si="23"/>
        <v>9.7674418604651231E-2</v>
      </c>
      <c r="I56" s="101">
        <f>IF(ISNUMBER(G56), $B64 * H56, "")</f>
        <v>9767.4418604651237</v>
      </c>
      <c r="J56" s="15">
        <v>47.8</v>
      </c>
      <c r="K56" s="32">
        <f t="shared" si="24"/>
        <v>0.11162790697674412</v>
      </c>
      <c r="L56" s="18">
        <f>IF(ISNUMBER(J56), $B64 * K56, "")</f>
        <v>11162.790697674411</v>
      </c>
      <c r="M56" s="31">
        <v>54.6</v>
      </c>
      <c r="N56" s="32">
        <f t="shared" si="25"/>
        <v>0.26976744186046514</v>
      </c>
      <c r="O56" s="18">
        <f>IF(ISNUMBER(M56), $B64 * N56, "")</f>
        <v>26976.744186046515</v>
      </c>
      <c r="Q56" s="282"/>
      <c r="R56" s="282"/>
      <c r="S56" s="282"/>
    </row>
    <row r="57" spans="1:19" ht="17.25" customHeight="1" thickBot="1">
      <c r="A57" s="162" t="s">
        <v>195</v>
      </c>
      <c r="B57" s="126">
        <v>5.14</v>
      </c>
      <c r="C57" s="77">
        <v>-0.1433333333</v>
      </c>
      <c r="D57" s="15">
        <v>5.57</v>
      </c>
      <c r="E57" s="32">
        <f t="shared" si="22"/>
        <v>8.3657587548638251E-2</v>
      </c>
      <c r="F57" s="18">
        <f>IF(ISNUMBER(D57), $B64 * E57, "")</f>
        <v>8365.7587548638257</v>
      </c>
      <c r="G57" s="31">
        <v>5.64</v>
      </c>
      <c r="H57" s="32">
        <f t="shared" si="23"/>
        <v>9.727626459143969E-2</v>
      </c>
      <c r="I57" s="101">
        <f>IF(ISNUMBER(G57), $B64 * H57, "")</f>
        <v>9727.6264591439685</v>
      </c>
      <c r="J57" s="15">
        <v>5.63</v>
      </c>
      <c r="K57" s="32">
        <f t="shared" si="24"/>
        <v>9.5330739299610945E-2</v>
      </c>
      <c r="L57" s="18">
        <f>IF(ISNUMBER(J57), $B64 * K57, "")</f>
        <v>9533.0739299610941</v>
      </c>
      <c r="M57" s="31">
        <v>5.76</v>
      </c>
      <c r="N57" s="32">
        <f t="shared" si="25"/>
        <v>0.12062256809338524</v>
      </c>
      <c r="O57" s="18">
        <f>IF(ISNUMBER(M57), $B64 * N57, "")</f>
        <v>12062.256809338523</v>
      </c>
      <c r="Q57" s="277"/>
      <c r="R57" s="277"/>
      <c r="S57" s="277"/>
    </row>
    <row r="58" spans="1:19" ht="17.25" customHeight="1" thickBot="1">
      <c r="A58" s="163" t="s">
        <v>126</v>
      </c>
      <c r="B58" s="128">
        <v>13.9</v>
      </c>
      <c r="C58" s="78">
        <v>-0.14723926379999999</v>
      </c>
      <c r="D58" s="20">
        <v>15.4</v>
      </c>
      <c r="E58" s="21">
        <f t="shared" si="22"/>
        <v>0.1079136690647482</v>
      </c>
      <c r="F58" s="22">
        <f>IF(ISNUMBER(D58), $B64 * E58, "")</f>
        <v>10791.366906474819</v>
      </c>
      <c r="G58" s="30">
        <v>15.4</v>
      </c>
      <c r="H58" s="21">
        <f t="shared" si="23"/>
        <v>0.1079136690647482</v>
      </c>
      <c r="I58" s="105">
        <f>IF(ISNUMBER(G58), $B64 * H58, "")</f>
        <v>10791.366906474819</v>
      </c>
      <c r="J58" s="20">
        <v>15.5</v>
      </c>
      <c r="K58" s="21">
        <f t="shared" si="24"/>
        <v>0.11510791366906473</v>
      </c>
      <c r="L58" s="22">
        <f>IF(ISNUMBER(J58), $B64 * K58, "")</f>
        <v>11510.791366906473</v>
      </c>
      <c r="M58" s="30">
        <v>15.7</v>
      </c>
      <c r="N58" s="21">
        <f t="shared" si="25"/>
        <v>0.12949640287769776</v>
      </c>
      <c r="O58" s="22">
        <f>IF(ISNUMBER(M58), $B64 * N58, "")</f>
        <v>12949.640287769776</v>
      </c>
      <c r="Q58" s="277"/>
      <c r="R58" s="277"/>
      <c r="S58" s="277"/>
    </row>
    <row r="59" spans="1:19" ht="17.25" customHeight="1" thickBot="1">
      <c r="A59" s="162" t="s">
        <v>72</v>
      </c>
      <c r="B59" s="129">
        <v>10.3</v>
      </c>
      <c r="C59" s="80">
        <v>-0.14876033059999999</v>
      </c>
      <c r="D59" s="106">
        <v>11.6</v>
      </c>
      <c r="E59" s="107">
        <f>IF(ISNUMBER(D59), (D59 - $B59) / $B59, "")</f>
        <v>0.1262135922330096</v>
      </c>
      <c r="F59" s="108">
        <f>IF(ISNUMBER(D59), $B64 * E59, "")</f>
        <v>12621.35922330096</v>
      </c>
      <c r="G59" s="109">
        <v>11.7</v>
      </c>
      <c r="H59" s="107">
        <f>IF(ISNUMBER(G59), (G59 - $B59) / $B59, "")</f>
        <v>0.13592233009708724</v>
      </c>
      <c r="I59" s="110">
        <f>IF(ISNUMBER(G59), $B64 * H59, "")</f>
        <v>13592.233009708723</v>
      </c>
      <c r="J59" s="106">
        <v>11.8</v>
      </c>
      <c r="K59" s="107">
        <f>IF(ISNUMBER(J59), (J59 - $B59) / $B59, "")</f>
        <v>0.14563106796116504</v>
      </c>
      <c r="L59" s="108">
        <f>IF(ISNUMBER(J59), $B64 * K59, "")</f>
        <v>14563.106796116504</v>
      </c>
      <c r="M59" s="109">
        <v>12.1</v>
      </c>
      <c r="N59" s="107">
        <f>IF(ISNUMBER(M59), (M59 - $B59) / $B59, "")</f>
        <v>0.17475728155339795</v>
      </c>
      <c r="O59" s="108">
        <f>IF(ISNUMBER(M59), $B64 * N59, "")</f>
        <v>17475.728155339795</v>
      </c>
      <c r="Q59" s="282"/>
      <c r="R59" s="282"/>
      <c r="S59" s="282"/>
    </row>
    <row r="60" spans="1:19" ht="17.25" customHeight="1" thickBot="1">
      <c r="A60" s="162" t="s">
        <v>217</v>
      </c>
      <c r="B60" s="126">
        <v>5.92</v>
      </c>
      <c r="C60" s="77">
        <v>-0.1566951567</v>
      </c>
      <c r="D60" s="15">
        <v>6.48</v>
      </c>
      <c r="E60" s="32">
        <f t="shared" ref="E60:E63" si="26">IF(ISNUMBER(D60), (D60 - $B60) / $B60, "")</f>
        <v>9.4594594594594683E-2</v>
      </c>
      <c r="F60" s="18">
        <f>IF(ISNUMBER(D60), $B64 * E60, "")</f>
        <v>9459.4594594594691</v>
      </c>
      <c r="G60" s="31">
        <v>6.39</v>
      </c>
      <c r="H60" s="32">
        <f t="shared" ref="H60:H63" si="27">IF(ISNUMBER(G60), (G60 - $B60) / $B60, "")</f>
        <v>7.9391891891891844E-2</v>
      </c>
      <c r="I60" s="101">
        <f>IF(ISNUMBER(G60), $B64 * H60, "")</f>
        <v>7939.1891891891846</v>
      </c>
      <c r="J60" s="15">
        <v>6.54</v>
      </c>
      <c r="K60" s="32">
        <f t="shared" ref="K60:K63" si="28">IF(ISNUMBER(J60), (J60 - $B60) / $B60, "")</f>
        <v>0.10472972972972974</v>
      </c>
      <c r="L60" s="18">
        <f>IF(ISNUMBER(J60), $B64 * K60, "")</f>
        <v>10472.972972972973</v>
      </c>
      <c r="M60" s="31">
        <v>6.59</v>
      </c>
      <c r="N60" s="32">
        <f t="shared" ref="N60:N63" si="29">IF(ISNUMBER(M60), (M60 - $B60) / $B60, "")</f>
        <v>0.11317567567567567</v>
      </c>
      <c r="O60" s="18">
        <f>IF(ISNUMBER(M60), $B64 * N60, "")</f>
        <v>11317.567567567567</v>
      </c>
      <c r="Q60" s="282"/>
      <c r="R60" s="282"/>
      <c r="S60" s="282"/>
    </row>
    <row r="61" spans="1:19" ht="17.25" customHeight="1" thickBot="1">
      <c r="A61" s="162" t="s">
        <v>167</v>
      </c>
      <c r="B61" s="126">
        <v>41.5</v>
      </c>
      <c r="C61" s="77">
        <v>-0.1616161616</v>
      </c>
      <c r="D61" s="15">
        <v>46</v>
      </c>
      <c r="E61" s="32">
        <f t="shared" si="26"/>
        <v>0.10843373493975904</v>
      </c>
      <c r="F61" s="18">
        <f>IF(ISNUMBER(D61), $B64 * E61, "")</f>
        <v>10843.373493975903</v>
      </c>
      <c r="G61" s="31">
        <v>46.5</v>
      </c>
      <c r="H61" s="32">
        <f t="shared" si="27"/>
        <v>0.12048192771084337</v>
      </c>
      <c r="I61" s="101">
        <f>IF(ISNUMBER(G61), $B64 * H61, "")</f>
        <v>12048.192771084337</v>
      </c>
      <c r="J61" s="15">
        <v>47</v>
      </c>
      <c r="K61" s="32">
        <f t="shared" si="28"/>
        <v>0.13253012048192772</v>
      </c>
      <c r="L61" s="18">
        <f>IF(ISNUMBER(J61), $B64 * K61, "")</f>
        <v>13253.012048192772</v>
      </c>
      <c r="M61" s="31">
        <v>47.9</v>
      </c>
      <c r="N61" s="32">
        <f t="shared" si="29"/>
        <v>0.15421686746987948</v>
      </c>
      <c r="O61" s="18">
        <f>IF(ISNUMBER(M61), $B64 * N61, "")</f>
        <v>15421.686746987947</v>
      </c>
      <c r="Q61" s="282"/>
      <c r="R61" s="282"/>
      <c r="S61" s="282"/>
    </row>
    <row r="62" spans="1:19" ht="17.25" customHeight="1">
      <c r="A62" s="162" t="s">
        <v>154</v>
      </c>
      <c r="B62" s="126">
        <v>4.67</v>
      </c>
      <c r="C62" s="77">
        <v>-0.16755793229999999</v>
      </c>
      <c r="D62" s="15">
        <v>5.01</v>
      </c>
      <c r="E62" s="32">
        <f t="shared" si="26"/>
        <v>7.280513918629547E-2</v>
      </c>
      <c r="F62" s="18">
        <f>IF(ISNUMBER(D62), $B64 * E62, "")</f>
        <v>7280.5139186295473</v>
      </c>
      <c r="G62" s="31">
        <v>4.9800000000000004</v>
      </c>
      <c r="H62" s="32">
        <f t="shared" si="27"/>
        <v>6.6381156316916601E-2</v>
      </c>
      <c r="I62" s="101">
        <f>IF(ISNUMBER(G62), $B64 * H62, "")</f>
        <v>6638.1156316916604</v>
      </c>
      <c r="J62" s="15">
        <v>5.0199999999999996</v>
      </c>
      <c r="K62" s="32">
        <f t="shared" si="28"/>
        <v>7.4946466809421769E-2</v>
      </c>
      <c r="L62" s="18">
        <f>IF(ISNUMBER(J62), $B64 * K62, "")</f>
        <v>7494.6466809421772</v>
      </c>
      <c r="M62" s="31">
        <v>5.09</v>
      </c>
      <c r="N62" s="32">
        <f t="shared" si="29"/>
        <v>8.9935760171306195E-2</v>
      </c>
      <c r="O62" s="18">
        <f>IF(ISNUMBER(M62), $B64 * N62, "")</f>
        <v>8993.5760171306192</v>
      </c>
      <c r="Q62" s="304"/>
      <c r="R62" s="305"/>
      <c r="S62" s="306"/>
    </row>
    <row r="63" spans="1:19" ht="17.25" customHeight="1" thickBot="1">
      <c r="A63" s="130" t="s">
        <v>255</v>
      </c>
      <c r="B63" s="131">
        <v>24.9</v>
      </c>
      <c r="C63" s="79">
        <v>-0.17</v>
      </c>
      <c r="D63" s="24">
        <v>27.2</v>
      </c>
      <c r="E63" s="25">
        <f t="shared" si="26"/>
        <v>9.2369477911646625E-2</v>
      </c>
      <c r="F63" s="104">
        <f>IF(ISNUMBER(D63), $B64 * E63, "")</f>
        <v>9236.9477911646627</v>
      </c>
      <c r="G63" s="102">
        <v>27.3</v>
      </c>
      <c r="H63" s="25">
        <f t="shared" si="27"/>
        <v>9.6385542168674787E-2</v>
      </c>
      <c r="I63" s="103">
        <f>IF(ISNUMBER(G63), $B64 * H63, "")</f>
        <v>9638.5542168674783</v>
      </c>
      <c r="J63" s="24">
        <v>27.6</v>
      </c>
      <c r="K63" s="25">
        <f t="shared" si="28"/>
        <v>0.10843373493975916</v>
      </c>
      <c r="L63" s="104">
        <f>IF(ISNUMBER(J63), $B64 * K63, "")</f>
        <v>10843.373493975916</v>
      </c>
      <c r="M63" s="102">
        <v>28.7</v>
      </c>
      <c r="N63" s="25">
        <f t="shared" si="29"/>
        <v>0.15261044176706831</v>
      </c>
      <c r="O63" s="104">
        <f>IF(ISNUMBER(M63), $B64 * N63, "")</f>
        <v>15261.044176706831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9.9492650240118913E-2</v>
      </c>
      <c r="F64" s="28">
        <f>SUM(F44:F63)</f>
        <v>198985.30048023781</v>
      </c>
      <c r="G64" s="26" t="s">
        <v>296</v>
      </c>
      <c r="H64" s="27">
        <f>IF(COUNT(H44:H63), SUM(H44:H63) / COUNT(H44:H63), 0)</f>
        <v>0.10596567720682892</v>
      </c>
      <c r="I64" s="28">
        <f>SUM(I44:I63)</f>
        <v>211931.35441365786</v>
      </c>
      <c r="J64" s="26" t="s">
        <v>296</v>
      </c>
      <c r="K64" s="27">
        <f>IF(COUNT(K44:K63), SUM(K44:K63) / COUNT(K44:K63), 0)</f>
        <v>0.12839059772917188</v>
      </c>
      <c r="L64" s="28">
        <f>SUM(L44:L63)</f>
        <v>256781.19545834372</v>
      </c>
      <c r="M64" s="26" t="s">
        <v>296</v>
      </c>
      <c r="N64" s="27">
        <f>IF(COUNT(N44:N63), SUM(N44:N63) / COUNT(N44:N63), 0)</f>
        <v>0.15001970386769065</v>
      </c>
      <c r="O64" s="28">
        <f>SUM(O44:O63)</f>
        <v>300039.40773538128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4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2021-06-23(수) 오전 00:00</v>
      </c>
      <c r="C69" s="320"/>
      <c r="D69" s="279" t="str">
        <f>TEXT($G$1, "[$-ko-KR]yyyy-mm-dd(ddd) ") &amp; "오후 14:00"</f>
        <v>2021-06-23(수) 오후 14:00</v>
      </c>
      <c r="E69" s="280"/>
      <c r="F69" s="281"/>
      <c r="G69" s="279" t="str">
        <f>TEXT($G$1, "[$-ko-KR]yyyy-mm-dd(ddd) ") &amp; "오후 19:00"</f>
        <v>2021-06-23(수) 오후 19:00</v>
      </c>
      <c r="H69" s="280"/>
      <c r="I69" s="281"/>
      <c r="J69" s="279" t="str">
        <f>TEXT($G$1, "[$-ko-KR]yyyy-mm-dd(ddd) ") &amp; "오후 21:00"</f>
        <v>2021-06-23(수) 오후 21:00</v>
      </c>
      <c r="K69" s="280"/>
      <c r="L69" s="281"/>
      <c r="M69" s="279" t="str">
        <f>TEXT($G$1+1, "[$-ko-KR]yyyy-mm-dd(ddd) ") &amp; "오전 00:00"</f>
        <v>2021-06-24(목)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9" t="s">
        <v>58</v>
      </c>
      <c r="H70" s="250" t="s">
        <v>293</v>
      </c>
      <c r="I70" s="25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291</v>
      </c>
      <c r="B71" s="124">
        <v>219</v>
      </c>
      <c r="C71" s="76">
        <v>2.8169014100000001E-2</v>
      </c>
      <c r="D71" s="13">
        <v>243</v>
      </c>
      <c r="E71" s="14">
        <f>IF(ISNUMBER(D71), (D71 - $B71) / $B71, "")</f>
        <v>0.1095890410958904</v>
      </c>
      <c r="F71" s="16">
        <f>IF(ISNUMBER(D71), $B91 * E71, "")</f>
        <v>10958.904109589041</v>
      </c>
      <c r="G71" s="29">
        <v>248</v>
      </c>
      <c r="H71" s="14">
        <f>IF(ISNUMBER(G71), (G71 - $B71) / $B71, "")</f>
        <v>0.13242009132420091</v>
      </c>
      <c r="I71" s="100">
        <f>IF(ISNUMBER(G71), $B91 * H71, "")</f>
        <v>13242.009132420091</v>
      </c>
      <c r="J71" s="13">
        <v>254</v>
      </c>
      <c r="K71" s="14">
        <f>IF(ISNUMBER(J71), (J71 - $B71) / $B71, "")</f>
        <v>0.15981735159817351</v>
      </c>
      <c r="L71" s="16">
        <f>IF(ISNUMBER(J71), $B91 * K71, "")</f>
        <v>15981.73515981735</v>
      </c>
      <c r="M71" s="29">
        <v>272</v>
      </c>
      <c r="N71" s="14">
        <f>IF(ISNUMBER(M71), (M71 - $B71) / $B71, "")</f>
        <v>0.24200913242009131</v>
      </c>
      <c r="O71" s="16">
        <f>IF(ISNUMBER(M71), $B91 * N71, "")</f>
        <v>24200.91324200913</v>
      </c>
      <c r="Q71" s="277"/>
      <c r="R71" s="277"/>
      <c r="S71" s="277"/>
    </row>
    <row r="72" spans="1:19" ht="17.25" thickBot="1">
      <c r="A72" s="162" t="s">
        <v>51</v>
      </c>
      <c r="B72" s="126">
        <v>262</v>
      </c>
      <c r="C72" s="77">
        <v>-6.4285714300000005E-2</v>
      </c>
      <c r="D72" s="15">
        <v>295</v>
      </c>
      <c r="E72" s="32">
        <f t="shared" ref="E72:E75" si="30">IF(ISNUMBER(D72), (D72 - $B72) / $B72, "")</f>
        <v>0.12595419847328243</v>
      </c>
      <c r="F72" s="18">
        <f>IF(ISNUMBER(D72), $B91 * E72, "")</f>
        <v>12595.419847328243</v>
      </c>
      <c r="G72" s="31">
        <v>300</v>
      </c>
      <c r="H72" s="32">
        <f t="shared" ref="H72:H75" si="31">IF(ISNUMBER(G72), (G72 - $B72) / $B72, "")</f>
        <v>0.14503816793893129</v>
      </c>
      <c r="I72" s="101">
        <f>IF(ISNUMBER(G72), $B91 * H72, "")</f>
        <v>14503.816793893129</v>
      </c>
      <c r="J72" s="15">
        <v>300</v>
      </c>
      <c r="K72" s="32">
        <f t="shared" ref="K72:K75" si="32">IF(ISNUMBER(J72), (J72 - $B72) / $B72, "")</f>
        <v>0.14503816793893129</v>
      </c>
      <c r="L72" s="18">
        <f>IF(ISNUMBER(J72), $B91 * K72, "")</f>
        <v>14503.816793893129</v>
      </c>
      <c r="M72" s="31">
        <v>301</v>
      </c>
      <c r="N72" s="32">
        <f t="shared" ref="N72:N75" si="33">IF(ISNUMBER(M72), (M72 - $B72) / $B72, "")</f>
        <v>0.14885496183206107</v>
      </c>
      <c r="O72" s="18">
        <f>IF(ISNUMBER(M72), $B91 * N72, "")</f>
        <v>14885.496183206107</v>
      </c>
      <c r="Q72" s="277"/>
      <c r="R72" s="277"/>
      <c r="S72" s="277"/>
    </row>
    <row r="73" spans="1:19" ht="17.25" thickBot="1">
      <c r="A73" s="162" t="s">
        <v>175</v>
      </c>
      <c r="B73" s="126">
        <v>649</v>
      </c>
      <c r="C73" s="77">
        <v>-6.6187050400000003E-2</v>
      </c>
      <c r="D73" s="15">
        <v>723</v>
      </c>
      <c r="E73" s="32">
        <f t="shared" si="30"/>
        <v>0.1140215716486903</v>
      </c>
      <c r="F73" s="18">
        <f>IF(ISNUMBER(D73), $B91 * E73, "")</f>
        <v>11402.15716486903</v>
      </c>
      <c r="G73" s="31">
        <v>720</v>
      </c>
      <c r="H73" s="32">
        <f t="shared" si="31"/>
        <v>0.10939907550077041</v>
      </c>
      <c r="I73" s="101">
        <f>IF(ISNUMBER(G73), $B91 * H73, "")</f>
        <v>10939.907550077041</v>
      </c>
      <c r="J73" s="15">
        <v>723</v>
      </c>
      <c r="K73" s="32">
        <f t="shared" si="32"/>
        <v>0.1140215716486903</v>
      </c>
      <c r="L73" s="18">
        <f>IF(ISNUMBER(J73), $B91 * K73, "")</f>
        <v>11402.15716486903</v>
      </c>
      <c r="M73" s="31">
        <v>746</v>
      </c>
      <c r="N73" s="32">
        <f t="shared" si="33"/>
        <v>0.14946070878274267</v>
      </c>
      <c r="O73" s="18">
        <f>IF(ISNUMBER(M73), $B91 * N73, "")</f>
        <v>14946.070878274268</v>
      </c>
      <c r="Q73" s="282"/>
      <c r="R73" s="282"/>
      <c r="S73" s="282"/>
    </row>
    <row r="74" spans="1:19" ht="17.25" thickBot="1">
      <c r="A74" s="162" t="s">
        <v>110</v>
      </c>
      <c r="B74" s="126">
        <v>817</v>
      </c>
      <c r="C74" s="77">
        <v>-7.2644721900000001E-2</v>
      </c>
      <c r="D74" s="15">
        <v>865</v>
      </c>
      <c r="E74" s="32">
        <f t="shared" si="30"/>
        <v>5.87515299877601E-2</v>
      </c>
      <c r="F74" s="18">
        <f>IF(ISNUMBER(D74), $B91 * E74, "")</f>
        <v>5875.1529987760096</v>
      </c>
      <c r="G74" s="31">
        <v>904</v>
      </c>
      <c r="H74" s="32">
        <f t="shared" si="31"/>
        <v>0.10648714810281518</v>
      </c>
      <c r="I74" s="101">
        <f>IF(ISNUMBER(G74), $B91 * H74, "")</f>
        <v>10648.714810281517</v>
      </c>
      <c r="J74" s="15">
        <v>902</v>
      </c>
      <c r="K74" s="32">
        <f t="shared" si="32"/>
        <v>0.10403916768665851</v>
      </c>
      <c r="L74" s="18">
        <f>IF(ISNUMBER(J74), $B91 * K74, "")</f>
        <v>10403.916768665851</v>
      </c>
      <c r="M74" s="31">
        <v>893</v>
      </c>
      <c r="N74" s="32">
        <f t="shared" si="33"/>
        <v>9.3023255813953487E-2</v>
      </c>
      <c r="O74" s="18">
        <f>IF(ISNUMBER(M74), $B91 * N74, "")</f>
        <v>9302.3255813953492</v>
      </c>
      <c r="Q74" s="282"/>
      <c r="R74" s="282"/>
      <c r="S74" s="282"/>
    </row>
    <row r="75" spans="1:19" ht="17.25" thickBot="1">
      <c r="A75" s="163" t="s">
        <v>80</v>
      </c>
      <c r="B75" s="128">
        <v>560</v>
      </c>
      <c r="C75" s="78">
        <v>-7.5907590799999994E-2</v>
      </c>
      <c r="D75" s="20">
        <v>607</v>
      </c>
      <c r="E75" s="21">
        <f t="shared" si="30"/>
        <v>8.3928571428571422E-2</v>
      </c>
      <c r="F75" s="22">
        <f>IF(ISNUMBER(D75), $B91 * E75, "")</f>
        <v>8392.8571428571413</v>
      </c>
      <c r="G75" s="30">
        <v>619</v>
      </c>
      <c r="H75" s="21">
        <f t="shared" si="31"/>
        <v>0.10535714285714286</v>
      </c>
      <c r="I75" s="105">
        <f>IF(ISNUMBER(G75), $B91 * H75, "")</f>
        <v>10535.714285714286</v>
      </c>
      <c r="J75" s="20">
        <v>623</v>
      </c>
      <c r="K75" s="21">
        <f t="shared" si="32"/>
        <v>0.1125</v>
      </c>
      <c r="L75" s="22">
        <f>IF(ISNUMBER(J75), $B91 * K75, "")</f>
        <v>11250</v>
      </c>
      <c r="M75" s="30">
        <v>633</v>
      </c>
      <c r="N75" s="21">
        <f t="shared" si="33"/>
        <v>0.13035714285714287</v>
      </c>
      <c r="O75" s="22">
        <f>IF(ISNUMBER(M75), $B91 * N75, "")</f>
        <v>13035.714285714286</v>
      </c>
      <c r="Q75" s="282"/>
      <c r="R75" s="282"/>
      <c r="S75" s="282"/>
    </row>
    <row r="76" spans="1:19" ht="17.25" thickBot="1">
      <c r="A76" s="162" t="s">
        <v>88</v>
      </c>
      <c r="B76" s="129">
        <v>234</v>
      </c>
      <c r="C76" s="80">
        <v>-8.2352941200000002E-2</v>
      </c>
      <c r="D76" s="106">
        <v>285</v>
      </c>
      <c r="E76" s="107">
        <f>IF(ISNUMBER(D76), (D76 - $B76) / $B76, "")</f>
        <v>0.21794871794871795</v>
      </c>
      <c r="F76" s="108">
        <f>IF(ISNUMBER(D76), $B91 * E76, "")</f>
        <v>21794.871794871797</v>
      </c>
      <c r="G76" s="109">
        <v>280</v>
      </c>
      <c r="H76" s="107">
        <f>IF(ISNUMBER(G76), (G76 - $B76) / $B76, "")</f>
        <v>0.19658119658119658</v>
      </c>
      <c r="I76" s="110">
        <f>IF(ISNUMBER(G76), $B91 * H76, "")</f>
        <v>19658.119658119656</v>
      </c>
      <c r="J76" s="106">
        <v>284</v>
      </c>
      <c r="K76" s="107">
        <f>IF(ISNUMBER(J76), (J76 - $B76) / $B76, "")</f>
        <v>0.21367521367521367</v>
      </c>
      <c r="L76" s="108">
        <f>IF(ISNUMBER(J76), $B91 * K76, "")</f>
        <v>21367.521367521367</v>
      </c>
      <c r="M76" s="109">
        <v>277</v>
      </c>
      <c r="N76" s="107">
        <f>IF(ISNUMBER(M76), (M76 - $B76) / $B76, "")</f>
        <v>0.18376068376068377</v>
      </c>
      <c r="O76" s="108">
        <f>IF(ISNUMBER(M76), $B91 * N76, "")</f>
        <v>18376.068376068379</v>
      </c>
      <c r="Q76" s="282"/>
      <c r="R76" s="282"/>
      <c r="S76" s="282"/>
    </row>
    <row r="77" spans="1:19" ht="17.25" thickBot="1">
      <c r="A77" s="162" t="s">
        <v>106</v>
      </c>
      <c r="B77" s="126">
        <v>649</v>
      </c>
      <c r="C77" s="77">
        <v>-8.8483146100000007E-2</v>
      </c>
      <c r="D77" s="15">
        <v>729</v>
      </c>
      <c r="E77" s="32">
        <f t="shared" ref="E77:E80" si="34">IF(ISNUMBER(D77), (D77 - $B77) / $B77, "")</f>
        <v>0.12326656394453005</v>
      </c>
      <c r="F77" s="18">
        <f>IF(ISNUMBER(D77), $B91 * E77, "")</f>
        <v>12326.656394453004</v>
      </c>
      <c r="G77" s="31">
        <v>732</v>
      </c>
      <c r="H77" s="32">
        <f t="shared" ref="H77:H80" si="35">IF(ISNUMBER(G77), (G77 - $B77) / $B77, "")</f>
        <v>0.12788906009244994</v>
      </c>
      <c r="I77" s="101">
        <f>IF(ISNUMBER(G77), $B91 * H77, "")</f>
        <v>12788.906009244993</v>
      </c>
      <c r="J77" s="15">
        <v>734</v>
      </c>
      <c r="K77" s="32">
        <f t="shared" ref="K77:K80" si="36">IF(ISNUMBER(J77), (J77 - $B77) / $B77, "")</f>
        <v>0.13097072419106318</v>
      </c>
      <c r="L77" s="18">
        <f>IF(ISNUMBER(J77), $B91 * K77, "")</f>
        <v>13097.072419106318</v>
      </c>
      <c r="M77" s="31">
        <v>735</v>
      </c>
      <c r="N77" s="32">
        <f t="shared" ref="N77:N80" si="37">IF(ISNUMBER(M77), (M77 - $B77) / $B77, "")</f>
        <v>0.13251155624036981</v>
      </c>
      <c r="O77" s="18">
        <f>IF(ISNUMBER(M77), $B91 * N77, "")</f>
        <v>13251.155624036981</v>
      </c>
      <c r="Q77" s="282"/>
      <c r="R77" s="282"/>
      <c r="S77" s="282"/>
    </row>
    <row r="78" spans="1:19" ht="17.25" thickBot="1">
      <c r="A78" s="162" t="s">
        <v>54</v>
      </c>
      <c r="B78" s="126">
        <v>190</v>
      </c>
      <c r="C78" s="77">
        <v>-9.0909090900000003E-2</v>
      </c>
      <c r="D78" s="15">
        <v>212</v>
      </c>
      <c r="E78" s="32">
        <f t="shared" si="34"/>
        <v>0.11578947368421053</v>
      </c>
      <c r="F78" s="18">
        <f>IF(ISNUMBER(D78), $B91 * E78, "")</f>
        <v>11578.947368421053</v>
      </c>
      <c r="G78" s="31">
        <v>204</v>
      </c>
      <c r="H78" s="32">
        <f t="shared" si="35"/>
        <v>7.3684210526315783E-2</v>
      </c>
      <c r="I78" s="101">
        <f>IF(ISNUMBER(G78), $B91 * H78, "")</f>
        <v>7368.4210526315783</v>
      </c>
      <c r="J78" s="15">
        <v>207</v>
      </c>
      <c r="K78" s="32">
        <f t="shared" si="36"/>
        <v>8.9473684210526316E-2</v>
      </c>
      <c r="L78" s="18">
        <f>IF(ISNUMBER(J78), $B91 * K78, "")</f>
        <v>8947.3684210526317</v>
      </c>
      <c r="M78" s="31">
        <v>208</v>
      </c>
      <c r="N78" s="32">
        <f t="shared" si="37"/>
        <v>9.4736842105263161E-2</v>
      </c>
      <c r="O78" s="18">
        <f>IF(ISNUMBER(M78), $B91 * N78, "")</f>
        <v>9473.6842105263167</v>
      </c>
      <c r="Q78" s="282"/>
      <c r="R78" s="282"/>
      <c r="S78" s="282"/>
    </row>
    <row r="79" spans="1:19" ht="17.25" thickBot="1">
      <c r="A79" s="162" t="s">
        <v>183</v>
      </c>
      <c r="B79" s="126">
        <v>829</v>
      </c>
      <c r="C79" s="77">
        <v>-9.2997811799999996E-2</v>
      </c>
      <c r="D79" s="15">
        <v>920</v>
      </c>
      <c r="E79" s="32">
        <f t="shared" si="34"/>
        <v>0.10977080820265379</v>
      </c>
      <c r="F79" s="18">
        <f>IF(ISNUMBER(D79), $B91 * E79, "")</f>
        <v>10977.080820265379</v>
      </c>
      <c r="G79" s="31">
        <v>937</v>
      </c>
      <c r="H79" s="32">
        <f t="shared" si="35"/>
        <v>0.13027744270205066</v>
      </c>
      <c r="I79" s="101">
        <f>IF(ISNUMBER(G79), $B91 * H79, "")</f>
        <v>13027.744270205067</v>
      </c>
      <c r="J79" s="15">
        <v>958</v>
      </c>
      <c r="K79" s="32">
        <f t="shared" si="36"/>
        <v>0.15560916767189384</v>
      </c>
      <c r="L79" s="18">
        <f>IF(ISNUMBER(J79), $B91 * K79, "")</f>
        <v>15560.916767189385</v>
      </c>
      <c r="M79" s="31">
        <v>955</v>
      </c>
      <c r="N79" s="32">
        <f t="shared" si="37"/>
        <v>0.1519903498190591</v>
      </c>
      <c r="O79" s="18">
        <f>IF(ISNUMBER(M79), $B91 * N79, "")</f>
        <v>15199.03498190591</v>
      </c>
      <c r="Q79" s="33"/>
      <c r="R79" s="33"/>
    </row>
    <row r="80" spans="1:19" ht="17.25" thickBot="1">
      <c r="A80" s="130" t="s">
        <v>128</v>
      </c>
      <c r="B80" s="131">
        <v>187</v>
      </c>
      <c r="C80" s="79">
        <v>-9.6618357500000002E-2</v>
      </c>
      <c r="D80" s="24">
        <v>211</v>
      </c>
      <c r="E80" s="25">
        <f t="shared" si="34"/>
        <v>0.12834224598930483</v>
      </c>
      <c r="F80" s="104">
        <f>IF(ISNUMBER(D80), $B91 * E80, "")</f>
        <v>12834.224598930483</v>
      </c>
      <c r="G80" s="102">
        <v>217</v>
      </c>
      <c r="H80" s="25">
        <f t="shared" si="35"/>
        <v>0.16042780748663102</v>
      </c>
      <c r="I80" s="103">
        <f>IF(ISNUMBER(G80), $B91 * H80, "")</f>
        <v>16042.780748663103</v>
      </c>
      <c r="J80" s="24">
        <v>216</v>
      </c>
      <c r="K80" s="25">
        <f t="shared" si="36"/>
        <v>0.15508021390374332</v>
      </c>
      <c r="L80" s="104">
        <f>IF(ISNUMBER(J80), $B91 * K80, "")</f>
        <v>15508.021390374333</v>
      </c>
      <c r="M80" s="102">
        <v>216</v>
      </c>
      <c r="N80" s="25">
        <f t="shared" si="37"/>
        <v>0.15508021390374332</v>
      </c>
      <c r="O80" s="104">
        <f>IF(ISNUMBER(M80), $B91 * N80, "")</f>
        <v>15508.021390374333</v>
      </c>
      <c r="Q80" s="291"/>
      <c r="R80" s="292"/>
      <c r="S80" s="293"/>
    </row>
    <row r="81" spans="1:19">
      <c r="A81" s="161" t="s">
        <v>251</v>
      </c>
      <c r="B81" s="124">
        <v>100</v>
      </c>
      <c r="C81" s="76">
        <v>-9.9099099100000004E-2</v>
      </c>
      <c r="D81" s="13">
        <v>106</v>
      </c>
      <c r="E81" s="14">
        <f>IF(ISNUMBER(D81), (D81 - $B81) / $B81, "")</f>
        <v>0.06</v>
      </c>
      <c r="F81" s="16">
        <f>IF(ISNUMBER(D81), $B91 * E81, "")</f>
        <v>6000</v>
      </c>
      <c r="G81" s="29">
        <v>107</v>
      </c>
      <c r="H81" s="14">
        <f>IF(ISNUMBER(G81), (G81 - $B81) / $B81, "")</f>
        <v>7.0000000000000007E-2</v>
      </c>
      <c r="I81" s="100">
        <f>IF(ISNUMBER(G81), $B91 * H81, "")</f>
        <v>7000.0000000000009</v>
      </c>
      <c r="J81" s="13">
        <v>108</v>
      </c>
      <c r="K81" s="14">
        <f>IF(ISNUMBER(J81), (J81 - $B81) / $B81, "")</f>
        <v>0.08</v>
      </c>
      <c r="L81" s="16">
        <f>IF(ISNUMBER(J81), $B91 * K81, "")</f>
        <v>8000</v>
      </c>
      <c r="M81" s="29">
        <v>113</v>
      </c>
      <c r="N81" s="14">
        <f>IF(ISNUMBER(M81), (M81 - $B81) / $B81, "")</f>
        <v>0.13</v>
      </c>
      <c r="O81" s="16">
        <f>IF(ISNUMBER(M81), $B91 * N81, "")</f>
        <v>13000</v>
      </c>
      <c r="Q81" s="294"/>
      <c r="R81" s="295"/>
      <c r="S81" s="296"/>
    </row>
    <row r="82" spans="1:19" ht="17.25" thickBot="1">
      <c r="A82" s="162" t="s">
        <v>116</v>
      </c>
      <c r="B82" s="126">
        <v>191</v>
      </c>
      <c r="C82" s="77">
        <v>-0.10328638499999999</v>
      </c>
      <c r="D82" s="15">
        <v>218</v>
      </c>
      <c r="E82" s="32">
        <f t="shared" ref="E82:E85" si="38">IF(ISNUMBER(D82), (D82 - $B82) / $B82, "")</f>
        <v>0.14136125654450263</v>
      </c>
      <c r="F82" s="18">
        <f>IF(ISNUMBER(D82), $B91 * E82, "")</f>
        <v>14136.125654450263</v>
      </c>
      <c r="G82" s="31">
        <v>217</v>
      </c>
      <c r="H82" s="32">
        <f t="shared" ref="H82:H85" si="39">IF(ISNUMBER(G82), (G82 - $B82) / $B82, "")</f>
        <v>0.13612565445026178</v>
      </c>
      <c r="I82" s="101">
        <f>IF(ISNUMBER(G82), $B91 * H82, "")</f>
        <v>13612.565445026179</v>
      </c>
      <c r="J82" s="15">
        <v>224</v>
      </c>
      <c r="K82" s="32">
        <f t="shared" ref="K82:K85" si="40">IF(ISNUMBER(J82), (J82 - $B82) / $B82, "")</f>
        <v>0.17277486910994763</v>
      </c>
      <c r="L82" s="18">
        <f>IF(ISNUMBER(J82), $B91 * K82, "")</f>
        <v>17277.486910994765</v>
      </c>
      <c r="M82" s="31">
        <v>224</v>
      </c>
      <c r="N82" s="32">
        <f t="shared" ref="N82:N85" si="41">IF(ISNUMBER(M82), (M82 - $B82) / $B82, "")</f>
        <v>0.17277486910994763</v>
      </c>
      <c r="O82" s="18">
        <f>IF(ISNUMBER(M82), $B91 * N82, "")</f>
        <v>17277.486910994765</v>
      </c>
      <c r="Q82" s="297"/>
      <c r="R82" s="298"/>
      <c r="S82" s="299"/>
    </row>
    <row r="83" spans="1:19" ht="17.25" thickBot="1">
      <c r="A83" s="162" t="s">
        <v>92</v>
      </c>
      <c r="B83" s="126">
        <v>643</v>
      </c>
      <c r="C83" s="77">
        <v>-0.1044568245</v>
      </c>
      <c r="D83" s="15">
        <v>696</v>
      </c>
      <c r="E83" s="32">
        <f t="shared" si="38"/>
        <v>8.2426127527216175E-2</v>
      </c>
      <c r="F83" s="18">
        <f>IF(ISNUMBER(D83), $B91 * E83, "")</f>
        <v>8242.6127527216177</v>
      </c>
      <c r="G83" s="31">
        <v>731</v>
      </c>
      <c r="H83" s="32">
        <f t="shared" si="39"/>
        <v>0.13685847589424571</v>
      </c>
      <c r="I83" s="101">
        <f>IF(ISNUMBER(G83), $B91 * H83, "")</f>
        <v>13685.847589424571</v>
      </c>
      <c r="J83" s="15">
        <v>734</v>
      </c>
      <c r="K83" s="32">
        <f t="shared" si="40"/>
        <v>0.14152410575427682</v>
      </c>
      <c r="L83" s="18">
        <f>IF(ISNUMBER(J83), $B91 * K83, "")</f>
        <v>14152.410575427682</v>
      </c>
      <c r="M83" s="31">
        <v>729</v>
      </c>
      <c r="N83" s="32">
        <f t="shared" si="41"/>
        <v>0.13374805598755832</v>
      </c>
      <c r="O83" s="18">
        <f>IF(ISNUMBER(M83), $B91 * N83, "")</f>
        <v>13374.805598755831</v>
      </c>
      <c r="Q83" s="282"/>
      <c r="R83" s="282"/>
      <c r="S83" s="282"/>
    </row>
    <row r="84" spans="1:19" ht="17.25" thickBot="1">
      <c r="A84" s="162" t="s">
        <v>61</v>
      </c>
      <c r="B84" s="126">
        <v>491</v>
      </c>
      <c r="C84" s="77">
        <v>-0.108892922</v>
      </c>
      <c r="D84" s="15">
        <v>545</v>
      </c>
      <c r="E84" s="32">
        <f t="shared" si="38"/>
        <v>0.10997963340122199</v>
      </c>
      <c r="F84" s="18">
        <f>IF(ISNUMBER(D84), $B91 * E84, "")</f>
        <v>10997.9633401222</v>
      </c>
      <c r="G84" s="31">
        <v>552</v>
      </c>
      <c r="H84" s="32">
        <f t="shared" si="39"/>
        <v>0.12423625254582485</v>
      </c>
      <c r="I84" s="101">
        <f>IF(ISNUMBER(G84), $B91 * H84, "")</f>
        <v>12423.625254582485</v>
      </c>
      <c r="J84" s="15">
        <v>563</v>
      </c>
      <c r="K84" s="32">
        <f t="shared" si="40"/>
        <v>0.14663951120162932</v>
      </c>
      <c r="L84" s="18">
        <f>IF(ISNUMBER(J84), $B91 * K84, "")</f>
        <v>14663.951120162932</v>
      </c>
      <c r="M84" s="31">
        <v>560</v>
      </c>
      <c r="N84" s="32">
        <f t="shared" si="41"/>
        <v>0.14052953156822812</v>
      </c>
      <c r="O84" s="18">
        <f>IF(ISNUMBER(M84), $B91 * N84, "")</f>
        <v>14052.953156822812</v>
      </c>
      <c r="Q84" s="277"/>
      <c r="R84" s="277"/>
      <c r="S84" s="277"/>
    </row>
    <row r="85" spans="1:19" ht="17.25" thickBot="1">
      <c r="A85" s="163" t="s">
        <v>253</v>
      </c>
      <c r="B85" s="128">
        <v>225</v>
      </c>
      <c r="C85" s="78">
        <v>-0.1141732283</v>
      </c>
      <c r="D85" s="20">
        <v>254</v>
      </c>
      <c r="E85" s="21">
        <f t="shared" si="38"/>
        <v>0.12888888888888889</v>
      </c>
      <c r="F85" s="22">
        <f>IF(ISNUMBER(D85), $B91 * E85, "")</f>
        <v>12888.888888888889</v>
      </c>
      <c r="G85" s="30">
        <v>262</v>
      </c>
      <c r="H85" s="21">
        <f t="shared" si="39"/>
        <v>0.16444444444444445</v>
      </c>
      <c r="I85" s="105">
        <f>IF(ISNUMBER(G85), $B91 * H85, "")</f>
        <v>16444.444444444445</v>
      </c>
      <c r="J85" s="20">
        <v>273</v>
      </c>
      <c r="K85" s="21">
        <f t="shared" si="40"/>
        <v>0.21333333333333335</v>
      </c>
      <c r="L85" s="22">
        <f>IF(ISNUMBER(J85), $B91 * K85, "")</f>
        <v>21333.333333333336</v>
      </c>
      <c r="M85" s="30">
        <v>267</v>
      </c>
      <c r="N85" s="21">
        <f t="shared" si="41"/>
        <v>0.18666666666666668</v>
      </c>
      <c r="O85" s="22">
        <f>IF(ISNUMBER(M85), $B91 * N85, "")</f>
        <v>18666.666666666668</v>
      </c>
      <c r="Q85" s="277"/>
      <c r="R85" s="277"/>
      <c r="S85" s="277"/>
    </row>
    <row r="86" spans="1:19" ht="17.25" thickBot="1">
      <c r="A86" s="162" t="s">
        <v>104</v>
      </c>
      <c r="B86" s="129">
        <v>653</v>
      </c>
      <c r="C86" s="80">
        <v>-0.11756756760000001</v>
      </c>
      <c r="D86" s="106">
        <v>713</v>
      </c>
      <c r="E86" s="107">
        <f>IF(ISNUMBER(D86), (D86 - $B86) / $B86, "")</f>
        <v>9.1883614088820828E-2</v>
      </c>
      <c r="F86" s="108">
        <f>IF(ISNUMBER(D86), $B91 * E86, "")</f>
        <v>9188.3614088820832</v>
      </c>
      <c r="G86" s="109">
        <v>725</v>
      </c>
      <c r="H86" s="107">
        <f>IF(ISNUMBER(G86), (G86 - $B86) / $B86, "")</f>
        <v>0.11026033690658499</v>
      </c>
      <c r="I86" s="110">
        <f>IF(ISNUMBER(G86), $B91 * H86, "")</f>
        <v>11026.033690658498</v>
      </c>
      <c r="J86" s="106">
        <v>724</v>
      </c>
      <c r="K86" s="107">
        <f>IF(ISNUMBER(J86), (J86 - $B86) / $B86, "")</f>
        <v>0.10872894333843798</v>
      </c>
      <c r="L86" s="108">
        <f>IF(ISNUMBER(J86), $B91 * K86, "")</f>
        <v>10872.894333843798</v>
      </c>
      <c r="M86" s="109">
        <v>728</v>
      </c>
      <c r="N86" s="107">
        <f>IF(ISNUMBER(M86), (M86 - $B86) / $B86, "")</f>
        <v>0.11485451761102604</v>
      </c>
      <c r="O86" s="108">
        <f>IF(ISNUMBER(M86), $B91 * N86, "")</f>
        <v>11485.451761102604</v>
      </c>
      <c r="Q86" s="282"/>
      <c r="R86" s="282"/>
      <c r="S86" s="282"/>
    </row>
    <row r="87" spans="1:19" ht="17.25" thickBot="1">
      <c r="A87" s="162" t="s">
        <v>142</v>
      </c>
      <c r="B87" s="126">
        <v>477</v>
      </c>
      <c r="C87" s="77">
        <v>-0.11992619929999999</v>
      </c>
      <c r="D87" s="15">
        <v>530</v>
      </c>
      <c r="E87" s="32">
        <f t="shared" ref="E87:E90" si="42">IF(ISNUMBER(D87), (D87 - $B87) / $B87, "")</f>
        <v>0.1111111111111111</v>
      </c>
      <c r="F87" s="18">
        <f>IF(ISNUMBER(D87), $B91 * E87, "")</f>
        <v>11111.111111111111</v>
      </c>
      <c r="G87" s="31">
        <v>534</v>
      </c>
      <c r="H87" s="32">
        <f t="shared" ref="H87:H90" si="43">IF(ISNUMBER(G87), (G87 - $B87) / $B87, "")</f>
        <v>0.11949685534591195</v>
      </c>
      <c r="I87" s="101">
        <f>IF(ISNUMBER(G87), $B91 * H87, "")</f>
        <v>11949.685534591195</v>
      </c>
      <c r="J87" s="15">
        <v>543</v>
      </c>
      <c r="K87" s="32">
        <f t="shared" ref="K87:K90" si="44">IF(ISNUMBER(J87), (J87 - $B87) / $B87, "")</f>
        <v>0.13836477987421383</v>
      </c>
      <c r="L87" s="18">
        <f>IF(ISNUMBER(J87), $B91 * K87, "")</f>
        <v>13836.477987421384</v>
      </c>
      <c r="M87" s="31">
        <v>541</v>
      </c>
      <c r="N87" s="32">
        <f t="shared" ref="N87:N90" si="45">IF(ISNUMBER(M87), (M87 - $B87) / $B87, "")</f>
        <v>0.13417190775681342</v>
      </c>
      <c r="O87" s="18">
        <f>IF(ISNUMBER(M87), $B91 * N87, "")</f>
        <v>13417.190775681342</v>
      </c>
      <c r="Q87" s="282"/>
      <c r="R87" s="282"/>
      <c r="S87" s="282"/>
    </row>
    <row r="88" spans="1:19" ht="17.25" thickBot="1">
      <c r="A88" s="162" t="s">
        <v>244</v>
      </c>
      <c r="B88" s="126">
        <v>641</v>
      </c>
      <c r="C88" s="77">
        <v>-0.12551159619999999</v>
      </c>
      <c r="D88" s="15">
        <v>737</v>
      </c>
      <c r="E88" s="32">
        <f t="shared" si="42"/>
        <v>0.14976599063962559</v>
      </c>
      <c r="F88" s="18">
        <f>IF(ISNUMBER(D88), $B91 * E88, "")</f>
        <v>14976.59906396256</v>
      </c>
      <c r="G88" s="31">
        <v>708</v>
      </c>
      <c r="H88" s="32">
        <f t="shared" si="43"/>
        <v>0.10452418096723869</v>
      </c>
      <c r="I88" s="101">
        <f>IF(ISNUMBER(G88), $B91 * H88, "")</f>
        <v>10452.418096723868</v>
      </c>
      <c r="J88" s="15">
        <v>714</v>
      </c>
      <c r="K88" s="32">
        <f t="shared" si="44"/>
        <v>0.11388455538221529</v>
      </c>
      <c r="L88" s="18">
        <f>IF(ISNUMBER(J88), $B91 * K88, "")</f>
        <v>11388.455538221529</v>
      </c>
      <c r="M88" s="31">
        <v>709</v>
      </c>
      <c r="N88" s="32">
        <f t="shared" si="45"/>
        <v>0.10608424336973479</v>
      </c>
      <c r="O88" s="18">
        <f>IF(ISNUMBER(M88), $B91 * N88, "")</f>
        <v>10608.42433697348</v>
      </c>
      <c r="Q88" s="282"/>
      <c r="R88" s="282"/>
      <c r="S88" s="282"/>
    </row>
    <row r="89" spans="1:19">
      <c r="A89" s="162" t="s">
        <v>165</v>
      </c>
      <c r="B89" s="126">
        <v>646</v>
      </c>
      <c r="C89" s="77">
        <v>-0.1258457375</v>
      </c>
      <c r="D89" s="15">
        <v>726</v>
      </c>
      <c r="E89" s="32">
        <f t="shared" si="42"/>
        <v>0.1238390092879257</v>
      </c>
      <c r="F89" s="18">
        <f>IF(ISNUMBER(D89), $B91 * E89, "")</f>
        <v>12383.900928792569</v>
      </c>
      <c r="G89" s="31">
        <v>736</v>
      </c>
      <c r="H89" s="32">
        <f t="shared" si="43"/>
        <v>0.13931888544891641</v>
      </c>
      <c r="I89" s="101">
        <f>IF(ISNUMBER(G89), $B91 * H89, "")</f>
        <v>13931.888544891641</v>
      </c>
      <c r="J89" s="15">
        <v>746</v>
      </c>
      <c r="K89" s="32">
        <f t="shared" si="44"/>
        <v>0.15479876160990713</v>
      </c>
      <c r="L89" s="18">
        <f>IF(ISNUMBER(J89), $B91 * K89, "")</f>
        <v>15479.876160990712</v>
      </c>
      <c r="M89" s="31">
        <v>777</v>
      </c>
      <c r="N89" s="32">
        <f t="shared" si="45"/>
        <v>0.20278637770897834</v>
      </c>
      <c r="O89" s="18">
        <f>IF(ISNUMBER(M89), $B91 * N89, "")</f>
        <v>20278.637770897833</v>
      </c>
      <c r="Q89" s="304"/>
      <c r="R89" s="305"/>
      <c r="S89" s="306"/>
    </row>
    <row r="90" spans="1:19" ht="17.25" thickBot="1">
      <c r="A90" s="130" t="s">
        <v>267</v>
      </c>
      <c r="B90" s="131">
        <v>729</v>
      </c>
      <c r="C90" s="79">
        <v>-0.1372781065</v>
      </c>
      <c r="D90" s="24">
        <v>810</v>
      </c>
      <c r="E90" s="25">
        <f t="shared" si="42"/>
        <v>0.1111111111111111</v>
      </c>
      <c r="F90" s="104">
        <f>IF(ISNUMBER(D90), $B91 * E90, "")</f>
        <v>11111.111111111111</v>
      </c>
      <c r="G90" s="102">
        <v>823</v>
      </c>
      <c r="H90" s="25">
        <f t="shared" si="43"/>
        <v>0.12894375857338819</v>
      </c>
      <c r="I90" s="103">
        <f>IF(ISNUMBER(G90), $B91 * H90, "")</f>
        <v>12894.375857338819</v>
      </c>
      <c r="J90" s="24">
        <v>831</v>
      </c>
      <c r="K90" s="25">
        <f t="shared" si="44"/>
        <v>0.13991769547325103</v>
      </c>
      <c r="L90" s="104">
        <f>IF(ISNUMBER(J90), $B91 * K90, "")</f>
        <v>13991.769547325102</v>
      </c>
      <c r="M90" s="102">
        <v>848</v>
      </c>
      <c r="N90" s="25">
        <f t="shared" si="45"/>
        <v>0.16323731138545952</v>
      </c>
      <c r="O90" s="104">
        <f>IF(ISNUMBER(M90), $B91 * N90, "")</f>
        <v>16323.731138545952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0.11488647325020181</v>
      </c>
      <c r="F91" s="28">
        <f>SUM(F71:F90)</f>
        <v>229772.94650040357</v>
      </c>
      <c r="G91" s="26" t="s">
        <v>296</v>
      </c>
      <c r="H91" s="27">
        <f>IF(COUNT(H71:H90), SUM(H71:H90) / COUNT(H71:H90), 0)</f>
        <v>0.12608850938446609</v>
      </c>
      <c r="I91" s="28">
        <f>SUM(I71:I90)</f>
        <v>252177.0187689322</v>
      </c>
      <c r="J91" s="26" t="s">
        <v>296</v>
      </c>
      <c r="K91" s="27">
        <f>IF(COUNT(K71:K90), SUM(K71:K90) / COUNT(K71:K90), 0)</f>
        <v>0.13950959088010534</v>
      </c>
      <c r="L91" s="28">
        <f>SUM(L71:L90)</f>
        <v>279019.18176021066</v>
      </c>
      <c r="M91" s="26" t="s">
        <v>296</v>
      </c>
      <c r="N91" s="27">
        <f>IF(COUNT(N71:N90), SUM(N71:N90) / COUNT(N71:N90), 0)</f>
        <v>0.14833191643497617</v>
      </c>
      <c r="O91" s="28">
        <f>SUM(O71:O90)</f>
        <v>296663.83286995237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48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2021-06-23(수) 오전 00:00</v>
      </c>
      <c r="C96" s="320"/>
      <c r="D96" s="279" t="str">
        <f>TEXT($G$1, "[$-ko-KR]yyyy-mm-dd(ddd) ") &amp; "오후 14:00"</f>
        <v>2021-06-23(수) 오후 14:00</v>
      </c>
      <c r="E96" s="280"/>
      <c r="F96" s="281"/>
      <c r="G96" s="279" t="str">
        <f>TEXT($G$1, "[$-ko-KR]yyyy-mm-dd(ddd) ") &amp; "오후 19:00"</f>
        <v>2021-06-23(수) 오후 19:00</v>
      </c>
      <c r="H96" s="280"/>
      <c r="I96" s="281"/>
      <c r="J96" s="279" t="str">
        <f>TEXT($G$1, "[$-ko-KR]yyyy-mm-dd(ddd) ") &amp; "오후 21:00"</f>
        <v>2021-06-23(수) 오후 21:00</v>
      </c>
      <c r="K96" s="280"/>
      <c r="L96" s="281"/>
      <c r="M96" s="279" t="str">
        <f>TEXT($G$1+1, "[$-ko-KR]yyyy-mm-dd(ddd) ") &amp; "오전 00:00"</f>
        <v>2021-06-24(목)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9" t="s">
        <v>58</v>
      </c>
      <c r="H97" s="250" t="s">
        <v>293</v>
      </c>
      <c r="I97" s="25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229</v>
      </c>
      <c r="B98" s="124">
        <v>69.3</v>
      </c>
      <c r="C98" s="76">
        <v>8.1123244900000002E-2</v>
      </c>
      <c r="D98" s="13">
        <v>73</v>
      </c>
      <c r="E98" s="14">
        <f>IF(ISNUMBER(D98), (D98 - $B98) / $B98, "")</f>
        <v>5.3391053391053434E-2</v>
      </c>
      <c r="F98" s="16">
        <f>IF(ISNUMBER(D98), $B118 * E98, "")</f>
        <v>5339.1053391053438</v>
      </c>
      <c r="G98" s="29">
        <v>72.3</v>
      </c>
      <c r="H98" s="14">
        <f>IF(ISNUMBER(G98), (G98 - $B98) / $B98, "")</f>
        <v>4.3290043290043295E-2</v>
      </c>
      <c r="I98" s="100">
        <f>IF(ISNUMBER(G98), $B118 * H98, "")</f>
        <v>4329.0043290043295</v>
      </c>
      <c r="J98" s="13">
        <v>73.900000000000006</v>
      </c>
      <c r="K98" s="14">
        <f>IF(ISNUMBER(J98), (J98 - $B98) / $B98, "")</f>
        <v>6.6378066378066508E-2</v>
      </c>
      <c r="L98" s="16">
        <f>IF(ISNUMBER(J98), $B118 * K98, "")</f>
        <v>6637.8066378066505</v>
      </c>
      <c r="M98" s="29">
        <v>74.900000000000006</v>
      </c>
      <c r="N98" s="14">
        <f>IF(ISNUMBER(M98), (M98 - $B98) / $B98, "")</f>
        <v>8.080808080808094E-2</v>
      </c>
      <c r="O98" s="16">
        <f>IF(ISNUMBER(M98), $B118 * N98, "")</f>
        <v>8080.808080808094</v>
      </c>
      <c r="Q98" s="277"/>
      <c r="R98" s="277"/>
      <c r="S98" s="277"/>
    </row>
    <row r="99" spans="1:19" ht="17.25" thickBot="1">
      <c r="A99" s="162" t="s">
        <v>291</v>
      </c>
      <c r="B99" s="126">
        <v>219</v>
      </c>
      <c r="C99" s="77">
        <v>2.8169014100000001E-2</v>
      </c>
      <c r="D99" s="15">
        <v>243</v>
      </c>
      <c r="E99" s="32">
        <f t="shared" ref="E99:E102" si="46">IF(ISNUMBER(D99), (D99 - $B99) / $B99, "")</f>
        <v>0.1095890410958904</v>
      </c>
      <c r="F99" s="18">
        <f>IF(ISNUMBER(D99), $B118 * E99, "")</f>
        <v>10958.904109589041</v>
      </c>
      <c r="G99" s="31">
        <v>248</v>
      </c>
      <c r="H99" s="32">
        <f t="shared" ref="H99:H102" si="47">IF(ISNUMBER(G99), (G99 - $B99) / $B99, "")</f>
        <v>0.13242009132420091</v>
      </c>
      <c r="I99" s="101">
        <f>IF(ISNUMBER(G99), $B118 * H99, "")</f>
        <v>13242.009132420091</v>
      </c>
      <c r="J99" s="15">
        <v>254</v>
      </c>
      <c r="K99" s="32">
        <f t="shared" ref="K99:K102" si="48">IF(ISNUMBER(J99), (J99 - $B99) / $B99, "")</f>
        <v>0.15981735159817351</v>
      </c>
      <c r="L99" s="18">
        <f>IF(ISNUMBER(J99), $B118 * K99, "")</f>
        <v>15981.73515981735</v>
      </c>
      <c r="M99" s="31">
        <v>272</v>
      </c>
      <c r="N99" s="32">
        <f t="shared" ref="N99:N102" si="49">IF(ISNUMBER(M99), (M99 - $B99) / $B99, "")</f>
        <v>0.24200913242009131</v>
      </c>
      <c r="O99" s="18">
        <f>IF(ISNUMBER(M99), $B118 * N99, "")</f>
        <v>24200.91324200913</v>
      </c>
      <c r="Q99" s="277"/>
      <c r="R99" s="277"/>
      <c r="S99" s="277"/>
    </row>
    <row r="100" spans="1:19" ht="17.25" thickBot="1">
      <c r="A100" s="162" t="s">
        <v>158</v>
      </c>
      <c r="B100" s="126">
        <v>3695</v>
      </c>
      <c r="C100" s="77">
        <v>-2.63504611E-2</v>
      </c>
      <c r="D100" s="15">
        <v>3915</v>
      </c>
      <c r="E100" s="32">
        <f t="shared" si="46"/>
        <v>5.9539918809201627E-2</v>
      </c>
      <c r="F100" s="18">
        <f>IF(ISNUMBER(D100), $B118 * E100, "")</f>
        <v>5953.9918809201627</v>
      </c>
      <c r="G100" s="31">
        <v>3920</v>
      </c>
      <c r="H100" s="32">
        <f t="shared" si="47"/>
        <v>6.0893098782138028E-2</v>
      </c>
      <c r="I100" s="101">
        <f>IF(ISNUMBER(G100), $B118 * H100, "")</f>
        <v>6089.3098782138031</v>
      </c>
      <c r="J100" s="15">
        <v>4270</v>
      </c>
      <c r="K100" s="32">
        <f t="shared" si="48"/>
        <v>0.15561569688768606</v>
      </c>
      <c r="L100" s="18">
        <f>IF(ISNUMBER(J100), $B118 * K100, "")</f>
        <v>15561.569688768606</v>
      </c>
      <c r="M100" s="31">
        <v>4180</v>
      </c>
      <c r="N100" s="32">
        <f t="shared" si="49"/>
        <v>0.13125845737483086</v>
      </c>
      <c r="O100" s="18">
        <f>IF(ISNUMBER(M100), $B118 * N100, "")</f>
        <v>13125.845737483085</v>
      </c>
      <c r="Q100" s="282"/>
      <c r="R100" s="282"/>
      <c r="S100" s="282"/>
    </row>
    <row r="101" spans="1:19" ht="17.25" thickBot="1">
      <c r="A101" s="162" t="s">
        <v>84</v>
      </c>
      <c r="B101" s="126">
        <v>1355</v>
      </c>
      <c r="C101" s="77">
        <v>-2.86738351E-2</v>
      </c>
      <c r="D101" s="15">
        <v>1430</v>
      </c>
      <c r="E101" s="32">
        <f t="shared" si="46"/>
        <v>5.5350553505535055E-2</v>
      </c>
      <c r="F101" s="18">
        <f>IF(ISNUMBER(D101), $B118 * E101, "")</f>
        <v>5535.0553505535054</v>
      </c>
      <c r="G101" s="31">
        <v>1440</v>
      </c>
      <c r="H101" s="32">
        <f t="shared" si="47"/>
        <v>6.273062730627306E-2</v>
      </c>
      <c r="I101" s="101">
        <f>IF(ISNUMBER(G101), $B118 * H101, "")</f>
        <v>6273.0627306273063</v>
      </c>
      <c r="J101" s="15">
        <v>1435</v>
      </c>
      <c r="K101" s="32">
        <f t="shared" si="48"/>
        <v>5.9040590405904057E-2</v>
      </c>
      <c r="L101" s="18">
        <f>IF(ISNUMBER(J101), $B118 * K101, "")</f>
        <v>5904.0590405904059</v>
      </c>
      <c r="M101" s="31">
        <v>1460</v>
      </c>
      <c r="N101" s="32">
        <f t="shared" si="49"/>
        <v>7.7490774907749083E-2</v>
      </c>
      <c r="O101" s="18">
        <f>IF(ISNUMBER(M101), $B118 * N101, "")</f>
        <v>7749.0774907749083</v>
      </c>
      <c r="Q101" s="282"/>
      <c r="R101" s="282"/>
      <c r="S101" s="282"/>
    </row>
    <row r="102" spans="1:19" ht="17.25" thickBot="1">
      <c r="A102" s="163" t="s">
        <v>100</v>
      </c>
      <c r="B102" s="128">
        <v>2.35</v>
      </c>
      <c r="C102" s="78">
        <v>-3.6885245900000002E-2</v>
      </c>
      <c r="D102" s="20">
        <v>2.62</v>
      </c>
      <c r="E102" s="21">
        <f t="shared" si="46"/>
        <v>0.1148936170212766</v>
      </c>
      <c r="F102" s="22">
        <f>IF(ISNUMBER(D102), $B118 * E102, "")</f>
        <v>11489.361702127659</v>
      </c>
      <c r="G102" s="30">
        <v>2.64</v>
      </c>
      <c r="H102" s="21">
        <f t="shared" si="47"/>
        <v>0.12340425531914895</v>
      </c>
      <c r="I102" s="105">
        <f>IF(ISNUMBER(G102), $B118 * H102, "")</f>
        <v>12340.425531914894</v>
      </c>
      <c r="J102" s="20">
        <v>2.66</v>
      </c>
      <c r="K102" s="21">
        <f t="shared" si="48"/>
        <v>0.1319148936170213</v>
      </c>
      <c r="L102" s="22">
        <f>IF(ISNUMBER(J102), $B118 * K102, "")</f>
        <v>13191.48936170213</v>
      </c>
      <c r="M102" s="30">
        <v>2.72</v>
      </c>
      <c r="N102" s="21">
        <f t="shared" si="49"/>
        <v>0.15744680851063833</v>
      </c>
      <c r="O102" s="22">
        <f>IF(ISNUMBER(M102), $B118 * N102, "")</f>
        <v>15744.680851063833</v>
      </c>
      <c r="Q102" s="282"/>
      <c r="R102" s="282"/>
      <c r="S102" s="282"/>
    </row>
    <row r="103" spans="1:19" ht="17.25" thickBot="1">
      <c r="A103" s="162" t="s">
        <v>49</v>
      </c>
      <c r="B103" s="129">
        <v>35914000</v>
      </c>
      <c r="C103" s="80">
        <v>-3.9552857499999997E-2</v>
      </c>
      <c r="D103" s="106">
        <v>39000000</v>
      </c>
      <c r="E103" s="107">
        <f>IF(ISNUMBER(D103), (D103 - $B103) / $B103, "")</f>
        <v>8.5927493456590745E-2</v>
      </c>
      <c r="F103" s="108">
        <f>IF(ISNUMBER(D103), $B118 * E103, "")</f>
        <v>8592.7493456590746</v>
      </c>
      <c r="G103" s="109">
        <v>38968000</v>
      </c>
      <c r="H103" s="107">
        <f>IF(ISNUMBER(G103), (G103 - $B103) / $B103, "")</f>
        <v>8.5036476026062263E-2</v>
      </c>
      <c r="I103" s="110">
        <f>IF(ISNUMBER(G103), $B118 * H103, "")</f>
        <v>8503.6476026062264</v>
      </c>
      <c r="J103" s="106">
        <v>39015000</v>
      </c>
      <c r="K103" s="107">
        <f>IF(ISNUMBER(J103), (J103 - $B103) / $B103, "")</f>
        <v>8.6345157877150969E-2</v>
      </c>
      <c r="L103" s="108">
        <f>IF(ISNUMBER(J103), $B118 * K103, "")</f>
        <v>8634.5157877150978</v>
      </c>
      <c r="M103" s="109">
        <v>39116000</v>
      </c>
      <c r="N103" s="107">
        <f>IF(ISNUMBER(M103), (M103 - $B103) / $B103, "")</f>
        <v>8.9157431642256507E-2</v>
      </c>
      <c r="O103" s="108">
        <f>IF(ISNUMBER(M103), $B118 * N103, "")</f>
        <v>8915.7431642256506</v>
      </c>
      <c r="Q103" s="282"/>
      <c r="R103" s="282"/>
      <c r="S103" s="282"/>
    </row>
    <row r="104" spans="1:19" ht="17.25" thickBot="1">
      <c r="A104" s="162" t="s">
        <v>96</v>
      </c>
      <c r="B104" s="126">
        <v>2131000</v>
      </c>
      <c r="C104" s="77">
        <v>-4.5678459499999997E-2</v>
      </c>
      <c r="D104" s="15">
        <v>2306000</v>
      </c>
      <c r="E104" s="32">
        <f t="shared" ref="E104:E107" si="50">IF(ISNUMBER(D104), (D104 - $B104) / $B104, "")</f>
        <v>8.2121069920225248E-2</v>
      </c>
      <c r="F104" s="18">
        <f>IF(ISNUMBER(D104), $B118 * E104, "")</f>
        <v>8212.1069920225254</v>
      </c>
      <c r="G104" s="31">
        <v>2285000</v>
      </c>
      <c r="H104" s="32">
        <f t="shared" ref="H104:H107" si="51">IF(ISNUMBER(G104), (G104 - $B104) / $B104, "")</f>
        <v>7.2266541529798223E-2</v>
      </c>
      <c r="I104" s="101">
        <f>IF(ISNUMBER(G104), $B118 * H104, "")</f>
        <v>7226.6541529798224</v>
      </c>
      <c r="J104" s="15">
        <v>2292000</v>
      </c>
      <c r="K104" s="32">
        <f t="shared" ref="K104:K107" si="52">IF(ISNUMBER(J104), (J104 - $B104) / $B104, "")</f>
        <v>7.5551384326607227E-2</v>
      </c>
      <c r="L104" s="18">
        <f>IF(ISNUMBER(J104), $B118 * K104, "")</f>
        <v>7555.1384326607231</v>
      </c>
      <c r="M104" s="31">
        <v>2300000</v>
      </c>
      <c r="N104" s="32">
        <f t="shared" ref="N104:N107" si="53">IF(ISNUMBER(M104), (M104 - $B104) / $B104, "")</f>
        <v>7.9305490380103233E-2</v>
      </c>
      <c r="O104" s="18">
        <f>IF(ISNUMBER(M104), $B118 * N104, "")</f>
        <v>7930.5490380103229</v>
      </c>
      <c r="Q104" s="282"/>
      <c r="R104" s="282"/>
      <c r="S104" s="282"/>
    </row>
    <row r="105" spans="1:19" ht="17.25" thickBot="1">
      <c r="A105" s="162" t="s">
        <v>118</v>
      </c>
      <c r="B105" s="126">
        <v>3365</v>
      </c>
      <c r="C105" s="77">
        <v>-5.74229692E-2</v>
      </c>
      <c r="D105" s="15">
        <v>3820</v>
      </c>
      <c r="E105" s="32">
        <f t="shared" si="50"/>
        <v>0.13521545319465081</v>
      </c>
      <c r="F105" s="18">
        <f>IF(ISNUMBER(D105), $B118 * E105, "")</f>
        <v>13521.545319465082</v>
      </c>
      <c r="G105" s="31">
        <v>4030</v>
      </c>
      <c r="H105" s="32">
        <f t="shared" si="51"/>
        <v>0.1976225854383358</v>
      </c>
      <c r="I105" s="101">
        <f>IF(ISNUMBER(G105), $B118 * H105, "")</f>
        <v>19762.258543833581</v>
      </c>
      <c r="J105" s="15">
        <v>4015</v>
      </c>
      <c r="K105" s="32">
        <f t="shared" si="52"/>
        <v>0.19316493313521546</v>
      </c>
      <c r="L105" s="18">
        <f>IF(ISNUMBER(J105), $B118 * K105, "")</f>
        <v>19316.493313521547</v>
      </c>
      <c r="M105" s="31">
        <v>3990</v>
      </c>
      <c r="N105" s="32">
        <f t="shared" si="53"/>
        <v>0.18573551263001487</v>
      </c>
      <c r="O105" s="18">
        <f>IF(ISNUMBER(M105), $B118 * N105, "")</f>
        <v>18573.551263001485</v>
      </c>
      <c r="Q105" s="282"/>
      <c r="R105" s="282"/>
      <c r="S105" s="282"/>
    </row>
    <row r="106" spans="1:19" ht="17.25" thickBot="1">
      <c r="A106" s="162" t="s">
        <v>114</v>
      </c>
      <c r="B106" s="126">
        <v>7255</v>
      </c>
      <c r="C106" s="77">
        <v>-5.9014267199999998E-2</v>
      </c>
      <c r="D106" s="15">
        <v>7985</v>
      </c>
      <c r="E106" s="32">
        <f t="shared" si="50"/>
        <v>0.10062026188835287</v>
      </c>
      <c r="F106" s="18">
        <f>IF(ISNUMBER(D106), $B118 * E106, "")</f>
        <v>10062.026188835287</v>
      </c>
      <c r="G106" s="31">
        <v>7940</v>
      </c>
      <c r="H106" s="32">
        <f t="shared" si="51"/>
        <v>9.4417643004824262E-2</v>
      </c>
      <c r="I106" s="101">
        <f>IF(ISNUMBER(G106), $B118 * H106, "")</f>
        <v>9441.7643004824258</v>
      </c>
      <c r="J106" s="15">
        <v>8180</v>
      </c>
      <c r="K106" s="32">
        <f t="shared" si="52"/>
        <v>0.12749827705031014</v>
      </c>
      <c r="L106" s="18">
        <f>IF(ISNUMBER(J106), $B118 * K106, "")</f>
        <v>12749.827705031013</v>
      </c>
      <c r="M106" s="31">
        <v>8220</v>
      </c>
      <c r="N106" s="32">
        <f t="shared" si="53"/>
        <v>0.13301171605789111</v>
      </c>
      <c r="O106" s="18">
        <f>IF(ISNUMBER(M106), $B118 * N106, "")</f>
        <v>13301.171605789112</v>
      </c>
      <c r="Q106" s="33"/>
      <c r="R106" s="33"/>
    </row>
    <row r="107" spans="1:19" ht="17.25" thickBot="1">
      <c r="A107" s="130" t="s">
        <v>132</v>
      </c>
      <c r="B107" s="131">
        <v>82</v>
      </c>
      <c r="C107" s="79">
        <v>-5.9633027499999998E-2</v>
      </c>
      <c r="D107" s="24">
        <v>90.7</v>
      </c>
      <c r="E107" s="25">
        <f t="shared" si="50"/>
        <v>0.10609756097560979</v>
      </c>
      <c r="F107" s="104">
        <f>IF(ISNUMBER(D107), $B118 * E107, "")</f>
        <v>10609.756097560979</v>
      </c>
      <c r="G107" s="102">
        <v>89.5</v>
      </c>
      <c r="H107" s="25">
        <f t="shared" si="51"/>
        <v>9.1463414634146339E-2</v>
      </c>
      <c r="I107" s="103">
        <f>IF(ISNUMBER(G107), $B118 * H107, "")</f>
        <v>9146.3414634146338</v>
      </c>
      <c r="J107" s="24">
        <v>90.1</v>
      </c>
      <c r="K107" s="25">
        <f t="shared" si="52"/>
        <v>9.8780487804877984E-2</v>
      </c>
      <c r="L107" s="104">
        <f>IF(ISNUMBER(J107), $B118 * K107, "")</f>
        <v>9878.0487804877976</v>
      </c>
      <c r="M107" s="102">
        <v>89.2</v>
      </c>
      <c r="N107" s="25">
        <f t="shared" si="53"/>
        <v>8.7804878048780524E-2</v>
      </c>
      <c r="O107" s="104">
        <f>IF(ISNUMBER(M107), $B118 * N107, "")</f>
        <v>8780.487804878052</v>
      </c>
      <c r="Q107" s="291"/>
      <c r="R107" s="292"/>
      <c r="S107" s="293"/>
    </row>
    <row r="108" spans="1:19">
      <c r="A108" s="161" t="s">
        <v>86</v>
      </c>
      <c r="B108" s="124">
        <v>3910</v>
      </c>
      <c r="C108" s="76">
        <v>-6.2350119900000001E-2</v>
      </c>
      <c r="D108" s="13">
        <v>4200</v>
      </c>
      <c r="E108" s="14">
        <f>IF(ISNUMBER(D108), (D108 - $B108) / $B108, "")</f>
        <v>7.4168797953964194E-2</v>
      </c>
      <c r="F108" s="16">
        <f>IF(ISNUMBER(D108), $B118 * E108, "")</f>
        <v>7416.8797953964195</v>
      </c>
      <c r="G108" s="29">
        <v>4195</v>
      </c>
      <c r="H108" s="14">
        <f>IF(ISNUMBER(G108), (G108 - $B108) / $B108, "")</f>
        <v>7.2890025575447576E-2</v>
      </c>
      <c r="I108" s="100">
        <f>IF(ISNUMBER(G108), $B118 * H108, "")</f>
        <v>7289.002557544758</v>
      </c>
      <c r="J108" s="13">
        <v>4205</v>
      </c>
      <c r="K108" s="14">
        <f>IF(ISNUMBER(J108), (J108 - $B108) / $B108, "")</f>
        <v>7.5447570332480812E-2</v>
      </c>
      <c r="L108" s="16">
        <f>IF(ISNUMBER(J108), $B118 * K108, "")</f>
        <v>7544.7570332480809</v>
      </c>
      <c r="M108" s="29">
        <v>4250</v>
      </c>
      <c r="N108" s="14">
        <f>IF(ISNUMBER(M108), (M108 - $B108) / $B108, "")</f>
        <v>8.6956521739130432E-2</v>
      </c>
      <c r="O108" s="16">
        <f>IF(ISNUMBER(M108), $B118 * N108, "")</f>
        <v>8695.652173913044</v>
      </c>
      <c r="Q108" s="294"/>
      <c r="R108" s="295"/>
      <c r="S108" s="296"/>
    </row>
    <row r="109" spans="1:19" ht="17.25" thickBot="1">
      <c r="A109" s="162" t="s">
        <v>76</v>
      </c>
      <c r="B109" s="126">
        <v>19290</v>
      </c>
      <c r="C109" s="77">
        <v>-6.3592232999999998E-2</v>
      </c>
      <c r="D109" s="15">
        <v>21140</v>
      </c>
      <c r="E109" s="32">
        <f t="shared" ref="E109:E112" si="54">IF(ISNUMBER(D109), (D109 - $B109) / $B109, "")</f>
        <v>9.5904613789528248E-2</v>
      </c>
      <c r="F109" s="18">
        <f>IF(ISNUMBER(D109), $B118 * E109, "")</f>
        <v>9590.4613789528248</v>
      </c>
      <c r="G109" s="31">
        <v>21300</v>
      </c>
      <c r="H109" s="32">
        <f t="shared" ref="H109:H112" si="55">IF(ISNUMBER(G109), (G109 - $B109) / $B109, "")</f>
        <v>0.104199066874028</v>
      </c>
      <c r="I109" s="101">
        <f>IF(ISNUMBER(G109), $B118 * H109, "")</f>
        <v>10419.906687402799</v>
      </c>
      <c r="J109" s="15">
        <v>21370</v>
      </c>
      <c r="K109" s="32">
        <f t="shared" ref="K109:K112" si="56">IF(ISNUMBER(J109), (J109 - $B109) / $B109, "")</f>
        <v>0.10782789009849664</v>
      </c>
      <c r="L109" s="18">
        <f>IF(ISNUMBER(J109), $B118 * K109, "")</f>
        <v>10782.789009849665</v>
      </c>
      <c r="M109" s="31">
        <v>21350</v>
      </c>
      <c r="N109" s="32">
        <f t="shared" ref="N109:N112" si="57">IF(ISNUMBER(M109), (M109 - $B109) / $B109, "")</f>
        <v>0.10679108346293416</v>
      </c>
      <c r="O109" s="18">
        <f>IF(ISNUMBER(M109), $B118 * N109, "")</f>
        <v>10679.108346293417</v>
      </c>
      <c r="Q109" s="297"/>
      <c r="R109" s="298"/>
      <c r="S109" s="299"/>
    </row>
    <row r="110" spans="1:19" ht="17.25" thickBot="1">
      <c r="A110" s="162" t="s">
        <v>51</v>
      </c>
      <c r="B110" s="126">
        <v>262</v>
      </c>
      <c r="C110" s="77">
        <v>-6.4285714300000005E-2</v>
      </c>
      <c r="D110" s="15">
        <v>295</v>
      </c>
      <c r="E110" s="32">
        <f t="shared" si="54"/>
        <v>0.12595419847328243</v>
      </c>
      <c r="F110" s="18">
        <f>IF(ISNUMBER(D110), $B118 * E110, "")</f>
        <v>12595.419847328243</v>
      </c>
      <c r="G110" s="31">
        <v>300</v>
      </c>
      <c r="H110" s="32">
        <f t="shared" si="55"/>
        <v>0.14503816793893129</v>
      </c>
      <c r="I110" s="101">
        <f>IF(ISNUMBER(G110), $B118 * H110, "")</f>
        <v>14503.816793893129</v>
      </c>
      <c r="J110" s="15">
        <v>300</v>
      </c>
      <c r="K110" s="32">
        <f t="shared" si="56"/>
        <v>0.14503816793893129</v>
      </c>
      <c r="L110" s="18">
        <f>IF(ISNUMBER(J110), $B118 * K110, "")</f>
        <v>14503.816793893129</v>
      </c>
      <c r="M110" s="31">
        <v>301</v>
      </c>
      <c r="N110" s="32">
        <f t="shared" si="57"/>
        <v>0.14885496183206107</v>
      </c>
      <c r="O110" s="18">
        <f>IF(ISNUMBER(M110), $B118 * N110, "")</f>
        <v>14885.496183206107</v>
      </c>
      <c r="Q110" s="282"/>
      <c r="R110" s="282"/>
      <c r="S110" s="282"/>
    </row>
    <row r="111" spans="1:19" ht="17.25" thickBot="1">
      <c r="A111" s="162" t="s">
        <v>175</v>
      </c>
      <c r="B111" s="126">
        <v>649</v>
      </c>
      <c r="C111" s="77">
        <v>-6.6187050400000003E-2</v>
      </c>
      <c r="D111" s="15">
        <v>723</v>
      </c>
      <c r="E111" s="32">
        <f t="shared" si="54"/>
        <v>0.1140215716486903</v>
      </c>
      <c r="F111" s="18">
        <f>IF(ISNUMBER(D111), $B118 * E111, "")</f>
        <v>11402.15716486903</v>
      </c>
      <c r="G111" s="31">
        <v>720</v>
      </c>
      <c r="H111" s="32">
        <f t="shared" si="55"/>
        <v>0.10939907550077041</v>
      </c>
      <c r="I111" s="101">
        <f>IF(ISNUMBER(G111), $B118 * H111, "")</f>
        <v>10939.907550077041</v>
      </c>
      <c r="J111" s="15">
        <v>723</v>
      </c>
      <c r="K111" s="32">
        <f t="shared" si="56"/>
        <v>0.1140215716486903</v>
      </c>
      <c r="L111" s="18">
        <f>IF(ISNUMBER(J111), $B118 * K111, "")</f>
        <v>11402.15716486903</v>
      </c>
      <c r="M111" s="31">
        <v>746</v>
      </c>
      <c r="N111" s="32">
        <f t="shared" si="57"/>
        <v>0.14946070878274267</v>
      </c>
      <c r="O111" s="18">
        <f>IF(ISNUMBER(M111), $B118 * N111, "")</f>
        <v>14946.070878274268</v>
      </c>
      <c r="Q111" s="277"/>
      <c r="R111" s="277"/>
      <c r="S111" s="277"/>
    </row>
    <row r="112" spans="1:19" ht="17.25" thickBot="1">
      <c r="A112" s="163" t="s">
        <v>138</v>
      </c>
      <c r="B112" s="128">
        <v>17310</v>
      </c>
      <c r="C112" s="78">
        <v>-7.0354457600000003E-2</v>
      </c>
      <c r="D112" s="20">
        <v>18460</v>
      </c>
      <c r="E112" s="21">
        <f t="shared" si="54"/>
        <v>6.6435586366262275E-2</v>
      </c>
      <c r="F112" s="22">
        <f>IF(ISNUMBER(D112), $B118 * E112, "")</f>
        <v>6643.5586366262278</v>
      </c>
      <c r="G112" s="30">
        <v>18260</v>
      </c>
      <c r="H112" s="21">
        <f t="shared" si="55"/>
        <v>5.4881571346042747E-2</v>
      </c>
      <c r="I112" s="105">
        <f>IF(ISNUMBER(G112), $B118 * H112, "")</f>
        <v>5488.1571346042747</v>
      </c>
      <c r="J112" s="20">
        <v>18370</v>
      </c>
      <c r="K112" s="21">
        <f t="shared" si="56"/>
        <v>6.1236279607163491E-2</v>
      </c>
      <c r="L112" s="22">
        <f>IF(ISNUMBER(J112), $B118 * K112, "")</f>
        <v>6123.6279607163488</v>
      </c>
      <c r="M112" s="30">
        <v>18610</v>
      </c>
      <c r="N112" s="21">
        <f t="shared" si="57"/>
        <v>7.5101097631426916E-2</v>
      </c>
      <c r="O112" s="22">
        <f>IF(ISNUMBER(M112), $B118 * N112, "")</f>
        <v>7510.1097631426919</v>
      </c>
      <c r="Q112" s="277"/>
      <c r="R112" s="277"/>
      <c r="S112" s="277"/>
    </row>
    <row r="113" spans="1:19" ht="17.25" thickBot="1">
      <c r="A113" s="162" t="s">
        <v>110</v>
      </c>
      <c r="B113" s="129">
        <v>817</v>
      </c>
      <c r="C113" s="80">
        <v>-7.2644721900000001E-2</v>
      </c>
      <c r="D113" s="106">
        <v>865</v>
      </c>
      <c r="E113" s="107">
        <f>IF(ISNUMBER(D113), (D113 - $B113) / $B113, "")</f>
        <v>5.87515299877601E-2</v>
      </c>
      <c r="F113" s="108">
        <f>IF(ISNUMBER(D113), $B118 * E113, "")</f>
        <v>5875.1529987760096</v>
      </c>
      <c r="G113" s="109">
        <v>904</v>
      </c>
      <c r="H113" s="107">
        <f>IF(ISNUMBER(G113), (G113 - $B113) / $B113, "")</f>
        <v>0.10648714810281518</v>
      </c>
      <c r="I113" s="110">
        <f>IF(ISNUMBER(G113), $B118 * H113, "")</f>
        <v>10648.714810281517</v>
      </c>
      <c r="J113" s="106">
        <v>902</v>
      </c>
      <c r="K113" s="107">
        <f>IF(ISNUMBER(J113), (J113 - $B113) / $B113, "")</f>
        <v>0.10403916768665851</v>
      </c>
      <c r="L113" s="108">
        <f>IF(ISNUMBER(J113), $B118 * K113, "")</f>
        <v>10403.916768665851</v>
      </c>
      <c r="M113" s="109">
        <v>893</v>
      </c>
      <c r="N113" s="107">
        <f>IF(ISNUMBER(M113), (M113 - $B113) / $B113, "")</f>
        <v>9.3023255813953487E-2</v>
      </c>
      <c r="O113" s="108">
        <f>IF(ISNUMBER(M113), $B118 * N113, "")</f>
        <v>9302.3255813953492</v>
      </c>
      <c r="Q113" s="282"/>
      <c r="R113" s="282"/>
      <c r="S113" s="282"/>
    </row>
    <row r="114" spans="1:19" ht="17.25" thickBot="1">
      <c r="A114" s="162" t="s">
        <v>80</v>
      </c>
      <c r="B114" s="126">
        <v>560</v>
      </c>
      <c r="C114" s="77">
        <v>-7.5907590799999994E-2</v>
      </c>
      <c r="D114" s="15">
        <v>607</v>
      </c>
      <c r="E114" s="32">
        <f t="shared" ref="E114:E117" si="58">IF(ISNUMBER(D114), (D114 - $B114) / $B114, "")</f>
        <v>8.3928571428571422E-2</v>
      </c>
      <c r="F114" s="18">
        <f>IF(ISNUMBER(D114), $B118 * E114, "")</f>
        <v>8392.8571428571413</v>
      </c>
      <c r="G114" s="31">
        <v>619</v>
      </c>
      <c r="H114" s="32">
        <f t="shared" ref="H114:H117" si="59">IF(ISNUMBER(G114), (G114 - $B114) / $B114, "")</f>
        <v>0.10535714285714286</v>
      </c>
      <c r="I114" s="101">
        <f>IF(ISNUMBER(G114), $B118 * H114, "")</f>
        <v>10535.714285714286</v>
      </c>
      <c r="J114" s="15">
        <v>623</v>
      </c>
      <c r="K114" s="32">
        <f t="shared" ref="K114:K117" si="60">IF(ISNUMBER(J114), (J114 - $B114) / $B114, "")</f>
        <v>0.1125</v>
      </c>
      <c r="L114" s="18">
        <f>IF(ISNUMBER(J114), $B118 * K114, "")</f>
        <v>11250</v>
      </c>
      <c r="M114" s="31">
        <v>633</v>
      </c>
      <c r="N114" s="32">
        <f t="shared" ref="N114:N117" si="61">IF(ISNUMBER(M114), (M114 - $B114) / $B114, "")</f>
        <v>0.13035714285714287</v>
      </c>
      <c r="O114" s="18">
        <f>IF(ISNUMBER(M114), $B118 * N114, "")</f>
        <v>13035.714285714286</v>
      </c>
      <c r="Q114" s="282"/>
      <c r="R114" s="282"/>
      <c r="S114" s="282"/>
    </row>
    <row r="115" spans="1:19" ht="17.25" thickBot="1">
      <c r="A115" s="162" t="s">
        <v>160</v>
      </c>
      <c r="B115" s="126">
        <v>1030</v>
      </c>
      <c r="C115" s="77">
        <v>-7.6233183900000001E-2</v>
      </c>
      <c r="D115" s="15">
        <v>1155</v>
      </c>
      <c r="E115" s="32">
        <f t="shared" si="58"/>
        <v>0.12135922330097088</v>
      </c>
      <c r="F115" s="18">
        <f>IF(ISNUMBER(D115), $B118 * E115, "")</f>
        <v>12135.922330097088</v>
      </c>
      <c r="G115" s="31">
        <v>1185</v>
      </c>
      <c r="H115" s="32">
        <f t="shared" si="59"/>
        <v>0.15048543689320387</v>
      </c>
      <c r="I115" s="101">
        <f>IF(ISNUMBER(G115), $B118 * H115, "")</f>
        <v>15048.543689320388</v>
      </c>
      <c r="J115" s="15">
        <v>1215</v>
      </c>
      <c r="K115" s="32">
        <f t="shared" si="60"/>
        <v>0.1796116504854369</v>
      </c>
      <c r="L115" s="18">
        <f>IF(ISNUMBER(J115), $B118 * K115, "")</f>
        <v>17961.165048543691</v>
      </c>
      <c r="M115" s="31">
        <v>1185</v>
      </c>
      <c r="N115" s="32">
        <f t="shared" si="61"/>
        <v>0.15048543689320387</v>
      </c>
      <c r="O115" s="18">
        <f>IF(ISNUMBER(M115), $B118 * N115, "")</f>
        <v>15048.543689320388</v>
      </c>
      <c r="Q115" s="282"/>
      <c r="R115" s="282"/>
      <c r="S115" s="282"/>
    </row>
    <row r="116" spans="1:19">
      <c r="A116" s="162" t="s">
        <v>148</v>
      </c>
      <c r="B116" s="126">
        <v>61.7</v>
      </c>
      <c r="C116" s="77">
        <v>-7.6347305399999996E-2</v>
      </c>
      <c r="D116" s="15">
        <v>70.099999999999994</v>
      </c>
      <c r="E116" s="32">
        <f t="shared" si="58"/>
        <v>0.13614262560777943</v>
      </c>
      <c r="F116" s="18">
        <f>IF(ISNUMBER(D116), $B118 * E116, "")</f>
        <v>13614.262560777943</v>
      </c>
      <c r="G116" s="31">
        <v>75.400000000000006</v>
      </c>
      <c r="H116" s="32">
        <f t="shared" si="59"/>
        <v>0.22204213938411674</v>
      </c>
      <c r="I116" s="101">
        <f>IF(ISNUMBER(G116), $B118 * H116, "")</f>
        <v>22204.213938411674</v>
      </c>
      <c r="J116" s="15">
        <v>85.7</v>
      </c>
      <c r="K116" s="32">
        <f t="shared" si="60"/>
        <v>0.38897893030794162</v>
      </c>
      <c r="L116" s="18">
        <f>IF(ISNUMBER(J116), $B118 * K116, "")</f>
        <v>38897.893030794163</v>
      </c>
      <c r="M116" s="31">
        <v>85.2</v>
      </c>
      <c r="N116" s="32">
        <f t="shared" si="61"/>
        <v>0.38087520259319285</v>
      </c>
      <c r="O116" s="18">
        <f>IF(ISNUMBER(M116), $B118 * N116, "")</f>
        <v>38087.520259319288</v>
      </c>
      <c r="Q116" s="304"/>
      <c r="R116" s="305"/>
      <c r="S116" s="306"/>
    </row>
    <row r="117" spans="1:19" ht="17.25" thickBot="1">
      <c r="A117" s="130" t="s">
        <v>98</v>
      </c>
      <c r="B117" s="131">
        <v>2715</v>
      </c>
      <c r="C117" s="79">
        <v>-7.8098472000000002E-2</v>
      </c>
      <c r="D117" s="24">
        <v>2970</v>
      </c>
      <c r="E117" s="25">
        <f t="shared" si="58"/>
        <v>9.3922651933701654E-2</v>
      </c>
      <c r="F117" s="104">
        <f>IF(ISNUMBER(D117), $B118 * E117, "")</f>
        <v>9392.2651933701654</v>
      </c>
      <c r="G117" s="102">
        <v>3070</v>
      </c>
      <c r="H117" s="25">
        <f t="shared" si="59"/>
        <v>0.13075506445672191</v>
      </c>
      <c r="I117" s="103">
        <f>IF(ISNUMBER(G117), $B118 * H117, "")</f>
        <v>13075.506445672192</v>
      </c>
      <c r="J117" s="24">
        <v>3085</v>
      </c>
      <c r="K117" s="25">
        <f t="shared" si="60"/>
        <v>0.13627992633517497</v>
      </c>
      <c r="L117" s="104">
        <f>IF(ISNUMBER(J117), $B118 * K117, "")</f>
        <v>13627.992633517497</v>
      </c>
      <c r="M117" s="102">
        <v>3070</v>
      </c>
      <c r="N117" s="25">
        <f t="shared" si="61"/>
        <v>0.13075506445672191</v>
      </c>
      <c r="O117" s="104">
        <f>IF(ISNUMBER(M117), $B118 * N117, "")</f>
        <v>13075.506445672192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9.3666769687444876E-2</v>
      </c>
      <c r="F118" s="28">
        <f>SUM(F98:F117)</f>
        <v>187333.53937488975</v>
      </c>
      <c r="G118" s="26" t="s">
        <v>296</v>
      </c>
      <c r="H118" s="27">
        <f>IF(COUNT(H98:H117), SUM(H98:H117) / COUNT(H98:H117), 0)</f>
        <v>0.10825398077920956</v>
      </c>
      <c r="I118" s="28">
        <f>SUM(I98:I117)</f>
        <v>216507.96155841916</v>
      </c>
      <c r="J118" s="26" t="s">
        <v>296</v>
      </c>
      <c r="K118" s="27">
        <f>IF(COUNT(K98:K117), SUM(K98:K117) / COUNT(K98:K117), 0)</f>
        <v>0.1289543996760994</v>
      </c>
      <c r="L118" s="28">
        <f>SUM(L98:L117)</f>
        <v>257908.79935219878</v>
      </c>
      <c r="M118" s="26" t="s">
        <v>296</v>
      </c>
      <c r="N118" s="27">
        <f>IF(COUNT(N98:N117), SUM(N98:N117) / COUNT(N98:N117), 0)</f>
        <v>0.13583443794214739</v>
      </c>
      <c r="O118" s="28">
        <f>SUM(O98:O117)</f>
        <v>271668.87588429474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4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2021-06-23(수) 오전 00:00</v>
      </c>
      <c r="C123" s="320"/>
      <c r="D123" s="279" t="str">
        <f>TEXT($G$1, "[$-ko-KR]yyyy-mm-dd(ddd) ") &amp; "오후 14:00"</f>
        <v>2021-06-23(수) 오후 14:00</v>
      </c>
      <c r="E123" s="280"/>
      <c r="F123" s="281"/>
      <c r="G123" s="279" t="str">
        <f>TEXT($G$1, "[$-ko-KR]yyyy-mm-dd(ddd) ") &amp; "오후 19:00"</f>
        <v>2021-06-23(수) 오후 19:00</v>
      </c>
      <c r="H123" s="280"/>
      <c r="I123" s="281"/>
      <c r="J123" s="279" t="str">
        <f>TEXT($G$1, "[$-ko-KR]yyyy-mm-dd(ddd) ") &amp; "오후 21:00"</f>
        <v>2021-06-23(수) 오후 21:00</v>
      </c>
      <c r="K123" s="280"/>
      <c r="L123" s="281"/>
      <c r="M123" s="279" t="str">
        <f>TEXT($G$1+1, "[$-ko-KR]yyyy-mm-dd(ddd) ") &amp; "오전 00:00"</f>
        <v>2021-06-24(목)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9" t="s">
        <v>58</v>
      </c>
      <c r="H124" s="250" t="s">
        <v>293</v>
      </c>
      <c r="I124" s="25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263</v>
      </c>
      <c r="B125" s="124">
        <v>12.1</v>
      </c>
      <c r="C125" s="76">
        <v>-0.17123287670000001</v>
      </c>
      <c r="D125" s="13">
        <v>14.7</v>
      </c>
      <c r="E125" s="14">
        <f>IF(ISNUMBER(D125), (D125 - $B125) / $B125, "")</f>
        <v>0.21487603305785122</v>
      </c>
      <c r="F125" s="16">
        <f>IF(ISNUMBER(D125), $B145 * E125, "")</f>
        <v>21487.60330578512</v>
      </c>
      <c r="G125" s="29">
        <v>13.9</v>
      </c>
      <c r="H125" s="14">
        <f>IF(ISNUMBER(G125), (G125 - $B125) / $B125, "")</f>
        <v>0.14876033057851246</v>
      </c>
      <c r="I125" s="100">
        <f>IF(ISNUMBER(G125), $B145 * H125, "")</f>
        <v>14876.033057851246</v>
      </c>
      <c r="J125" s="13">
        <v>13.6</v>
      </c>
      <c r="K125" s="14">
        <f>IF(ISNUMBER(J125), (J125 - $B125) / $B125, "")</f>
        <v>0.12396694214876033</v>
      </c>
      <c r="L125" s="16">
        <f>IF(ISNUMBER(J125), $B145 * K125, "")</f>
        <v>12396.694214876034</v>
      </c>
      <c r="M125" s="29">
        <v>13.4</v>
      </c>
      <c r="N125" s="14">
        <f>IF(ISNUMBER(M125), (M125 - $B125) / $B125, "")</f>
        <v>0.10743801652892568</v>
      </c>
      <c r="O125" s="16">
        <f>IF(ISNUMBER(M125), $B145 * N125, "")</f>
        <v>10743.801652892567</v>
      </c>
      <c r="Q125" s="277"/>
      <c r="R125" s="277"/>
      <c r="S125" s="277"/>
    </row>
    <row r="126" spans="1:19" ht="17.25" thickBot="1">
      <c r="A126" s="162" t="s">
        <v>197</v>
      </c>
      <c r="B126" s="126">
        <v>7.35</v>
      </c>
      <c r="C126" s="77">
        <v>-0.17508417509999999</v>
      </c>
      <c r="D126" s="15">
        <v>7.99</v>
      </c>
      <c r="E126" s="32">
        <f t="shared" ref="E126:E129" si="62">IF(ISNUMBER(D126), (D126 - $B126) / $B126, "")</f>
        <v>8.7074829931972866E-2</v>
      </c>
      <c r="F126" s="18">
        <f>IF(ISNUMBER(D126), $B145 * E126, "")</f>
        <v>8707.4829931972872</v>
      </c>
      <c r="G126" s="31">
        <v>7.95</v>
      </c>
      <c r="H126" s="32">
        <f t="shared" ref="H126:H129" si="63">IF(ISNUMBER(G126), (G126 - $B126) / $B126, "")</f>
        <v>8.1632653061224567E-2</v>
      </c>
      <c r="I126" s="101">
        <f>IF(ISNUMBER(G126), $B145 * H126, "")</f>
        <v>8163.2653061224564</v>
      </c>
      <c r="J126" s="15">
        <v>8.0500000000000007</v>
      </c>
      <c r="K126" s="32">
        <f t="shared" ref="K126:K129" si="64">IF(ISNUMBER(J126), (J126 - $B126) / $B126, "")</f>
        <v>9.5238095238095385E-2</v>
      </c>
      <c r="L126" s="18">
        <f>IF(ISNUMBER(J126), $B145 * K126, "")</f>
        <v>9523.8095238095393</v>
      </c>
      <c r="M126" s="31">
        <v>8.1300000000000008</v>
      </c>
      <c r="N126" s="32">
        <f t="shared" ref="N126:N129" si="65">IF(ISNUMBER(M126), (M126 - $B126) / $B126, "")</f>
        <v>0.106122448979592</v>
      </c>
      <c r="O126" s="18">
        <f>IF(ISNUMBER(M126), $B145 * N126, "")</f>
        <v>10612.244897959199</v>
      </c>
      <c r="Q126" s="277"/>
      <c r="R126" s="277"/>
      <c r="S126" s="277"/>
    </row>
    <row r="127" spans="1:19" ht="17.25" thickBot="1">
      <c r="A127" s="162" t="s">
        <v>225</v>
      </c>
      <c r="B127" s="126">
        <v>3.91</v>
      </c>
      <c r="C127" s="77">
        <v>-0.17510548519999999</v>
      </c>
      <c r="D127" s="15">
        <v>4.25</v>
      </c>
      <c r="E127" s="32">
        <f t="shared" si="62"/>
        <v>8.6956521739130391E-2</v>
      </c>
      <c r="F127" s="18">
        <f>IF(ISNUMBER(D127), $B145 * E127, "")</f>
        <v>8695.6521739130385</v>
      </c>
      <c r="G127" s="31">
        <v>4.22</v>
      </c>
      <c r="H127" s="32">
        <f t="shared" si="63"/>
        <v>7.9283887468030584E-2</v>
      </c>
      <c r="I127" s="101">
        <f>IF(ISNUMBER(G127), $B145 * H127, "")</f>
        <v>7928.388746803058</v>
      </c>
      <c r="J127" s="15">
        <v>4.3099999999999996</v>
      </c>
      <c r="K127" s="32">
        <f t="shared" si="64"/>
        <v>0.10230179028132978</v>
      </c>
      <c r="L127" s="18">
        <f>IF(ISNUMBER(J127), $B145 * K127, "")</f>
        <v>10230.179028132978</v>
      </c>
      <c r="M127" s="31">
        <v>4.38</v>
      </c>
      <c r="N127" s="32">
        <f t="shared" si="65"/>
        <v>0.12020460358056259</v>
      </c>
      <c r="O127" s="18">
        <f>IF(ISNUMBER(M127), $B145 * N127, "")</f>
        <v>12020.46035805626</v>
      </c>
      <c r="Q127" s="282"/>
      <c r="R127" s="282"/>
      <c r="S127" s="282"/>
    </row>
    <row r="128" spans="1:19" ht="17.25" thickBot="1">
      <c r="A128" s="162" t="s">
        <v>212</v>
      </c>
      <c r="B128" s="126">
        <v>5.09</v>
      </c>
      <c r="C128" s="77">
        <v>-0.18035426730000001</v>
      </c>
      <c r="D128" s="15">
        <v>5.62</v>
      </c>
      <c r="E128" s="32">
        <f t="shared" si="62"/>
        <v>0.10412573673870339</v>
      </c>
      <c r="F128" s="18">
        <f>IF(ISNUMBER(D128), $B145 * E128, "")</f>
        <v>10412.573673870338</v>
      </c>
      <c r="G128" s="31">
        <v>5.57</v>
      </c>
      <c r="H128" s="32">
        <f t="shared" si="63"/>
        <v>9.4302554027504995E-2</v>
      </c>
      <c r="I128" s="101">
        <f>IF(ISNUMBER(G128), $B145 * H128, "")</f>
        <v>9430.2554027504993</v>
      </c>
      <c r="J128" s="15">
        <v>5.66</v>
      </c>
      <c r="K128" s="32">
        <f t="shared" si="64"/>
        <v>0.11198428290766214</v>
      </c>
      <c r="L128" s="18">
        <f>IF(ISNUMBER(J128), $B145 * K128, "")</f>
        <v>11198.428290766215</v>
      </c>
      <c r="M128" s="31">
        <v>5.76</v>
      </c>
      <c r="N128" s="32">
        <f t="shared" si="65"/>
        <v>0.13163064833005894</v>
      </c>
      <c r="O128" s="18">
        <f>IF(ISNUMBER(M128), $B145 * N128, "")</f>
        <v>13163.064833005894</v>
      </c>
      <c r="Q128" s="282"/>
      <c r="R128" s="282"/>
      <c r="S128" s="282"/>
    </row>
    <row r="129" spans="1:19" ht="17.25" thickBot="1">
      <c r="A129" s="163" t="s">
        <v>199</v>
      </c>
      <c r="B129" s="128">
        <v>85.8</v>
      </c>
      <c r="C129" s="78">
        <v>-0.18285714289999999</v>
      </c>
      <c r="D129" s="20">
        <v>96.1</v>
      </c>
      <c r="E129" s="21">
        <f t="shared" si="62"/>
        <v>0.12004662004662002</v>
      </c>
      <c r="F129" s="22">
        <f>IF(ISNUMBER(D129), $B145 * E129, "")</f>
        <v>12004.662004662003</v>
      </c>
      <c r="G129" s="30">
        <v>100</v>
      </c>
      <c r="H129" s="21">
        <f t="shared" si="63"/>
        <v>0.16550116550116553</v>
      </c>
      <c r="I129" s="105">
        <f>IF(ISNUMBER(G129), $B145 * H129, "")</f>
        <v>16550.116550116552</v>
      </c>
      <c r="J129" s="20">
        <v>99</v>
      </c>
      <c r="K129" s="21">
        <f t="shared" si="64"/>
        <v>0.15384615384615388</v>
      </c>
      <c r="L129" s="22">
        <f>IF(ISNUMBER(J129), $B145 * K129, "")</f>
        <v>15384.615384615388</v>
      </c>
      <c r="M129" s="30">
        <v>102</v>
      </c>
      <c r="N129" s="21">
        <f t="shared" si="65"/>
        <v>0.18881118881118886</v>
      </c>
      <c r="O129" s="22">
        <f>IF(ISNUMBER(M129), $B145 * N129, "")</f>
        <v>18881.118881118884</v>
      </c>
      <c r="Q129" s="282"/>
      <c r="R129" s="282"/>
      <c r="S129" s="282"/>
    </row>
    <row r="130" spans="1:19" ht="17.25" thickBot="1">
      <c r="A130" s="162" t="s">
        <v>210</v>
      </c>
      <c r="B130" s="129">
        <v>24.8</v>
      </c>
      <c r="C130" s="80">
        <v>-0.18421052630000001</v>
      </c>
      <c r="D130" s="106">
        <v>27.5</v>
      </c>
      <c r="E130" s="107">
        <f>IF(ISNUMBER(D130), (D130 - $B130) / $B130, "")</f>
        <v>0.10887096774193546</v>
      </c>
      <c r="F130" s="108">
        <f>IF(ISNUMBER(D130), $B145 * E130, "")</f>
        <v>10887.096774193546</v>
      </c>
      <c r="G130" s="109">
        <v>27.2</v>
      </c>
      <c r="H130" s="107">
        <f>IF(ISNUMBER(G130), (G130 - $B130) / $B130, "")</f>
        <v>9.6774193548387039E-2</v>
      </c>
      <c r="I130" s="110">
        <f>IF(ISNUMBER(G130), $B145 * H130, "")</f>
        <v>9677.4193548387047</v>
      </c>
      <c r="J130" s="106">
        <v>27.5</v>
      </c>
      <c r="K130" s="107">
        <f>IF(ISNUMBER(J130), (J130 - $B130) / $B130, "")</f>
        <v>0.10887096774193546</v>
      </c>
      <c r="L130" s="108">
        <f>IF(ISNUMBER(J130), $B145 * K130, "")</f>
        <v>10887.096774193546</v>
      </c>
      <c r="M130" s="109">
        <v>29.7</v>
      </c>
      <c r="N130" s="107">
        <f>IF(ISNUMBER(M130), (M130 - $B130) / $B130, "")</f>
        <v>0.19758064516129026</v>
      </c>
      <c r="O130" s="108">
        <f>IF(ISNUMBER(M130), $B145 * N130, "")</f>
        <v>19758.064516129027</v>
      </c>
      <c r="Q130" s="282"/>
      <c r="R130" s="282"/>
      <c r="S130" s="282"/>
    </row>
    <row r="131" spans="1:19" ht="17.25" thickBot="1">
      <c r="A131" s="162" t="s">
        <v>185</v>
      </c>
      <c r="B131" s="126">
        <v>7.52</v>
      </c>
      <c r="C131" s="77">
        <v>-0.1879049676</v>
      </c>
      <c r="D131" s="15">
        <v>8.34</v>
      </c>
      <c r="E131" s="32">
        <f t="shared" ref="E131:E134" si="66">IF(ISNUMBER(D131), (D131 - $B131) / $B131, "")</f>
        <v>0.10904255319148941</v>
      </c>
      <c r="F131" s="18">
        <f>IF(ISNUMBER(D131), $B145 * E131, "")</f>
        <v>10904.255319148941</v>
      </c>
      <c r="G131" s="31">
        <v>8.33</v>
      </c>
      <c r="H131" s="32">
        <f t="shared" ref="H131:H134" si="67">IF(ISNUMBER(G131), (G131 - $B131) / $B131, "")</f>
        <v>0.10771276595744689</v>
      </c>
      <c r="I131" s="101">
        <f>IF(ISNUMBER(G131), $B145 * H131, "")</f>
        <v>10771.276595744688</v>
      </c>
      <c r="J131" s="15">
        <v>8.41</v>
      </c>
      <c r="K131" s="32">
        <f t="shared" ref="K131:K134" si="68">IF(ISNUMBER(J131), (J131 - $B131) / $B131, "")</f>
        <v>0.11835106382978731</v>
      </c>
      <c r="L131" s="18">
        <f>IF(ISNUMBER(J131), $B145 * K131, "")</f>
        <v>11835.106382978731</v>
      </c>
      <c r="M131" s="31">
        <v>8.61</v>
      </c>
      <c r="N131" s="32">
        <f t="shared" ref="N131:N134" si="69">IF(ISNUMBER(M131), (M131 - $B131) / $B131, "")</f>
        <v>0.14494680851063829</v>
      </c>
      <c r="O131" s="18">
        <f>IF(ISNUMBER(M131), $B145 * N131, "")</f>
        <v>14494.680851063829</v>
      </c>
      <c r="Q131" s="282"/>
      <c r="R131" s="282"/>
      <c r="S131" s="282"/>
    </row>
    <row r="132" spans="1:19" ht="17.25" thickBot="1">
      <c r="A132" s="162" t="s">
        <v>219</v>
      </c>
      <c r="B132" s="126">
        <v>4.49</v>
      </c>
      <c r="C132" s="77">
        <v>-0.1895306859</v>
      </c>
      <c r="D132" s="15">
        <v>4.88</v>
      </c>
      <c r="E132" s="32">
        <f t="shared" si="66"/>
        <v>8.6859688195991019E-2</v>
      </c>
      <c r="F132" s="18">
        <f>IF(ISNUMBER(D132), $B145 * E132, "")</f>
        <v>8685.9688195991021</v>
      </c>
      <c r="G132" s="31">
        <v>4.8899999999999997</v>
      </c>
      <c r="H132" s="32">
        <f t="shared" si="67"/>
        <v>8.9086859688195866E-2</v>
      </c>
      <c r="I132" s="101">
        <f>IF(ISNUMBER(G132), $B145 * H132, "")</f>
        <v>8908.6859688195873</v>
      </c>
      <c r="J132" s="15">
        <v>4.92</v>
      </c>
      <c r="K132" s="32">
        <f t="shared" si="68"/>
        <v>9.5768374164810627E-2</v>
      </c>
      <c r="L132" s="18">
        <f>IF(ISNUMBER(J132), $B145 * K132, "")</f>
        <v>9576.837416481063</v>
      </c>
      <c r="M132" s="31">
        <v>5.1100000000000003</v>
      </c>
      <c r="N132" s="32">
        <f t="shared" si="69"/>
        <v>0.1380846325167038</v>
      </c>
      <c r="O132" s="18">
        <f>IF(ISNUMBER(M132), $B145 * N132, "")</f>
        <v>13808.46325167038</v>
      </c>
      <c r="Q132" s="282"/>
      <c r="R132" s="282"/>
      <c r="S132" s="282"/>
    </row>
    <row r="133" spans="1:19" ht="17.25" thickBot="1">
      <c r="A133" s="162" t="s">
        <v>236</v>
      </c>
      <c r="B133" s="126">
        <v>48.7</v>
      </c>
      <c r="C133" s="77">
        <v>-0.19237147600000001</v>
      </c>
      <c r="D133" s="15">
        <v>53.8</v>
      </c>
      <c r="E133" s="32">
        <f t="shared" si="66"/>
        <v>0.10472279260780275</v>
      </c>
      <c r="F133" s="18">
        <f>IF(ISNUMBER(D133), $B145 * E133, "")</f>
        <v>10472.279260780275</v>
      </c>
      <c r="G133" s="31">
        <v>53.6</v>
      </c>
      <c r="H133" s="32">
        <f t="shared" si="67"/>
        <v>0.10061601642710469</v>
      </c>
      <c r="I133" s="101">
        <f>IF(ISNUMBER(G133), $B145 * H133, "")</f>
        <v>10061.60164271047</v>
      </c>
      <c r="J133" s="15">
        <v>54.9</v>
      </c>
      <c r="K133" s="32">
        <f t="shared" si="68"/>
        <v>0.12731006160164263</v>
      </c>
      <c r="L133" s="18">
        <f>IF(ISNUMBER(J133), $B145 * K133, "")</f>
        <v>12731.006160164263</v>
      </c>
      <c r="M133" s="31">
        <v>55.9</v>
      </c>
      <c r="N133" s="32">
        <f t="shared" si="69"/>
        <v>0.14784394250513339</v>
      </c>
      <c r="O133" s="18">
        <f>IF(ISNUMBER(M133), $B145 * N133, "")</f>
        <v>14784.394250513338</v>
      </c>
      <c r="Q133" s="33"/>
      <c r="R133" s="33"/>
    </row>
    <row r="134" spans="1:19" ht="17.25" thickBot="1">
      <c r="A134" s="130" t="s">
        <v>201</v>
      </c>
      <c r="B134" s="131">
        <v>35.5</v>
      </c>
      <c r="C134" s="79">
        <v>-0.19318181819999999</v>
      </c>
      <c r="D134" s="24">
        <v>39.4</v>
      </c>
      <c r="E134" s="25">
        <f t="shared" si="66"/>
        <v>0.10985915492957743</v>
      </c>
      <c r="F134" s="104">
        <f>IF(ISNUMBER(D134), $B145 * E134, "")</f>
        <v>10985.915492957743</v>
      </c>
      <c r="G134" s="102">
        <v>39.6</v>
      </c>
      <c r="H134" s="25">
        <f t="shared" si="67"/>
        <v>0.11549295774647891</v>
      </c>
      <c r="I134" s="103">
        <f>IF(ISNUMBER(G134), $B145 * H134, "")</f>
        <v>11549.295774647891</v>
      </c>
      <c r="J134" s="24">
        <v>40.1</v>
      </c>
      <c r="K134" s="25">
        <f t="shared" si="68"/>
        <v>0.12957746478873244</v>
      </c>
      <c r="L134" s="104">
        <f>IF(ISNUMBER(J134), $B145 * K134, "")</f>
        <v>12957.746478873245</v>
      </c>
      <c r="M134" s="102">
        <v>42.2</v>
      </c>
      <c r="N134" s="25">
        <f t="shared" si="69"/>
        <v>0.18873239436619726</v>
      </c>
      <c r="O134" s="104">
        <f>IF(ISNUMBER(M134), $B145 * N134, "")</f>
        <v>18873.239436619726</v>
      </c>
      <c r="Q134" s="291"/>
      <c r="R134" s="292"/>
      <c r="S134" s="293"/>
    </row>
    <row r="135" spans="1:19">
      <c r="A135" s="161" t="s">
        <v>208</v>
      </c>
      <c r="B135" s="124">
        <v>44.8</v>
      </c>
      <c r="C135" s="76">
        <v>-0.1956912029</v>
      </c>
      <c r="D135" s="13">
        <v>49.3</v>
      </c>
      <c r="E135" s="14">
        <f>IF(ISNUMBER(D135), (D135 - $B135) / $B135, "")</f>
        <v>0.10044642857142858</v>
      </c>
      <c r="F135" s="16">
        <f>IF(ISNUMBER(D135), $B145 * E135, "")</f>
        <v>10044.642857142857</v>
      </c>
      <c r="G135" s="29">
        <v>49.8</v>
      </c>
      <c r="H135" s="14">
        <f>IF(ISNUMBER(G135), (G135 - $B135) / $B135, "")</f>
        <v>0.11160714285714286</v>
      </c>
      <c r="I135" s="100">
        <f>IF(ISNUMBER(G135), $B145 * H135, "")</f>
        <v>11160.714285714286</v>
      </c>
      <c r="J135" s="13">
        <v>49.8</v>
      </c>
      <c r="K135" s="14">
        <f>IF(ISNUMBER(J135), (J135 - $B135) / $B135, "")</f>
        <v>0.11160714285714286</v>
      </c>
      <c r="L135" s="16">
        <f>IF(ISNUMBER(J135), $B145 * K135, "")</f>
        <v>11160.714285714286</v>
      </c>
      <c r="M135" s="29">
        <v>51.1</v>
      </c>
      <c r="N135" s="14">
        <f>IF(ISNUMBER(M135), (M135 - $B135) / $B135, "")</f>
        <v>0.14062500000000011</v>
      </c>
      <c r="O135" s="16">
        <f>IF(ISNUMBER(M135), $B145 * N135, "")</f>
        <v>14062.500000000011</v>
      </c>
      <c r="Q135" s="294"/>
      <c r="R135" s="295"/>
      <c r="S135" s="296"/>
    </row>
    <row r="136" spans="1:19" ht="17.25" thickBot="1">
      <c r="A136" s="162" t="s">
        <v>173</v>
      </c>
      <c r="B136" s="126">
        <v>51.4</v>
      </c>
      <c r="C136" s="77">
        <v>-0.199376947</v>
      </c>
      <c r="D136" s="15">
        <v>56</v>
      </c>
      <c r="E136" s="32">
        <f t="shared" ref="E136:E139" si="70">IF(ISNUMBER(D136), (D136 - $B136) / $B136, "")</f>
        <v>8.9494163424124543E-2</v>
      </c>
      <c r="F136" s="18">
        <f>IF(ISNUMBER(D136), $B145 * E136, "")</f>
        <v>8949.4163424124545</v>
      </c>
      <c r="G136" s="31">
        <v>56.3</v>
      </c>
      <c r="H136" s="32">
        <f t="shared" ref="H136:H139" si="71">IF(ISNUMBER(G136), (G136 - $B136) / $B136, "")</f>
        <v>9.5330739299610875E-2</v>
      </c>
      <c r="I136" s="101">
        <f>IF(ISNUMBER(G136), $B145 * H136, "")</f>
        <v>9533.0739299610868</v>
      </c>
      <c r="J136" s="15">
        <v>56.5</v>
      </c>
      <c r="K136" s="32">
        <f t="shared" ref="K136:K139" si="72">IF(ISNUMBER(J136), (J136 - $B136) / $B136, "")</f>
        <v>9.9221789883268519E-2</v>
      </c>
      <c r="L136" s="18">
        <f>IF(ISNUMBER(J136), $B145 * K136, "")</f>
        <v>9922.178988326852</v>
      </c>
      <c r="M136" s="31">
        <v>58.9</v>
      </c>
      <c r="N136" s="32">
        <f t="shared" ref="N136:N139" si="73">IF(ISNUMBER(M136), (M136 - $B136) / $B136, "")</f>
        <v>0.14591439688715954</v>
      </c>
      <c r="O136" s="18">
        <f>IF(ISNUMBER(M136), $B145 * N136, "")</f>
        <v>14591.439688715955</v>
      </c>
      <c r="Q136" s="297"/>
      <c r="R136" s="298"/>
      <c r="S136" s="299"/>
    </row>
    <row r="137" spans="1:19" ht="17.25" thickBot="1">
      <c r="A137" s="162" t="s">
        <v>227</v>
      </c>
      <c r="B137" s="126">
        <v>40.1</v>
      </c>
      <c r="C137" s="77">
        <v>-0.20119521909999999</v>
      </c>
      <c r="D137" s="15">
        <v>43</v>
      </c>
      <c r="E137" s="32">
        <f t="shared" si="70"/>
        <v>7.2319201995012433E-2</v>
      </c>
      <c r="F137" s="18">
        <f>IF(ISNUMBER(D137), $B145 * E137, "")</f>
        <v>7231.9201995012436</v>
      </c>
      <c r="G137" s="31">
        <v>43.2</v>
      </c>
      <c r="H137" s="32">
        <f t="shared" si="71"/>
        <v>7.7306733167082323E-2</v>
      </c>
      <c r="I137" s="101">
        <f>IF(ISNUMBER(G137), $B145 * H137, "")</f>
        <v>7730.6733167082321</v>
      </c>
      <c r="J137" s="15">
        <v>44.3</v>
      </c>
      <c r="K137" s="32">
        <f t="shared" si="72"/>
        <v>0.10473815461346622</v>
      </c>
      <c r="L137" s="18">
        <f>IF(ISNUMBER(J137), $B145 * K137, "")</f>
        <v>10473.815461346623</v>
      </c>
      <c r="M137" s="31">
        <v>45.4</v>
      </c>
      <c r="N137" s="32">
        <f t="shared" si="73"/>
        <v>0.1321695760598503</v>
      </c>
      <c r="O137" s="18">
        <f>IF(ISNUMBER(M137), $B145 * N137, "")</f>
        <v>13216.95760598503</v>
      </c>
      <c r="Q137" s="282"/>
      <c r="R137" s="282"/>
      <c r="S137" s="282"/>
    </row>
    <row r="138" spans="1:19" ht="17.25" thickBot="1">
      <c r="A138" s="162" t="s">
        <v>112</v>
      </c>
      <c r="B138" s="126">
        <v>54.7</v>
      </c>
      <c r="C138" s="77">
        <v>-0.20145985399999999</v>
      </c>
      <c r="D138" s="15">
        <v>60</v>
      </c>
      <c r="E138" s="32">
        <f t="shared" si="70"/>
        <v>9.6892138939670872E-2</v>
      </c>
      <c r="F138" s="18">
        <f>IF(ISNUMBER(D138), $B145 * E138, "")</f>
        <v>9689.2138939670876</v>
      </c>
      <c r="G138" s="31">
        <v>59.5</v>
      </c>
      <c r="H138" s="32">
        <f t="shared" si="71"/>
        <v>8.7751371115173615E-2</v>
      </c>
      <c r="I138" s="101">
        <f>IF(ISNUMBER(G138), $B145 * H138, "")</f>
        <v>8775.1371115173624</v>
      </c>
      <c r="J138" s="15">
        <v>60.5</v>
      </c>
      <c r="K138" s="32">
        <f t="shared" si="72"/>
        <v>0.10603290676416813</v>
      </c>
      <c r="L138" s="18">
        <f>IF(ISNUMBER(J138), $B145 * K138, "")</f>
        <v>10603.290676416813</v>
      </c>
      <c r="M138" s="31">
        <v>62.4</v>
      </c>
      <c r="N138" s="32">
        <f t="shared" si="73"/>
        <v>0.14076782449725769</v>
      </c>
      <c r="O138" s="18">
        <f>IF(ISNUMBER(M138), $B145 * N138, "")</f>
        <v>14076.78244972577</v>
      </c>
      <c r="Q138" s="277"/>
      <c r="R138" s="277"/>
      <c r="S138" s="277"/>
    </row>
    <row r="139" spans="1:19" ht="17.25" thickBot="1">
      <c r="A139" s="163" t="s">
        <v>171</v>
      </c>
      <c r="B139" s="128">
        <v>1.98</v>
      </c>
      <c r="C139" s="78">
        <v>-0.20799999999999999</v>
      </c>
      <c r="D139" s="20">
        <v>2.5299999999999998</v>
      </c>
      <c r="E139" s="21">
        <f t="shared" si="70"/>
        <v>0.27777777777777768</v>
      </c>
      <c r="F139" s="22">
        <f>IF(ISNUMBER(D139), $B145 * E139, "")</f>
        <v>27777.777777777766</v>
      </c>
      <c r="G139" s="30">
        <v>2.27</v>
      </c>
      <c r="H139" s="21">
        <f t="shared" si="71"/>
        <v>0.14646464646464649</v>
      </c>
      <c r="I139" s="105">
        <f>IF(ISNUMBER(G139), $B145 * H139, "")</f>
        <v>14646.464646464648</v>
      </c>
      <c r="J139" s="20">
        <v>2.33</v>
      </c>
      <c r="K139" s="21">
        <f t="shared" si="72"/>
        <v>0.17676767676767682</v>
      </c>
      <c r="L139" s="22">
        <f>IF(ISNUMBER(J139), $B145 * K139, "")</f>
        <v>17676.767676767682</v>
      </c>
      <c r="M139" s="30">
        <v>2.29</v>
      </c>
      <c r="N139" s="21">
        <f t="shared" si="73"/>
        <v>0.1565656565656566</v>
      </c>
      <c r="O139" s="22">
        <f>IF(ISNUMBER(M139), $B145 * N139, "")</f>
        <v>15656.565656565661</v>
      </c>
      <c r="Q139" s="277"/>
      <c r="R139" s="277"/>
      <c r="S139" s="277"/>
    </row>
    <row r="140" spans="1:19" ht="17.25" thickBot="1">
      <c r="A140" s="162" t="s">
        <v>248</v>
      </c>
      <c r="B140" s="129">
        <v>35.799999999999997</v>
      </c>
      <c r="C140" s="80">
        <v>-0.236673774</v>
      </c>
      <c r="D140" s="106">
        <v>65.3</v>
      </c>
      <c r="E140" s="107">
        <f>IF(ISNUMBER(D140), (D140 - $B140) / $B140, "")</f>
        <v>0.82402234636871519</v>
      </c>
      <c r="F140" s="108">
        <f>IF(ISNUMBER(D140), $B145 * E140, "")</f>
        <v>82402.234636871523</v>
      </c>
      <c r="G140" s="109">
        <v>62.7</v>
      </c>
      <c r="H140" s="107">
        <f>IF(ISNUMBER(G140), (G140 - $B140) / $B140, "")</f>
        <v>0.75139664804469297</v>
      </c>
      <c r="I140" s="110">
        <f>IF(ISNUMBER(G140), $B145 * H140, "")</f>
        <v>75139.664804469299</v>
      </c>
      <c r="J140" s="106">
        <v>63.7</v>
      </c>
      <c r="K140" s="107">
        <f>IF(ISNUMBER(J140), (J140 - $B140) / $B140, "")</f>
        <v>0.77932960893854775</v>
      </c>
      <c r="L140" s="108">
        <f>IF(ISNUMBER(J140), $B145 * K140, "")</f>
        <v>77932.960893854775</v>
      </c>
      <c r="M140" s="109">
        <v>59.7</v>
      </c>
      <c r="N140" s="107">
        <f>IF(ISNUMBER(M140), (M140 - $B140) / $B140, "")</f>
        <v>0.66759776536312865</v>
      </c>
      <c r="O140" s="108">
        <f>IF(ISNUMBER(M140), $B145 * N140, "")</f>
        <v>66759.776536312871</v>
      </c>
      <c r="Q140" s="282"/>
      <c r="R140" s="282"/>
      <c r="S140" s="282"/>
    </row>
    <row r="141" spans="1:19" ht="17.25" thickBot="1">
      <c r="A141" s="162" t="s">
        <v>246</v>
      </c>
      <c r="B141" s="126">
        <v>24.4</v>
      </c>
      <c r="C141" s="77">
        <v>-0.23749999999999999</v>
      </c>
      <c r="D141" s="15">
        <v>31</v>
      </c>
      <c r="E141" s="32">
        <f t="shared" ref="E141:E144" si="74">IF(ISNUMBER(D141), (D141 - $B141) / $B141, "")</f>
        <v>0.2704918032786886</v>
      </c>
      <c r="F141" s="18">
        <f>IF(ISNUMBER(D141), $B145 * E141, "")</f>
        <v>27049.18032786886</v>
      </c>
      <c r="G141" s="31">
        <v>28.3</v>
      </c>
      <c r="H141" s="32">
        <f t="shared" ref="H141:H144" si="75">IF(ISNUMBER(G141), (G141 - $B141) / $B141, "")</f>
        <v>0.15983606557377059</v>
      </c>
      <c r="I141" s="101">
        <f>IF(ISNUMBER(G141), $B145 * H141, "")</f>
        <v>15983.606557377059</v>
      </c>
      <c r="J141" s="15">
        <v>28.3</v>
      </c>
      <c r="K141" s="32">
        <f t="shared" ref="K141:K144" si="76">IF(ISNUMBER(J141), (J141 - $B141) / $B141, "")</f>
        <v>0.15983606557377059</v>
      </c>
      <c r="L141" s="18">
        <f>IF(ISNUMBER(J141), $B145 * K141, "")</f>
        <v>15983.606557377059</v>
      </c>
      <c r="M141" s="31">
        <v>28.5</v>
      </c>
      <c r="N141" s="32">
        <f t="shared" ref="N141:N144" si="77">IF(ISNUMBER(M141), (M141 - $B141) / $B141, "")</f>
        <v>0.16803278688524598</v>
      </c>
      <c r="O141" s="18">
        <f>IF(ISNUMBER(M141), $B145 * N141, "")</f>
        <v>16803.278688524599</v>
      </c>
      <c r="Q141" s="282"/>
      <c r="R141" s="282"/>
      <c r="S141" s="282"/>
    </row>
    <row r="142" spans="1:19" ht="17.25" thickBot="1">
      <c r="A142" s="162" t="s">
        <v>122</v>
      </c>
      <c r="B142" s="126">
        <v>8.1300000000000008</v>
      </c>
      <c r="C142" s="77">
        <v>-0.2805309735</v>
      </c>
      <c r="D142" s="15">
        <v>9.26</v>
      </c>
      <c r="E142" s="32">
        <f t="shared" si="74"/>
        <v>0.138991389913899</v>
      </c>
      <c r="F142" s="18">
        <f>IF(ISNUMBER(D142), $B145 * E142, "")</f>
        <v>13899.1389913899</v>
      </c>
      <c r="G142" s="31">
        <v>8.73</v>
      </c>
      <c r="H142" s="32">
        <f t="shared" si="75"/>
        <v>7.3800738007380018E-2</v>
      </c>
      <c r="I142" s="101">
        <f>IF(ISNUMBER(G142), $B145 * H142, "")</f>
        <v>7380.0738007380014</v>
      </c>
      <c r="J142" s="15">
        <v>8.7899999999999991</v>
      </c>
      <c r="K142" s="32">
        <f t="shared" si="76"/>
        <v>8.118081180811787E-2</v>
      </c>
      <c r="L142" s="18">
        <f>IF(ISNUMBER(J142), $B145 * K142, "")</f>
        <v>8118.0811808117869</v>
      </c>
      <c r="M142" s="31">
        <v>8.8000000000000007</v>
      </c>
      <c r="N142" s="32">
        <f t="shared" si="77"/>
        <v>8.2410824108241063E-2</v>
      </c>
      <c r="O142" s="18">
        <f>IF(ISNUMBER(M142), $B145 * N142, "")</f>
        <v>8241.0824108241068</v>
      </c>
      <c r="Q142" s="282"/>
      <c r="R142" s="282"/>
      <c r="S142" s="282"/>
    </row>
    <row r="143" spans="1:19">
      <c r="A143" s="162" t="s">
        <v>277</v>
      </c>
      <c r="B143" s="126">
        <v>25.6</v>
      </c>
      <c r="C143" s="77">
        <v>-0.30054644809999997</v>
      </c>
      <c r="D143" s="15">
        <v>30.5</v>
      </c>
      <c r="E143" s="32">
        <f t="shared" si="74"/>
        <v>0.19140624999999994</v>
      </c>
      <c r="F143" s="18">
        <f>IF(ISNUMBER(D143), $B145 * E143, "")</f>
        <v>19140.624999999993</v>
      </c>
      <c r="G143" s="31">
        <v>28.5</v>
      </c>
      <c r="H143" s="32">
        <f t="shared" si="75"/>
        <v>0.11328124999999994</v>
      </c>
      <c r="I143" s="101">
        <f>IF(ISNUMBER(G143), $B145 * H143, "")</f>
        <v>11328.124999999995</v>
      </c>
      <c r="J143" s="15">
        <v>28.8</v>
      </c>
      <c r="K143" s="32">
        <f t="shared" si="76"/>
        <v>0.12499999999999997</v>
      </c>
      <c r="L143" s="18">
        <f>IF(ISNUMBER(J143), $B145 * K143, "")</f>
        <v>12499.999999999996</v>
      </c>
      <c r="M143" s="31">
        <v>29</v>
      </c>
      <c r="N143" s="32">
        <f t="shared" si="77"/>
        <v>0.13281249999999994</v>
      </c>
      <c r="O143" s="18">
        <f>IF(ISNUMBER(M143), $B145 * N143, "")</f>
        <v>13281.249999999995</v>
      </c>
      <c r="Q143" s="304"/>
      <c r="R143" s="305"/>
      <c r="S143" s="306"/>
    </row>
    <row r="144" spans="1:19" ht="17.25" thickBot="1">
      <c r="A144" s="130" t="s">
        <v>233</v>
      </c>
      <c r="B144" s="131">
        <v>5.9</v>
      </c>
      <c r="C144" s="79">
        <v>-0.30342384890000001</v>
      </c>
      <c r="D144" s="24">
        <v>7.08</v>
      </c>
      <c r="E144" s="25">
        <f t="shared" si="74"/>
        <v>0.19999999999999993</v>
      </c>
      <c r="F144" s="104">
        <f>IF(ISNUMBER(D144), $B145 * E144, "")</f>
        <v>19999.999999999993</v>
      </c>
      <c r="G144" s="102">
        <v>6.63</v>
      </c>
      <c r="H144" s="25">
        <f t="shared" si="75"/>
        <v>0.12372881355932194</v>
      </c>
      <c r="I144" s="103">
        <f>IF(ISNUMBER(G144), $B145 * H144, "")</f>
        <v>12372.881355932193</v>
      </c>
      <c r="J144" s="24">
        <v>6.53</v>
      </c>
      <c r="K144" s="25">
        <f t="shared" si="76"/>
        <v>0.10677966101694913</v>
      </c>
      <c r="L144" s="104">
        <f>IF(ISNUMBER(J144), $B145 * K144, "")</f>
        <v>10677.966101694914</v>
      </c>
      <c r="M144" s="102">
        <v>6.55</v>
      </c>
      <c r="N144" s="25">
        <f t="shared" si="77"/>
        <v>0.11016949152542363</v>
      </c>
      <c r="O144" s="104">
        <f>IF(ISNUMBER(M144), $B145 * N144, "")</f>
        <v>11016.949152542364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0.16971381992251952</v>
      </c>
      <c r="F145" s="28">
        <f>SUM(F125:F144)</f>
        <v>339427.63984503911</v>
      </c>
      <c r="G145" s="26" t="s">
        <v>296</v>
      </c>
      <c r="H145" s="27">
        <f>IF(COUNT(H125:H144), SUM(H125:H144) / COUNT(H125:H144), 0)</f>
        <v>0.14098337660464363</v>
      </c>
      <c r="I145" s="28">
        <f>SUM(I125:I144)</f>
        <v>281966.75320928736</v>
      </c>
      <c r="J145" s="26" t="s">
        <v>296</v>
      </c>
      <c r="K145" s="27">
        <f>IF(COUNT(K125:K144), SUM(K125:K144) / COUNT(K125:K144), 0)</f>
        <v>0.15088545073860091</v>
      </c>
      <c r="L145" s="28">
        <f>SUM(L125:L144)</f>
        <v>301770.90147720178</v>
      </c>
      <c r="M145" s="26" t="s">
        <v>296</v>
      </c>
      <c r="N145" s="27">
        <f>IF(COUNT(N125:N144), SUM(N125:N144) / COUNT(N125:N144), 0)</f>
        <v>0.16742305755911274</v>
      </c>
      <c r="O145" s="28">
        <f>SUM(O125:O144)</f>
        <v>334846.11511822551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4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2021-06-23(수) 오전 00:00</v>
      </c>
      <c r="C150" s="320"/>
      <c r="D150" s="279" t="str">
        <f>TEXT($G$1, "[$-ko-KR]yyyy-mm-dd(ddd) ") &amp; "오후 14:00"</f>
        <v>2021-06-23(수) 오후 14:00</v>
      </c>
      <c r="E150" s="280"/>
      <c r="F150" s="281"/>
      <c r="G150" s="279" t="str">
        <f>TEXT($G$1, "[$-ko-KR]yyyy-mm-dd(ddd) ") &amp; "오후 19:00"</f>
        <v>2021-06-23(수) 오후 19:00</v>
      </c>
      <c r="H150" s="280"/>
      <c r="I150" s="281"/>
      <c r="J150" s="279" t="str">
        <f>TEXT($G$1, "[$-ko-KR]yyyy-mm-dd(ddd) ") &amp; "오후 21:00"</f>
        <v>2021-06-23(수) 오후 21:00</v>
      </c>
      <c r="K150" s="280"/>
      <c r="L150" s="281"/>
      <c r="M150" s="279" t="str">
        <f>TEXT($G$1+1, "[$-ko-KR]yyyy-mm-dd(ddd) ") &amp; "오전 00:00"</f>
        <v>2021-06-24(목)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9" t="s">
        <v>58</v>
      </c>
      <c r="H151" s="250" t="s">
        <v>293</v>
      </c>
      <c r="I151" s="25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104</v>
      </c>
      <c r="B152" s="124">
        <v>653</v>
      </c>
      <c r="C152" s="76">
        <v>-0.11756756760000001</v>
      </c>
      <c r="D152" s="13">
        <v>713</v>
      </c>
      <c r="E152" s="14">
        <f>IF(ISNUMBER(D152), (D152 - $B152) / $B152, "")</f>
        <v>9.1883614088820828E-2</v>
      </c>
      <c r="F152" s="16">
        <f>IF(ISNUMBER(D152), $B172 * E152, "")</f>
        <v>9188.3614088820832</v>
      </c>
      <c r="G152" s="29">
        <v>725</v>
      </c>
      <c r="H152" s="14">
        <f>IF(ISNUMBER(G152), (G152 - $B152) / $B152, "")</f>
        <v>0.11026033690658499</v>
      </c>
      <c r="I152" s="100">
        <f>IF(ISNUMBER(G152), $B172 * H152, "")</f>
        <v>11026.033690658498</v>
      </c>
      <c r="J152" s="13">
        <v>724</v>
      </c>
      <c r="K152" s="14">
        <f>IF(ISNUMBER(J152), (J152 - $B152) / $B152, "")</f>
        <v>0.10872894333843798</v>
      </c>
      <c r="L152" s="16">
        <f>IF(ISNUMBER(J152), $B172 * K152, "")</f>
        <v>10872.894333843798</v>
      </c>
      <c r="M152" s="29">
        <v>728</v>
      </c>
      <c r="N152" s="14">
        <f>IF(ISNUMBER(M152), (M152 - $B152) / $B152, "")</f>
        <v>0.11485451761102604</v>
      </c>
      <c r="O152" s="16">
        <f>IF(ISNUMBER(M152), $B172 * N152, "")</f>
        <v>11485.451761102604</v>
      </c>
      <c r="Q152" s="277"/>
      <c r="R152" s="277"/>
      <c r="S152" s="277"/>
    </row>
    <row r="153" spans="1:19" ht="17.25" thickBot="1">
      <c r="A153" s="162" t="s">
        <v>142</v>
      </c>
      <c r="B153" s="126">
        <v>477</v>
      </c>
      <c r="C153" s="77">
        <v>-0.11992619929999999</v>
      </c>
      <c r="D153" s="15">
        <v>530</v>
      </c>
      <c r="E153" s="32">
        <f t="shared" ref="E153:E156" si="78">IF(ISNUMBER(D153), (D153 - $B153) / $B153, "")</f>
        <v>0.1111111111111111</v>
      </c>
      <c r="F153" s="18">
        <f>IF(ISNUMBER(D153), $B172 * E153, "")</f>
        <v>11111.111111111111</v>
      </c>
      <c r="G153" s="31">
        <v>534</v>
      </c>
      <c r="H153" s="32">
        <f t="shared" ref="H153:H156" si="79">IF(ISNUMBER(G153), (G153 - $B153) / $B153, "")</f>
        <v>0.11949685534591195</v>
      </c>
      <c r="I153" s="101">
        <f>IF(ISNUMBER(G153), $B172 * H153, "")</f>
        <v>11949.685534591195</v>
      </c>
      <c r="J153" s="15">
        <v>543</v>
      </c>
      <c r="K153" s="32">
        <f t="shared" ref="K153:K156" si="80">IF(ISNUMBER(J153), (J153 - $B153) / $B153, "")</f>
        <v>0.13836477987421383</v>
      </c>
      <c r="L153" s="18">
        <f>IF(ISNUMBER(J153), $B172 * K153, "")</f>
        <v>13836.477987421384</v>
      </c>
      <c r="M153" s="31">
        <v>541</v>
      </c>
      <c r="N153" s="32">
        <f t="shared" ref="N153:N156" si="81">IF(ISNUMBER(M153), (M153 - $B153) / $B153, "")</f>
        <v>0.13417190775681342</v>
      </c>
      <c r="O153" s="18">
        <f>IF(ISNUMBER(M153), $B172 * N153, "")</f>
        <v>13417.190775681342</v>
      </c>
      <c r="Q153" s="277"/>
      <c r="R153" s="277"/>
      <c r="S153" s="277"/>
    </row>
    <row r="154" spans="1:19" ht="17.25" thickBot="1">
      <c r="A154" s="162" t="s">
        <v>244</v>
      </c>
      <c r="B154" s="126">
        <v>641</v>
      </c>
      <c r="C154" s="77">
        <v>-0.12551159619999999</v>
      </c>
      <c r="D154" s="15">
        <v>737</v>
      </c>
      <c r="E154" s="32">
        <f t="shared" si="78"/>
        <v>0.14976599063962559</v>
      </c>
      <c r="F154" s="18">
        <f>IF(ISNUMBER(D154), $B172 * E154, "")</f>
        <v>14976.59906396256</v>
      </c>
      <c r="G154" s="31">
        <v>708</v>
      </c>
      <c r="H154" s="32">
        <f t="shared" si="79"/>
        <v>0.10452418096723869</v>
      </c>
      <c r="I154" s="101">
        <f>IF(ISNUMBER(G154), $B172 * H154, "")</f>
        <v>10452.418096723868</v>
      </c>
      <c r="J154" s="15">
        <v>714</v>
      </c>
      <c r="K154" s="32">
        <f t="shared" si="80"/>
        <v>0.11388455538221529</v>
      </c>
      <c r="L154" s="18">
        <f>IF(ISNUMBER(J154), $B172 * K154, "")</f>
        <v>11388.455538221529</v>
      </c>
      <c r="M154" s="31">
        <v>709</v>
      </c>
      <c r="N154" s="32">
        <f t="shared" si="81"/>
        <v>0.10608424336973479</v>
      </c>
      <c r="O154" s="18">
        <f>IF(ISNUMBER(M154), $B172 * N154, "")</f>
        <v>10608.42433697348</v>
      </c>
      <c r="Q154" s="282"/>
      <c r="R154" s="282"/>
      <c r="S154" s="282"/>
    </row>
    <row r="155" spans="1:19" ht="17.25" thickBot="1">
      <c r="A155" s="162" t="s">
        <v>165</v>
      </c>
      <c r="B155" s="126">
        <v>646</v>
      </c>
      <c r="C155" s="77">
        <v>-0.1258457375</v>
      </c>
      <c r="D155" s="15">
        <v>726</v>
      </c>
      <c r="E155" s="32">
        <f t="shared" si="78"/>
        <v>0.1238390092879257</v>
      </c>
      <c r="F155" s="18">
        <f>IF(ISNUMBER(D155), $B172 * E155, "")</f>
        <v>12383.900928792569</v>
      </c>
      <c r="G155" s="31">
        <v>736</v>
      </c>
      <c r="H155" s="32">
        <f t="shared" si="79"/>
        <v>0.13931888544891641</v>
      </c>
      <c r="I155" s="101">
        <f>IF(ISNUMBER(G155), $B172 * H155, "")</f>
        <v>13931.888544891641</v>
      </c>
      <c r="J155" s="15">
        <v>746</v>
      </c>
      <c r="K155" s="32">
        <f t="shared" si="80"/>
        <v>0.15479876160990713</v>
      </c>
      <c r="L155" s="18">
        <f>IF(ISNUMBER(J155), $B172 * K155, "")</f>
        <v>15479.876160990712</v>
      </c>
      <c r="M155" s="31">
        <v>777</v>
      </c>
      <c r="N155" s="32">
        <f t="shared" si="81"/>
        <v>0.20278637770897834</v>
      </c>
      <c r="O155" s="18">
        <f>IF(ISNUMBER(M155), $B172 * N155, "")</f>
        <v>20278.637770897833</v>
      </c>
      <c r="Q155" s="282"/>
      <c r="R155" s="282"/>
      <c r="S155" s="282"/>
    </row>
    <row r="156" spans="1:19" ht="17.25" thickBot="1">
      <c r="A156" s="163" t="s">
        <v>267</v>
      </c>
      <c r="B156" s="128">
        <v>729</v>
      </c>
      <c r="C156" s="78">
        <v>-0.1372781065</v>
      </c>
      <c r="D156" s="20">
        <v>810</v>
      </c>
      <c r="E156" s="21">
        <f t="shared" si="78"/>
        <v>0.1111111111111111</v>
      </c>
      <c r="F156" s="22">
        <f>IF(ISNUMBER(D156), $B172 * E156, "")</f>
        <v>11111.111111111111</v>
      </c>
      <c r="G156" s="30">
        <v>823</v>
      </c>
      <c r="H156" s="21">
        <f t="shared" si="79"/>
        <v>0.12894375857338819</v>
      </c>
      <c r="I156" s="105">
        <f>IF(ISNUMBER(G156), $B172 * H156, "")</f>
        <v>12894.375857338819</v>
      </c>
      <c r="J156" s="20">
        <v>831</v>
      </c>
      <c r="K156" s="21">
        <f t="shared" si="80"/>
        <v>0.13991769547325103</v>
      </c>
      <c r="L156" s="22">
        <f>IF(ISNUMBER(J156), $B172 * K156, "")</f>
        <v>13991.769547325102</v>
      </c>
      <c r="M156" s="30">
        <v>848</v>
      </c>
      <c r="N156" s="21">
        <f t="shared" si="81"/>
        <v>0.16323731138545952</v>
      </c>
      <c r="O156" s="22">
        <f>IF(ISNUMBER(M156), $B172 * N156, "")</f>
        <v>16323.731138545952</v>
      </c>
      <c r="Q156" s="282"/>
      <c r="R156" s="282"/>
      <c r="S156" s="282"/>
    </row>
    <row r="157" spans="1:19" ht="17.25" thickBot="1">
      <c r="A157" s="162" t="s">
        <v>181</v>
      </c>
      <c r="B157" s="129">
        <v>125</v>
      </c>
      <c r="C157" s="80">
        <v>-0.1438356164</v>
      </c>
      <c r="D157" s="106">
        <v>138</v>
      </c>
      <c r="E157" s="107">
        <f>IF(ISNUMBER(D157), (D157 - $B157) / $B157, "")</f>
        <v>0.104</v>
      </c>
      <c r="F157" s="108">
        <f>IF(ISNUMBER(D157), $B172 * E157, "")</f>
        <v>10400</v>
      </c>
      <c r="G157" s="109">
        <v>140</v>
      </c>
      <c r="H157" s="107">
        <f>IF(ISNUMBER(G157), (G157 - $B157) / $B157, "")</f>
        <v>0.12</v>
      </c>
      <c r="I157" s="110">
        <f>IF(ISNUMBER(G157), $B172 * H157, "")</f>
        <v>12000</v>
      </c>
      <c r="J157" s="106">
        <v>142</v>
      </c>
      <c r="K157" s="107">
        <f>IF(ISNUMBER(J157), (J157 - $B157) / $B157, "")</f>
        <v>0.13600000000000001</v>
      </c>
      <c r="L157" s="108">
        <f>IF(ISNUMBER(J157), $B172 * K157, "")</f>
        <v>13600.000000000002</v>
      </c>
      <c r="M157" s="109">
        <v>144</v>
      </c>
      <c r="N157" s="107">
        <f>IF(ISNUMBER(M157), (M157 - $B157) / $B157, "")</f>
        <v>0.152</v>
      </c>
      <c r="O157" s="108">
        <f>IF(ISNUMBER(M157), $B172 * N157, "")</f>
        <v>15200</v>
      </c>
      <c r="Q157" s="282"/>
      <c r="R157" s="282"/>
      <c r="S157" s="282"/>
    </row>
    <row r="158" spans="1:19" ht="17.25" thickBot="1">
      <c r="A158" s="162" t="s">
        <v>279</v>
      </c>
      <c r="B158" s="126">
        <v>113</v>
      </c>
      <c r="C158" s="77">
        <v>-0.14393939389999999</v>
      </c>
      <c r="D158" s="15">
        <v>124</v>
      </c>
      <c r="E158" s="32">
        <f t="shared" ref="E158:E161" si="82">IF(ISNUMBER(D158), (D158 - $B158) / $B158, "")</f>
        <v>9.7345132743362831E-2</v>
      </c>
      <c r="F158" s="18">
        <f>IF(ISNUMBER(D158), $B172 * E158, "")</f>
        <v>9734.5132743362828</v>
      </c>
      <c r="G158" s="31">
        <v>127</v>
      </c>
      <c r="H158" s="32">
        <f t="shared" ref="H158:H161" si="83">IF(ISNUMBER(G158), (G158 - $B158) / $B158, "")</f>
        <v>0.12389380530973451</v>
      </c>
      <c r="I158" s="101">
        <f>IF(ISNUMBER(G158), $B172 * H158, "")</f>
        <v>12389.380530973451</v>
      </c>
      <c r="J158" s="15">
        <v>128</v>
      </c>
      <c r="K158" s="32">
        <f t="shared" ref="K158:K161" si="84">IF(ISNUMBER(J158), (J158 - $B158) / $B158, "")</f>
        <v>0.13274336283185842</v>
      </c>
      <c r="L158" s="18">
        <f>IF(ISNUMBER(J158), $B172 * K158, "")</f>
        <v>13274.336283185841</v>
      </c>
      <c r="M158" s="31">
        <v>127</v>
      </c>
      <c r="N158" s="32">
        <f t="shared" ref="N158:N161" si="85">IF(ISNUMBER(M158), (M158 - $B158) / $B158, "")</f>
        <v>0.12389380530973451</v>
      </c>
      <c r="O158" s="18">
        <f>IF(ISNUMBER(M158), $B172 * N158, "")</f>
        <v>12389.380530973451</v>
      </c>
      <c r="Q158" s="282"/>
      <c r="R158" s="282"/>
      <c r="S158" s="282"/>
    </row>
    <row r="159" spans="1:19" ht="17.25" thickBot="1">
      <c r="A159" s="162" t="s">
        <v>57</v>
      </c>
      <c r="B159" s="126">
        <v>108</v>
      </c>
      <c r="C159" s="77">
        <v>-0.14960629919999999</v>
      </c>
      <c r="D159" s="15">
        <v>121</v>
      </c>
      <c r="E159" s="32">
        <f t="shared" si="82"/>
        <v>0.12037037037037036</v>
      </c>
      <c r="F159" s="18">
        <f>IF(ISNUMBER(D159), $B172 * E159, "")</f>
        <v>12037.037037037036</v>
      </c>
      <c r="G159" s="31">
        <v>124</v>
      </c>
      <c r="H159" s="32">
        <f t="shared" si="83"/>
        <v>0.14814814814814814</v>
      </c>
      <c r="I159" s="101">
        <f>IF(ISNUMBER(G159), $B172 * H159, "")</f>
        <v>14814.814814814814</v>
      </c>
      <c r="J159" s="15">
        <v>128</v>
      </c>
      <c r="K159" s="32">
        <f t="shared" si="84"/>
        <v>0.18518518518518517</v>
      </c>
      <c r="L159" s="18">
        <f>IF(ISNUMBER(J159), $B172 * K159, "")</f>
        <v>18518.518518518518</v>
      </c>
      <c r="M159" s="31">
        <v>131</v>
      </c>
      <c r="N159" s="32">
        <f t="shared" si="85"/>
        <v>0.21296296296296297</v>
      </c>
      <c r="O159" s="18">
        <f>IF(ISNUMBER(M159), $B172 * N159, "")</f>
        <v>21296.296296296296</v>
      </c>
      <c r="Q159" s="282"/>
      <c r="R159" s="282"/>
      <c r="S159" s="282"/>
    </row>
    <row r="160" spans="1:19" ht="17.25" thickBot="1">
      <c r="A160" s="162" t="s">
        <v>169</v>
      </c>
      <c r="B160" s="126">
        <v>145</v>
      </c>
      <c r="C160" s="77">
        <v>-0.15697674419999999</v>
      </c>
      <c r="D160" s="15">
        <v>160</v>
      </c>
      <c r="E160" s="32">
        <f t="shared" si="82"/>
        <v>0.10344827586206896</v>
      </c>
      <c r="F160" s="18">
        <f>IF(ISNUMBER(D160), $B172 * E160, "")</f>
        <v>10344.827586206897</v>
      </c>
      <c r="G160" s="31">
        <v>163</v>
      </c>
      <c r="H160" s="32">
        <f t="shared" si="83"/>
        <v>0.12413793103448276</v>
      </c>
      <c r="I160" s="101">
        <f>IF(ISNUMBER(G160), $B172 * H160, "")</f>
        <v>12413.793103448275</v>
      </c>
      <c r="J160" s="15">
        <v>166</v>
      </c>
      <c r="K160" s="32">
        <f t="shared" si="84"/>
        <v>0.14482758620689656</v>
      </c>
      <c r="L160" s="18">
        <f>IF(ISNUMBER(J160), $B172 * K160, "")</f>
        <v>14482.758620689656</v>
      </c>
      <c r="M160" s="31">
        <v>168</v>
      </c>
      <c r="N160" s="32">
        <f t="shared" si="85"/>
        <v>0.15862068965517243</v>
      </c>
      <c r="O160" s="18">
        <f>IF(ISNUMBER(M160), $B172 * N160, "")</f>
        <v>15862.068965517243</v>
      </c>
      <c r="Q160" s="33"/>
      <c r="R160" s="33"/>
    </row>
    <row r="161" spans="1:19" ht="17.25" thickBot="1">
      <c r="A161" s="130" t="s">
        <v>275</v>
      </c>
      <c r="B161" s="131">
        <v>407</v>
      </c>
      <c r="C161" s="79">
        <v>-0.1573498965</v>
      </c>
      <c r="D161" s="24">
        <v>446</v>
      </c>
      <c r="E161" s="25">
        <f t="shared" si="82"/>
        <v>9.5823095823095825E-2</v>
      </c>
      <c r="F161" s="104">
        <f>IF(ISNUMBER(D161), $B172 * E161, "")</f>
        <v>9582.3095823095828</v>
      </c>
      <c r="G161" s="102">
        <v>452</v>
      </c>
      <c r="H161" s="25">
        <f t="shared" si="83"/>
        <v>0.11056511056511056</v>
      </c>
      <c r="I161" s="103">
        <f>IF(ISNUMBER(G161), $B172 * H161, "")</f>
        <v>11056.511056511057</v>
      </c>
      <c r="J161" s="24">
        <v>452</v>
      </c>
      <c r="K161" s="25">
        <f t="shared" si="84"/>
        <v>0.11056511056511056</v>
      </c>
      <c r="L161" s="104">
        <f>IF(ISNUMBER(J161), $B172 * K161, "")</f>
        <v>11056.511056511057</v>
      </c>
      <c r="M161" s="102">
        <v>468</v>
      </c>
      <c r="N161" s="25">
        <f t="shared" si="85"/>
        <v>0.14987714987714987</v>
      </c>
      <c r="O161" s="104">
        <f>IF(ISNUMBER(M161), $B172 * N161, "")</f>
        <v>14987.714987714986</v>
      </c>
      <c r="Q161" s="291"/>
      <c r="R161" s="292"/>
      <c r="S161" s="293"/>
    </row>
    <row r="162" spans="1:19">
      <c r="A162" s="161" t="s">
        <v>191</v>
      </c>
      <c r="B162" s="124">
        <v>500</v>
      </c>
      <c r="C162" s="76">
        <v>-0.16107382549999999</v>
      </c>
      <c r="D162" s="13">
        <v>562</v>
      </c>
      <c r="E162" s="14">
        <f>IF(ISNUMBER(D162), (D162 - $B162) / $B162, "")</f>
        <v>0.124</v>
      </c>
      <c r="F162" s="16">
        <f>IF(ISNUMBER(D162), $B172 * E162, "")</f>
        <v>12400</v>
      </c>
      <c r="G162" s="29">
        <v>571</v>
      </c>
      <c r="H162" s="14">
        <f>IF(ISNUMBER(G162), (G162 - $B162) / $B162, "")</f>
        <v>0.14199999999999999</v>
      </c>
      <c r="I162" s="100">
        <f>IF(ISNUMBER(G162), $B172 * H162, "")</f>
        <v>14199.999999999998</v>
      </c>
      <c r="J162" s="13">
        <v>576</v>
      </c>
      <c r="K162" s="14">
        <f>IF(ISNUMBER(J162), (J162 - $B162) / $B162, "")</f>
        <v>0.152</v>
      </c>
      <c r="L162" s="16">
        <f>IF(ISNUMBER(J162), $B172 * K162, "")</f>
        <v>15200</v>
      </c>
      <c r="M162" s="29">
        <v>583</v>
      </c>
      <c r="N162" s="14">
        <f>IF(ISNUMBER(M162), (M162 - $B162) / $B162, "")</f>
        <v>0.16600000000000001</v>
      </c>
      <c r="O162" s="16">
        <f>IF(ISNUMBER(M162), $B172 * N162, "")</f>
        <v>16600</v>
      </c>
      <c r="Q162" s="294"/>
      <c r="R162" s="295"/>
      <c r="S162" s="296"/>
    </row>
    <row r="163" spans="1:19" ht="17.25" thickBot="1">
      <c r="A163" s="162" t="s">
        <v>265</v>
      </c>
      <c r="B163" s="126">
        <v>206</v>
      </c>
      <c r="C163" s="77">
        <v>-0.162601626</v>
      </c>
      <c r="D163" s="15">
        <v>247</v>
      </c>
      <c r="E163" s="32">
        <f t="shared" ref="E163:E166" si="86">IF(ISNUMBER(D163), (D163 - $B163) / $B163, "")</f>
        <v>0.19902912621359223</v>
      </c>
      <c r="F163" s="18">
        <f>IF(ISNUMBER(D163), $B172 * E163, "")</f>
        <v>19902.912621359224</v>
      </c>
      <c r="G163" s="31">
        <v>251</v>
      </c>
      <c r="H163" s="32">
        <f t="shared" ref="H163:H166" si="87">IF(ISNUMBER(G163), (G163 - $B163) / $B163, "")</f>
        <v>0.21844660194174756</v>
      </c>
      <c r="I163" s="101">
        <f>IF(ISNUMBER(G163), $B172 * H163, "")</f>
        <v>21844.660194174758</v>
      </c>
      <c r="J163" s="15">
        <v>251</v>
      </c>
      <c r="K163" s="32">
        <f t="shared" ref="K163:K166" si="88">IF(ISNUMBER(J163), (J163 - $B163) / $B163, "")</f>
        <v>0.21844660194174756</v>
      </c>
      <c r="L163" s="18">
        <f>IF(ISNUMBER(J163), $B172 * K163, "")</f>
        <v>21844.660194174758</v>
      </c>
      <c r="M163" s="31">
        <v>255</v>
      </c>
      <c r="N163" s="32">
        <f t="shared" ref="N163:N166" si="89">IF(ISNUMBER(M163), (M163 - $B163) / $B163, "")</f>
        <v>0.23786407766990292</v>
      </c>
      <c r="O163" s="18">
        <f>IF(ISNUMBER(M163), $B172 * N163, "")</f>
        <v>23786.407766990291</v>
      </c>
      <c r="Q163" s="297"/>
      <c r="R163" s="298"/>
      <c r="S163" s="299"/>
    </row>
    <row r="164" spans="1:19" ht="17.25" thickBot="1">
      <c r="A164" s="162" t="s">
        <v>221</v>
      </c>
      <c r="B164" s="126">
        <v>560</v>
      </c>
      <c r="C164" s="77">
        <v>-0.1679049034</v>
      </c>
      <c r="D164" s="15">
        <v>630</v>
      </c>
      <c r="E164" s="32">
        <f t="shared" si="86"/>
        <v>0.125</v>
      </c>
      <c r="F164" s="18">
        <f>IF(ISNUMBER(D164), $B172 * E164, "")</f>
        <v>12500</v>
      </c>
      <c r="G164" s="31">
        <v>631</v>
      </c>
      <c r="H164" s="32">
        <f t="shared" si="87"/>
        <v>0.12678571428571428</v>
      </c>
      <c r="I164" s="101">
        <f>IF(ISNUMBER(G164), $B172 * H164, "")</f>
        <v>12678.571428571428</v>
      </c>
      <c r="J164" s="15">
        <v>632</v>
      </c>
      <c r="K164" s="32">
        <f t="shared" si="88"/>
        <v>0.12857142857142856</v>
      </c>
      <c r="L164" s="18">
        <f>IF(ISNUMBER(J164), $B172 * K164, "")</f>
        <v>12857.142857142855</v>
      </c>
      <c r="M164" s="31">
        <v>637</v>
      </c>
      <c r="N164" s="32">
        <f t="shared" si="89"/>
        <v>0.13750000000000001</v>
      </c>
      <c r="O164" s="18">
        <f>IF(ISNUMBER(M164), $B172 * N164, "")</f>
        <v>13750.000000000002</v>
      </c>
      <c r="Q164" s="282"/>
      <c r="R164" s="282"/>
      <c r="S164" s="282"/>
    </row>
    <row r="165" spans="1:19" ht="17.25" thickBot="1">
      <c r="A165" s="162" t="s">
        <v>240</v>
      </c>
      <c r="B165" s="126">
        <v>767</v>
      </c>
      <c r="C165" s="77">
        <v>-0.1681127983</v>
      </c>
      <c r="D165" s="15">
        <v>837</v>
      </c>
      <c r="E165" s="32">
        <f t="shared" si="86"/>
        <v>9.126466753585398E-2</v>
      </c>
      <c r="F165" s="18">
        <f>IF(ISNUMBER(D165), $B172 * E165, "")</f>
        <v>9126.4667535853987</v>
      </c>
      <c r="G165" s="31">
        <v>849</v>
      </c>
      <c r="H165" s="32">
        <f t="shared" si="87"/>
        <v>0.10691003911342895</v>
      </c>
      <c r="I165" s="101">
        <f>IF(ISNUMBER(G165), $B172 * H165, "")</f>
        <v>10691.003911342894</v>
      </c>
      <c r="J165" s="15">
        <v>857</v>
      </c>
      <c r="K165" s="32">
        <f t="shared" si="88"/>
        <v>0.11734028683181226</v>
      </c>
      <c r="L165" s="18">
        <f>IF(ISNUMBER(J165), $B172 * K165, "")</f>
        <v>11734.028683181226</v>
      </c>
      <c r="M165" s="31">
        <v>876</v>
      </c>
      <c r="N165" s="32">
        <f t="shared" si="89"/>
        <v>0.14211212516297261</v>
      </c>
      <c r="O165" s="18">
        <f>IF(ISNUMBER(M165), $B172 * N165, "")</f>
        <v>14211.212516297261</v>
      </c>
      <c r="Q165" s="277"/>
      <c r="R165" s="277"/>
      <c r="S165" s="277"/>
    </row>
    <row r="166" spans="1:19" ht="17.25" thickBot="1">
      <c r="A166" s="163" t="s">
        <v>257</v>
      </c>
      <c r="B166" s="128">
        <v>237</v>
      </c>
      <c r="C166" s="78">
        <v>-0.16842105260000001</v>
      </c>
      <c r="D166" s="20">
        <v>259</v>
      </c>
      <c r="E166" s="21">
        <f t="shared" si="86"/>
        <v>9.2827004219409287E-2</v>
      </c>
      <c r="F166" s="22">
        <f>IF(ISNUMBER(D166), $B172 * E166, "")</f>
        <v>9282.7004219409282</v>
      </c>
      <c r="G166" s="30">
        <v>264</v>
      </c>
      <c r="H166" s="21">
        <f t="shared" si="87"/>
        <v>0.11392405063291139</v>
      </c>
      <c r="I166" s="105">
        <f>IF(ISNUMBER(G166), $B172 * H166, "")</f>
        <v>11392.405063291139</v>
      </c>
      <c r="J166" s="20">
        <v>267</v>
      </c>
      <c r="K166" s="21">
        <f t="shared" si="88"/>
        <v>0.12658227848101267</v>
      </c>
      <c r="L166" s="22">
        <f>IF(ISNUMBER(J166), $B172 * K166, "")</f>
        <v>12658.227848101267</v>
      </c>
      <c r="M166" s="30">
        <v>268</v>
      </c>
      <c r="N166" s="21">
        <f t="shared" si="89"/>
        <v>0.13080168776371309</v>
      </c>
      <c r="O166" s="22">
        <f>IF(ISNUMBER(M166), $B172 * N166, "")</f>
        <v>13080.168776371309</v>
      </c>
      <c r="Q166" s="277"/>
      <c r="R166" s="277"/>
      <c r="S166" s="277"/>
    </row>
    <row r="167" spans="1:19" ht="17.25" thickBot="1">
      <c r="A167" s="162" t="s">
        <v>214</v>
      </c>
      <c r="B167" s="129">
        <v>130</v>
      </c>
      <c r="C167" s="80">
        <v>-0.18238993710000001</v>
      </c>
      <c r="D167" s="106">
        <v>143</v>
      </c>
      <c r="E167" s="107">
        <f>IF(ISNUMBER(D167), (D167 - $B167) / $B167, "")</f>
        <v>0.1</v>
      </c>
      <c r="F167" s="108">
        <f>IF(ISNUMBER(D167), $B172 * E167, "")</f>
        <v>10000</v>
      </c>
      <c r="G167" s="109">
        <v>147</v>
      </c>
      <c r="H167" s="107">
        <f>IF(ISNUMBER(G167), (G167 - $B167) / $B167, "")</f>
        <v>0.13076923076923078</v>
      </c>
      <c r="I167" s="110">
        <f>IF(ISNUMBER(G167), $B172 * H167, "")</f>
        <v>13076.923076923078</v>
      </c>
      <c r="J167" s="106">
        <v>146</v>
      </c>
      <c r="K167" s="107">
        <f>IF(ISNUMBER(J167), (J167 - $B167) / $B167, "")</f>
        <v>0.12307692307692308</v>
      </c>
      <c r="L167" s="108">
        <f>IF(ISNUMBER(J167), $B172 * K167, "")</f>
        <v>12307.692307692309</v>
      </c>
      <c r="M167" s="109">
        <v>147</v>
      </c>
      <c r="N167" s="107">
        <f>IF(ISNUMBER(M167), (M167 - $B167) / $B167, "")</f>
        <v>0.13076923076923078</v>
      </c>
      <c r="O167" s="108">
        <f>IF(ISNUMBER(M167), $B172 * N167, "")</f>
        <v>13076.923076923078</v>
      </c>
      <c r="Q167" s="282"/>
      <c r="R167" s="282"/>
      <c r="S167" s="282"/>
    </row>
    <row r="168" spans="1:19" ht="17.25" thickBot="1">
      <c r="A168" s="162" t="s">
        <v>242</v>
      </c>
      <c r="B168" s="126">
        <v>120</v>
      </c>
      <c r="C168" s="77">
        <v>-0.1891891892</v>
      </c>
      <c r="D168" s="15">
        <v>130</v>
      </c>
      <c r="E168" s="32">
        <f t="shared" ref="E168:E171" si="90">IF(ISNUMBER(D168), (D168 - $B168) / $B168, "")</f>
        <v>8.3333333333333329E-2</v>
      </c>
      <c r="F168" s="18">
        <f>IF(ISNUMBER(D168), $B172 * E168, "")</f>
        <v>8333.3333333333321</v>
      </c>
      <c r="G168" s="31">
        <v>129</v>
      </c>
      <c r="H168" s="32">
        <f t="shared" ref="H168:H171" si="91">IF(ISNUMBER(G168), (G168 - $B168) / $B168, "")</f>
        <v>7.4999999999999997E-2</v>
      </c>
      <c r="I168" s="101">
        <f>IF(ISNUMBER(G168), $B172 * H168, "")</f>
        <v>7500</v>
      </c>
      <c r="J168" s="15">
        <v>132</v>
      </c>
      <c r="K168" s="32">
        <f t="shared" ref="K168:K171" si="92">IF(ISNUMBER(J168), (J168 - $B168) / $B168, "")</f>
        <v>0.1</v>
      </c>
      <c r="L168" s="18">
        <f>IF(ISNUMBER(J168), $B172 * K168, "")</f>
        <v>10000</v>
      </c>
      <c r="M168" s="31">
        <v>135</v>
      </c>
      <c r="N168" s="32">
        <f t="shared" ref="N168:N171" si="93">IF(ISNUMBER(M168), (M168 - $B168) / $B168, "")</f>
        <v>0.125</v>
      </c>
      <c r="O168" s="18">
        <f>IF(ISNUMBER(M168), $B172 * N168, "")</f>
        <v>12500</v>
      </c>
      <c r="Q168" s="282"/>
      <c r="R168" s="282"/>
      <c r="S168" s="282"/>
    </row>
    <row r="169" spans="1:19" ht="17.25" thickBot="1">
      <c r="A169" s="162" t="s">
        <v>223</v>
      </c>
      <c r="B169" s="126">
        <v>114</v>
      </c>
      <c r="C169" s="77">
        <v>-0.1971830986</v>
      </c>
      <c r="D169" s="15">
        <v>128</v>
      </c>
      <c r="E169" s="32">
        <f t="shared" si="90"/>
        <v>0.12280701754385964</v>
      </c>
      <c r="F169" s="18">
        <f>IF(ISNUMBER(D169), $B172 * E169, "")</f>
        <v>12280.701754385964</v>
      </c>
      <c r="G169" s="31">
        <v>126</v>
      </c>
      <c r="H169" s="32">
        <f t="shared" si="91"/>
        <v>0.10526315789473684</v>
      </c>
      <c r="I169" s="101">
        <f>IF(ISNUMBER(G169), $B172 * H169, "")</f>
        <v>10526.315789473683</v>
      </c>
      <c r="J169" s="15">
        <v>131</v>
      </c>
      <c r="K169" s="32">
        <f t="shared" si="92"/>
        <v>0.14912280701754385</v>
      </c>
      <c r="L169" s="18">
        <f>IF(ISNUMBER(J169), $B172 * K169, "")</f>
        <v>14912.280701754386</v>
      </c>
      <c r="M169" s="31">
        <v>132</v>
      </c>
      <c r="N169" s="32">
        <f t="shared" si="93"/>
        <v>0.15789473684210525</v>
      </c>
      <c r="O169" s="18">
        <f>IF(ISNUMBER(M169), $B172 * N169, "")</f>
        <v>15789.473684210525</v>
      </c>
      <c r="Q169" s="282"/>
      <c r="R169" s="282"/>
      <c r="S169" s="282"/>
    </row>
    <row r="170" spans="1:19">
      <c r="A170" s="162" t="s">
        <v>82</v>
      </c>
      <c r="B170" s="126">
        <v>418</v>
      </c>
      <c r="C170" s="77">
        <v>-0.22014925369999999</v>
      </c>
      <c r="D170" s="15">
        <v>522</v>
      </c>
      <c r="E170" s="32">
        <f t="shared" si="90"/>
        <v>0.24880382775119617</v>
      </c>
      <c r="F170" s="18">
        <f>IF(ISNUMBER(D170), $B172 * E170, "")</f>
        <v>24880.382775119615</v>
      </c>
      <c r="G170" s="31">
        <v>499</v>
      </c>
      <c r="H170" s="32">
        <f t="shared" si="91"/>
        <v>0.19377990430622011</v>
      </c>
      <c r="I170" s="101">
        <f>IF(ISNUMBER(G170), $B172 * H170, "")</f>
        <v>19377.990430622012</v>
      </c>
      <c r="J170" s="15">
        <v>505</v>
      </c>
      <c r="K170" s="32">
        <f t="shared" si="92"/>
        <v>0.20813397129186603</v>
      </c>
      <c r="L170" s="18">
        <f>IF(ISNUMBER(J170), $B172 * K170, "")</f>
        <v>20813.397129186604</v>
      </c>
      <c r="M170" s="31">
        <v>496</v>
      </c>
      <c r="N170" s="32">
        <f t="shared" si="93"/>
        <v>0.18660287081339713</v>
      </c>
      <c r="O170" s="18">
        <f>IF(ISNUMBER(M170), $B172 * N170, "")</f>
        <v>18660.287081339713</v>
      </c>
      <c r="Q170" s="304"/>
      <c r="R170" s="305"/>
      <c r="S170" s="306"/>
    </row>
    <row r="171" spans="1:19" ht="17.25" thickBot="1">
      <c r="A171" s="130" t="s">
        <v>231</v>
      </c>
      <c r="B171" s="131">
        <v>139</v>
      </c>
      <c r="C171" s="79">
        <v>-0.315270936</v>
      </c>
      <c r="D171" s="24">
        <v>187</v>
      </c>
      <c r="E171" s="25">
        <f t="shared" si="90"/>
        <v>0.34532374100719426</v>
      </c>
      <c r="F171" s="104">
        <f>IF(ISNUMBER(D171), $B172 * E171, "")</f>
        <v>34532.374100719426</v>
      </c>
      <c r="G171" s="102">
        <v>163</v>
      </c>
      <c r="H171" s="25">
        <f t="shared" si="91"/>
        <v>0.17266187050359713</v>
      </c>
      <c r="I171" s="103">
        <f>IF(ISNUMBER(G171), $B172 * H171, "")</f>
        <v>17266.187050359713</v>
      </c>
      <c r="J171" s="24">
        <v>161</v>
      </c>
      <c r="K171" s="25">
        <f t="shared" si="92"/>
        <v>0.15827338129496402</v>
      </c>
      <c r="L171" s="104">
        <f>IF(ISNUMBER(J171), $B172 * K171, "")</f>
        <v>15827.338129496402</v>
      </c>
      <c r="M171" s="102">
        <v>162</v>
      </c>
      <c r="N171" s="25">
        <f t="shared" si="93"/>
        <v>0.16546762589928057</v>
      </c>
      <c r="O171" s="104">
        <f>IF(ISNUMBER(M171), $B172 * N171, "")</f>
        <v>16546.762589928057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0.13205432143209656</v>
      </c>
      <c r="F172" s="28">
        <f>SUM(F152:F171)</f>
        <v>264108.64286419313</v>
      </c>
      <c r="G172" s="26" t="s">
        <v>296</v>
      </c>
      <c r="H172" s="27">
        <f>IF(COUNT(H152:H171), SUM(H152:H171) / COUNT(H152:H171), 0)</f>
        <v>0.13074147908735517</v>
      </c>
      <c r="I172" s="28">
        <f>SUM(I152:I171)</f>
        <v>261482.95817471028</v>
      </c>
      <c r="J172" s="26" t="s">
        <v>296</v>
      </c>
      <c r="K172" s="27">
        <f>IF(COUNT(K152:K171), SUM(K152:K171) / COUNT(K152:K171), 0)</f>
        <v>0.14232818294871868</v>
      </c>
      <c r="L172" s="28">
        <f>SUM(L152:L171)</f>
        <v>284656.36589743738</v>
      </c>
      <c r="M172" s="26" t="s">
        <v>296</v>
      </c>
      <c r="N172" s="27">
        <f>IF(COUNT(N152:N171), SUM(N152:N171) / COUNT(N152:N171), 0)</f>
        <v>0.1549250660278817</v>
      </c>
      <c r="O172" s="28">
        <f>SUM(O152:O171)</f>
        <v>309850.13205576333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4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2021-06-23(수) 오전 00:00</v>
      </c>
      <c r="C177" s="320"/>
      <c r="D177" s="279" t="str">
        <f>TEXT($G$1, "[$-ko-KR]yyyy-mm-dd(ddd) ") &amp; "오후 14:00"</f>
        <v>2021-06-23(수) 오후 14:00</v>
      </c>
      <c r="E177" s="280"/>
      <c r="F177" s="281"/>
      <c r="G177" s="279" t="str">
        <f>TEXT($G$1, "[$-ko-KR]yyyy-mm-dd(ddd) ") &amp; "오후 19:00"</f>
        <v>2021-06-23(수) 오후 19:00</v>
      </c>
      <c r="H177" s="280"/>
      <c r="I177" s="281"/>
      <c r="J177" s="279" t="str">
        <f>TEXT($G$1, "[$-ko-KR]yyyy-mm-dd(ddd) ") &amp; "오후 21:00"</f>
        <v>2021-06-23(수) 오후 21:00</v>
      </c>
      <c r="K177" s="280"/>
      <c r="L177" s="281"/>
      <c r="M177" s="279" t="str">
        <f>TEXT($G$1+1, "[$-ko-KR]yyyy-mm-dd(ddd) ") &amp; "오전 00:00"</f>
        <v>2021-06-24(목)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9" t="s">
        <v>58</v>
      </c>
      <c r="H178" s="250" t="s">
        <v>293</v>
      </c>
      <c r="I178" s="25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210</v>
      </c>
      <c r="B179" s="124">
        <v>24.8</v>
      </c>
      <c r="C179" s="76">
        <v>-0.18421052630000001</v>
      </c>
      <c r="D179" s="13">
        <v>27.5</v>
      </c>
      <c r="E179" s="14">
        <f>IF(ISNUMBER(D179), (D179 - $B179) / $B179, "")</f>
        <v>0.10887096774193546</v>
      </c>
      <c r="F179" s="16">
        <f>IF(ISNUMBER(D179), $B199 * E179, "")</f>
        <v>10887.096774193546</v>
      </c>
      <c r="G179" s="29">
        <v>27.2</v>
      </c>
      <c r="H179" s="14">
        <f>IF(ISNUMBER(G179), (G179 - $B179) / $B179, "")</f>
        <v>9.6774193548387039E-2</v>
      </c>
      <c r="I179" s="100">
        <f>IF(ISNUMBER(G179), $B199 * H179, "")</f>
        <v>9677.4193548387047</v>
      </c>
      <c r="J179" s="13">
        <v>27.5</v>
      </c>
      <c r="K179" s="14">
        <f>IF(ISNUMBER(J179), (J179 - $B179) / $B179, "")</f>
        <v>0.10887096774193546</v>
      </c>
      <c r="L179" s="16">
        <f>IF(ISNUMBER(J179), $B199 * K179, "")</f>
        <v>10887.096774193546</v>
      </c>
      <c r="M179" s="29">
        <v>29.7</v>
      </c>
      <c r="N179" s="14">
        <f>IF(ISNUMBER(M179), (M179 - $B179) / $B179, "")</f>
        <v>0.19758064516129026</v>
      </c>
      <c r="O179" s="16">
        <f>IF(ISNUMBER(M179), $B199 * N179, "")</f>
        <v>19758.064516129027</v>
      </c>
      <c r="Q179" s="277"/>
      <c r="R179" s="277"/>
      <c r="S179" s="277"/>
    </row>
    <row r="180" spans="1:19" ht="17.25" thickBot="1">
      <c r="A180" s="162" t="s">
        <v>67</v>
      </c>
      <c r="B180" s="126">
        <v>1630</v>
      </c>
      <c r="C180" s="77">
        <v>-0.185</v>
      </c>
      <c r="D180" s="15">
        <v>1800</v>
      </c>
      <c r="E180" s="32">
        <f t="shared" ref="E180:E183" si="94">IF(ISNUMBER(D180), (D180 - $B180) / $B180, "")</f>
        <v>0.10429447852760736</v>
      </c>
      <c r="F180" s="18">
        <f>IF(ISNUMBER(D180), $B199 * E180, "")</f>
        <v>10429.447852760735</v>
      </c>
      <c r="G180" s="31">
        <v>1785</v>
      </c>
      <c r="H180" s="32">
        <f t="shared" ref="H180:H183" si="95">IF(ISNUMBER(G180), (G180 - $B180) / $B180, "")</f>
        <v>9.5092024539877307E-2</v>
      </c>
      <c r="I180" s="101">
        <f>IF(ISNUMBER(G180), $B199 * H180, "")</f>
        <v>9509.2024539877311</v>
      </c>
      <c r="J180" s="15">
        <v>1810</v>
      </c>
      <c r="K180" s="32">
        <f t="shared" ref="K180:K183" si="96">IF(ISNUMBER(J180), (J180 - $B180) / $B180, "")</f>
        <v>0.11042944785276074</v>
      </c>
      <c r="L180" s="18">
        <f>IF(ISNUMBER(J180), $B199 * K180, "")</f>
        <v>11042.944785276073</v>
      </c>
      <c r="M180" s="31">
        <v>1850</v>
      </c>
      <c r="N180" s="32">
        <f t="shared" ref="N180:N183" si="97">IF(ISNUMBER(M180), (M180 - $B180) / $B180, "")</f>
        <v>0.13496932515337423</v>
      </c>
      <c r="O180" s="18">
        <f>IF(ISNUMBER(M180), $B199 * N180, "")</f>
        <v>13496.932515337423</v>
      </c>
      <c r="Q180" s="277"/>
      <c r="R180" s="277"/>
      <c r="S180" s="277"/>
    </row>
    <row r="181" spans="1:19" ht="17.25" thickBot="1">
      <c r="A181" s="162" t="s">
        <v>185</v>
      </c>
      <c r="B181" s="126">
        <v>7.52</v>
      </c>
      <c r="C181" s="77">
        <v>-0.1879049676</v>
      </c>
      <c r="D181" s="15">
        <v>8.34</v>
      </c>
      <c r="E181" s="32">
        <f t="shared" si="94"/>
        <v>0.10904255319148941</v>
      </c>
      <c r="F181" s="18">
        <f>IF(ISNUMBER(D181), $B199 * E181, "")</f>
        <v>10904.255319148941</v>
      </c>
      <c r="G181" s="31">
        <v>8.33</v>
      </c>
      <c r="H181" s="32">
        <f t="shared" si="95"/>
        <v>0.10771276595744689</v>
      </c>
      <c r="I181" s="101">
        <f>IF(ISNUMBER(G181), $B199 * H181, "")</f>
        <v>10771.276595744688</v>
      </c>
      <c r="J181" s="15">
        <v>8.41</v>
      </c>
      <c r="K181" s="32">
        <f t="shared" si="96"/>
        <v>0.11835106382978731</v>
      </c>
      <c r="L181" s="18">
        <f>IF(ISNUMBER(J181), $B199 * K181, "")</f>
        <v>11835.106382978731</v>
      </c>
      <c r="M181" s="31">
        <v>8.61</v>
      </c>
      <c r="N181" s="32">
        <f t="shared" si="97"/>
        <v>0.14494680851063829</v>
      </c>
      <c r="O181" s="18">
        <f>IF(ISNUMBER(M181), $B199 * N181, "")</f>
        <v>14494.680851063829</v>
      </c>
      <c r="Q181" s="282"/>
      <c r="R181" s="282"/>
      <c r="S181" s="282"/>
    </row>
    <row r="182" spans="1:19" ht="17.25" thickBot="1">
      <c r="A182" s="162" t="s">
        <v>242</v>
      </c>
      <c r="B182" s="126">
        <v>120</v>
      </c>
      <c r="C182" s="77">
        <v>-0.1891891892</v>
      </c>
      <c r="D182" s="15">
        <v>130</v>
      </c>
      <c r="E182" s="32">
        <f t="shared" si="94"/>
        <v>8.3333333333333329E-2</v>
      </c>
      <c r="F182" s="18">
        <f>IF(ISNUMBER(D182), $B199 * E182, "")</f>
        <v>8333.3333333333321</v>
      </c>
      <c r="G182" s="31">
        <v>129</v>
      </c>
      <c r="H182" s="32">
        <f t="shared" si="95"/>
        <v>7.4999999999999997E-2</v>
      </c>
      <c r="I182" s="101">
        <f>IF(ISNUMBER(G182), $B199 * H182, "")</f>
        <v>7500</v>
      </c>
      <c r="J182" s="15">
        <v>132</v>
      </c>
      <c r="K182" s="32">
        <f t="shared" si="96"/>
        <v>0.1</v>
      </c>
      <c r="L182" s="18">
        <f>IF(ISNUMBER(J182), $B199 * K182, "")</f>
        <v>10000</v>
      </c>
      <c r="M182" s="31">
        <v>135</v>
      </c>
      <c r="N182" s="32">
        <f t="shared" si="97"/>
        <v>0.125</v>
      </c>
      <c r="O182" s="18">
        <f>IF(ISNUMBER(M182), $B199 * N182, "")</f>
        <v>12500</v>
      </c>
      <c r="Q182" s="282"/>
      <c r="R182" s="282"/>
      <c r="S182" s="282"/>
    </row>
    <row r="183" spans="1:19" ht="17.25" thickBot="1">
      <c r="A183" s="163" t="s">
        <v>219</v>
      </c>
      <c r="B183" s="128">
        <v>4.49</v>
      </c>
      <c r="C183" s="78">
        <v>-0.1895306859</v>
      </c>
      <c r="D183" s="20">
        <v>4.88</v>
      </c>
      <c r="E183" s="21">
        <f t="shared" si="94"/>
        <v>8.6859688195991019E-2</v>
      </c>
      <c r="F183" s="22">
        <f>IF(ISNUMBER(D183), $B199 * E183, "")</f>
        <v>8685.9688195991021</v>
      </c>
      <c r="G183" s="30">
        <v>4.8899999999999997</v>
      </c>
      <c r="H183" s="21">
        <f t="shared" si="95"/>
        <v>8.9086859688195866E-2</v>
      </c>
      <c r="I183" s="105">
        <f>IF(ISNUMBER(G183), $B199 * H183, "")</f>
        <v>8908.6859688195873</v>
      </c>
      <c r="J183" s="20">
        <v>4.92</v>
      </c>
      <c r="K183" s="21">
        <f t="shared" si="96"/>
        <v>9.5768374164810627E-2</v>
      </c>
      <c r="L183" s="22">
        <f>IF(ISNUMBER(J183), $B199 * K183, "")</f>
        <v>9576.837416481063</v>
      </c>
      <c r="M183" s="30">
        <v>5.1100000000000003</v>
      </c>
      <c r="N183" s="21">
        <f t="shared" si="97"/>
        <v>0.1380846325167038</v>
      </c>
      <c r="O183" s="22">
        <f>IF(ISNUMBER(M183), $B199 * N183, "")</f>
        <v>13808.46325167038</v>
      </c>
      <c r="Q183" s="282"/>
      <c r="R183" s="282"/>
      <c r="S183" s="282"/>
    </row>
    <row r="184" spans="1:19" ht="17.25" thickBot="1">
      <c r="A184" s="162" t="s">
        <v>236</v>
      </c>
      <c r="B184" s="129">
        <v>48.7</v>
      </c>
      <c r="C184" s="80">
        <v>-0.19237147600000001</v>
      </c>
      <c r="D184" s="106">
        <v>53.8</v>
      </c>
      <c r="E184" s="107">
        <f>IF(ISNUMBER(D184), (D184 - $B184) / $B184, "")</f>
        <v>0.10472279260780275</v>
      </c>
      <c r="F184" s="108">
        <f>IF(ISNUMBER(D184), $B199 * E184, "")</f>
        <v>10472.279260780275</v>
      </c>
      <c r="G184" s="109">
        <v>53.6</v>
      </c>
      <c r="H184" s="107">
        <f>IF(ISNUMBER(G184), (G184 - $B184) / $B184, "")</f>
        <v>0.10061601642710469</v>
      </c>
      <c r="I184" s="110">
        <f>IF(ISNUMBER(G184), $B199 * H184, "")</f>
        <v>10061.60164271047</v>
      </c>
      <c r="J184" s="106">
        <v>54.9</v>
      </c>
      <c r="K184" s="107">
        <f>IF(ISNUMBER(J184), (J184 - $B184) / $B184, "")</f>
        <v>0.12731006160164263</v>
      </c>
      <c r="L184" s="108">
        <f>IF(ISNUMBER(J184), $B199 * K184, "")</f>
        <v>12731.006160164263</v>
      </c>
      <c r="M184" s="109">
        <v>55.9</v>
      </c>
      <c r="N184" s="107">
        <f>IF(ISNUMBER(M184), (M184 - $B184) / $B184, "")</f>
        <v>0.14784394250513339</v>
      </c>
      <c r="O184" s="108">
        <f>IF(ISNUMBER(M184), $B199 * N184, "")</f>
        <v>14784.394250513338</v>
      </c>
      <c r="Q184" s="282"/>
      <c r="R184" s="282"/>
      <c r="S184" s="282"/>
    </row>
    <row r="185" spans="1:19" ht="17.25" thickBot="1">
      <c r="A185" s="162" t="s">
        <v>201</v>
      </c>
      <c r="B185" s="126">
        <v>35.5</v>
      </c>
      <c r="C185" s="77">
        <v>-0.19318181819999999</v>
      </c>
      <c r="D185" s="15">
        <v>39.4</v>
      </c>
      <c r="E185" s="32">
        <f t="shared" ref="E185:E188" si="98">IF(ISNUMBER(D185), (D185 - $B185) / $B185, "")</f>
        <v>0.10985915492957743</v>
      </c>
      <c r="F185" s="18">
        <f>IF(ISNUMBER(D185), $B199 * E185, "")</f>
        <v>10985.915492957743</v>
      </c>
      <c r="G185" s="31">
        <v>39.6</v>
      </c>
      <c r="H185" s="32">
        <f t="shared" ref="H185:H188" si="99">IF(ISNUMBER(G185), (G185 - $B185) / $B185, "")</f>
        <v>0.11549295774647891</v>
      </c>
      <c r="I185" s="101">
        <f>IF(ISNUMBER(G185), $B199 * H185, "")</f>
        <v>11549.295774647891</v>
      </c>
      <c r="J185" s="15">
        <v>40.1</v>
      </c>
      <c r="K185" s="32">
        <f t="shared" ref="K185:K188" si="100">IF(ISNUMBER(J185), (J185 - $B185) / $B185, "")</f>
        <v>0.12957746478873244</v>
      </c>
      <c r="L185" s="18">
        <f>IF(ISNUMBER(J185), $B199 * K185, "")</f>
        <v>12957.746478873245</v>
      </c>
      <c r="M185" s="31">
        <v>42.2</v>
      </c>
      <c r="N185" s="32">
        <f t="shared" ref="N185:N188" si="101">IF(ISNUMBER(M185), (M185 - $B185) / $B185, "")</f>
        <v>0.18873239436619726</v>
      </c>
      <c r="O185" s="18">
        <f>IF(ISNUMBER(M185), $B199 * N185, "")</f>
        <v>18873.239436619726</v>
      </c>
      <c r="Q185" s="282"/>
      <c r="R185" s="282"/>
      <c r="S185" s="282"/>
    </row>
    <row r="186" spans="1:19" ht="17.25" thickBot="1">
      <c r="A186" s="162" t="s">
        <v>208</v>
      </c>
      <c r="B186" s="126">
        <v>44.8</v>
      </c>
      <c r="C186" s="77">
        <v>-0.1956912029</v>
      </c>
      <c r="D186" s="15">
        <v>49.3</v>
      </c>
      <c r="E186" s="32">
        <f t="shared" si="98"/>
        <v>0.10044642857142858</v>
      </c>
      <c r="F186" s="18">
        <f>IF(ISNUMBER(D186), $B199 * E186, "")</f>
        <v>10044.642857142857</v>
      </c>
      <c r="G186" s="31">
        <v>49.8</v>
      </c>
      <c r="H186" s="32">
        <f t="shared" si="99"/>
        <v>0.11160714285714286</v>
      </c>
      <c r="I186" s="101">
        <f>IF(ISNUMBER(G186), $B199 * H186, "")</f>
        <v>11160.714285714286</v>
      </c>
      <c r="J186" s="15">
        <v>49.8</v>
      </c>
      <c r="K186" s="32">
        <f t="shared" si="100"/>
        <v>0.11160714285714286</v>
      </c>
      <c r="L186" s="18">
        <f>IF(ISNUMBER(J186), $B199 * K186, "")</f>
        <v>11160.714285714286</v>
      </c>
      <c r="M186" s="31">
        <v>51.1</v>
      </c>
      <c r="N186" s="32">
        <f t="shared" si="101"/>
        <v>0.14062500000000011</v>
      </c>
      <c r="O186" s="18">
        <f>IF(ISNUMBER(M186), $B199 * N186, "")</f>
        <v>14062.500000000011</v>
      </c>
      <c r="Q186" s="282"/>
      <c r="R186" s="282"/>
      <c r="S186" s="282"/>
    </row>
    <row r="187" spans="1:19" ht="17.25" thickBot="1">
      <c r="A187" s="162" t="s">
        <v>223</v>
      </c>
      <c r="B187" s="126">
        <v>114</v>
      </c>
      <c r="C187" s="77">
        <v>-0.1971830986</v>
      </c>
      <c r="D187" s="15">
        <v>128</v>
      </c>
      <c r="E187" s="32">
        <f t="shared" si="98"/>
        <v>0.12280701754385964</v>
      </c>
      <c r="F187" s="18">
        <f>IF(ISNUMBER(D187), $B199 * E187, "")</f>
        <v>12280.701754385964</v>
      </c>
      <c r="G187" s="31">
        <v>126</v>
      </c>
      <c r="H187" s="32">
        <f t="shared" si="99"/>
        <v>0.10526315789473684</v>
      </c>
      <c r="I187" s="101">
        <f>IF(ISNUMBER(G187), $B199 * H187, "")</f>
        <v>10526.315789473683</v>
      </c>
      <c r="J187" s="15">
        <v>131</v>
      </c>
      <c r="K187" s="32">
        <f t="shared" si="100"/>
        <v>0.14912280701754385</v>
      </c>
      <c r="L187" s="18">
        <f>IF(ISNUMBER(J187), $B199 * K187, "")</f>
        <v>14912.280701754386</v>
      </c>
      <c r="M187" s="31">
        <v>132</v>
      </c>
      <c r="N187" s="32">
        <f t="shared" si="101"/>
        <v>0.15789473684210525</v>
      </c>
      <c r="O187" s="18">
        <f>IF(ISNUMBER(M187), $B199 * N187, "")</f>
        <v>15789.473684210525</v>
      </c>
      <c r="Q187" s="33"/>
      <c r="R187" s="33"/>
    </row>
    <row r="188" spans="1:19" ht="17.25" thickBot="1">
      <c r="A188" s="130" t="s">
        <v>173</v>
      </c>
      <c r="B188" s="131">
        <v>51.4</v>
      </c>
      <c r="C188" s="79">
        <v>-0.199376947</v>
      </c>
      <c r="D188" s="24">
        <v>56</v>
      </c>
      <c r="E188" s="25">
        <f t="shared" si="98"/>
        <v>8.9494163424124543E-2</v>
      </c>
      <c r="F188" s="104">
        <f>IF(ISNUMBER(D188), $B199 * E188, "")</f>
        <v>8949.4163424124545</v>
      </c>
      <c r="G188" s="102">
        <v>56.3</v>
      </c>
      <c r="H188" s="25">
        <f t="shared" si="99"/>
        <v>9.5330739299610875E-2</v>
      </c>
      <c r="I188" s="103">
        <f>IF(ISNUMBER(G188), $B199 * H188, "")</f>
        <v>9533.0739299610868</v>
      </c>
      <c r="J188" s="24">
        <v>56.5</v>
      </c>
      <c r="K188" s="25">
        <f t="shared" si="100"/>
        <v>9.9221789883268519E-2</v>
      </c>
      <c r="L188" s="104">
        <f>IF(ISNUMBER(J188), $B199 * K188, "")</f>
        <v>9922.178988326852</v>
      </c>
      <c r="M188" s="102">
        <v>58.9</v>
      </c>
      <c r="N188" s="25">
        <f t="shared" si="101"/>
        <v>0.14591439688715954</v>
      </c>
      <c r="O188" s="104">
        <f>IF(ISNUMBER(M188), $B199 * N188, "")</f>
        <v>14591.439688715955</v>
      </c>
      <c r="Q188" s="291"/>
      <c r="R188" s="292"/>
      <c r="S188" s="293"/>
    </row>
    <row r="189" spans="1:19">
      <c r="A189" s="161" t="s">
        <v>227</v>
      </c>
      <c r="B189" s="124">
        <v>40.1</v>
      </c>
      <c r="C189" s="76">
        <v>-0.20119521909999999</v>
      </c>
      <c r="D189" s="13">
        <v>43</v>
      </c>
      <c r="E189" s="14">
        <f>IF(ISNUMBER(D189), (D189 - $B189) / $B189, "")</f>
        <v>7.2319201995012433E-2</v>
      </c>
      <c r="F189" s="16">
        <f>IF(ISNUMBER(D189), $B199 * E189, "")</f>
        <v>7231.9201995012436</v>
      </c>
      <c r="G189" s="29">
        <v>43.2</v>
      </c>
      <c r="H189" s="14">
        <f>IF(ISNUMBER(G189), (G189 - $B189) / $B189, "")</f>
        <v>7.7306733167082323E-2</v>
      </c>
      <c r="I189" s="100">
        <f>IF(ISNUMBER(G189), $B199 * H189, "")</f>
        <v>7730.6733167082321</v>
      </c>
      <c r="J189" s="13">
        <v>44.3</v>
      </c>
      <c r="K189" s="14">
        <f>IF(ISNUMBER(J189), (J189 - $B189) / $B189, "")</f>
        <v>0.10473815461346622</v>
      </c>
      <c r="L189" s="16">
        <f>IF(ISNUMBER(J189), $B199 * K189, "")</f>
        <v>10473.815461346623</v>
      </c>
      <c r="M189" s="29">
        <v>45.4</v>
      </c>
      <c r="N189" s="14">
        <f>IF(ISNUMBER(M189), (M189 - $B189) / $B189, "")</f>
        <v>0.1321695760598503</v>
      </c>
      <c r="O189" s="16">
        <f>IF(ISNUMBER(M189), $B199 * N189, "")</f>
        <v>13216.95760598503</v>
      </c>
      <c r="Q189" s="294"/>
      <c r="R189" s="295"/>
      <c r="S189" s="296"/>
    </row>
    <row r="190" spans="1:19" ht="17.25" thickBot="1">
      <c r="A190" s="162" t="s">
        <v>112</v>
      </c>
      <c r="B190" s="126">
        <v>54.7</v>
      </c>
      <c r="C190" s="77">
        <v>-0.20145985399999999</v>
      </c>
      <c r="D190" s="15">
        <v>60</v>
      </c>
      <c r="E190" s="32">
        <f t="shared" ref="E190:E193" si="102">IF(ISNUMBER(D190), (D190 - $B190) / $B190, "")</f>
        <v>9.6892138939670872E-2</v>
      </c>
      <c r="F190" s="18">
        <f>IF(ISNUMBER(D190), $B199 * E190, "")</f>
        <v>9689.2138939670876</v>
      </c>
      <c r="G190" s="31">
        <v>59.5</v>
      </c>
      <c r="H190" s="32">
        <f t="shared" ref="H190:H193" si="103">IF(ISNUMBER(G190), (G190 - $B190) / $B190, "")</f>
        <v>8.7751371115173615E-2</v>
      </c>
      <c r="I190" s="101">
        <f>IF(ISNUMBER(G190), $B199 * H190, "")</f>
        <v>8775.1371115173624</v>
      </c>
      <c r="J190" s="15">
        <v>60.5</v>
      </c>
      <c r="K190" s="32">
        <f t="shared" ref="K190:K193" si="104">IF(ISNUMBER(J190), (J190 - $B190) / $B190, "")</f>
        <v>0.10603290676416813</v>
      </c>
      <c r="L190" s="18">
        <f>IF(ISNUMBER(J190), $B199 * K190, "")</f>
        <v>10603.290676416813</v>
      </c>
      <c r="M190" s="31">
        <v>62.4</v>
      </c>
      <c r="N190" s="32">
        <f t="shared" ref="N190:N193" si="105">IF(ISNUMBER(M190), (M190 - $B190) / $B190, "")</f>
        <v>0.14076782449725769</v>
      </c>
      <c r="O190" s="18">
        <f>IF(ISNUMBER(M190), $B199 * N190, "")</f>
        <v>14076.78244972577</v>
      </c>
      <c r="Q190" s="297"/>
      <c r="R190" s="298"/>
      <c r="S190" s="299"/>
    </row>
    <row r="191" spans="1:19" ht="17.25" thickBot="1">
      <c r="A191" s="162" t="s">
        <v>171</v>
      </c>
      <c r="B191" s="126">
        <v>1.98</v>
      </c>
      <c r="C191" s="77">
        <v>-0.20799999999999999</v>
      </c>
      <c r="D191" s="15">
        <v>2.5299999999999998</v>
      </c>
      <c r="E191" s="32">
        <f t="shared" si="102"/>
        <v>0.27777777777777768</v>
      </c>
      <c r="F191" s="18">
        <f>IF(ISNUMBER(D191), $B199 * E191, "")</f>
        <v>27777.777777777766</v>
      </c>
      <c r="G191" s="31">
        <v>2.27</v>
      </c>
      <c r="H191" s="32">
        <f t="shared" si="103"/>
        <v>0.14646464646464649</v>
      </c>
      <c r="I191" s="101">
        <f>IF(ISNUMBER(G191), $B199 * H191, "")</f>
        <v>14646.464646464648</v>
      </c>
      <c r="J191" s="15">
        <v>2.33</v>
      </c>
      <c r="K191" s="32">
        <f t="shared" si="104"/>
        <v>0.17676767676767682</v>
      </c>
      <c r="L191" s="18">
        <f>IF(ISNUMBER(J191), $B199 * K191, "")</f>
        <v>17676.767676767682</v>
      </c>
      <c r="M191" s="31">
        <v>2.29</v>
      </c>
      <c r="N191" s="32">
        <f t="shared" si="105"/>
        <v>0.1565656565656566</v>
      </c>
      <c r="O191" s="18">
        <f>IF(ISNUMBER(M191), $B199 * N191, "")</f>
        <v>15656.565656565661</v>
      </c>
      <c r="Q191" s="282"/>
      <c r="R191" s="282"/>
      <c r="S191" s="282"/>
    </row>
    <row r="192" spans="1:19" ht="17.25" thickBot="1">
      <c r="A192" s="162" t="s">
        <v>82</v>
      </c>
      <c r="B192" s="126">
        <v>418</v>
      </c>
      <c r="C192" s="77">
        <v>-0.22014925369999999</v>
      </c>
      <c r="D192" s="15">
        <v>522</v>
      </c>
      <c r="E192" s="32">
        <f t="shared" si="102"/>
        <v>0.24880382775119617</v>
      </c>
      <c r="F192" s="18">
        <f>IF(ISNUMBER(D192), $B199 * E192, "")</f>
        <v>24880.382775119615</v>
      </c>
      <c r="G192" s="31">
        <v>499</v>
      </c>
      <c r="H192" s="32">
        <f t="shared" si="103"/>
        <v>0.19377990430622011</v>
      </c>
      <c r="I192" s="101">
        <f>IF(ISNUMBER(G192), $B199 * H192, "")</f>
        <v>19377.990430622012</v>
      </c>
      <c r="J192" s="15">
        <v>505</v>
      </c>
      <c r="K192" s="32">
        <f t="shared" si="104"/>
        <v>0.20813397129186603</v>
      </c>
      <c r="L192" s="18">
        <f>IF(ISNUMBER(J192), $B199 * K192, "")</f>
        <v>20813.397129186604</v>
      </c>
      <c r="M192" s="31">
        <v>496</v>
      </c>
      <c r="N192" s="32">
        <f t="shared" si="105"/>
        <v>0.18660287081339713</v>
      </c>
      <c r="O192" s="18">
        <f>IF(ISNUMBER(M192), $B199 * N192, "")</f>
        <v>18660.287081339713</v>
      </c>
      <c r="Q192" s="277"/>
      <c r="R192" s="277"/>
      <c r="S192" s="277"/>
    </row>
    <row r="193" spans="1:19" ht="17.25" thickBot="1">
      <c r="A193" s="163" t="s">
        <v>248</v>
      </c>
      <c r="B193" s="128">
        <v>35.799999999999997</v>
      </c>
      <c r="C193" s="78">
        <v>-0.236673774</v>
      </c>
      <c r="D193" s="20">
        <v>65.3</v>
      </c>
      <c r="E193" s="21">
        <f t="shared" si="102"/>
        <v>0.82402234636871519</v>
      </c>
      <c r="F193" s="22">
        <f>IF(ISNUMBER(D193), $B199 * E193, "")</f>
        <v>82402.234636871523</v>
      </c>
      <c r="G193" s="30">
        <v>62.7</v>
      </c>
      <c r="H193" s="21">
        <f t="shared" si="103"/>
        <v>0.75139664804469297</v>
      </c>
      <c r="I193" s="105">
        <f>IF(ISNUMBER(G193), $B199 * H193, "")</f>
        <v>75139.664804469299</v>
      </c>
      <c r="J193" s="20">
        <v>63.7</v>
      </c>
      <c r="K193" s="21">
        <f t="shared" si="104"/>
        <v>0.77932960893854775</v>
      </c>
      <c r="L193" s="22">
        <f>IF(ISNUMBER(J193), $B199 * K193, "")</f>
        <v>77932.960893854775</v>
      </c>
      <c r="M193" s="30">
        <v>59.7</v>
      </c>
      <c r="N193" s="21">
        <f t="shared" si="105"/>
        <v>0.66759776536312865</v>
      </c>
      <c r="O193" s="22">
        <f>IF(ISNUMBER(M193), $B199 * N193, "")</f>
        <v>66759.776536312871</v>
      </c>
      <c r="Q193" s="277"/>
      <c r="R193" s="277"/>
      <c r="S193" s="277"/>
    </row>
    <row r="194" spans="1:19" ht="17.25" thickBot="1">
      <c r="A194" s="162" t="s">
        <v>246</v>
      </c>
      <c r="B194" s="129">
        <v>24.4</v>
      </c>
      <c r="C194" s="80">
        <v>-0.23749999999999999</v>
      </c>
      <c r="D194" s="106">
        <v>31</v>
      </c>
      <c r="E194" s="107">
        <f>IF(ISNUMBER(D194), (D194 - $B194) / $B194, "")</f>
        <v>0.2704918032786886</v>
      </c>
      <c r="F194" s="108">
        <f>IF(ISNUMBER(D194), $B199 * E194, "")</f>
        <v>27049.18032786886</v>
      </c>
      <c r="G194" s="109">
        <v>28.3</v>
      </c>
      <c r="H194" s="107">
        <f>IF(ISNUMBER(G194), (G194 - $B194) / $B194, "")</f>
        <v>0.15983606557377059</v>
      </c>
      <c r="I194" s="110">
        <f>IF(ISNUMBER(G194), $B199 * H194, "")</f>
        <v>15983.606557377059</v>
      </c>
      <c r="J194" s="106">
        <v>28.3</v>
      </c>
      <c r="K194" s="107">
        <f>IF(ISNUMBER(J194), (J194 - $B194) / $B194, "")</f>
        <v>0.15983606557377059</v>
      </c>
      <c r="L194" s="108">
        <f>IF(ISNUMBER(J194), $B199 * K194, "")</f>
        <v>15983.606557377059</v>
      </c>
      <c r="M194" s="109">
        <v>28.5</v>
      </c>
      <c r="N194" s="107">
        <f>IF(ISNUMBER(M194), (M194 - $B194) / $B194, "")</f>
        <v>0.16803278688524598</v>
      </c>
      <c r="O194" s="108">
        <f>IF(ISNUMBER(M194), $B199 * N194, "")</f>
        <v>16803.278688524599</v>
      </c>
      <c r="Q194" s="282"/>
      <c r="R194" s="282"/>
      <c r="S194" s="282"/>
    </row>
    <row r="195" spans="1:19" ht="17.25" thickBot="1">
      <c r="A195" s="162" t="s">
        <v>122</v>
      </c>
      <c r="B195" s="126">
        <v>8.1300000000000008</v>
      </c>
      <c r="C195" s="77">
        <v>-0.2805309735</v>
      </c>
      <c r="D195" s="15">
        <v>9.26</v>
      </c>
      <c r="E195" s="32">
        <f t="shared" ref="E195:E198" si="106">IF(ISNUMBER(D195), (D195 - $B195) / $B195, "")</f>
        <v>0.138991389913899</v>
      </c>
      <c r="F195" s="18">
        <f>IF(ISNUMBER(D195), $B199 * E195, "")</f>
        <v>13899.1389913899</v>
      </c>
      <c r="G195" s="31">
        <v>8.73</v>
      </c>
      <c r="H195" s="32">
        <f t="shared" ref="H195:H198" si="107">IF(ISNUMBER(G195), (G195 - $B195) / $B195, "")</f>
        <v>7.3800738007380018E-2</v>
      </c>
      <c r="I195" s="101">
        <f>IF(ISNUMBER(G195), $B199 * H195, "")</f>
        <v>7380.0738007380014</v>
      </c>
      <c r="J195" s="15">
        <v>8.7899999999999991</v>
      </c>
      <c r="K195" s="32">
        <f t="shared" ref="K195:K198" si="108">IF(ISNUMBER(J195), (J195 - $B195) / $B195, "")</f>
        <v>8.118081180811787E-2</v>
      </c>
      <c r="L195" s="18">
        <f>IF(ISNUMBER(J195), $B199 * K195, "")</f>
        <v>8118.0811808117869</v>
      </c>
      <c r="M195" s="31">
        <v>8.8000000000000007</v>
      </c>
      <c r="N195" s="32">
        <f t="shared" ref="N195:N198" si="109">IF(ISNUMBER(M195), (M195 - $B195) / $B195, "")</f>
        <v>8.2410824108241063E-2</v>
      </c>
      <c r="O195" s="18">
        <f>IF(ISNUMBER(M195), $B199 * N195, "")</f>
        <v>8241.0824108241068</v>
      </c>
      <c r="Q195" s="282"/>
      <c r="R195" s="282"/>
      <c r="S195" s="282"/>
    </row>
    <row r="196" spans="1:19" ht="17.25" thickBot="1">
      <c r="A196" s="162" t="s">
        <v>277</v>
      </c>
      <c r="B196" s="126">
        <v>25.6</v>
      </c>
      <c r="C196" s="77">
        <v>-0.30054644809999997</v>
      </c>
      <c r="D196" s="15">
        <v>30.5</v>
      </c>
      <c r="E196" s="32">
        <f t="shared" si="106"/>
        <v>0.19140624999999994</v>
      </c>
      <c r="F196" s="18">
        <f>IF(ISNUMBER(D196), $B199 * E196, "")</f>
        <v>19140.624999999993</v>
      </c>
      <c r="G196" s="31">
        <v>28.5</v>
      </c>
      <c r="H196" s="32">
        <f t="shared" si="107"/>
        <v>0.11328124999999994</v>
      </c>
      <c r="I196" s="101">
        <f>IF(ISNUMBER(G196), $B199 * H196, "")</f>
        <v>11328.124999999995</v>
      </c>
      <c r="J196" s="15">
        <v>28.8</v>
      </c>
      <c r="K196" s="32">
        <f t="shared" si="108"/>
        <v>0.12499999999999997</v>
      </c>
      <c r="L196" s="18">
        <f>IF(ISNUMBER(J196), $B199 * K196, "")</f>
        <v>12499.999999999996</v>
      </c>
      <c r="M196" s="31">
        <v>29</v>
      </c>
      <c r="N196" s="32">
        <f t="shared" si="109"/>
        <v>0.13281249999999994</v>
      </c>
      <c r="O196" s="18">
        <f>IF(ISNUMBER(M196), $B199 * N196, "")</f>
        <v>13281.249999999995</v>
      </c>
      <c r="Q196" s="282"/>
      <c r="R196" s="282"/>
      <c r="S196" s="282"/>
    </row>
    <row r="197" spans="1:19">
      <c r="A197" s="162" t="s">
        <v>233</v>
      </c>
      <c r="B197" s="126">
        <v>5.9</v>
      </c>
      <c r="C197" s="77">
        <v>-0.30342384890000001</v>
      </c>
      <c r="D197" s="15">
        <v>7.08</v>
      </c>
      <c r="E197" s="32">
        <f t="shared" si="106"/>
        <v>0.19999999999999993</v>
      </c>
      <c r="F197" s="18">
        <f>IF(ISNUMBER(D197), $B199 * E197, "")</f>
        <v>19999.999999999993</v>
      </c>
      <c r="G197" s="31">
        <v>6.63</v>
      </c>
      <c r="H197" s="32">
        <f t="shared" si="107"/>
        <v>0.12372881355932194</v>
      </c>
      <c r="I197" s="101">
        <f>IF(ISNUMBER(G197), $B199 * H197, "")</f>
        <v>12372.881355932193</v>
      </c>
      <c r="J197" s="15">
        <v>6.53</v>
      </c>
      <c r="K197" s="32">
        <f t="shared" si="108"/>
        <v>0.10677966101694913</v>
      </c>
      <c r="L197" s="18">
        <f>IF(ISNUMBER(J197), $B199 * K197, "")</f>
        <v>10677.966101694914</v>
      </c>
      <c r="M197" s="31">
        <v>6.55</v>
      </c>
      <c r="N197" s="32">
        <f t="shared" si="109"/>
        <v>0.11016949152542363</v>
      </c>
      <c r="O197" s="18">
        <f>IF(ISNUMBER(M197), $B199 * N197, "")</f>
        <v>11016.949152542364</v>
      </c>
      <c r="Q197" s="304"/>
      <c r="R197" s="305"/>
      <c r="S197" s="306"/>
    </row>
    <row r="198" spans="1:19" ht="17.25" thickBot="1">
      <c r="A198" s="130" t="s">
        <v>231</v>
      </c>
      <c r="B198" s="131">
        <v>139</v>
      </c>
      <c r="C198" s="79">
        <v>-0.315270936</v>
      </c>
      <c r="D198" s="24">
        <v>187</v>
      </c>
      <c r="E198" s="25">
        <f t="shared" si="106"/>
        <v>0.34532374100719426</v>
      </c>
      <c r="F198" s="104">
        <f>IF(ISNUMBER(D198), $B199 * E198, "")</f>
        <v>34532.374100719426</v>
      </c>
      <c r="G198" s="102">
        <v>163</v>
      </c>
      <c r="H198" s="25">
        <f t="shared" si="107"/>
        <v>0.17266187050359713</v>
      </c>
      <c r="I198" s="103">
        <f>IF(ISNUMBER(G198), $B199 * H198, "")</f>
        <v>17266.187050359713</v>
      </c>
      <c r="J198" s="24">
        <v>161</v>
      </c>
      <c r="K198" s="25">
        <f t="shared" si="108"/>
        <v>0.15827338129496402</v>
      </c>
      <c r="L198" s="104">
        <f>IF(ISNUMBER(J198), $B199 * K198, "")</f>
        <v>15827.338129496402</v>
      </c>
      <c r="M198" s="102">
        <v>162</v>
      </c>
      <c r="N198" s="25">
        <f t="shared" si="109"/>
        <v>0.16546762589928057</v>
      </c>
      <c r="O198" s="104">
        <f>IF(ISNUMBER(M198), $B199 * N198, "")</f>
        <v>16546.762589928057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0.18428795275496518</v>
      </c>
      <c r="F199" s="28">
        <f>SUM(F179:F198)</f>
        <v>368575.90550993034</v>
      </c>
      <c r="G199" s="26" t="s">
        <v>296</v>
      </c>
      <c r="H199" s="27">
        <f>IF(COUNT(H179:H198), SUM(H179:H198) / COUNT(H179:H198), 0)</f>
        <v>0.14459919493504331</v>
      </c>
      <c r="I199" s="28">
        <f>SUM(I179:I198)</f>
        <v>289198.38987008668</v>
      </c>
      <c r="J199" s="26" t="s">
        <v>296</v>
      </c>
      <c r="K199" s="27">
        <f>IF(COUNT(K179:K198), SUM(K179:K198) / COUNT(K179:K198), 0)</f>
        <v>0.15781656789035756</v>
      </c>
      <c r="L199" s="28">
        <f>SUM(L179:L198)</f>
        <v>315633.13578071503</v>
      </c>
      <c r="M199" s="26" t="s">
        <v>296</v>
      </c>
      <c r="N199" s="27">
        <f>IF(COUNT(N179:N198), SUM(N179:N198) / COUNT(N179:N198), 0)</f>
        <v>0.17320944018300416</v>
      </c>
      <c r="O199" s="28">
        <f>SUM(O179:O198)</f>
        <v>346418.88036600838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E65CE-8CEA-4353-BF97-E87DB311C2BD}">
  <sheetPr codeName="Sheet30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44371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5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39116000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3.52530172E-2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2021-06-24(목) 오전 00:00</v>
      </c>
      <c r="C15" s="323"/>
      <c r="D15" s="279" t="str">
        <f>TEXT($G$1, "[$-ko-KR]yyyy-mm-dd(ddd) ") &amp; "오후 14:00"</f>
        <v>2021-06-24(목) 오후 14:00</v>
      </c>
      <c r="E15" s="280"/>
      <c r="F15" s="281"/>
      <c r="G15" s="279" t="str">
        <f>TEXT($G$1, "[$-ko-KR]yyyy-mm-dd(ddd) ") &amp; "오후 19:00"</f>
        <v>2021-06-24(목) 오후 19:00</v>
      </c>
      <c r="H15" s="280"/>
      <c r="I15" s="281"/>
      <c r="J15" s="279" t="str">
        <f>TEXT($G$1, "[$-ko-KR]yyyy-mm-dd(ddd) ") &amp; "오후 21:00"</f>
        <v>2021-06-24(목) 오후 21:00</v>
      </c>
      <c r="K15" s="280"/>
      <c r="L15" s="281"/>
      <c r="M15" s="279" t="str">
        <f>TEXT($G$1+1, "[$-ko-KR]yyyy-mm-dd(ddd) ") &amp; "오전 00:00"</f>
        <v>2021-06-25(금)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3" t="s">
        <v>37</v>
      </c>
      <c r="H16" s="254" t="s">
        <v>40</v>
      </c>
      <c r="I16" s="25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5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39116000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3.52530172E-2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2021-06-24(목) 오전 00:00</v>
      </c>
      <c r="C42" s="320"/>
      <c r="D42" s="279" t="str">
        <f>TEXT($G$1, "[$-ko-KR]yyyy-mm-dd(ddd) ") &amp; "오후 14:00"</f>
        <v>2021-06-24(목) 오후 14:00</v>
      </c>
      <c r="E42" s="280"/>
      <c r="F42" s="281"/>
      <c r="G42" s="279" t="str">
        <f>TEXT($G$1, "[$-ko-KR]yyyy-mm-dd(ddd) ") &amp; "오후 19:00"</f>
        <v>2021-06-24(목) 오후 19:00</v>
      </c>
      <c r="H42" s="280"/>
      <c r="I42" s="281"/>
      <c r="J42" s="279" t="str">
        <f>TEXT($G$1, "[$-ko-KR]yyyy-mm-dd(ddd) ") &amp; "오후 21:00"</f>
        <v>2021-06-24(목) 오후 21:00</v>
      </c>
      <c r="K42" s="280"/>
      <c r="L42" s="281"/>
      <c r="M42" s="279" t="str">
        <f>TEXT($G$1+1, "[$-ko-KR]yyyy-mm-dd(ddd) ") &amp; "오전 00:00"</f>
        <v>2021-06-25(금)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3" t="s">
        <v>58</v>
      </c>
      <c r="H43" s="254" t="s">
        <v>293</v>
      </c>
      <c r="I43" s="25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248</v>
      </c>
      <c r="B44" s="124">
        <v>59.7</v>
      </c>
      <c r="C44" s="76">
        <v>0.53470437019999995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7"/>
      <c r="R44" s="277"/>
      <c r="S44" s="277"/>
    </row>
    <row r="45" spans="1:19" ht="17.25" customHeight="1" thickBot="1">
      <c r="A45" s="162" t="s">
        <v>148</v>
      </c>
      <c r="B45" s="126">
        <v>85.2</v>
      </c>
      <c r="C45" s="77">
        <v>0.33751962320000001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7"/>
      <c r="R45" s="277"/>
      <c r="S45" s="277"/>
    </row>
    <row r="46" spans="1:19" ht="17.25" customHeight="1" thickBot="1">
      <c r="A46" s="162" t="s">
        <v>134</v>
      </c>
      <c r="B46" s="126">
        <v>54.6</v>
      </c>
      <c r="C46" s="77">
        <v>0.21333333330000001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2"/>
      <c r="R46" s="282"/>
      <c r="S46" s="282"/>
    </row>
    <row r="47" spans="1:19" ht="17.25" customHeight="1" thickBot="1">
      <c r="A47" s="162" t="s">
        <v>65</v>
      </c>
      <c r="B47" s="126">
        <v>21.3</v>
      </c>
      <c r="C47" s="77">
        <v>0.1329787234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2"/>
      <c r="R47" s="282"/>
      <c r="S47" s="282"/>
    </row>
    <row r="48" spans="1:19" ht="17.25" customHeight="1" thickBot="1">
      <c r="A48" s="163" t="s">
        <v>210</v>
      </c>
      <c r="B48" s="128">
        <v>29.7</v>
      </c>
      <c r="C48" s="78">
        <v>0.1292775665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2"/>
      <c r="R48" s="282"/>
      <c r="S48" s="282"/>
    </row>
    <row r="49" spans="1:19" ht="17.25" customHeight="1" thickBot="1">
      <c r="A49" s="162" t="s">
        <v>136</v>
      </c>
      <c r="B49" s="129">
        <v>89.2</v>
      </c>
      <c r="C49" s="80">
        <v>0.11779448620000001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2"/>
      <c r="R49" s="282"/>
      <c r="S49" s="282"/>
    </row>
    <row r="50" spans="1:19" ht="17.25" customHeight="1" thickBot="1">
      <c r="A50" s="162" t="s">
        <v>171</v>
      </c>
      <c r="B50" s="126">
        <v>2.29</v>
      </c>
      <c r="C50" s="77">
        <v>0.1116504854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2"/>
      <c r="R50" s="282"/>
      <c r="S50" s="282"/>
    </row>
    <row r="51" spans="1:19" ht="17.25" customHeight="1" thickBot="1">
      <c r="A51" s="162" t="s">
        <v>201</v>
      </c>
      <c r="B51" s="126">
        <v>42.2</v>
      </c>
      <c r="C51" s="77">
        <v>9.8958333300000006E-2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2"/>
      <c r="R51" s="282"/>
      <c r="S51" s="282"/>
    </row>
    <row r="52" spans="1:19" ht="17.25" customHeight="1" thickBot="1">
      <c r="A52" s="162" t="s">
        <v>156</v>
      </c>
      <c r="B52" s="126">
        <v>65</v>
      </c>
      <c r="C52" s="77">
        <v>9.7972973000000005E-2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259</v>
      </c>
      <c r="B53" s="131">
        <v>46.6</v>
      </c>
      <c r="C53" s="79">
        <v>9.6470588199999999E-2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1"/>
      <c r="R53" s="292"/>
      <c r="S53" s="293"/>
    </row>
    <row r="54" spans="1:19" ht="17.25" customHeight="1">
      <c r="A54" s="161" t="s">
        <v>255</v>
      </c>
      <c r="B54" s="124">
        <v>28.7</v>
      </c>
      <c r="C54" s="76">
        <v>9.5419847299999999E-2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4"/>
      <c r="R54" s="295"/>
      <c r="S54" s="296"/>
    </row>
    <row r="55" spans="1:19" ht="17.25" customHeight="1" thickBot="1">
      <c r="A55" s="162" t="s">
        <v>126</v>
      </c>
      <c r="B55" s="126">
        <v>15.7</v>
      </c>
      <c r="C55" s="77">
        <v>9.02777778E-2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7"/>
      <c r="R55" s="298"/>
      <c r="S55" s="299"/>
    </row>
    <row r="56" spans="1:19" ht="17.25" customHeight="1" thickBot="1">
      <c r="A56" s="162" t="s">
        <v>72</v>
      </c>
      <c r="B56" s="126">
        <v>12.1</v>
      </c>
      <c r="C56" s="77">
        <v>9.0090090100000006E-2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2"/>
      <c r="R56" s="282"/>
      <c r="S56" s="282"/>
    </row>
    <row r="57" spans="1:19" ht="17.25" customHeight="1" thickBot="1">
      <c r="A57" s="162" t="s">
        <v>167</v>
      </c>
      <c r="B57" s="126">
        <v>47.9</v>
      </c>
      <c r="C57" s="77">
        <v>8.8636363600000004E-2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7"/>
      <c r="R57" s="277"/>
      <c r="S57" s="277"/>
    </row>
    <row r="58" spans="1:19" ht="17.25" customHeight="1" thickBot="1">
      <c r="A58" s="163" t="s">
        <v>273</v>
      </c>
      <c r="B58" s="128">
        <v>47.2</v>
      </c>
      <c r="C58" s="78">
        <v>8.5057471300000007E-2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7"/>
      <c r="R58" s="277"/>
      <c r="S58" s="277"/>
    </row>
    <row r="59" spans="1:19" ht="17.25" customHeight="1" thickBot="1">
      <c r="A59" s="162" t="s">
        <v>100</v>
      </c>
      <c r="B59" s="129">
        <v>2.72</v>
      </c>
      <c r="C59" s="80">
        <v>8.36653386E-2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2"/>
      <c r="R59" s="282"/>
      <c r="S59" s="282"/>
    </row>
    <row r="60" spans="1:19" ht="17.25" customHeight="1" thickBot="1">
      <c r="A60" s="162" t="s">
        <v>152</v>
      </c>
      <c r="B60" s="126">
        <v>11.9</v>
      </c>
      <c r="C60" s="77">
        <v>8.1818181800000001E-2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2"/>
      <c r="R60" s="282"/>
      <c r="S60" s="282"/>
    </row>
    <row r="61" spans="1:19" ht="17.25" customHeight="1" thickBot="1">
      <c r="A61" s="162" t="s">
        <v>173</v>
      </c>
      <c r="B61" s="126">
        <v>58.9</v>
      </c>
      <c r="C61" s="77">
        <v>8.0733945000000001E-2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2"/>
      <c r="R61" s="282"/>
      <c r="S61" s="282"/>
    </row>
    <row r="62" spans="1:19" ht="17.25" customHeight="1">
      <c r="A62" s="162" t="s">
        <v>261</v>
      </c>
      <c r="B62" s="126">
        <v>33</v>
      </c>
      <c r="C62" s="77">
        <v>7.4918566800000003E-2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4"/>
      <c r="R62" s="305"/>
      <c r="S62" s="306"/>
    </row>
    <row r="63" spans="1:19" ht="17.25" customHeight="1" thickBot="1">
      <c r="A63" s="130" t="s">
        <v>132</v>
      </c>
      <c r="B63" s="131">
        <v>89.2</v>
      </c>
      <c r="C63" s="79">
        <v>6.9544364499999997E-2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5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39116000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3.52530172E-2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2021-06-24(목) 오전 00:00</v>
      </c>
      <c r="C69" s="320"/>
      <c r="D69" s="279" t="str">
        <f>TEXT($G$1, "[$-ko-KR]yyyy-mm-dd(ddd) ") &amp; "오후 14:00"</f>
        <v>2021-06-24(목) 오후 14:00</v>
      </c>
      <c r="E69" s="280"/>
      <c r="F69" s="281"/>
      <c r="G69" s="279" t="str">
        <f>TEXT($G$1, "[$-ko-KR]yyyy-mm-dd(ddd) ") &amp; "오후 19:00"</f>
        <v>2021-06-24(목) 오후 19:00</v>
      </c>
      <c r="H69" s="280"/>
      <c r="I69" s="281"/>
      <c r="J69" s="279" t="str">
        <f>TEXT($G$1, "[$-ko-KR]yyyy-mm-dd(ddd) ") &amp; "오후 21:00"</f>
        <v>2021-06-24(목) 오후 21:00</v>
      </c>
      <c r="K69" s="280"/>
      <c r="L69" s="281"/>
      <c r="M69" s="279" t="str">
        <f>TEXT($G$1+1, "[$-ko-KR]yyyy-mm-dd(ddd) ") &amp; "오전 00:00"</f>
        <v>2021-06-25(금)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3" t="s">
        <v>58</v>
      </c>
      <c r="H70" s="254" t="s">
        <v>293</v>
      </c>
      <c r="I70" s="25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291</v>
      </c>
      <c r="B71" s="124">
        <v>272</v>
      </c>
      <c r="C71" s="76">
        <v>0.22522522519999999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7"/>
      <c r="R71" s="277"/>
      <c r="S71" s="277"/>
    </row>
    <row r="72" spans="1:19" ht="17.25" thickBot="1">
      <c r="A72" s="162" t="s">
        <v>57</v>
      </c>
      <c r="B72" s="126">
        <v>131</v>
      </c>
      <c r="C72" s="77">
        <v>0.16964285709999999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7"/>
      <c r="R72" s="277"/>
      <c r="S72" s="277"/>
    </row>
    <row r="73" spans="1:19" ht="17.25" thickBot="1">
      <c r="A73" s="162" t="s">
        <v>165</v>
      </c>
      <c r="B73" s="126">
        <v>777</v>
      </c>
      <c r="C73" s="77">
        <v>0.1614349776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2"/>
      <c r="R73" s="282"/>
      <c r="S73" s="282"/>
    </row>
    <row r="74" spans="1:19" ht="17.25" thickBot="1">
      <c r="A74" s="162" t="s">
        <v>92</v>
      </c>
      <c r="B74" s="126">
        <v>729</v>
      </c>
      <c r="C74" s="77">
        <v>0.14084507039999999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2"/>
      <c r="R74" s="282"/>
      <c r="S74" s="282"/>
    </row>
    <row r="75" spans="1:19" ht="17.25" thickBot="1">
      <c r="A75" s="163" t="s">
        <v>80</v>
      </c>
      <c r="B75" s="128">
        <v>633</v>
      </c>
      <c r="C75" s="78">
        <v>0.1263345196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2"/>
      <c r="R75" s="282"/>
      <c r="S75" s="282"/>
    </row>
    <row r="76" spans="1:19" ht="17.25" thickBot="1">
      <c r="A76" s="162" t="s">
        <v>253</v>
      </c>
      <c r="B76" s="129">
        <v>267</v>
      </c>
      <c r="C76" s="80">
        <v>0.1218487395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2"/>
      <c r="R76" s="282"/>
      <c r="S76" s="282"/>
    </row>
    <row r="77" spans="1:19" ht="17.25" thickBot="1">
      <c r="A77" s="162" t="s">
        <v>183</v>
      </c>
      <c r="B77" s="126">
        <v>955</v>
      </c>
      <c r="C77" s="77">
        <v>0.11957796010000001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2"/>
      <c r="R77" s="282"/>
      <c r="S77" s="282"/>
    </row>
    <row r="78" spans="1:19" ht="17.25" thickBot="1">
      <c r="A78" s="162" t="s">
        <v>116</v>
      </c>
      <c r="B78" s="126">
        <v>224</v>
      </c>
      <c r="C78" s="77">
        <v>0.1089108911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2"/>
      <c r="R78" s="282"/>
      <c r="S78" s="282"/>
    </row>
    <row r="79" spans="1:19" ht="17.25" thickBot="1">
      <c r="A79" s="162" t="s">
        <v>51</v>
      </c>
      <c r="B79" s="126">
        <v>301</v>
      </c>
      <c r="C79" s="77">
        <v>0.1025641026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240</v>
      </c>
      <c r="B80" s="131">
        <v>876</v>
      </c>
      <c r="C80" s="79">
        <v>0.1005025126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1"/>
      <c r="R80" s="292"/>
      <c r="S80" s="293"/>
    </row>
    <row r="81" spans="1:19">
      <c r="A81" s="161" t="s">
        <v>61</v>
      </c>
      <c r="B81" s="124">
        <v>560</v>
      </c>
      <c r="C81" s="76">
        <v>0.1001964637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4"/>
      <c r="R81" s="295"/>
      <c r="S81" s="296"/>
    </row>
    <row r="82" spans="1:19" ht="17.25" thickBot="1">
      <c r="A82" s="162" t="s">
        <v>106</v>
      </c>
      <c r="B82" s="126">
        <v>735</v>
      </c>
      <c r="C82" s="77">
        <v>9.7014925399999993E-2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7"/>
      <c r="R82" s="298"/>
      <c r="S82" s="299"/>
    </row>
    <row r="83" spans="1:19" ht="17.25" thickBot="1">
      <c r="A83" s="162" t="s">
        <v>181</v>
      </c>
      <c r="B83" s="126">
        <v>144</v>
      </c>
      <c r="C83" s="77">
        <v>9.0909090900000003E-2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2"/>
      <c r="R83" s="282"/>
      <c r="S83" s="282"/>
    </row>
    <row r="84" spans="1:19" ht="17.25" thickBot="1">
      <c r="A84" s="162" t="s">
        <v>128</v>
      </c>
      <c r="B84" s="126">
        <v>216</v>
      </c>
      <c r="C84" s="77">
        <v>9.0909090900000003E-2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7"/>
      <c r="R84" s="277"/>
      <c r="S84" s="277"/>
    </row>
    <row r="85" spans="1:19" ht="17.25" thickBot="1">
      <c r="A85" s="163" t="s">
        <v>275</v>
      </c>
      <c r="B85" s="128">
        <v>468</v>
      </c>
      <c r="C85" s="78">
        <v>8.8372092999999999E-2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7"/>
      <c r="R85" s="277"/>
      <c r="S85" s="277"/>
    </row>
    <row r="86" spans="1:19" ht="17.25" thickBot="1">
      <c r="A86" s="162" t="s">
        <v>199</v>
      </c>
      <c r="B86" s="129">
        <v>102</v>
      </c>
      <c r="C86" s="80">
        <v>8.7420042599999997E-2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2"/>
      <c r="R86" s="282"/>
      <c r="S86" s="282"/>
    </row>
    <row r="87" spans="1:19" ht="17.25" thickBot="1">
      <c r="A87" s="162" t="s">
        <v>251</v>
      </c>
      <c r="B87" s="126">
        <v>113</v>
      </c>
      <c r="C87" s="77">
        <v>8.6538461499999997E-2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2"/>
      <c r="R87" s="282"/>
      <c r="S87" s="282"/>
    </row>
    <row r="88" spans="1:19" ht="17.25" thickBot="1">
      <c r="A88" s="162" t="s">
        <v>169</v>
      </c>
      <c r="B88" s="126">
        <v>168</v>
      </c>
      <c r="C88" s="77">
        <v>8.3870967699999993E-2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2"/>
      <c r="R88" s="282"/>
      <c r="S88" s="282"/>
    </row>
    <row r="89" spans="1:19">
      <c r="A89" s="162" t="s">
        <v>110</v>
      </c>
      <c r="B89" s="126">
        <v>893</v>
      </c>
      <c r="C89" s="77">
        <v>8.1113801499999999E-2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4"/>
      <c r="R89" s="305"/>
      <c r="S89" s="306"/>
    </row>
    <row r="90" spans="1:19" ht="17.25" thickBot="1">
      <c r="A90" s="130" t="s">
        <v>104</v>
      </c>
      <c r="B90" s="131">
        <v>728</v>
      </c>
      <c r="C90" s="79">
        <v>7.3746312699999997E-2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5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39116000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3.52530172E-2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2021-06-24(목) 오전 00:00</v>
      </c>
      <c r="C96" s="320"/>
      <c r="D96" s="279" t="str">
        <f>TEXT($G$1, "[$-ko-KR]yyyy-mm-dd(ddd) ") &amp; "오후 14:00"</f>
        <v>2021-06-24(목) 오후 14:00</v>
      </c>
      <c r="E96" s="280"/>
      <c r="F96" s="281"/>
      <c r="G96" s="279" t="str">
        <f>TEXT($G$1, "[$-ko-KR]yyyy-mm-dd(ddd) ") &amp; "오후 19:00"</f>
        <v>2021-06-24(목) 오후 19:00</v>
      </c>
      <c r="H96" s="280"/>
      <c r="I96" s="281"/>
      <c r="J96" s="279" t="str">
        <f>TEXT($G$1, "[$-ko-KR]yyyy-mm-dd(ddd) ") &amp; "오후 21:00"</f>
        <v>2021-06-24(목) 오후 21:00</v>
      </c>
      <c r="K96" s="280"/>
      <c r="L96" s="281"/>
      <c r="M96" s="279" t="str">
        <f>TEXT($G$1+1, "[$-ko-KR]yyyy-mm-dd(ddd) ") &amp; "오전 00:00"</f>
        <v>2021-06-25(금)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3" t="s">
        <v>58</v>
      </c>
      <c r="H97" s="254" t="s">
        <v>293</v>
      </c>
      <c r="I97" s="25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248</v>
      </c>
      <c r="B98" s="124">
        <v>59.7</v>
      </c>
      <c r="C98" s="76">
        <v>0.53470437019999995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7"/>
      <c r="R98" s="277"/>
      <c r="S98" s="277"/>
    </row>
    <row r="99" spans="1:19" ht="17.25" thickBot="1">
      <c r="A99" s="162" t="s">
        <v>148</v>
      </c>
      <c r="B99" s="126">
        <v>85.2</v>
      </c>
      <c r="C99" s="77">
        <v>0.33751962320000001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7"/>
      <c r="R99" s="277"/>
      <c r="S99" s="277"/>
    </row>
    <row r="100" spans="1:19" ht="17.25" thickBot="1">
      <c r="A100" s="162" t="s">
        <v>291</v>
      </c>
      <c r="B100" s="126">
        <v>272</v>
      </c>
      <c r="C100" s="77">
        <v>0.22522522519999999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2"/>
      <c r="R100" s="282"/>
      <c r="S100" s="282"/>
    </row>
    <row r="101" spans="1:19" ht="17.25" thickBot="1">
      <c r="A101" s="162" t="s">
        <v>134</v>
      </c>
      <c r="B101" s="126">
        <v>54.6</v>
      </c>
      <c r="C101" s="77">
        <v>0.21333333330000001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2"/>
      <c r="R101" s="282"/>
      <c r="S101" s="282"/>
    </row>
    <row r="102" spans="1:19" ht="17.25" thickBot="1">
      <c r="A102" s="163" t="s">
        <v>205</v>
      </c>
      <c r="B102" s="128">
        <v>9875</v>
      </c>
      <c r="C102" s="78">
        <v>0.18618618619999999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2"/>
      <c r="R102" s="282"/>
      <c r="S102" s="282"/>
    </row>
    <row r="103" spans="1:19" ht="17.25" thickBot="1">
      <c r="A103" s="162" t="s">
        <v>57</v>
      </c>
      <c r="B103" s="129">
        <v>131</v>
      </c>
      <c r="C103" s="80">
        <v>0.16964285709999999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2"/>
      <c r="R103" s="282"/>
      <c r="S103" s="282"/>
    </row>
    <row r="104" spans="1:19" ht="17.25" thickBot="1">
      <c r="A104" s="162" t="s">
        <v>165</v>
      </c>
      <c r="B104" s="126">
        <v>777</v>
      </c>
      <c r="C104" s="77">
        <v>0.1614349776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2"/>
      <c r="R104" s="282"/>
      <c r="S104" s="282"/>
    </row>
    <row r="105" spans="1:19" ht="17.25" thickBot="1">
      <c r="A105" s="162" t="s">
        <v>187</v>
      </c>
      <c r="B105" s="126">
        <v>6690</v>
      </c>
      <c r="C105" s="77">
        <v>0.1504729149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2"/>
      <c r="R105" s="282"/>
      <c r="S105" s="282"/>
    </row>
    <row r="106" spans="1:19" ht="17.25" thickBot="1">
      <c r="A106" s="162" t="s">
        <v>92</v>
      </c>
      <c r="B106" s="126">
        <v>729</v>
      </c>
      <c r="C106" s="77">
        <v>0.14084507039999999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65</v>
      </c>
      <c r="B107" s="131">
        <v>21.3</v>
      </c>
      <c r="C107" s="79">
        <v>0.1329787234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1"/>
      <c r="R107" s="292"/>
      <c r="S107" s="293"/>
    </row>
    <row r="108" spans="1:19">
      <c r="A108" s="161" t="s">
        <v>210</v>
      </c>
      <c r="B108" s="124">
        <v>29.7</v>
      </c>
      <c r="C108" s="76">
        <v>0.1292775665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4"/>
      <c r="R108" s="295"/>
      <c r="S108" s="296"/>
    </row>
    <row r="109" spans="1:19" ht="17.25" thickBot="1">
      <c r="A109" s="162" t="s">
        <v>158</v>
      </c>
      <c r="B109" s="126">
        <v>4180</v>
      </c>
      <c r="C109" s="77">
        <v>0.1266846361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7"/>
      <c r="R109" s="298"/>
      <c r="S109" s="299"/>
    </row>
    <row r="110" spans="1:19" ht="17.25" thickBot="1">
      <c r="A110" s="162" t="s">
        <v>80</v>
      </c>
      <c r="B110" s="126">
        <v>633</v>
      </c>
      <c r="C110" s="77">
        <v>0.1263345196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2"/>
      <c r="R110" s="282"/>
      <c r="S110" s="282"/>
    </row>
    <row r="111" spans="1:19" ht="17.25" thickBot="1">
      <c r="A111" s="162" t="s">
        <v>140</v>
      </c>
      <c r="B111" s="126">
        <v>1590</v>
      </c>
      <c r="C111" s="77">
        <v>0.1236749117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7"/>
      <c r="R111" s="277"/>
      <c r="S111" s="277"/>
    </row>
    <row r="112" spans="1:19" ht="17.25" thickBot="1">
      <c r="A112" s="163" t="s">
        <v>253</v>
      </c>
      <c r="B112" s="128">
        <v>267</v>
      </c>
      <c r="C112" s="78">
        <v>0.1218487395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7"/>
      <c r="R112" s="277"/>
      <c r="S112" s="277"/>
    </row>
    <row r="113" spans="1:19" ht="17.25" thickBot="1">
      <c r="A113" s="162" t="s">
        <v>183</v>
      </c>
      <c r="B113" s="129">
        <v>955</v>
      </c>
      <c r="C113" s="80">
        <v>0.11957796010000001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2"/>
      <c r="R113" s="282"/>
      <c r="S113" s="282"/>
    </row>
    <row r="114" spans="1:19" ht="17.25" thickBot="1">
      <c r="A114" s="162" t="s">
        <v>136</v>
      </c>
      <c r="B114" s="126">
        <v>89.2</v>
      </c>
      <c r="C114" s="77">
        <v>0.11779448620000001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2"/>
      <c r="R114" s="282"/>
      <c r="S114" s="282"/>
    </row>
    <row r="115" spans="1:19" ht="17.25" thickBot="1">
      <c r="A115" s="162" t="s">
        <v>160</v>
      </c>
      <c r="B115" s="126">
        <v>1185</v>
      </c>
      <c r="C115" s="77">
        <v>0.11267605629999999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2"/>
      <c r="R115" s="282"/>
      <c r="S115" s="282"/>
    </row>
    <row r="116" spans="1:19">
      <c r="A116" s="162" t="s">
        <v>150</v>
      </c>
      <c r="B116" s="126">
        <v>2180</v>
      </c>
      <c r="C116" s="77">
        <v>0.112244898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4"/>
      <c r="R116" s="305"/>
      <c r="S116" s="306"/>
    </row>
    <row r="117" spans="1:19" ht="17.25" thickBot="1">
      <c r="A117" s="130" t="s">
        <v>171</v>
      </c>
      <c r="B117" s="131">
        <v>2.29</v>
      </c>
      <c r="C117" s="79">
        <v>0.1116504854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5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39116000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3.52530172E-2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2021-06-24(목) 오전 00:00</v>
      </c>
      <c r="C123" s="320"/>
      <c r="D123" s="279" t="str">
        <f>TEXT($G$1, "[$-ko-KR]yyyy-mm-dd(ddd) ") &amp; "오후 14:00"</f>
        <v>2021-06-24(목) 오후 14:00</v>
      </c>
      <c r="E123" s="280"/>
      <c r="F123" s="281"/>
      <c r="G123" s="279" t="str">
        <f>TEXT($G$1, "[$-ko-KR]yyyy-mm-dd(ddd) ") &amp; "오후 19:00"</f>
        <v>2021-06-24(목) 오후 19:00</v>
      </c>
      <c r="H123" s="280"/>
      <c r="I123" s="281"/>
      <c r="J123" s="279" t="str">
        <f>TEXT($G$1, "[$-ko-KR]yyyy-mm-dd(ddd) ") &amp; "오후 21:00"</f>
        <v>2021-06-24(목) 오후 21:00</v>
      </c>
      <c r="K123" s="280"/>
      <c r="L123" s="281"/>
      <c r="M123" s="279" t="str">
        <f>TEXT($G$1+1, "[$-ko-KR]yyyy-mm-dd(ddd) ") &amp; "오전 00:00"</f>
        <v>2021-06-25(금)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3" t="s">
        <v>58</v>
      </c>
      <c r="H124" s="254" t="s">
        <v>293</v>
      </c>
      <c r="I124" s="25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261</v>
      </c>
      <c r="B125" s="124">
        <v>33</v>
      </c>
      <c r="C125" s="76">
        <v>7.4918566800000003E-2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7"/>
      <c r="R125" s="277"/>
      <c r="S125" s="277"/>
    </row>
    <row r="126" spans="1:19" ht="17.25" thickBot="1">
      <c r="A126" s="162" t="s">
        <v>132</v>
      </c>
      <c r="B126" s="126">
        <v>89.2</v>
      </c>
      <c r="C126" s="77">
        <v>6.9544364499999997E-2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7"/>
      <c r="R126" s="277"/>
      <c r="S126" s="277"/>
    </row>
    <row r="127" spans="1:19" ht="17.25" thickBot="1">
      <c r="A127" s="162" t="s">
        <v>185</v>
      </c>
      <c r="B127" s="126">
        <v>8.61</v>
      </c>
      <c r="C127" s="77">
        <v>6.6914498099999997E-2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2"/>
      <c r="R127" s="282"/>
      <c r="S127" s="282"/>
    </row>
    <row r="128" spans="1:19" ht="17.25" thickBot="1">
      <c r="A128" s="162" t="s">
        <v>208</v>
      </c>
      <c r="B128" s="126">
        <v>51.1</v>
      </c>
      <c r="C128" s="77">
        <v>6.6805845500000002E-2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2"/>
      <c r="R128" s="282"/>
      <c r="S128" s="282"/>
    </row>
    <row r="129" spans="1:19" ht="17.25" thickBot="1">
      <c r="A129" s="163" t="s">
        <v>225</v>
      </c>
      <c r="B129" s="128">
        <v>4.38</v>
      </c>
      <c r="C129" s="78">
        <v>6.56934307E-2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2"/>
      <c r="R129" s="282"/>
      <c r="S129" s="282"/>
    </row>
    <row r="130" spans="1:19" ht="17.25" thickBot="1">
      <c r="A130" s="162" t="s">
        <v>112</v>
      </c>
      <c r="B130" s="129">
        <v>62.4</v>
      </c>
      <c r="C130" s="80">
        <v>6.1224489799999997E-2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2"/>
      <c r="R130" s="282"/>
      <c r="S130" s="282"/>
    </row>
    <row r="131" spans="1:19" ht="17.25" thickBot="1">
      <c r="A131" s="162" t="s">
        <v>227</v>
      </c>
      <c r="B131" s="126">
        <v>45.4</v>
      </c>
      <c r="C131" s="77">
        <v>6.0747663600000001E-2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2"/>
      <c r="R131" s="282"/>
      <c r="S131" s="282"/>
    </row>
    <row r="132" spans="1:19" ht="17.25" thickBot="1">
      <c r="A132" s="162" t="s">
        <v>219</v>
      </c>
      <c r="B132" s="126">
        <v>5.1100000000000003</v>
      </c>
      <c r="C132" s="77">
        <v>5.7971014500000001E-2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2"/>
      <c r="R132" s="282"/>
      <c r="S132" s="282"/>
    </row>
    <row r="133" spans="1:19" ht="17.25" thickBot="1">
      <c r="A133" s="162" t="s">
        <v>195</v>
      </c>
      <c r="B133" s="126">
        <v>5.76</v>
      </c>
      <c r="C133" s="77">
        <v>5.4945054899999998E-2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197</v>
      </c>
      <c r="B134" s="131">
        <v>8.1300000000000008</v>
      </c>
      <c r="C134" s="79">
        <v>5.4474708199999999E-2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1"/>
      <c r="R134" s="292"/>
      <c r="S134" s="293"/>
    </row>
    <row r="135" spans="1:19">
      <c r="A135" s="161" t="s">
        <v>217</v>
      </c>
      <c r="B135" s="124">
        <v>6.59</v>
      </c>
      <c r="C135" s="76">
        <v>5.2715655E-2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4"/>
      <c r="R135" s="295"/>
      <c r="S135" s="296"/>
    </row>
    <row r="136" spans="1:19" ht="17.25" thickBot="1">
      <c r="A136" s="162" t="s">
        <v>236</v>
      </c>
      <c r="B136" s="126">
        <v>55.9</v>
      </c>
      <c r="C136" s="77">
        <v>4.2910447800000001E-2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7"/>
      <c r="R136" s="298"/>
      <c r="S136" s="299"/>
    </row>
    <row r="137" spans="1:19" ht="17.25" thickBot="1">
      <c r="A137" s="162" t="s">
        <v>212</v>
      </c>
      <c r="B137" s="126">
        <v>5.76</v>
      </c>
      <c r="C137" s="77">
        <v>4.1591320100000002E-2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2"/>
      <c r="R137" s="282"/>
      <c r="S137" s="282"/>
    </row>
    <row r="138" spans="1:19" ht="17.25" thickBot="1">
      <c r="A138" s="162" t="s">
        <v>154</v>
      </c>
      <c r="B138" s="126">
        <v>5.09</v>
      </c>
      <c r="C138" s="77">
        <v>4.0899795500000002E-2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7"/>
      <c r="R138" s="277"/>
      <c r="S138" s="277"/>
    </row>
    <row r="139" spans="1:19" ht="17.25" thickBot="1">
      <c r="A139" s="163" t="s">
        <v>263</v>
      </c>
      <c r="B139" s="128">
        <v>13.4</v>
      </c>
      <c r="C139" s="78">
        <v>3.8759689899999998E-2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7"/>
      <c r="R139" s="277"/>
      <c r="S139" s="277"/>
    </row>
    <row r="140" spans="1:19" ht="17.25" thickBot="1">
      <c r="A140" s="162" t="s">
        <v>277</v>
      </c>
      <c r="B140" s="129">
        <v>29</v>
      </c>
      <c r="C140" s="80">
        <v>3.5714285700000001E-2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2"/>
      <c r="R140" s="282"/>
      <c r="S140" s="282"/>
    </row>
    <row r="141" spans="1:19" ht="17.25" thickBot="1">
      <c r="A141" s="162" t="s">
        <v>246</v>
      </c>
      <c r="B141" s="126">
        <v>28.5</v>
      </c>
      <c r="C141" s="77">
        <v>3.2608695700000002E-2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2"/>
      <c r="R141" s="282"/>
      <c r="S141" s="282"/>
    </row>
    <row r="142" spans="1:19" ht="17.25" thickBot="1">
      <c r="A142" s="162" t="s">
        <v>233</v>
      </c>
      <c r="B142" s="126">
        <v>6.55</v>
      </c>
      <c r="C142" s="77">
        <v>2.8257456800000001E-2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2"/>
      <c r="R142" s="282"/>
      <c r="S142" s="282"/>
    </row>
    <row r="143" spans="1:19">
      <c r="A143" s="162" t="s">
        <v>122</v>
      </c>
      <c r="B143" s="126">
        <v>8.8000000000000007</v>
      </c>
      <c r="C143" s="77">
        <v>2.6837806299999999E-2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4"/>
      <c r="R143" s="305"/>
      <c r="S143" s="306"/>
    </row>
    <row r="144" spans="1:19" ht="17.25" thickBot="1">
      <c r="A144" s="130" t="s">
        <v>229</v>
      </c>
      <c r="B144" s="131">
        <v>74.900000000000006</v>
      </c>
      <c r="C144" s="79">
        <v>1.4905149100000001E-2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5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39116000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3.52530172E-2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2021-06-24(목) 오전 00:00</v>
      </c>
      <c r="C150" s="320"/>
      <c r="D150" s="279" t="str">
        <f>TEXT($G$1, "[$-ko-KR]yyyy-mm-dd(ddd) ") &amp; "오후 14:00"</f>
        <v>2021-06-24(목) 오후 14:00</v>
      </c>
      <c r="E150" s="280"/>
      <c r="F150" s="281"/>
      <c r="G150" s="279" t="str">
        <f>TEXT($G$1, "[$-ko-KR]yyyy-mm-dd(ddd) ") &amp; "오후 19:00"</f>
        <v>2021-06-24(목) 오후 19:00</v>
      </c>
      <c r="H150" s="280"/>
      <c r="I150" s="281"/>
      <c r="J150" s="279" t="str">
        <f>TEXT($G$1, "[$-ko-KR]yyyy-mm-dd(ddd) ") &amp; "오후 21:00"</f>
        <v>2021-06-24(목) 오후 21:00</v>
      </c>
      <c r="K150" s="280"/>
      <c r="L150" s="281"/>
      <c r="M150" s="279" t="str">
        <f>TEXT($G$1+1, "[$-ko-KR]yyyy-mm-dd(ddd) ") &amp; "오전 00:00"</f>
        <v>2021-06-25(금)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3" t="s">
        <v>58</v>
      </c>
      <c r="H151" s="254" t="s">
        <v>293</v>
      </c>
      <c r="I151" s="25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169</v>
      </c>
      <c r="B152" s="124">
        <v>168</v>
      </c>
      <c r="C152" s="76">
        <v>8.3870967699999993E-2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7"/>
      <c r="R152" s="277"/>
      <c r="S152" s="277"/>
    </row>
    <row r="153" spans="1:19" ht="17.25" thickBot="1">
      <c r="A153" s="162" t="s">
        <v>110</v>
      </c>
      <c r="B153" s="126">
        <v>893</v>
      </c>
      <c r="C153" s="77">
        <v>8.1113801499999999E-2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7"/>
      <c r="R153" s="277"/>
      <c r="S153" s="277"/>
    </row>
    <row r="154" spans="1:19" ht="17.25" thickBot="1">
      <c r="A154" s="162" t="s">
        <v>104</v>
      </c>
      <c r="B154" s="126">
        <v>728</v>
      </c>
      <c r="C154" s="77">
        <v>7.3746312699999997E-2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2"/>
      <c r="R154" s="282"/>
      <c r="S154" s="282"/>
    </row>
    <row r="155" spans="1:19" ht="17.25" thickBot="1">
      <c r="A155" s="162" t="s">
        <v>88</v>
      </c>
      <c r="B155" s="126">
        <v>277</v>
      </c>
      <c r="C155" s="77">
        <v>7.3643410899999998E-2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2"/>
      <c r="R155" s="282"/>
      <c r="S155" s="282"/>
    </row>
    <row r="156" spans="1:19" ht="17.25" thickBot="1">
      <c r="A156" s="163" t="s">
        <v>214</v>
      </c>
      <c r="B156" s="128">
        <v>147</v>
      </c>
      <c r="C156" s="78">
        <v>7.2992700699999996E-2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2"/>
      <c r="R156" s="282"/>
      <c r="S156" s="282"/>
    </row>
    <row r="157" spans="1:19" ht="17.25" thickBot="1">
      <c r="A157" s="162" t="s">
        <v>54</v>
      </c>
      <c r="B157" s="129">
        <v>208</v>
      </c>
      <c r="C157" s="80">
        <v>7.2164948500000006E-2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2"/>
      <c r="R157" s="282"/>
      <c r="S157" s="282"/>
    </row>
    <row r="158" spans="1:19" ht="17.25" thickBot="1">
      <c r="A158" s="162" t="s">
        <v>257</v>
      </c>
      <c r="B158" s="126">
        <v>268</v>
      </c>
      <c r="C158" s="77">
        <v>7.1999999999999995E-2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2"/>
      <c r="R158" s="282"/>
      <c r="S158" s="282"/>
    </row>
    <row r="159" spans="1:19" ht="17.25" thickBot="1">
      <c r="A159" s="162" t="s">
        <v>279</v>
      </c>
      <c r="B159" s="126">
        <v>127</v>
      </c>
      <c r="C159" s="77">
        <v>6.7226890799999994E-2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2"/>
      <c r="R159" s="282"/>
      <c r="S159" s="282"/>
    </row>
    <row r="160" spans="1:19" ht="17.25" thickBot="1">
      <c r="A160" s="162" t="s">
        <v>191</v>
      </c>
      <c r="B160" s="126">
        <v>583</v>
      </c>
      <c r="C160" s="77">
        <v>6.5813528299999993E-2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223</v>
      </c>
      <c r="B161" s="131">
        <v>132</v>
      </c>
      <c r="C161" s="79">
        <v>6.4516129000000005E-2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1"/>
      <c r="R161" s="292"/>
      <c r="S161" s="293"/>
    </row>
    <row r="162" spans="1:19">
      <c r="A162" s="161" t="s">
        <v>242</v>
      </c>
      <c r="B162" s="124">
        <v>135</v>
      </c>
      <c r="C162" s="76">
        <v>6.2992125999999996E-2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4"/>
      <c r="R162" s="295"/>
      <c r="S162" s="296"/>
    </row>
    <row r="163" spans="1:19" ht="17.25" thickBot="1">
      <c r="A163" s="162" t="s">
        <v>267</v>
      </c>
      <c r="B163" s="126">
        <v>848</v>
      </c>
      <c r="C163" s="77">
        <v>6.2656641599999993E-2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7"/>
      <c r="R163" s="298"/>
      <c r="S163" s="299"/>
    </row>
    <row r="164" spans="1:19" ht="17.25" thickBot="1">
      <c r="A164" s="162" t="s">
        <v>175</v>
      </c>
      <c r="B164" s="126">
        <v>746</v>
      </c>
      <c r="C164" s="77">
        <v>5.9659090900000003E-2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2"/>
      <c r="R164" s="282"/>
      <c r="S164" s="282"/>
    </row>
    <row r="165" spans="1:19" ht="17.25" thickBot="1">
      <c r="A165" s="162" t="s">
        <v>265</v>
      </c>
      <c r="B165" s="126">
        <v>255</v>
      </c>
      <c r="C165" s="77">
        <v>5.3719008300000003E-2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7"/>
      <c r="R165" s="277"/>
      <c r="S165" s="277"/>
    </row>
    <row r="166" spans="1:19" ht="17.25" thickBot="1">
      <c r="A166" s="163" t="s">
        <v>244</v>
      </c>
      <c r="B166" s="128">
        <v>709</v>
      </c>
      <c r="C166" s="78">
        <v>5.34918276E-2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7"/>
      <c r="R166" s="277"/>
      <c r="S166" s="277"/>
    </row>
    <row r="167" spans="1:19" ht="17.25" thickBot="1">
      <c r="A167" s="162" t="s">
        <v>120</v>
      </c>
      <c r="B167" s="129">
        <v>108</v>
      </c>
      <c r="C167" s="80">
        <v>4.8543689299999998E-2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2"/>
      <c r="R167" s="282"/>
      <c r="S167" s="282"/>
    </row>
    <row r="168" spans="1:19" ht="17.25" thickBot="1">
      <c r="A168" s="162" t="s">
        <v>221</v>
      </c>
      <c r="B168" s="126">
        <v>637</v>
      </c>
      <c r="C168" s="77">
        <v>4.2553191499999997E-2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2"/>
      <c r="R168" s="282"/>
      <c r="S168" s="282"/>
    </row>
    <row r="169" spans="1:19" ht="17.25" thickBot="1">
      <c r="A169" s="162" t="s">
        <v>231</v>
      </c>
      <c r="B169" s="126">
        <v>162</v>
      </c>
      <c r="C169" s="77">
        <v>3.8461538500000003E-2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2"/>
      <c r="R169" s="282"/>
      <c r="S169" s="282"/>
    </row>
    <row r="170" spans="1:19">
      <c r="A170" s="162" t="s">
        <v>142</v>
      </c>
      <c r="B170" s="126">
        <v>541</v>
      </c>
      <c r="C170" s="77">
        <v>2.4621212100000001E-2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4"/>
      <c r="R170" s="305"/>
      <c r="S170" s="306"/>
    </row>
    <row r="171" spans="1:19" ht="17.25" thickBot="1">
      <c r="A171" s="130" t="s">
        <v>82</v>
      </c>
      <c r="B171" s="131">
        <v>496</v>
      </c>
      <c r="C171" s="79">
        <v>2.020202E-3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5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39116000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3.52530172E-2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2021-06-24(목) 오전 00:00</v>
      </c>
      <c r="C177" s="320"/>
      <c r="D177" s="279" t="str">
        <f>TEXT($G$1, "[$-ko-KR]yyyy-mm-dd(ddd) ") &amp; "오후 14:00"</f>
        <v>2021-06-24(목) 오후 14:00</v>
      </c>
      <c r="E177" s="280"/>
      <c r="F177" s="281"/>
      <c r="G177" s="279" t="str">
        <f>TEXT($G$1, "[$-ko-KR]yyyy-mm-dd(ddd) ") &amp; "오후 19:00"</f>
        <v>2021-06-24(목) 오후 19:00</v>
      </c>
      <c r="H177" s="280"/>
      <c r="I177" s="281"/>
      <c r="J177" s="279" t="str">
        <f>TEXT($G$1, "[$-ko-KR]yyyy-mm-dd(ddd) ") &amp; "오후 21:00"</f>
        <v>2021-06-24(목) 오후 21:00</v>
      </c>
      <c r="K177" s="280"/>
      <c r="L177" s="281"/>
      <c r="M177" s="279" t="str">
        <f>TEXT($G$1+1, "[$-ko-KR]yyyy-mm-dd(ddd) ") &amp; "오전 00:00"</f>
        <v>2021-06-25(금)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3" t="s">
        <v>58</v>
      </c>
      <c r="H178" s="254" t="s">
        <v>293</v>
      </c>
      <c r="I178" s="25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78</v>
      </c>
      <c r="B179" s="124">
        <v>543100</v>
      </c>
      <c r="C179" s="76">
        <v>5.2927491299999997E-2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7"/>
      <c r="R179" s="277"/>
      <c r="S179" s="277"/>
    </row>
    <row r="180" spans="1:19" ht="17.25" thickBot="1">
      <c r="A180" s="162" t="s">
        <v>217</v>
      </c>
      <c r="B180" s="126">
        <v>6.59</v>
      </c>
      <c r="C180" s="77">
        <v>5.2715655E-2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7"/>
      <c r="R180" s="277"/>
      <c r="S180" s="277"/>
    </row>
    <row r="181" spans="1:19" ht="17.25" thickBot="1">
      <c r="A181" s="162" t="s">
        <v>96</v>
      </c>
      <c r="B181" s="126">
        <v>2300000</v>
      </c>
      <c r="C181" s="77">
        <v>5.2150045700000001E-2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2"/>
      <c r="R181" s="282"/>
      <c r="S181" s="282"/>
    </row>
    <row r="182" spans="1:19" ht="17.25" thickBot="1">
      <c r="A182" s="162" t="s">
        <v>120</v>
      </c>
      <c r="B182" s="126">
        <v>108</v>
      </c>
      <c r="C182" s="77">
        <v>4.8543689299999998E-2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2"/>
      <c r="R182" s="282"/>
      <c r="S182" s="282"/>
    </row>
    <row r="183" spans="1:19" ht="17.25" thickBot="1">
      <c r="A183" s="163" t="s">
        <v>163</v>
      </c>
      <c r="B183" s="128">
        <v>15250</v>
      </c>
      <c r="C183" s="78">
        <v>4.6671242299999999E-2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2"/>
      <c r="R183" s="282"/>
      <c r="S183" s="282"/>
    </row>
    <row r="184" spans="1:19" ht="17.25" thickBot="1">
      <c r="A184" s="162" t="s">
        <v>271</v>
      </c>
      <c r="B184" s="129">
        <v>1360</v>
      </c>
      <c r="C184" s="80">
        <v>4.6153846200000001E-2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2"/>
      <c r="R184" s="282"/>
      <c r="S184" s="282"/>
    </row>
    <row r="185" spans="1:19" ht="17.25" thickBot="1">
      <c r="A185" s="162" t="s">
        <v>236</v>
      </c>
      <c r="B185" s="126">
        <v>55.9</v>
      </c>
      <c r="C185" s="77">
        <v>4.2910447800000001E-2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2"/>
      <c r="R185" s="282"/>
      <c r="S185" s="282"/>
    </row>
    <row r="186" spans="1:19" ht="17.25" thickBot="1">
      <c r="A186" s="162" t="s">
        <v>221</v>
      </c>
      <c r="B186" s="126">
        <v>637</v>
      </c>
      <c r="C186" s="77">
        <v>4.2553191499999997E-2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2"/>
      <c r="R186" s="282"/>
      <c r="S186" s="282"/>
    </row>
    <row r="187" spans="1:19" ht="17.25" thickBot="1">
      <c r="A187" s="162" t="s">
        <v>212</v>
      </c>
      <c r="B187" s="126">
        <v>5.76</v>
      </c>
      <c r="C187" s="77">
        <v>4.1591320100000002E-2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154</v>
      </c>
      <c r="B188" s="131">
        <v>5.09</v>
      </c>
      <c r="C188" s="79">
        <v>4.0899795500000002E-2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1"/>
      <c r="R188" s="292"/>
      <c r="S188" s="293"/>
    </row>
    <row r="189" spans="1:19">
      <c r="A189" s="161" t="s">
        <v>263</v>
      </c>
      <c r="B189" s="124">
        <v>13.4</v>
      </c>
      <c r="C189" s="76">
        <v>3.8759689899999998E-2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4"/>
      <c r="R189" s="295"/>
      <c r="S189" s="296"/>
    </row>
    <row r="190" spans="1:19" ht="17.25" thickBot="1">
      <c r="A190" s="162" t="s">
        <v>231</v>
      </c>
      <c r="B190" s="126">
        <v>162</v>
      </c>
      <c r="C190" s="77">
        <v>3.8461538500000003E-2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7"/>
      <c r="R190" s="298"/>
      <c r="S190" s="299"/>
    </row>
    <row r="191" spans="1:19" ht="17.25" thickBot="1">
      <c r="A191" s="162" t="s">
        <v>277</v>
      </c>
      <c r="B191" s="126">
        <v>29</v>
      </c>
      <c r="C191" s="77">
        <v>3.5714285700000001E-2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2"/>
      <c r="R191" s="282"/>
      <c r="S191" s="282"/>
    </row>
    <row r="192" spans="1:19" ht="17.25" thickBot="1">
      <c r="A192" s="162" t="s">
        <v>49</v>
      </c>
      <c r="B192" s="126">
        <v>39116000</v>
      </c>
      <c r="C192" s="77">
        <v>3.52530172E-2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7"/>
      <c r="R192" s="277"/>
      <c r="S192" s="277"/>
    </row>
    <row r="193" spans="1:19" ht="17.25" thickBot="1">
      <c r="A193" s="163" t="s">
        <v>246</v>
      </c>
      <c r="B193" s="128">
        <v>28.5</v>
      </c>
      <c r="C193" s="78">
        <v>3.2608695700000002E-2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7"/>
      <c r="R193" s="277"/>
      <c r="S193" s="277"/>
    </row>
    <row r="194" spans="1:19" ht="17.25" thickBot="1">
      <c r="A194" s="162" t="s">
        <v>233</v>
      </c>
      <c r="B194" s="129">
        <v>6.55</v>
      </c>
      <c r="C194" s="80">
        <v>2.8257456800000001E-2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2"/>
      <c r="R194" s="282"/>
      <c r="S194" s="282"/>
    </row>
    <row r="195" spans="1:19" ht="17.25" thickBot="1">
      <c r="A195" s="162" t="s">
        <v>122</v>
      </c>
      <c r="B195" s="126">
        <v>8.8000000000000007</v>
      </c>
      <c r="C195" s="77">
        <v>2.6837806299999999E-2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2"/>
      <c r="R195" s="282"/>
      <c r="S195" s="282"/>
    </row>
    <row r="196" spans="1:19" ht="17.25" thickBot="1">
      <c r="A196" s="162" t="s">
        <v>142</v>
      </c>
      <c r="B196" s="126">
        <v>541</v>
      </c>
      <c r="C196" s="77">
        <v>2.4621212100000001E-2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2"/>
      <c r="R196" s="282"/>
      <c r="S196" s="282"/>
    </row>
    <row r="197" spans="1:19">
      <c r="A197" s="162" t="s">
        <v>229</v>
      </c>
      <c r="B197" s="126">
        <v>74.900000000000006</v>
      </c>
      <c r="C197" s="77">
        <v>1.4905149100000001E-2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4"/>
      <c r="R197" s="305"/>
      <c r="S197" s="306"/>
    </row>
    <row r="198" spans="1:19" ht="17.25" thickBot="1">
      <c r="A198" s="130" t="s">
        <v>82</v>
      </c>
      <c r="B198" s="131">
        <v>496</v>
      </c>
      <c r="C198" s="79">
        <v>2.020202E-3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0"/>
      <c r="R199" s="311"/>
      <c r="S199" s="312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  <vt:lpstr>2021.06.23</vt:lpstr>
      <vt:lpstr>2021.06.24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2021-06-23T15:30:13Z</dcterms:modified>
</cp:coreProperties>
</file>