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300D6DF-D0FB-4356-82A3-61215E665BD4}" xr6:coauthVersionLast="46" xr6:coauthVersionMax="46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E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I140" i="44"/>
  <c r="H140" i="44"/>
  <c r="F140" i="44"/>
  <c r="E140" i="44"/>
  <c r="O139" i="44"/>
  <c r="N139" i="44"/>
  <c r="L139" i="44"/>
  <c r="K139" i="44"/>
  <c r="I139" i="44"/>
  <c r="H139" i="44"/>
  <c r="F139" i="44"/>
  <c r="E139" i="44"/>
  <c r="O138" i="44"/>
  <c r="N138" i="44"/>
  <c r="L138" i="44"/>
  <c r="K138" i="44"/>
  <c r="I138" i="44"/>
  <c r="H138" i="44"/>
  <c r="F138" i="44"/>
  <c r="E138" i="44"/>
  <c r="O137" i="44"/>
  <c r="N137" i="44"/>
  <c r="L137" i="44"/>
  <c r="K137" i="44"/>
  <c r="I137" i="44"/>
  <c r="H137" i="44"/>
  <c r="F137" i="44"/>
  <c r="E137" i="44"/>
  <c r="O136" i="44"/>
  <c r="N136" i="44"/>
  <c r="L136" i="44"/>
  <c r="K136" i="44"/>
  <c r="I136" i="44"/>
  <c r="H136" i="44"/>
  <c r="F136" i="44"/>
  <c r="E136" i="44"/>
  <c r="O135" i="44"/>
  <c r="N135" i="44"/>
  <c r="L135" i="44"/>
  <c r="K135" i="44"/>
  <c r="I135" i="44"/>
  <c r="H135" i="44"/>
  <c r="F135" i="44"/>
  <c r="E135" i="44"/>
  <c r="O134" i="44"/>
  <c r="N134" i="44"/>
  <c r="L134" i="44"/>
  <c r="K134" i="44"/>
  <c r="I134" i="44"/>
  <c r="H134" i="44"/>
  <c r="F134" i="44"/>
  <c r="E134" i="44"/>
  <c r="O133" i="44"/>
  <c r="N133" i="44"/>
  <c r="L133" i="44"/>
  <c r="K133" i="44"/>
  <c r="I133" i="44"/>
  <c r="H133" i="44"/>
  <c r="F133" i="44"/>
  <c r="E133" i="44"/>
  <c r="O132" i="44"/>
  <c r="N132" i="44"/>
  <c r="L132" i="44"/>
  <c r="K132" i="44"/>
  <c r="I132" i="44"/>
  <c r="H132" i="44"/>
  <c r="F132" i="44"/>
  <c r="E132" i="44"/>
  <c r="O131" i="44"/>
  <c r="N131" i="44"/>
  <c r="L131" i="44"/>
  <c r="K131" i="44"/>
  <c r="I131" i="44"/>
  <c r="H131" i="44"/>
  <c r="F131" i="44"/>
  <c r="E131" i="44"/>
  <c r="O130" i="44"/>
  <c r="N130" i="44"/>
  <c r="L130" i="44"/>
  <c r="K130" i="44"/>
  <c r="I130" i="44"/>
  <c r="H130" i="44"/>
  <c r="F130" i="44"/>
  <c r="E130" i="44"/>
  <c r="O129" i="44"/>
  <c r="N129" i="44"/>
  <c r="L129" i="44"/>
  <c r="K129" i="44"/>
  <c r="I129" i="44"/>
  <c r="H129" i="44"/>
  <c r="F129" i="44"/>
  <c r="E129" i="44"/>
  <c r="O128" i="44"/>
  <c r="N128" i="44"/>
  <c r="L128" i="44"/>
  <c r="K128" i="44"/>
  <c r="I128" i="44"/>
  <c r="H128" i="44"/>
  <c r="F128" i="44"/>
  <c r="E128" i="44"/>
  <c r="O127" i="44"/>
  <c r="N127" i="44"/>
  <c r="L127" i="44"/>
  <c r="K127" i="44"/>
  <c r="I127" i="44"/>
  <c r="H127" i="44"/>
  <c r="F127" i="44"/>
  <c r="E127" i="44"/>
  <c r="O126" i="44"/>
  <c r="N126" i="44"/>
  <c r="L126" i="44"/>
  <c r="K126" i="44"/>
  <c r="I126" i="44"/>
  <c r="H126" i="44"/>
  <c r="F126" i="44"/>
  <c r="E126" i="44"/>
  <c r="O125" i="44"/>
  <c r="O145" i="44" s="1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I117" i="44"/>
  <c r="H117" i="44"/>
  <c r="F117" i="44"/>
  <c r="E117" i="44"/>
  <c r="O116" i="44"/>
  <c r="N116" i="44"/>
  <c r="L116" i="44"/>
  <c r="K116" i="44"/>
  <c r="I116" i="44"/>
  <c r="H116" i="44"/>
  <c r="F116" i="44"/>
  <c r="E116" i="44"/>
  <c r="O115" i="44"/>
  <c r="N115" i="44"/>
  <c r="L115" i="44"/>
  <c r="K115" i="44"/>
  <c r="I115" i="44"/>
  <c r="H115" i="44"/>
  <c r="F115" i="44"/>
  <c r="E115" i="44"/>
  <c r="O114" i="44"/>
  <c r="N114" i="44"/>
  <c r="L114" i="44"/>
  <c r="K114" i="44"/>
  <c r="I114" i="44"/>
  <c r="H114" i="44"/>
  <c r="F114" i="44"/>
  <c r="E114" i="44"/>
  <c r="O113" i="44"/>
  <c r="N113" i="44"/>
  <c r="L113" i="44"/>
  <c r="K113" i="44"/>
  <c r="I113" i="44"/>
  <c r="H113" i="44"/>
  <c r="F113" i="44"/>
  <c r="E113" i="44"/>
  <c r="O112" i="44"/>
  <c r="N112" i="44"/>
  <c r="L112" i="44"/>
  <c r="K112" i="44"/>
  <c r="I112" i="44"/>
  <c r="H112" i="44"/>
  <c r="F112" i="44"/>
  <c r="E112" i="44"/>
  <c r="O111" i="44"/>
  <c r="N111" i="44"/>
  <c r="L111" i="44"/>
  <c r="K111" i="44"/>
  <c r="I111" i="44"/>
  <c r="H111" i="44"/>
  <c r="F111" i="44"/>
  <c r="E111" i="44"/>
  <c r="O110" i="44"/>
  <c r="N110" i="44"/>
  <c r="L110" i="44"/>
  <c r="K110" i="44"/>
  <c r="I110" i="44"/>
  <c r="H110" i="44"/>
  <c r="F110" i="44"/>
  <c r="E110" i="44"/>
  <c r="O109" i="44"/>
  <c r="N109" i="44"/>
  <c r="L109" i="44"/>
  <c r="K109" i="44"/>
  <c r="I109" i="44"/>
  <c r="H109" i="44"/>
  <c r="F109" i="44"/>
  <c r="E109" i="44"/>
  <c r="O108" i="44"/>
  <c r="N108" i="44"/>
  <c r="L108" i="44"/>
  <c r="K108" i="44"/>
  <c r="I108" i="44"/>
  <c r="H108" i="44"/>
  <c r="F108" i="44"/>
  <c r="E108" i="44"/>
  <c r="O107" i="44"/>
  <c r="N107" i="44"/>
  <c r="L107" i="44"/>
  <c r="K107" i="44"/>
  <c r="I107" i="44"/>
  <c r="H107" i="44"/>
  <c r="F107" i="44"/>
  <c r="E107" i="44"/>
  <c r="O106" i="44"/>
  <c r="N106" i="44"/>
  <c r="L106" i="44"/>
  <c r="K106" i="44"/>
  <c r="I106" i="44"/>
  <c r="H106" i="44"/>
  <c r="F106" i="44"/>
  <c r="E106" i="44"/>
  <c r="O105" i="44"/>
  <c r="N105" i="44"/>
  <c r="L105" i="44"/>
  <c r="K105" i="44"/>
  <c r="I105" i="44"/>
  <c r="H105" i="44"/>
  <c r="F105" i="44"/>
  <c r="E105" i="44"/>
  <c r="O104" i="44"/>
  <c r="N104" i="44"/>
  <c r="L104" i="44"/>
  <c r="K104" i="44"/>
  <c r="I104" i="44"/>
  <c r="H104" i="44"/>
  <c r="F104" i="44"/>
  <c r="E104" i="44"/>
  <c r="O103" i="44"/>
  <c r="N103" i="44"/>
  <c r="L103" i="44"/>
  <c r="K103" i="44"/>
  <c r="I103" i="44"/>
  <c r="H103" i="44"/>
  <c r="F103" i="44"/>
  <c r="E103" i="44"/>
  <c r="O102" i="44"/>
  <c r="N102" i="44"/>
  <c r="L102" i="44"/>
  <c r="K102" i="44"/>
  <c r="I102" i="44"/>
  <c r="H102" i="44"/>
  <c r="F102" i="44"/>
  <c r="E102" i="44"/>
  <c r="O101" i="44"/>
  <c r="N101" i="44"/>
  <c r="L101" i="44"/>
  <c r="K101" i="44"/>
  <c r="I101" i="44"/>
  <c r="H101" i="44"/>
  <c r="F101" i="44"/>
  <c r="E101" i="44"/>
  <c r="O100" i="44"/>
  <c r="N100" i="44"/>
  <c r="L100" i="44"/>
  <c r="K100" i="44"/>
  <c r="I100" i="44"/>
  <c r="H100" i="44"/>
  <c r="F100" i="44"/>
  <c r="E100" i="44"/>
  <c r="O99" i="44"/>
  <c r="N99" i="44"/>
  <c r="L99" i="44"/>
  <c r="K99" i="44"/>
  <c r="I99" i="44"/>
  <c r="H99" i="44"/>
  <c r="F99" i="44"/>
  <c r="E99" i="44"/>
  <c r="O98" i="44"/>
  <c r="O118" i="44" s="1"/>
  <c r="N98" i="44"/>
  <c r="N118" i="44" s="1"/>
  <c r="L98" i="44"/>
  <c r="L118" i="44" s="1"/>
  <c r="K98" i="44"/>
  <c r="K118" i="44" s="1"/>
  <c r="I98" i="44"/>
  <c r="I118" i="44" s="1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E91" i="44"/>
  <c r="B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O88" i="44"/>
  <c r="N88" i="44"/>
  <c r="L88" i="44"/>
  <c r="K88" i="44"/>
  <c r="I88" i="44"/>
  <c r="H88" i="44"/>
  <c r="F88" i="44"/>
  <c r="E88" i="44"/>
  <c r="O87" i="44"/>
  <c r="N87" i="44"/>
  <c r="L87" i="44"/>
  <c r="K87" i="44"/>
  <c r="I87" i="44"/>
  <c r="H87" i="44"/>
  <c r="F87" i="44"/>
  <c r="E87" i="44"/>
  <c r="O86" i="44"/>
  <c r="N86" i="44"/>
  <c r="L86" i="44"/>
  <c r="K86" i="44"/>
  <c r="I86" i="44"/>
  <c r="H86" i="44"/>
  <c r="F86" i="44"/>
  <c r="E86" i="44"/>
  <c r="O85" i="44"/>
  <c r="N85" i="44"/>
  <c r="L85" i="44"/>
  <c r="K85" i="44"/>
  <c r="I85" i="44"/>
  <c r="H85" i="44"/>
  <c r="F85" i="44"/>
  <c r="E85" i="44"/>
  <c r="O84" i="44"/>
  <c r="N84" i="44"/>
  <c r="L84" i="44"/>
  <c r="K84" i="44"/>
  <c r="I84" i="44"/>
  <c r="H84" i="44"/>
  <c r="F84" i="44"/>
  <c r="E84" i="44"/>
  <c r="O83" i="44"/>
  <c r="N83" i="44"/>
  <c r="L83" i="44"/>
  <c r="K83" i="44"/>
  <c r="I83" i="44"/>
  <c r="H83" i="44"/>
  <c r="F83" i="44"/>
  <c r="E83" i="44"/>
  <c r="O82" i="44"/>
  <c r="N82" i="44"/>
  <c r="L82" i="44"/>
  <c r="K82" i="44"/>
  <c r="I82" i="44"/>
  <c r="H82" i="44"/>
  <c r="F82" i="44"/>
  <c r="E82" i="44"/>
  <c r="O81" i="44"/>
  <c r="N81" i="44"/>
  <c r="L81" i="44"/>
  <c r="K81" i="44"/>
  <c r="I81" i="44"/>
  <c r="H81" i="44"/>
  <c r="F81" i="44"/>
  <c r="E81" i="44"/>
  <c r="O80" i="44"/>
  <c r="N80" i="44"/>
  <c r="L80" i="44"/>
  <c r="K80" i="44"/>
  <c r="I80" i="44"/>
  <c r="H80" i="44"/>
  <c r="F80" i="44"/>
  <c r="E80" i="44"/>
  <c r="O79" i="44"/>
  <c r="N79" i="44"/>
  <c r="L79" i="44"/>
  <c r="K79" i="44"/>
  <c r="I79" i="44"/>
  <c r="H79" i="44"/>
  <c r="F79" i="44"/>
  <c r="E79" i="44"/>
  <c r="O78" i="44"/>
  <c r="N78" i="44"/>
  <c r="L78" i="44"/>
  <c r="K78" i="44"/>
  <c r="I78" i="44"/>
  <c r="H78" i="44"/>
  <c r="F78" i="44"/>
  <c r="E78" i="44"/>
  <c r="O77" i="44"/>
  <c r="N77" i="44"/>
  <c r="L77" i="44"/>
  <c r="K77" i="44"/>
  <c r="I77" i="44"/>
  <c r="H77" i="44"/>
  <c r="F77" i="44"/>
  <c r="E77" i="44"/>
  <c r="O76" i="44"/>
  <c r="N76" i="44"/>
  <c r="L76" i="44"/>
  <c r="K76" i="44"/>
  <c r="I76" i="44"/>
  <c r="H76" i="44"/>
  <c r="F76" i="44"/>
  <c r="E76" i="44"/>
  <c r="O75" i="44"/>
  <c r="N75" i="44"/>
  <c r="L75" i="44"/>
  <c r="K75" i="44"/>
  <c r="I75" i="44"/>
  <c r="H75" i="44"/>
  <c r="F75" i="44"/>
  <c r="E75" i="44"/>
  <c r="O74" i="44"/>
  <c r="N74" i="44"/>
  <c r="L74" i="44"/>
  <c r="K74" i="44"/>
  <c r="I74" i="44"/>
  <c r="H74" i="44"/>
  <c r="F74" i="44"/>
  <c r="E74" i="44"/>
  <c r="O73" i="44"/>
  <c r="N73" i="44"/>
  <c r="L73" i="44"/>
  <c r="K73" i="44"/>
  <c r="I73" i="44"/>
  <c r="H73" i="44"/>
  <c r="F73" i="44"/>
  <c r="E73" i="44"/>
  <c r="O72" i="44"/>
  <c r="N72" i="44"/>
  <c r="L72" i="44"/>
  <c r="K72" i="44"/>
  <c r="I72" i="44"/>
  <c r="H72" i="44"/>
  <c r="F72" i="44"/>
  <c r="E72" i="44"/>
  <c r="O71" i="44"/>
  <c r="O91" i="44" s="1"/>
  <c r="N71" i="44"/>
  <c r="N91" i="44" s="1"/>
  <c r="L71" i="44"/>
  <c r="L91" i="44" s="1"/>
  <c r="K71" i="44"/>
  <c r="K91" i="44" s="1"/>
  <c r="I71" i="44"/>
  <c r="I91" i="44" s="1"/>
  <c r="H71" i="44"/>
  <c r="H91" i="44" s="1"/>
  <c r="F71" i="44"/>
  <c r="F91" i="44" s="1"/>
  <c r="E71" i="44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L56" i="44"/>
  <c r="K56" i="44"/>
  <c r="I56" i="44"/>
  <c r="H56" i="44"/>
  <c r="F56" i="44"/>
  <c r="E56" i="44"/>
  <c r="O55" i="44"/>
  <c r="N55" i="44"/>
  <c r="L55" i="44"/>
  <c r="K55" i="44"/>
  <c r="I55" i="44"/>
  <c r="H55" i="44"/>
  <c r="F55" i="44"/>
  <c r="E55" i="44"/>
  <c r="O54" i="44"/>
  <c r="N54" i="44"/>
  <c r="L54" i="44"/>
  <c r="K54" i="44"/>
  <c r="I54" i="44"/>
  <c r="H54" i="44"/>
  <c r="F54" i="44"/>
  <c r="E54" i="44"/>
  <c r="O53" i="44"/>
  <c r="N53" i="44"/>
  <c r="L53" i="44"/>
  <c r="K53" i="44"/>
  <c r="I53" i="44"/>
  <c r="H53" i="44"/>
  <c r="F53" i="44"/>
  <c r="E53" i="44"/>
  <c r="O52" i="44"/>
  <c r="N52" i="44"/>
  <c r="L52" i="44"/>
  <c r="K52" i="44"/>
  <c r="I52" i="44"/>
  <c r="H52" i="44"/>
  <c r="F52" i="44"/>
  <c r="E52" i="44"/>
  <c r="O51" i="44"/>
  <c r="N51" i="44"/>
  <c r="L51" i="44"/>
  <c r="K51" i="44"/>
  <c r="I51" i="44"/>
  <c r="H51" i="44"/>
  <c r="F51" i="44"/>
  <c r="E51" i="44"/>
  <c r="O50" i="44"/>
  <c r="N50" i="44"/>
  <c r="L50" i="44"/>
  <c r="K50" i="44"/>
  <c r="I50" i="44"/>
  <c r="H50" i="44"/>
  <c r="F50" i="44"/>
  <c r="E50" i="44"/>
  <c r="O49" i="44"/>
  <c r="N49" i="44"/>
  <c r="L49" i="44"/>
  <c r="K49" i="44"/>
  <c r="I49" i="44"/>
  <c r="H49" i="44"/>
  <c r="F49" i="44"/>
  <c r="E49" i="44"/>
  <c r="O48" i="44"/>
  <c r="N48" i="44"/>
  <c r="L48" i="44"/>
  <c r="K48" i="44"/>
  <c r="I48" i="44"/>
  <c r="H48" i="44"/>
  <c r="F48" i="44"/>
  <c r="E48" i="44"/>
  <c r="O47" i="44"/>
  <c r="N47" i="44"/>
  <c r="L47" i="44"/>
  <c r="K47" i="44"/>
  <c r="I47" i="44"/>
  <c r="H47" i="44"/>
  <c r="F47" i="44"/>
  <c r="E47" i="44"/>
  <c r="O46" i="44"/>
  <c r="N46" i="44"/>
  <c r="L46" i="44"/>
  <c r="K46" i="44"/>
  <c r="I46" i="44"/>
  <c r="H46" i="44"/>
  <c r="F46" i="44"/>
  <c r="E46" i="44"/>
  <c r="O45" i="44"/>
  <c r="N45" i="44"/>
  <c r="L45" i="44"/>
  <c r="K45" i="44"/>
  <c r="I45" i="44"/>
  <c r="H45" i="44"/>
  <c r="F45" i="44"/>
  <c r="E45" i="44"/>
  <c r="O44" i="44"/>
  <c r="O64" i="44" s="1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99" i="43" l="1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O37" i="44"/>
  <c r="N37" i="44"/>
  <c r="H37" i="44"/>
  <c r="I37" i="44"/>
  <c r="L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158" i="9"/>
  <c r="O33" i="9"/>
  <c r="H276" i="9"/>
  <c r="L24" i="9"/>
  <c r="O200" i="9"/>
  <c r="N158" i="9"/>
  <c r="F86" i="9"/>
  <c r="L236" i="9"/>
  <c r="L48" i="9"/>
  <c r="O187" i="9"/>
  <c r="C90" i="9"/>
  <c r="G75" i="3"/>
  <c r="L45" i="9"/>
  <c r="E222" i="9"/>
  <c r="N41" i="9"/>
  <c r="L212" i="9"/>
  <c r="O199" i="9"/>
  <c r="E218" i="9"/>
  <c r="N110" i="9"/>
  <c r="I142" i="9"/>
  <c r="I31" i="9"/>
  <c r="L200" i="9"/>
  <c r="G72" i="3"/>
  <c r="H166" i="9"/>
  <c r="O157" i="9"/>
  <c r="C175" i="9"/>
  <c r="C121" i="9"/>
  <c r="C185" i="9"/>
  <c r="E116" i="9"/>
  <c r="L223" i="9"/>
  <c r="E46" i="9"/>
  <c r="I149" i="9"/>
  <c r="K268" i="9"/>
  <c r="H35" i="9"/>
  <c r="L271" i="9"/>
  <c r="C232" i="9"/>
  <c r="L221" i="9"/>
  <c r="L154" i="9"/>
  <c r="O52" i="9"/>
  <c r="K277" i="9"/>
  <c r="C197" i="9"/>
  <c r="N188" i="9"/>
  <c r="K240" i="9"/>
  <c r="L256" i="9"/>
  <c r="K6" i="3"/>
  <c r="H192" i="9"/>
  <c r="I204" i="9"/>
  <c r="K153" i="9"/>
  <c r="O110" i="9"/>
  <c r="I240" i="9"/>
  <c r="E187" i="9"/>
  <c r="N33" i="9"/>
  <c r="F197" i="9"/>
  <c r="I155" i="9"/>
  <c r="I228" i="9"/>
  <c r="C33" i="9"/>
  <c r="N163" i="9"/>
  <c r="I111" i="9"/>
  <c r="K188" i="9"/>
  <c r="H156" i="9"/>
  <c r="F224" i="9"/>
  <c r="C32" i="9"/>
  <c r="F190" i="9"/>
  <c r="I66" i="9"/>
  <c r="C159" i="9"/>
  <c r="K21" i="5"/>
  <c r="H224" i="9"/>
  <c r="I152" i="9"/>
  <c r="L269" i="9"/>
  <c r="O145" i="9"/>
  <c r="K24" i="9"/>
  <c r="I255" i="9"/>
  <c r="H31" i="9"/>
  <c r="N141" i="9"/>
  <c r="O63" i="9"/>
  <c r="O259" i="9"/>
  <c r="O22" i="9"/>
  <c r="K117" i="9"/>
  <c r="I273" i="9"/>
  <c r="F218" i="9"/>
  <c r="I264" i="9"/>
  <c r="F216" i="9"/>
  <c r="N152" i="9"/>
  <c r="H220" i="9"/>
  <c r="F47" i="9"/>
  <c r="K9" i="5"/>
  <c r="E237" i="9"/>
  <c r="L138" i="9"/>
  <c r="L190" i="9"/>
  <c r="F222" i="9"/>
  <c r="H49" i="9"/>
  <c r="C38" i="9"/>
  <c r="C79" i="9"/>
  <c r="H90" i="9"/>
  <c r="K229" i="9"/>
  <c r="O35" i="9"/>
  <c r="E196" i="9"/>
  <c r="L112" i="9"/>
  <c r="K236" i="9"/>
  <c r="H42" i="9"/>
  <c r="O183" i="9"/>
  <c r="L89" i="9"/>
  <c r="H183" i="9"/>
  <c r="L155" i="9"/>
  <c r="N24" i="9"/>
  <c r="C266" i="9"/>
  <c r="H158" i="9"/>
  <c r="L272" i="9"/>
  <c r="K33" i="9"/>
  <c r="E272" i="9"/>
  <c r="L43" i="9"/>
  <c r="L37" i="9"/>
  <c r="K127" i="9"/>
  <c r="K192" i="9"/>
  <c r="O219" i="9"/>
  <c r="E274" i="9"/>
  <c r="N63" i="9"/>
  <c r="O146" i="9"/>
  <c r="L25" i="9"/>
  <c r="K8" i="3"/>
  <c r="O37" i="3"/>
  <c r="C162" i="9"/>
  <c r="F31" i="9"/>
  <c r="C222" i="9"/>
  <c r="L33" i="9"/>
  <c r="I41" i="9"/>
  <c r="K150" i="9"/>
  <c r="F42" i="9"/>
  <c r="G69" i="3"/>
  <c r="F81" i="9"/>
  <c r="L102" i="9"/>
  <c r="O154" i="9"/>
  <c r="O156" i="9"/>
  <c r="N219" i="9"/>
  <c r="C263" i="9"/>
  <c r="K196" i="9"/>
  <c r="O226" i="9"/>
  <c r="I219" i="9"/>
  <c r="E181" i="9"/>
  <c r="K255" i="9"/>
  <c r="E119" i="9"/>
  <c r="E124" i="9"/>
  <c r="C265" i="9"/>
  <c r="O67" i="9"/>
  <c r="O162" i="9"/>
  <c r="K28" i="9"/>
  <c r="H161" i="9"/>
  <c r="F51" i="9"/>
  <c r="O98" i="9"/>
  <c r="H221" i="9"/>
  <c r="O49" i="3"/>
  <c r="L144" i="9"/>
  <c r="K141" i="9"/>
  <c r="H38" i="9"/>
  <c r="G62" i="3"/>
  <c r="C154" i="9"/>
  <c r="F118" i="9"/>
  <c r="N277" i="9"/>
  <c r="K74" i="9"/>
  <c r="O163" i="9"/>
  <c r="N187" i="9"/>
  <c r="C51" i="9"/>
  <c r="L186" i="9"/>
  <c r="O175" i="9"/>
  <c r="C45" i="9"/>
  <c r="L136" i="9"/>
  <c r="I159" i="9"/>
  <c r="E100" i="9"/>
  <c r="O144" i="9"/>
  <c r="I65" i="9"/>
  <c r="N181" i="9"/>
  <c r="K70" i="9"/>
  <c r="I47" i="9"/>
  <c r="N31" i="9"/>
  <c r="K161" i="9"/>
  <c r="C251" i="9"/>
  <c r="I166" i="9"/>
  <c r="I175" i="9"/>
  <c r="C191" i="9"/>
  <c r="K181" i="9"/>
  <c r="C37" i="9"/>
  <c r="F256" i="9"/>
  <c r="L196" i="9"/>
  <c r="C75" i="9"/>
  <c r="K119" i="9"/>
  <c r="N256" i="9"/>
  <c r="N278" i="9"/>
  <c r="N216" i="9"/>
  <c r="H212" i="9"/>
  <c r="C151" i="9"/>
  <c r="H82" i="9"/>
  <c r="L253" i="9"/>
  <c r="H146" i="9"/>
  <c r="E233" i="9"/>
  <c r="N43" i="9"/>
  <c r="L220" i="9"/>
  <c r="E159" i="9"/>
  <c r="I116" i="9"/>
  <c r="K61" i="3"/>
  <c r="N227" i="9"/>
  <c r="F127" i="9"/>
  <c r="L258" i="9"/>
  <c r="N113" i="9"/>
  <c r="C213" i="9"/>
  <c r="I229" i="9"/>
  <c r="H258" i="9"/>
  <c r="I277" i="9"/>
  <c r="L115" i="9"/>
  <c r="K183" i="9"/>
  <c r="C42" i="9"/>
  <c r="F278" i="9"/>
  <c r="K99" i="9"/>
  <c r="K214" i="9"/>
  <c r="C111" i="9"/>
  <c r="H34" i="9"/>
  <c r="O68" i="3"/>
  <c r="N103" i="9"/>
  <c r="O250" i="9"/>
  <c r="C164" i="9"/>
  <c r="I127" i="9"/>
  <c r="K163" i="9"/>
  <c r="F273" i="9"/>
  <c r="K106" i="9"/>
  <c r="K37" i="3"/>
  <c r="E203" i="9"/>
  <c r="N156" i="9"/>
  <c r="L103" i="9"/>
  <c r="C184" i="9"/>
  <c r="I235" i="9"/>
  <c r="E36" i="9"/>
  <c r="H260" i="9"/>
  <c r="I89" i="9"/>
  <c r="C216" i="9"/>
  <c r="L192" i="9"/>
  <c r="C193" i="9"/>
  <c r="N154" i="9"/>
  <c r="C36" i="9"/>
  <c r="O61" i="9"/>
  <c r="E185" i="9"/>
  <c r="L279" i="9"/>
  <c r="C160" i="9"/>
  <c r="G42" i="3"/>
  <c r="C101" i="9"/>
  <c r="N215" i="9"/>
  <c r="N102" i="9"/>
  <c r="O40" i="9"/>
  <c r="K104" i="9"/>
  <c r="I185" i="9"/>
  <c r="H99" i="9"/>
  <c r="O255" i="9"/>
  <c r="N200" i="9"/>
  <c r="O251" i="9"/>
  <c r="H74" i="9"/>
  <c r="E67" i="9"/>
  <c r="F265" i="9"/>
  <c r="K148" i="9"/>
  <c r="N199" i="9"/>
  <c r="N266" i="9"/>
  <c r="N197" i="9"/>
  <c r="H100" i="9"/>
  <c r="C49" i="9"/>
  <c r="I199" i="9"/>
  <c r="E145" i="9"/>
  <c r="E140" i="9"/>
  <c r="I157" i="9"/>
  <c r="H203" i="9"/>
  <c r="O215" i="9"/>
  <c r="I214" i="9"/>
  <c r="K46" i="3"/>
  <c r="L227" i="9"/>
  <c r="N229" i="9"/>
  <c r="I85" i="9"/>
  <c r="C276" i="9"/>
  <c r="L36" i="9"/>
  <c r="G71" i="3"/>
  <c r="I232" i="9"/>
  <c r="I101" i="9"/>
  <c r="C194" i="9"/>
  <c r="I268" i="9"/>
  <c r="E113" i="9"/>
  <c r="K179" i="9"/>
  <c r="C271" i="9"/>
  <c r="L179" i="9"/>
  <c r="O62" i="3"/>
  <c r="F164" i="9"/>
  <c r="F119" i="9"/>
  <c r="F188" i="9"/>
  <c r="I147" i="9"/>
  <c r="K121" i="9"/>
  <c r="I250" i="9"/>
  <c r="N62" i="9"/>
  <c r="N66" i="9"/>
  <c r="C234" i="9"/>
  <c r="K219" i="9"/>
  <c r="F181" i="9"/>
  <c r="C82" i="9"/>
  <c r="I103" i="9"/>
  <c r="F157" i="9"/>
  <c r="I128" i="9"/>
  <c r="C269" i="9"/>
  <c r="C142" i="9"/>
  <c r="O126" i="9"/>
  <c r="K202" i="9"/>
  <c r="C35" i="9"/>
  <c r="K69" i="3"/>
  <c r="K25" i="5"/>
  <c r="E49" i="9"/>
  <c r="L104" i="9"/>
  <c r="K184" i="9"/>
  <c r="E250" i="9"/>
  <c r="K156" i="9"/>
  <c r="E105" i="9"/>
  <c r="N254" i="9"/>
  <c r="N105" i="9"/>
  <c r="H60" i="9"/>
  <c r="I86" i="9"/>
  <c r="C229" i="9"/>
  <c r="K50" i="9"/>
  <c r="E125" i="9"/>
  <c r="K221" i="9"/>
  <c r="K160" i="9"/>
  <c r="K226" i="9"/>
  <c r="H231" i="9"/>
  <c r="L184" i="9"/>
  <c r="H141" i="9"/>
  <c r="N126" i="9"/>
  <c r="K72" i="9"/>
  <c r="L122" i="9"/>
  <c r="F275" i="9"/>
  <c r="N25" i="9"/>
  <c r="O149" i="9"/>
  <c r="F109" i="9"/>
  <c r="F72" i="9"/>
  <c r="N42" i="9"/>
  <c r="F199" i="9"/>
  <c r="C163" i="9"/>
  <c r="I75" i="9"/>
  <c r="N230" i="9"/>
  <c r="E161" i="9"/>
  <c r="K213" i="9"/>
  <c r="O136" i="9"/>
  <c r="H240" i="9"/>
  <c r="O221" i="9"/>
  <c r="L201" i="9"/>
  <c r="I34" i="9"/>
  <c r="I189" i="9"/>
  <c r="K60" i="3"/>
  <c r="E43" i="9"/>
  <c r="O69" i="9"/>
  <c r="L143" i="9"/>
  <c r="H112" i="9"/>
  <c r="O72" i="9"/>
  <c r="L156" i="9"/>
  <c r="E252" i="9"/>
  <c r="O86" i="9"/>
  <c r="F27" i="9"/>
  <c r="H153" i="9"/>
  <c r="N186" i="9"/>
  <c r="E269" i="9"/>
  <c r="K198" i="9"/>
  <c r="N87" i="9"/>
  <c r="O181" i="9"/>
  <c r="K185" i="9"/>
  <c r="H229" i="9"/>
  <c r="C280" i="9"/>
  <c r="E219" i="9"/>
  <c r="K41" i="9"/>
  <c r="O74" i="9"/>
  <c r="H187" i="9"/>
  <c r="K137" i="9"/>
  <c r="L280" i="9"/>
  <c r="O66" i="3"/>
  <c r="I123" i="9"/>
  <c r="K115" i="9"/>
  <c r="E230" i="9"/>
  <c r="E155" i="9"/>
  <c r="L242" i="9"/>
  <c r="E216" i="9"/>
  <c r="F269" i="9"/>
  <c r="E188" i="9"/>
  <c r="L46" i="9"/>
  <c r="I87" i="9"/>
  <c r="H264" i="9"/>
  <c r="F159" i="9"/>
  <c r="O190" i="9"/>
  <c r="O254" i="9"/>
  <c r="I52" i="9"/>
  <c r="G73" i="3"/>
  <c r="K13" i="3"/>
  <c r="E63" i="9"/>
  <c r="O147" i="9"/>
  <c r="K50" i="3"/>
  <c r="O24" i="9"/>
  <c r="E22" i="9"/>
  <c r="I118" i="9"/>
  <c r="N79" i="9"/>
  <c r="C87" i="9"/>
  <c r="L273" i="9"/>
  <c r="O108" i="9"/>
  <c r="L250" i="9"/>
  <c r="K182" i="9"/>
  <c r="L29" i="9"/>
  <c r="F140" i="9"/>
  <c r="O84" i="9"/>
  <c r="O214" i="9"/>
  <c r="E174" i="9"/>
  <c r="L118" i="9"/>
  <c r="N89" i="9"/>
  <c r="N143" i="9"/>
  <c r="O264" i="9"/>
  <c r="E214" i="9"/>
  <c r="F231" i="9"/>
  <c r="L185" i="9"/>
  <c r="E26" i="9"/>
  <c r="H232" i="9"/>
  <c r="E238" i="9"/>
  <c r="H181" i="9"/>
  <c r="O71" i="9"/>
  <c r="L151" i="9"/>
  <c r="K275" i="9"/>
  <c r="L145" i="9"/>
  <c r="C148" i="9"/>
  <c r="K19" i="3"/>
  <c r="O227" i="9"/>
  <c r="K25" i="9"/>
  <c r="K270" i="9"/>
  <c r="H108" i="9"/>
  <c r="H280" i="9"/>
  <c r="H196" i="9"/>
  <c r="K216" i="9"/>
  <c r="I182" i="9"/>
  <c r="K200" i="9"/>
  <c r="H127" i="9"/>
  <c r="F149" i="9"/>
  <c r="K43" i="3"/>
  <c r="O120" i="9"/>
  <c r="N84" i="9"/>
  <c r="H180" i="9"/>
  <c r="H22" i="9"/>
  <c r="F88" i="9"/>
  <c r="E111" i="9"/>
  <c r="I29" i="9"/>
  <c r="K31" i="3"/>
  <c r="N147" i="9"/>
  <c r="G66" i="3"/>
  <c r="C190" i="9"/>
  <c r="C219" i="9"/>
  <c r="C268" i="9"/>
  <c r="I67" i="9"/>
  <c r="I165" i="9"/>
  <c r="O36" i="3"/>
  <c r="I45" i="9"/>
  <c r="I49" i="9"/>
  <c r="F50" i="9"/>
  <c r="N274" i="9"/>
  <c r="N136" i="9"/>
  <c r="O182" i="9"/>
  <c r="F29" i="9"/>
  <c r="F270" i="9"/>
  <c r="K105" i="9"/>
  <c r="O270" i="9"/>
  <c r="N180" i="9"/>
  <c r="O103" i="9"/>
  <c r="C256" i="9"/>
  <c r="H176" i="9"/>
  <c r="N61" i="9"/>
  <c r="L176" i="9"/>
  <c r="E175" i="9"/>
  <c r="F155" i="9"/>
  <c r="C262" i="9"/>
  <c r="K149" i="9"/>
  <c r="L262" i="9"/>
  <c r="H202" i="9"/>
  <c r="C119" i="9"/>
  <c r="I32" i="9"/>
  <c r="E232" i="9"/>
  <c r="I88" i="9"/>
  <c r="I151" i="9"/>
  <c r="N263" i="9"/>
  <c r="E240" i="9"/>
  <c r="K56" i="3"/>
  <c r="O191" i="9"/>
  <c r="C212" i="9"/>
  <c r="L174" i="9"/>
  <c r="E150" i="9"/>
  <c r="I146" i="9"/>
  <c r="I231" i="9"/>
  <c r="K38" i="9"/>
  <c r="O43" i="3"/>
  <c r="K67" i="3"/>
  <c r="C203" i="9"/>
  <c r="K112" i="9"/>
  <c r="N261" i="9"/>
  <c r="N190" i="9"/>
  <c r="H30" i="9"/>
  <c r="E42" i="9"/>
  <c r="K197" i="9"/>
  <c r="O114" i="9"/>
  <c r="N223" i="9"/>
  <c r="H24" i="9"/>
  <c r="O29" i="9"/>
  <c r="K122" i="9"/>
  <c r="L162" i="9"/>
  <c r="K109" i="9"/>
  <c r="H23" i="9"/>
  <c r="L193" i="9"/>
  <c r="F124" i="9"/>
  <c r="I23" i="9"/>
  <c r="L142" i="9"/>
  <c r="L63" i="9"/>
  <c r="E201" i="9"/>
  <c r="C253" i="9"/>
  <c r="L229" i="9"/>
  <c r="F122" i="9"/>
  <c r="F203" i="9"/>
  <c r="N123" i="9"/>
  <c r="I261" i="9"/>
  <c r="E184" i="9"/>
  <c r="C47" i="9"/>
  <c r="N192" i="9"/>
  <c r="O99" i="9"/>
  <c r="H189" i="9"/>
  <c r="N221" i="9"/>
  <c r="H47" i="9"/>
  <c r="N179" i="9"/>
  <c r="N85" i="9"/>
  <c r="I196" i="9"/>
  <c r="F66" i="9"/>
  <c r="N77" i="9"/>
  <c r="N267" i="9"/>
  <c r="K7" i="5"/>
  <c r="G40" i="3"/>
  <c r="N111" i="9"/>
  <c r="O177" i="9"/>
  <c r="I71" i="9"/>
  <c r="O100" i="9"/>
  <c r="O242" i="9"/>
  <c r="I25" i="9"/>
  <c r="H37" i="9"/>
  <c r="I69" i="9"/>
  <c r="I102" i="9"/>
  <c r="N270" i="9"/>
  <c r="L254" i="9"/>
  <c r="N213" i="9"/>
  <c r="I78" i="9"/>
  <c r="K36" i="3"/>
  <c r="I160" i="9"/>
  <c r="L266" i="9"/>
  <c r="I270" i="9"/>
  <c r="L187" i="9"/>
  <c r="L30" i="9"/>
  <c r="E98" i="9"/>
  <c r="H121" i="9"/>
  <c r="K100" i="9"/>
  <c r="O74" i="3"/>
  <c r="K10" i="3"/>
  <c r="L237" i="9"/>
  <c r="L107" i="9"/>
  <c r="I40" i="9"/>
  <c r="O265" i="9"/>
  <c r="O101" i="9"/>
  <c r="O224" i="9"/>
  <c r="K11" i="5"/>
  <c r="L275" i="9"/>
  <c r="I230" i="9"/>
  <c r="N140" i="9"/>
  <c r="N144" i="9"/>
  <c r="L124" i="9"/>
  <c r="O46" i="3"/>
  <c r="C277" i="9"/>
  <c r="H86" i="9"/>
  <c r="K81" i="9"/>
  <c r="H226" i="9"/>
  <c r="O45" i="9"/>
  <c r="E69" i="9"/>
  <c r="K60" i="9"/>
  <c r="O217" i="9"/>
  <c r="G36" i="3"/>
  <c r="O197" i="9"/>
  <c r="F87" i="9"/>
  <c r="I112" i="9"/>
  <c r="E72" i="9"/>
  <c r="K139" i="9"/>
  <c r="O189" i="9"/>
  <c r="E227" i="9"/>
  <c r="I61" i="9"/>
  <c r="F137" i="9"/>
  <c r="K260" i="9"/>
  <c r="O104" i="9"/>
  <c r="F254" i="9"/>
  <c r="L267" i="9"/>
  <c r="C136" i="9"/>
  <c r="K67" i="9"/>
  <c r="C228" i="9"/>
  <c r="E236" i="9"/>
  <c r="O218" i="9"/>
  <c r="N175" i="9"/>
  <c r="I213" i="9"/>
  <c r="E82" i="9"/>
  <c r="H165" i="9"/>
  <c r="L101" i="9"/>
  <c r="C274" i="9"/>
  <c r="F22" i="9"/>
  <c r="F160" i="9"/>
  <c r="K191" i="9"/>
  <c r="L79" i="9"/>
  <c r="E235" i="9"/>
  <c r="K80" i="9"/>
  <c r="K111" i="9"/>
  <c r="I188" i="9"/>
  <c r="H41" i="9"/>
  <c r="N265" i="9"/>
  <c r="C181" i="9"/>
  <c r="E164" i="9"/>
  <c r="C76" i="9"/>
  <c r="L232" i="9"/>
  <c r="E110" i="9"/>
  <c r="F70" i="9"/>
  <c r="F79" i="9"/>
  <c r="I117" i="9"/>
  <c r="L241" i="9"/>
  <c r="C254" i="9"/>
  <c r="I265" i="9"/>
  <c r="C105" i="9"/>
  <c r="L214" i="9"/>
  <c r="K263" i="9"/>
  <c r="F276" i="9"/>
  <c r="L38" i="9"/>
  <c r="K24" i="5"/>
  <c r="C214" i="9"/>
  <c r="C250" i="9"/>
  <c r="L84" i="9"/>
  <c r="F150" i="9"/>
  <c r="E83" i="9"/>
  <c r="E84" i="9"/>
  <c r="C61" i="9"/>
  <c r="K30" i="9"/>
  <c r="L164" i="9"/>
  <c r="F61" i="9"/>
  <c r="H235" i="9"/>
  <c r="C67" i="9"/>
  <c r="K48" i="9"/>
  <c r="K49" i="9"/>
  <c r="O275" i="9"/>
  <c r="H32" i="9"/>
  <c r="L265" i="9"/>
  <c r="C86" i="9"/>
  <c r="K49" i="3"/>
  <c r="O117" i="9"/>
  <c r="I195" i="9"/>
  <c r="H267" i="9"/>
  <c r="H105" i="9"/>
  <c r="K266" i="9"/>
  <c r="O240" i="9"/>
  <c r="N68" i="9"/>
  <c r="O39" i="3"/>
  <c r="K73" i="9"/>
  <c r="C72" i="9"/>
  <c r="E166" i="9"/>
  <c r="O124" i="9"/>
  <c r="O161" i="9"/>
  <c r="E186" i="9"/>
  <c r="O267" i="9"/>
  <c r="C225" i="9"/>
  <c r="O235" i="9"/>
  <c r="K175" i="9"/>
  <c r="K223" i="9"/>
  <c r="E224" i="9"/>
  <c r="E136" i="9"/>
  <c r="O23" i="9"/>
  <c r="L34" i="9"/>
  <c r="I154" i="9"/>
  <c r="F38" i="9"/>
  <c r="I278" i="9"/>
  <c r="F40" i="9"/>
  <c r="F163" i="9"/>
  <c r="F274" i="9"/>
  <c r="F116" i="9"/>
  <c r="F147" i="9"/>
  <c r="L82" i="9"/>
  <c r="H48" i="9"/>
  <c r="E115" i="9"/>
  <c r="K26" i="9"/>
  <c r="E108" i="9"/>
  <c r="H145" i="9"/>
  <c r="F220" i="9"/>
  <c r="I109" i="9"/>
  <c r="K22" i="5"/>
  <c r="H101" i="9"/>
  <c r="G67" i="3"/>
  <c r="E80" i="9"/>
  <c r="E152" i="9"/>
  <c r="E60" i="9"/>
  <c r="C25" i="9"/>
  <c r="O28" i="9"/>
  <c r="H27" i="9"/>
  <c r="O113" i="9"/>
  <c r="E144" i="9"/>
  <c r="L235" i="9"/>
  <c r="K23" i="5"/>
  <c r="C80" i="9"/>
  <c r="F46" i="9"/>
  <c r="O238" i="9"/>
  <c r="F235" i="9"/>
  <c r="I36" i="9"/>
  <c r="C30" i="9"/>
  <c r="K151" i="9"/>
  <c r="N226" i="9"/>
  <c r="H117" i="9"/>
  <c r="E90" i="9"/>
  <c r="H98" i="9"/>
  <c r="I179" i="9"/>
  <c r="L78" i="9"/>
  <c r="N28" i="9"/>
  <c r="I84" i="9"/>
  <c r="O33" i="3"/>
  <c r="L175" i="9"/>
  <c r="H104" i="9"/>
  <c r="K194" i="9"/>
  <c r="O174" i="9"/>
  <c r="L68" i="9"/>
  <c r="K159" i="9"/>
  <c r="I153" i="9"/>
  <c r="L199" i="9"/>
  <c r="O234" i="9"/>
  <c r="F255" i="9"/>
  <c r="N184" i="9"/>
  <c r="N86" i="9"/>
  <c r="F141" i="9"/>
  <c r="N237" i="9"/>
  <c r="C140" i="9"/>
  <c r="K273" i="9"/>
  <c r="N183" i="9"/>
  <c r="F158" i="9"/>
  <c r="H174" i="9"/>
  <c r="O67" i="3"/>
  <c r="C126" i="9"/>
  <c r="N225" i="9"/>
  <c r="L125" i="9"/>
  <c r="C66" i="9"/>
  <c r="L181" i="9"/>
  <c r="O137" i="9"/>
  <c r="C27" i="9"/>
  <c r="F33" i="9"/>
  <c r="N241" i="9"/>
  <c r="N236" i="9"/>
  <c r="K62" i="3"/>
  <c r="F229" i="9"/>
  <c r="K98" i="9"/>
  <c r="F162" i="9"/>
  <c r="E138" i="9"/>
  <c r="K75" i="9"/>
  <c r="L146" i="9"/>
  <c r="N104" i="9"/>
  <c r="F215" i="9"/>
  <c r="E88" i="9"/>
  <c r="K238" i="9"/>
  <c r="H154" i="9"/>
  <c r="N257" i="9"/>
  <c r="C31" i="9"/>
  <c r="E241" i="9"/>
  <c r="F128" i="9"/>
  <c r="N88" i="9"/>
  <c r="F221" i="9"/>
  <c r="E151" i="9"/>
  <c r="N148" i="9"/>
  <c r="F202" i="9"/>
  <c r="O50" i="3"/>
  <c r="F112" i="9"/>
  <c r="E50" i="9"/>
  <c r="L238" i="9"/>
  <c r="I98" i="9"/>
  <c r="K19" i="5"/>
  <c r="E192" i="9"/>
  <c r="F178" i="9"/>
  <c r="C179" i="9"/>
  <c r="E66" i="9"/>
  <c r="K31" i="9"/>
  <c r="C46" i="9"/>
  <c r="I156" i="9"/>
  <c r="E275" i="9"/>
  <c r="N273" i="9"/>
  <c r="H251" i="9"/>
  <c r="F166" i="9"/>
  <c r="O41" i="3"/>
  <c r="H79" i="9"/>
  <c r="C279" i="9"/>
  <c r="H250" i="9"/>
  <c r="H197" i="9"/>
  <c r="C104" i="9"/>
  <c r="F102" i="9"/>
  <c r="G57" i="3"/>
  <c r="H227" i="9"/>
  <c r="K227" i="9"/>
  <c r="F43" i="9"/>
  <c r="H72" i="9"/>
  <c r="N38" i="9"/>
  <c r="O63" i="3"/>
  <c r="I280" i="9"/>
  <c r="E37" i="9"/>
  <c r="L217" i="9"/>
  <c r="O82" i="9"/>
  <c r="C224" i="9"/>
  <c r="C192" i="9"/>
  <c r="K35" i="9"/>
  <c r="H120" i="9"/>
  <c r="F64" i="9"/>
  <c r="K20" i="5"/>
  <c r="O48" i="3"/>
  <c r="L85" i="9"/>
  <c r="F67" i="9"/>
  <c r="N228" i="9"/>
  <c r="I83" i="9"/>
  <c r="O192" i="9"/>
  <c r="I119" i="9"/>
  <c r="H277" i="9"/>
  <c r="F267" i="9"/>
  <c r="F24" i="9"/>
  <c r="N260" i="9"/>
  <c r="F111" i="9"/>
  <c r="C116" i="9"/>
  <c r="L197" i="9"/>
  <c r="G38" i="3"/>
  <c r="E65" i="9"/>
  <c r="L35" i="9"/>
  <c r="H45" i="9"/>
  <c r="K34" i="3"/>
  <c r="N72" i="9"/>
  <c r="K147" i="9"/>
  <c r="N162" i="9"/>
  <c r="K269" i="9"/>
  <c r="I114" i="9"/>
  <c r="I198" i="9"/>
  <c r="K44" i="3"/>
  <c r="L106" i="9"/>
  <c r="C141" i="9"/>
  <c r="C118" i="9"/>
  <c r="O150" i="9"/>
  <c r="O59" i="3"/>
  <c r="H26" i="9"/>
  <c r="O77" i="9"/>
  <c r="L65" i="9"/>
  <c r="L202" i="9"/>
  <c r="N231" i="9"/>
  <c r="H239" i="9"/>
  <c r="K32" i="9"/>
  <c r="G31" i="3"/>
  <c r="K35" i="3"/>
  <c r="N218" i="9"/>
  <c r="E165" i="9"/>
  <c r="C39" i="9"/>
  <c r="O151" i="9"/>
  <c r="C187" i="9"/>
  <c r="F212" i="9"/>
  <c r="O34" i="3"/>
  <c r="C161" i="9"/>
  <c r="O46" i="9"/>
  <c r="G49" i="3"/>
  <c r="K193" i="9"/>
  <c r="E193" i="9"/>
  <c r="E226" i="9"/>
  <c r="K23" i="9"/>
  <c r="C182" i="9"/>
  <c r="G33" i="3"/>
  <c r="I108" i="9"/>
  <c r="F260" i="9"/>
  <c r="E223" i="9"/>
  <c r="E253" i="9"/>
  <c r="F225" i="9"/>
  <c r="F144" i="9"/>
  <c r="H200" i="9"/>
  <c r="K40" i="3"/>
  <c r="F121" i="9"/>
  <c r="N90" i="9"/>
  <c r="C223" i="9"/>
  <c r="O102" i="9"/>
  <c r="E76" i="9"/>
  <c r="F104" i="9"/>
  <c r="C217" i="9"/>
  <c r="K233" i="9"/>
  <c r="K279" i="9"/>
  <c r="F80" i="9"/>
  <c r="C149" i="9"/>
  <c r="L51" i="9"/>
  <c r="F62" i="9"/>
  <c r="E163" i="9"/>
  <c r="E204" i="9"/>
  <c r="I190" i="9"/>
  <c r="I145" i="9"/>
  <c r="E48" i="9"/>
  <c r="C238" i="9"/>
  <c r="K187" i="9"/>
  <c r="O85" i="9"/>
  <c r="I260" i="9"/>
  <c r="O276" i="9"/>
  <c r="N253" i="9"/>
  <c r="N220" i="9"/>
  <c r="H278" i="9"/>
  <c r="H186" i="9"/>
  <c r="C52" i="9"/>
  <c r="K73" i="3"/>
  <c r="E34" i="9"/>
  <c r="F234" i="9"/>
  <c r="I72" i="9"/>
  <c r="I141" i="9"/>
  <c r="E260" i="9"/>
  <c r="H109" i="9"/>
  <c r="I76" i="9"/>
  <c r="F236" i="9"/>
  <c r="F213" i="9"/>
  <c r="H65" i="9"/>
  <c r="I267" i="9"/>
  <c r="O50" i="9"/>
  <c r="N45" i="9"/>
  <c r="I105" i="9"/>
  <c r="F187" i="9"/>
  <c r="C196" i="9"/>
  <c r="E30" i="9"/>
  <c r="L83" i="9"/>
  <c r="K103" i="9"/>
  <c r="F101" i="9"/>
  <c r="H177" i="9"/>
  <c r="F71" i="9"/>
  <c r="L216" i="9"/>
  <c r="I63" i="9"/>
  <c r="E279" i="9"/>
  <c r="O116" i="9"/>
  <c r="H136" i="9"/>
  <c r="N69" i="9"/>
  <c r="N34" i="9"/>
  <c r="I125" i="9"/>
  <c r="H110" i="9"/>
  <c r="E24" i="9"/>
  <c r="L119" i="9"/>
  <c r="O223" i="9"/>
  <c r="E101" i="9"/>
  <c r="L52" i="9"/>
  <c r="K90" i="9"/>
  <c r="E200" i="9"/>
  <c r="O262" i="9"/>
  <c r="O35" i="3"/>
  <c r="I80" i="9"/>
  <c r="I200" i="9"/>
  <c r="I222" i="9"/>
  <c r="N106" i="9"/>
  <c r="K253" i="9"/>
  <c r="N185" i="9"/>
  <c r="N255" i="9"/>
  <c r="H175" i="9"/>
  <c r="O121" i="9"/>
  <c r="O32" i="3"/>
  <c r="O140" i="9"/>
  <c r="F74" i="9"/>
  <c r="C120" i="9"/>
  <c r="K164" i="9"/>
  <c r="O43" i="9"/>
  <c r="O236" i="9"/>
  <c r="K126" i="9"/>
  <c r="E127" i="9"/>
  <c r="H185" i="9"/>
  <c r="O261" i="9"/>
  <c r="N100" i="9"/>
  <c r="L70" i="9"/>
  <c r="O47" i="3"/>
  <c r="K6" i="5"/>
  <c r="N177" i="9"/>
  <c r="H77" i="9"/>
  <c r="O180" i="9"/>
  <c r="F180" i="9"/>
  <c r="I178" i="9"/>
  <c r="F264" i="9"/>
  <c r="I259" i="9"/>
  <c r="L42" i="9"/>
  <c r="K128" i="9"/>
  <c r="E189" i="9"/>
  <c r="F110" i="9"/>
  <c r="L225" i="9"/>
  <c r="O66" i="9"/>
  <c r="L157" i="9"/>
  <c r="C124" i="9"/>
  <c r="O60" i="9"/>
  <c r="F228" i="9"/>
  <c r="N81" i="9"/>
  <c r="E198" i="9"/>
  <c r="K75" i="3"/>
  <c r="G44" i="3"/>
  <c r="N275" i="9"/>
  <c r="H29" i="9"/>
  <c r="K110" i="9"/>
  <c r="L264" i="9"/>
  <c r="L195" i="9"/>
  <c r="N242" i="9"/>
  <c r="K52" i="9"/>
  <c r="L153" i="9"/>
  <c r="H25" i="9"/>
  <c r="O112" i="9"/>
  <c r="H273" i="9"/>
  <c r="L75" i="9"/>
  <c r="C220" i="9"/>
  <c r="F242" i="9"/>
  <c r="O239" i="9"/>
  <c r="E126" i="9"/>
  <c r="L239" i="9"/>
  <c r="L274" i="9"/>
  <c r="L86" i="9"/>
  <c r="E89" i="9"/>
  <c r="K88" i="9"/>
  <c r="K84" i="9"/>
  <c r="L177" i="9"/>
  <c r="L60" i="9"/>
  <c r="K252" i="9"/>
  <c r="N268" i="9"/>
  <c r="I136" i="9"/>
  <c r="E70" i="9"/>
  <c r="E62" i="9"/>
  <c r="L49" i="9"/>
  <c r="N161" i="9"/>
  <c r="H70" i="9"/>
  <c r="F253" i="9"/>
  <c r="K257" i="9"/>
  <c r="L137" i="9"/>
  <c r="K70" i="3"/>
  <c r="G35" i="3"/>
  <c r="I183" i="9"/>
  <c r="H191" i="9"/>
  <c r="O73" i="9"/>
  <c r="L194" i="9"/>
  <c r="F280" i="9"/>
  <c r="I81" i="9"/>
  <c r="O69" i="3"/>
  <c r="L100" i="9"/>
  <c r="K195" i="9"/>
  <c r="K51" i="9"/>
  <c r="O201" i="9"/>
  <c r="K45" i="9"/>
  <c r="O125" i="9"/>
  <c r="C240" i="9"/>
  <c r="H125" i="9"/>
  <c r="K118" i="9"/>
  <c r="F156" i="9"/>
  <c r="O70" i="3"/>
  <c r="L74" i="9"/>
  <c r="N202" i="9"/>
  <c r="H272" i="9"/>
  <c r="N48" i="9"/>
  <c r="K37" i="9"/>
  <c r="K265" i="9"/>
  <c r="N117" i="9"/>
  <c r="K116" i="9"/>
  <c r="O62" i="9"/>
  <c r="K140" i="9"/>
  <c r="F84" i="9"/>
  <c r="E149" i="9"/>
  <c r="O109" i="9"/>
  <c r="H68" i="9"/>
  <c r="N214" i="9"/>
  <c r="H87" i="9"/>
  <c r="K165" i="9"/>
  <c r="H63" i="9"/>
  <c r="H69" i="9"/>
  <c r="F174" i="9"/>
  <c r="F126" i="9"/>
  <c r="L66" i="9"/>
  <c r="H193" i="9"/>
  <c r="F99" i="9"/>
  <c r="H102" i="9"/>
  <c r="O252" i="9"/>
  <c r="I274" i="9"/>
  <c r="C34" i="9"/>
  <c r="N157" i="9"/>
  <c r="H179" i="9"/>
  <c r="H142" i="9"/>
  <c r="K259" i="9"/>
  <c r="I201" i="9"/>
  <c r="I279" i="9"/>
  <c r="N233" i="9"/>
  <c r="F77" i="9"/>
  <c r="L191" i="9"/>
  <c r="N120" i="9"/>
  <c r="E273" i="9"/>
  <c r="C89" i="9"/>
  <c r="O83" i="9"/>
  <c r="H241" i="9"/>
  <c r="I28" i="9"/>
  <c r="O39" i="9"/>
  <c r="N67" i="9"/>
  <c r="I43" i="9"/>
  <c r="H152" i="9"/>
  <c r="L148" i="9"/>
  <c r="N232" i="9"/>
  <c r="N196" i="9"/>
  <c r="H111" i="9"/>
  <c r="K241" i="9"/>
  <c r="I22" i="9"/>
  <c r="F138" i="9"/>
  <c r="I269" i="9"/>
  <c r="F204" i="9"/>
  <c r="G47" i="3"/>
  <c r="O25" i="9"/>
  <c r="C177" i="9"/>
  <c r="N127" i="9"/>
  <c r="K176" i="9"/>
  <c r="C235" i="9"/>
  <c r="F241" i="9"/>
  <c r="E99" i="9"/>
  <c r="O42" i="3"/>
  <c r="O257" i="9"/>
  <c r="K136" i="9"/>
  <c r="O268" i="9"/>
  <c r="O258" i="9"/>
  <c r="E199" i="9"/>
  <c r="O64" i="9"/>
  <c r="I234" i="9"/>
  <c r="C83" i="9"/>
  <c r="N26" i="9"/>
  <c r="K123" i="9"/>
  <c r="O71" i="3"/>
  <c r="C26" i="9"/>
  <c r="E267" i="9"/>
  <c r="E79" i="9"/>
  <c r="N138" i="9"/>
  <c r="E261" i="9"/>
  <c r="O153" i="9"/>
  <c r="F48" i="9"/>
  <c r="E38" i="9"/>
  <c r="F136" i="9"/>
  <c r="I64" i="9"/>
  <c r="C44" i="9"/>
  <c r="K199" i="9"/>
  <c r="C123" i="9"/>
  <c r="C157" i="9"/>
  <c r="F176" i="9"/>
  <c r="O34" i="9"/>
  <c r="L161" i="9"/>
  <c r="F25" i="9"/>
  <c r="O118" i="9"/>
  <c r="L251" i="9"/>
  <c r="I203" i="9"/>
  <c r="K83" i="9"/>
  <c r="I275" i="9"/>
  <c r="L128" i="9"/>
  <c r="K217" i="9"/>
  <c r="I251" i="9"/>
  <c r="I164" i="9"/>
  <c r="K224" i="9"/>
  <c r="E40" i="9"/>
  <c r="F36" i="9"/>
  <c r="L189" i="9"/>
  <c r="N212" i="9"/>
  <c r="H178" i="9"/>
  <c r="K222" i="9"/>
  <c r="H80" i="9"/>
  <c r="I62" i="9"/>
  <c r="I258" i="9"/>
  <c r="C128" i="9"/>
  <c r="H33" i="9"/>
  <c r="L178" i="9"/>
  <c r="E191" i="9"/>
  <c r="O280" i="9"/>
  <c r="I257" i="9"/>
  <c r="E180" i="9"/>
  <c r="O115" i="9"/>
  <c r="K144" i="9"/>
  <c r="C230" i="9"/>
  <c r="F277" i="9"/>
  <c r="E158" i="9"/>
  <c r="K22" i="3"/>
  <c r="K20" i="3"/>
  <c r="C144" i="9"/>
  <c r="O220" i="9"/>
  <c r="K16" i="3"/>
  <c r="E197" i="9"/>
  <c r="H265" i="9"/>
  <c r="C99" i="9"/>
  <c r="K68" i="3"/>
  <c r="N191" i="9"/>
  <c r="F26" i="9"/>
  <c r="O266" i="9"/>
  <c r="E123" i="9"/>
  <c r="I115" i="9"/>
  <c r="K85" i="9"/>
  <c r="E141" i="9"/>
  <c r="I50" i="9"/>
  <c r="E242" i="9"/>
  <c r="K38" i="3"/>
  <c r="I217" i="9"/>
  <c r="E74" i="9"/>
  <c r="C112" i="9"/>
  <c r="L240" i="9"/>
  <c r="C65" i="9"/>
  <c r="E178" i="9"/>
  <c r="O38" i="9"/>
  <c r="G45" i="3"/>
  <c r="L69" i="9"/>
  <c r="E71" i="9"/>
  <c r="C139" i="9"/>
  <c r="K152" i="9"/>
  <c r="E45" i="9"/>
  <c r="L32" i="9"/>
  <c r="F271" i="9"/>
  <c r="C100" i="9"/>
  <c r="K65" i="9"/>
  <c r="E231" i="9"/>
  <c r="F192" i="9"/>
  <c r="H233" i="9"/>
  <c r="N39" i="9"/>
  <c r="E280" i="9"/>
  <c r="F232" i="9"/>
  <c r="I227" i="9"/>
  <c r="F45" i="9"/>
  <c r="I181" i="9"/>
  <c r="C127" i="9"/>
  <c r="F196" i="9"/>
  <c r="K40" i="9"/>
  <c r="F251" i="9"/>
  <c r="L50" i="9"/>
  <c r="F23" i="9"/>
  <c r="H149" i="9"/>
  <c r="C242" i="9"/>
  <c r="H118" i="9"/>
  <c r="H194" i="9"/>
  <c r="E179" i="9"/>
  <c r="I35" i="9"/>
  <c r="E194" i="9"/>
  <c r="O141" i="9"/>
  <c r="E213" i="9"/>
  <c r="C204" i="9"/>
  <c r="N115" i="9"/>
  <c r="K77" i="9"/>
  <c r="I192" i="9"/>
  <c r="N46" i="9"/>
  <c r="E217" i="9"/>
  <c r="F151" i="9"/>
  <c r="C108" i="9"/>
  <c r="E31" i="9"/>
  <c r="O139" i="9"/>
  <c r="K48" i="3"/>
  <c r="C153" i="9"/>
  <c r="I176" i="9"/>
  <c r="E154" i="9"/>
  <c r="L182" i="9"/>
  <c r="E25" i="9"/>
  <c r="E78" i="9"/>
  <c r="I226" i="9"/>
  <c r="G37" i="3"/>
  <c r="N78" i="9"/>
  <c r="O179" i="9"/>
  <c r="E106" i="9"/>
  <c r="E190" i="9"/>
  <c r="E220" i="9"/>
  <c r="K155" i="9"/>
  <c r="K39" i="3"/>
  <c r="I212" i="9"/>
  <c r="H115" i="9"/>
  <c r="F85" i="9"/>
  <c r="F125" i="9"/>
  <c r="O256" i="9"/>
  <c r="H64" i="9"/>
  <c r="K254" i="9"/>
  <c r="N193" i="9"/>
  <c r="E255" i="9"/>
  <c r="L88" i="9"/>
  <c r="H126" i="9"/>
  <c r="H190" i="9"/>
  <c r="C189" i="9"/>
  <c r="K68" i="9"/>
  <c r="F69" i="9"/>
  <c r="H52" i="9"/>
  <c r="E263" i="9"/>
  <c r="N195" i="9"/>
  <c r="L233" i="9"/>
  <c r="F259" i="9"/>
  <c r="L260" i="9"/>
  <c r="K250" i="9"/>
  <c r="I241" i="9"/>
  <c r="E146" i="9"/>
  <c r="N142" i="9"/>
  <c r="O152" i="9"/>
  <c r="G46" i="3"/>
  <c r="N178" i="9"/>
  <c r="F28" i="9"/>
  <c r="K166" i="9"/>
  <c r="I82" i="9"/>
  <c r="N83" i="9"/>
  <c r="L114" i="9"/>
  <c r="I104" i="9"/>
  <c r="H237" i="9"/>
  <c r="N264" i="9"/>
  <c r="O87" i="9"/>
  <c r="F198" i="9"/>
  <c r="K242" i="9"/>
  <c r="K47" i="9"/>
  <c r="I271" i="9"/>
  <c r="O176" i="9"/>
  <c r="E128" i="9"/>
  <c r="H107" i="9"/>
  <c r="I223" i="9"/>
  <c r="O122" i="9"/>
  <c r="O138" i="9"/>
  <c r="E256" i="9"/>
  <c r="L23" i="9"/>
  <c r="C74" i="9"/>
  <c r="K180" i="9"/>
  <c r="C218" i="9"/>
  <c r="L120" i="9"/>
  <c r="G56" i="3"/>
  <c r="O76" i="9"/>
  <c r="K12" i="5"/>
  <c r="N30" i="9"/>
  <c r="E75" i="9"/>
  <c r="O225" i="9"/>
  <c r="L219" i="9"/>
  <c r="N116" i="9"/>
  <c r="I42" i="9"/>
  <c r="C199" i="9"/>
  <c r="F161" i="9"/>
  <c r="C178" i="9"/>
  <c r="H230" i="9"/>
  <c r="F252" i="9"/>
  <c r="I218" i="9"/>
  <c r="F123" i="9"/>
  <c r="C215" i="9"/>
  <c r="K17" i="5"/>
  <c r="O229" i="9"/>
  <c r="E103" i="9"/>
  <c r="E276" i="9"/>
  <c r="H76" i="9"/>
  <c r="N124" i="9"/>
  <c r="O78" i="9"/>
  <c r="I126" i="9"/>
  <c r="L126" i="9"/>
  <c r="H137" i="9"/>
  <c r="H262" i="9"/>
  <c r="K71" i="9"/>
  <c r="O26" i="9"/>
  <c r="O30" i="9"/>
  <c r="H215" i="9"/>
  <c r="H204" i="9"/>
  <c r="E86" i="9"/>
  <c r="F49" i="9"/>
  <c r="E182" i="9"/>
  <c r="I162" i="9"/>
  <c r="I233" i="9"/>
  <c r="N149" i="9"/>
  <c r="F148" i="9"/>
  <c r="N160" i="9"/>
  <c r="K44" i="9"/>
  <c r="E109" i="9"/>
  <c r="E177" i="9"/>
  <c r="I39" i="9"/>
  <c r="K138" i="9"/>
  <c r="N128" i="9"/>
  <c r="N114" i="9"/>
  <c r="L73" i="9"/>
  <c r="K212" i="9"/>
  <c r="I68" i="9"/>
  <c r="O68" i="9"/>
  <c r="C221" i="9"/>
  <c r="K280" i="9"/>
  <c r="C122" i="9"/>
  <c r="K66" i="3"/>
  <c r="E259" i="9"/>
  <c r="K62" i="9"/>
  <c r="K154" i="9"/>
  <c r="L230" i="9"/>
  <c r="L188" i="9"/>
  <c r="L110" i="9"/>
  <c r="E254" i="9"/>
  <c r="C236" i="9"/>
  <c r="K158" i="9"/>
  <c r="O165" i="9"/>
  <c r="H199" i="9"/>
  <c r="I122" i="9"/>
  <c r="O61" i="3"/>
  <c r="N121" i="9"/>
  <c r="E87" i="9"/>
  <c r="K271" i="9"/>
  <c r="H144" i="9"/>
  <c r="H219" i="9"/>
  <c r="F76" i="9"/>
  <c r="K225" i="9"/>
  <c r="H198" i="9"/>
  <c r="I220" i="9"/>
  <c r="H84" i="9"/>
  <c r="K7" i="3"/>
  <c r="C71" i="9"/>
  <c r="K14" i="5"/>
  <c r="O178" i="9"/>
  <c r="O107" i="9"/>
  <c r="K78" i="9"/>
  <c r="N65" i="9"/>
  <c r="I239" i="9"/>
  <c r="H257" i="9"/>
  <c r="E270" i="9"/>
  <c r="N49" i="9"/>
  <c r="L270" i="9"/>
  <c r="I161" i="9"/>
  <c r="H195" i="9"/>
  <c r="G68" i="3"/>
  <c r="C60" i="9"/>
  <c r="E228" i="9"/>
  <c r="N224" i="9"/>
  <c r="I137" i="9"/>
  <c r="K65" i="3"/>
  <c r="K228" i="9"/>
  <c r="K108" i="9"/>
  <c r="L234" i="9"/>
  <c r="E33" i="9"/>
  <c r="K63" i="9"/>
  <c r="F83" i="9"/>
  <c r="H162" i="9"/>
  <c r="N82" i="9"/>
  <c r="O70" i="9"/>
  <c r="N235" i="9"/>
  <c r="C146" i="9"/>
  <c r="I263" i="9"/>
  <c r="C107" i="9"/>
  <c r="L99" i="9"/>
  <c r="L255" i="9"/>
  <c r="C85" i="9"/>
  <c r="K69" i="9"/>
  <c r="K157" i="9"/>
  <c r="O228" i="9"/>
  <c r="K274" i="9"/>
  <c r="H222" i="9"/>
  <c r="F44" i="9"/>
  <c r="N98" i="9"/>
  <c r="L47" i="9"/>
  <c r="H36" i="9"/>
  <c r="H119" i="9"/>
  <c r="N176" i="9"/>
  <c r="L277" i="9"/>
  <c r="E268" i="9"/>
  <c r="L183" i="9"/>
  <c r="F73" i="9"/>
  <c r="N60" i="9"/>
  <c r="N119" i="9"/>
  <c r="E51" i="9"/>
  <c r="E264" i="9"/>
  <c r="L77" i="9"/>
  <c r="N234" i="9"/>
  <c r="O105" i="9"/>
  <c r="O32" i="9"/>
  <c r="C273" i="9"/>
  <c r="H275" i="9"/>
  <c r="I60" i="9"/>
  <c r="L109" i="9"/>
  <c r="C77" i="9"/>
  <c r="N159" i="9"/>
  <c r="O185" i="9"/>
  <c r="C183" i="9"/>
  <c r="O222" i="9"/>
  <c r="E221" i="9"/>
  <c r="C188" i="9"/>
  <c r="F184" i="9"/>
  <c r="K76" i="9"/>
  <c r="H201" i="9"/>
  <c r="K46" i="9"/>
  <c r="I194" i="9"/>
  <c r="E39" i="9"/>
  <c r="I140" i="9"/>
  <c r="C24" i="9"/>
  <c r="N145" i="9"/>
  <c r="N71" i="9"/>
  <c r="E143" i="9"/>
  <c r="H270" i="9"/>
  <c r="E77" i="9"/>
  <c r="E68" i="9"/>
  <c r="I33" i="9"/>
  <c r="C147" i="9"/>
  <c r="H116" i="9"/>
  <c r="E265" i="9"/>
  <c r="C252" i="9"/>
  <c r="K230" i="9"/>
  <c r="K101" i="9"/>
  <c r="F152" i="9"/>
  <c r="F257" i="9"/>
  <c r="I186" i="9"/>
  <c r="I224" i="9"/>
  <c r="L98" i="9"/>
  <c r="F182" i="9"/>
  <c r="C117" i="9"/>
  <c r="O196" i="9"/>
  <c r="L222" i="9"/>
  <c r="N52" i="9"/>
  <c r="E107" i="9"/>
  <c r="I106" i="9"/>
  <c r="E117" i="9"/>
  <c r="C257" i="9"/>
  <c r="N101" i="9"/>
  <c r="N182" i="9"/>
  <c r="N271" i="9"/>
  <c r="F279" i="9"/>
  <c r="E277" i="9"/>
  <c r="F226" i="9"/>
  <c r="K82" i="9"/>
  <c r="O73" i="3"/>
  <c r="O203" i="9"/>
  <c r="G50" i="3"/>
  <c r="I174" i="9"/>
  <c r="N122" i="9"/>
  <c r="E104" i="9"/>
  <c r="H238" i="9"/>
  <c r="H46" i="9"/>
  <c r="K232" i="9"/>
  <c r="I46" i="9"/>
  <c r="C64" i="9"/>
  <c r="L141" i="9"/>
  <c r="N279" i="9"/>
  <c r="E52" i="9"/>
  <c r="C198" i="9"/>
  <c r="L224" i="9"/>
  <c r="N251" i="9"/>
  <c r="C237" i="9"/>
  <c r="E153" i="9"/>
  <c r="O159" i="9"/>
  <c r="F35" i="9"/>
  <c r="F115" i="9"/>
  <c r="F139" i="9"/>
  <c r="F153" i="9"/>
  <c r="K220" i="9"/>
  <c r="E212" i="9"/>
  <c r="O166" i="9"/>
  <c r="N150" i="9"/>
  <c r="H123" i="9"/>
  <c r="E102" i="9"/>
  <c r="F191" i="9"/>
  <c r="F37" i="9"/>
  <c r="L64" i="9"/>
  <c r="N269" i="9"/>
  <c r="C231" i="9"/>
  <c r="I24" i="9"/>
  <c r="E142" i="9"/>
  <c r="F39" i="9"/>
  <c r="I120" i="9"/>
  <c r="L67" i="9"/>
  <c r="K125" i="9"/>
  <c r="F237" i="9"/>
  <c r="H157" i="9"/>
  <c r="N108" i="9"/>
  <c r="G70" i="3"/>
  <c r="O230" i="9"/>
  <c r="E195" i="9"/>
  <c r="H43" i="9"/>
  <c r="N239" i="9"/>
  <c r="E121" i="9"/>
  <c r="O44" i="9"/>
  <c r="C227" i="9"/>
  <c r="I253" i="9"/>
  <c r="O158" i="9"/>
  <c r="N22" i="9"/>
  <c r="O79" i="9"/>
  <c r="O60" i="3"/>
  <c r="H143" i="9"/>
  <c r="N37" i="9"/>
  <c r="H160" i="9"/>
  <c r="F146" i="9"/>
  <c r="F261" i="9"/>
  <c r="L123" i="9"/>
  <c r="E148" i="9"/>
  <c r="O143" i="9"/>
  <c r="N272" i="9"/>
  <c r="L159" i="9"/>
  <c r="C145" i="9"/>
  <c r="E251" i="9"/>
  <c r="H184" i="9"/>
  <c r="E29" i="9"/>
  <c r="E266" i="9"/>
  <c r="I77" i="9"/>
  <c r="I99" i="9"/>
  <c r="C180" i="9"/>
  <c r="F214" i="9"/>
  <c r="E73" i="9"/>
  <c r="L268" i="9"/>
  <c r="H253" i="9"/>
  <c r="I51" i="9"/>
  <c r="H113" i="9"/>
  <c r="O57" i="3"/>
  <c r="L213" i="9"/>
  <c r="O160" i="9"/>
  <c r="O184" i="9"/>
  <c r="I237" i="9"/>
  <c r="L22" i="9"/>
  <c r="L39" i="9"/>
  <c r="O111" i="9"/>
  <c r="K22" i="9"/>
  <c r="N204" i="9"/>
  <c r="L152" i="9"/>
  <c r="K276" i="9"/>
  <c r="K256" i="9"/>
  <c r="I38" i="9"/>
  <c r="O186" i="9"/>
  <c r="N44" i="9"/>
  <c r="O155" i="9"/>
  <c r="F113" i="9"/>
  <c r="H151" i="9"/>
  <c r="I256" i="9"/>
  <c r="G58" i="3"/>
  <c r="N262" i="9"/>
  <c r="L113" i="9"/>
  <c r="O142" i="9"/>
  <c r="C272" i="9"/>
  <c r="C84" i="9"/>
  <c r="N146" i="9"/>
  <c r="K9" i="3"/>
  <c r="L150" i="9"/>
  <c r="I27" i="9"/>
  <c r="H164" i="9"/>
  <c r="E160" i="9"/>
  <c r="F107" i="9"/>
  <c r="E64" i="9"/>
  <c r="I242" i="9"/>
  <c r="H254" i="9"/>
  <c r="C110" i="9"/>
  <c r="K262" i="9"/>
  <c r="C109" i="9"/>
  <c r="I48" i="9"/>
  <c r="O272" i="9"/>
  <c r="F65" i="9"/>
  <c r="H225" i="9"/>
  <c r="H268" i="9"/>
  <c r="I150" i="9"/>
  <c r="I236" i="9"/>
  <c r="I254" i="9"/>
  <c r="I113" i="9"/>
  <c r="F194" i="9"/>
  <c r="H103" i="9"/>
  <c r="C69" i="9"/>
  <c r="C50" i="9"/>
  <c r="N250" i="9"/>
  <c r="C115" i="9"/>
  <c r="N137" i="9"/>
  <c r="C106" i="9"/>
  <c r="O212" i="9"/>
  <c r="N118" i="9"/>
  <c r="C267" i="9"/>
  <c r="E32" i="9"/>
  <c r="L26" i="9"/>
  <c r="K142" i="9"/>
  <c r="F105" i="9"/>
  <c r="N259" i="9"/>
  <c r="O273" i="9"/>
  <c r="O274" i="9"/>
  <c r="I100" i="9"/>
  <c r="L27" i="9"/>
  <c r="C270" i="9"/>
  <c r="K145" i="9"/>
  <c r="F82" i="9"/>
  <c r="N174" i="9"/>
  <c r="I26" i="9"/>
  <c r="L111" i="9"/>
  <c r="H73" i="9"/>
  <c r="F103" i="9"/>
  <c r="O37" i="9"/>
  <c r="E262" i="9"/>
  <c r="C158" i="9"/>
  <c r="L139" i="9"/>
  <c r="H261" i="9"/>
  <c r="G41" i="3"/>
  <c r="H182" i="9"/>
  <c r="L166" i="9"/>
  <c r="I177" i="9"/>
  <c r="O49" i="9"/>
  <c r="O65" i="3"/>
  <c r="K14" i="3"/>
  <c r="N51" i="9"/>
  <c r="K74" i="3"/>
  <c r="N75" i="9"/>
  <c r="E271" i="9"/>
  <c r="F262" i="9"/>
  <c r="K71" i="3"/>
  <c r="O119" i="9"/>
  <c r="L140" i="9"/>
  <c r="E112" i="9"/>
  <c r="C88" i="9"/>
  <c r="K143" i="9"/>
  <c r="I216" i="9"/>
  <c r="L276" i="9"/>
  <c r="O128" i="9"/>
  <c r="L261" i="9"/>
  <c r="F89" i="9"/>
  <c r="O27" i="9"/>
  <c r="L40" i="9"/>
  <c r="N109" i="9"/>
  <c r="C166" i="9"/>
  <c r="O193" i="9"/>
  <c r="C202" i="9"/>
  <c r="G74" i="3"/>
  <c r="H61" i="9"/>
  <c r="O44" i="3"/>
  <c r="E139" i="9"/>
  <c r="H51" i="9"/>
  <c r="H259" i="9"/>
  <c r="K11" i="3"/>
  <c r="N27" i="9"/>
  <c r="L204" i="9"/>
  <c r="K59" i="3"/>
  <c r="I238" i="9"/>
  <c r="K124" i="9"/>
  <c r="E215" i="9"/>
  <c r="O232" i="9"/>
  <c r="N258" i="9"/>
  <c r="K107" i="9"/>
  <c r="H71" i="9"/>
  <c r="E225" i="9"/>
  <c r="K190" i="9"/>
  <c r="I197" i="9"/>
  <c r="O188" i="9"/>
  <c r="K272" i="9"/>
  <c r="I90" i="9"/>
  <c r="L203" i="9"/>
  <c r="F78" i="9"/>
  <c r="C70" i="9"/>
  <c r="O216" i="9"/>
  <c r="N73" i="9"/>
  <c r="C137" i="9"/>
  <c r="I215" i="9"/>
  <c r="O260" i="9"/>
  <c r="K146" i="9"/>
  <c r="I158" i="9"/>
  <c r="O45" i="3"/>
  <c r="L226" i="9"/>
  <c r="L44" i="9"/>
  <c r="C143" i="9"/>
  <c r="L257" i="9"/>
  <c r="E162" i="9"/>
  <c r="G65" i="3"/>
  <c r="K64" i="9"/>
  <c r="N222" i="9"/>
  <c r="O42" i="9"/>
  <c r="L117" i="9"/>
  <c r="O41" i="9"/>
  <c r="K47" i="3"/>
  <c r="H138" i="9"/>
  <c r="L28" i="9"/>
  <c r="H255" i="9"/>
  <c r="L215" i="9"/>
  <c r="E23" i="9"/>
  <c r="L80" i="9"/>
  <c r="E234" i="9"/>
  <c r="F200" i="9"/>
  <c r="K237" i="9"/>
  <c r="C201" i="9"/>
  <c r="H40" i="9"/>
  <c r="N194" i="9"/>
  <c r="N217" i="9"/>
  <c r="F240" i="9"/>
  <c r="K21" i="3"/>
  <c r="F186" i="9"/>
  <c r="K10" i="5"/>
  <c r="L147" i="9"/>
  <c r="O269" i="9"/>
  <c r="G59" i="3"/>
  <c r="H271" i="9"/>
  <c r="L263" i="9"/>
  <c r="F143" i="9"/>
  <c r="I266" i="9"/>
  <c r="K72" i="3"/>
  <c r="C233" i="9"/>
  <c r="O31" i="9"/>
  <c r="K120" i="9"/>
  <c r="N50" i="9"/>
  <c r="F52" i="9"/>
  <c r="L105" i="9"/>
  <c r="K39" i="9"/>
  <c r="F223" i="9"/>
  <c r="F189" i="9"/>
  <c r="C260" i="9"/>
  <c r="L198" i="9"/>
  <c r="H214" i="9"/>
  <c r="C239" i="9"/>
  <c r="K79" i="9"/>
  <c r="H114" i="9"/>
  <c r="N99" i="9"/>
  <c r="L31" i="9"/>
  <c r="N164" i="9"/>
  <c r="O195" i="9"/>
  <c r="I79" i="9"/>
  <c r="K63" i="3"/>
  <c r="K264" i="9"/>
  <c r="O127" i="9"/>
  <c r="H163" i="9"/>
  <c r="L228" i="9"/>
  <c r="K64" i="3"/>
  <c r="F165" i="9"/>
  <c r="N35" i="9"/>
  <c r="H78" i="9"/>
  <c r="H89" i="9"/>
  <c r="N276" i="9"/>
  <c r="C259" i="9"/>
  <c r="C23" i="9"/>
  <c r="I191" i="9"/>
  <c r="I193" i="9"/>
  <c r="O47" i="9"/>
  <c r="I225" i="9"/>
  <c r="N252" i="9"/>
  <c r="O241" i="9"/>
  <c r="H75" i="9"/>
  <c r="G34" i="3"/>
  <c r="C125" i="9"/>
  <c r="K34" i="9"/>
  <c r="H67" i="9"/>
  <c r="H50" i="9"/>
  <c r="O65" i="9"/>
  <c r="H159" i="9"/>
  <c r="L62" i="9"/>
  <c r="K89" i="9"/>
  <c r="F117" i="9"/>
  <c r="E202" i="9"/>
  <c r="K17" i="3"/>
  <c r="N76" i="9"/>
  <c r="K66" i="9"/>
  <c r="K174" i="9"/>
  <c r="L231" i="9"/>
  <c r="O123" i="9"/>
  <c r="I272" i="9"/>
  <c r="E156" i="9"/>
  <c r="O106" i="9"/>
  <c r="F98" i="9"/>
  <c r="F145" i="9"/>
  <c r="K234" i="9"/>
  <c r="O48" i="9"/>
  <c r="L90" i="9"/>
  <c r="F263" i="9"/>
  <c r="F239" i="9"/>
  <c r="H155" i="9"/>
  <c r="H85" i="9"/>
  <c r="H263" i="9"/>
  <c r="K102" i="9"/>
  <c r="O198" i="9"/>
  <c r="F179" i="9"/>
  <c r="O58" i="3"/>
  <c r="E120" i="9"/>
  <c r="O80" i="9"/>
  <c r="O253" i="9"/>
  <c r="O38" i="3"/>
  <c r="O148" i="9"/>
  <c r="I30" i="9"/>
  <c r="F217" i="9"/>
  <c r="K114" i="9"/>
  <c r="F75" i="9"/>
  <c r="E157" i="9"/>
  <c r="H234" i="9"/>
  <c r="F108" i="9"/>
  <c r="I74" i="9"/>
  <c r="L72" i="9"/>
  <c r="F201" i="9"/>
  <c r="E61" i="9"/>
  <c r="H147" i="9"/>
  <c r="F183" i="9"/>
  <c r="K42" i="3"/>
  <c r="H218" i="9"/>
  <c r="C41" i="9"/>
  <c r="K186" i="9"/>
  <c r="K251" i="9"/>
  <c r="I143" i="9"/>
  <c r="O233" i="9"/>
  <c r="C200" i="9"/>
  <c r="F32" i="9"/>
  <c r="O64" i="3"/>
  <c r="N23" i="9"/>
  <c r="F100" i="9"/>
  <c r="G48" i="3"/>
  <c r="H122" i="9"/>
  <c r="C103" i="9"/>
  <c r="K33" i="3"/>
  <c r="F68" i="9"/>
  <c r="L61" i="9"/>
  <c r="H216" i="9"/>
  <c r="O81" i="9"/>
  <c r="G63" i="3"/>
  <c r="K27" i="9"/>
  <c r="F154" i="9"/>
  <c r="N201" i="9"/>
  <c r="E258" i="9"/>
  <c r="H279" i="9"/>
  <c r="E27" i="9"/>
  <c r="H66" i="9"/>
  <c r="C48" i="9"/>
  <c r="K278" i="9"/>
  <c r="E41" i="9"/>
  <c r="K86" i="9"/>
  <c r="L163" i="9"/>
  <c r="K267" i="9"/>
  <c r="K32" i="3"/>
  <c r="I276" i="9"/>
  <c r="O36" i="9"/>
  <c r="K15" i="5"/>
  <c r="L165" i="9"/>
  <c r="N29" i="9"/>
  <c r="L278" i="9"/>
  <c r="I73" i="9"/>
  <c r="O40" i="3"/>
  <c r="N151" i="9"/>
  <c r="F120" i="9"/>
  <c r="K13" i="5"/>
  <c r="L259" i="9"/>
  <c r="N280" i="9"/>
  <c r="H106" i="9"/>
  <c r="C62" i="9"/>
  <c r="I163" i="9"/>
  <c r="K45" i="3"/>
  <c r="H139" i="9"/>
  <c r="C40" i="9"/>
  <c r="E35" i="9"/>
  <c r="H124" i="9"/>
  <c r="K177" i="9"/>
  <c r="H28" i="9"/>
  <c r="O231" i="9"/>
  <c r="N203" i="9"/>
  <c r="E183" i="9"/>
  <c r="I70" i="9"/>
  <c r="F219" i="9"/>
  <c r="E114" i="9"/>
  <c r="F195" i="9"/>
  <c r="G43" i="3"/>
  <c r="I44" i="9"/>
  <c r="O278" i="9"/>
  <c r="C29" i="9"/>
  <c r="K12" i="3"/>
  <c r="E47" i="9"/>
  <c r="L41" i="9"/>
  <c r="C195" i="9"/>
  <c r="C226" i="9"/>
  <c r="C78" i="9"/>
  <c r="I121" i="9"/>
  <c r="O204" i="9"/>
  <c r="O31" i="3"/>
  <c r="H88" i="9"/>
  <c r="O88" i="9"/>
  <c r="F63" i="9"/>
  <c r="L127" i="9"/>
  <c r="I110" i="9"/>
  <c r="L116" i="9"/>
  <c r="I184" i="9"/>
  <c r="F250" i="9"/>
  <c r="K189" i="9"/>
  <c r="K178" i="9"/>
  <c r="F142" i="9"/>
  <c r="N80" i="9"/>
  <c r="K41" i="3"/>
  <c r="O194" i="9"/>
  <c r="L180" i="9"/>
  <c r="L252" i="9"/>
  <c r="H266" i="9"/>
  <c r="I139" i="9"/>
  <c r="E147" i="9"/>
  <c r="C150" i="9"/>
  <c r="F266" i="9"/>
  <c r="O75" i="9"/>
  <c r="K239" i="9"/>
  <c r="O213" i="9"/>
  <c r="O56" i="3"/>
  <c r="N112" i="9"/>
  <c r="O271" i="9"/>
  <c r="H269" i="9"/>
  <c r="N70" i="9"/>
  <c r="L76" i="9"/>
  <c r="K258" i="9"/>
  <c r="O51" i="9"/>
  <c r="N40" i="9"/>
  <c r="N166" i="9"/>
  <c r="E137" i="9"/>
  <c r="G61" i="3"/>
  <c r="K18" i="5"/>
  <c r="O237" i="9"/>
  <c r="K43" i="9"/>
  <c r="F30" i="9"/>
  <c r="K218" i="9"/>
  <c r="E85" i="9"/>
  <c r="I144" i="9"/>
  <c r="E81" i="9"/>
  <c r="H39" i="9"/>
  <c r="H150" i="9"/>
  <c r="C114" i="9"/>
  <c r="C152" i="9"/>
  <c r="O72" i="3"/>
  <c r="F227" i="9"/>
  <c r="C176" i="9"/>
  <c r="F41" i="9"/>
  <c r="F268" i="9"/>
  <c r="I252" i="9"/>
  <c r="L149" i="9"/>
  <c r="K261" i="9"/>
  <c r="K215" i="9"/>
  <c r="I180" i="9"/>
  <c r="O75" i="3"/>
  <c r="I187" i="9"/>
  <c r="L87" i="9"/>
  <c r="C264" i="9"/>
  <c r="K25" i="3"/>
  <c r="H128" i="9"/>
  <c r="K87" i="9"/>
  <c r="H228" i="9"/>
  <c r="G64" i="3"/>
  <c r="C165" i="9"/>
  <c r="G60" i="3"/>
  <c r="H62" i="9"/>
  <c r="K231" i="9"/>
  <c r="C68" i="9"/>
  <c r="L218" i="9"/>
  <c r="K58" i="3"/>
  <c r="N107" i="9"/>
  <c r="C138" i="9"/>
  <c r="C22" i="9"/>
  <c r="I221" i="9"/>
  <c r="E118" i="9"/>
  <c r="C63" i="9"/>
  <c r="F114" i="9"/>
  <c r="O279" i="9"/>
  <c r="N198" i="9"/>
  <c r="K18" i="3"/>
  <c r="O202" i="9"/>
  <c r="O164" i="9"/>
  <c r="C278" i="9"/>
  <c r="G32" i="3"/>
  <c r="H217" i="9"/>
  <c r="C186" i="9"/>
  <c r="F60" i="9"/>
  <c r="N238" i="9"/>
  <c r="F258" i="9"/>
  <c r="H252" i="9"/>
  <c r="N47" i="9"/>
  <c r="O90" i="9"/>
  <c r="I148" i="9"/>
  <c r="K204" i="9"/>
  <c r="E176" i="9"/>
  <c r="F193" i="9"/>
  <c r="C261" i="9"/>
  <c r="F230" i="9"/>
  <c r="K203" i="9"/>
  <c r="K15" i="3"/>
  <c r="E28" i="9"/>
  <c r="E257" i="9"/>
  <c r="K201" i="9"/>
  <c r="E278" i="9"/>
  <c r="O263" i="9"/>
  <c r="F185" i="9"/>
  <c r="H213" i="9"/>
  <c r="K235" i="9"/>
  <c r="I107" i="9"/>
  <c r="H83" i="9"/>
  <c r="I202" i="9"/>
  <c r="K57" i="3"/>
  <c r="H256" i="9"/>
  <c r="K16" i="5"/>
  <c r="N32" i="9"/>
  <c r="F238" i="9"/>
  <c r="C73" i="9"/>
  <c r="K113" i="9"/>
  <c r="K23" i="3"/>
  <c r="K162" i="9"/>
  <c r="N64" i="9"/>
  <c r="H223" i="9"/>
  <c r="L160" i="9"/>
  <c r="C113" i="9"/>
  <c r="K61" i="9"/>
  <c r="C102" i="9"/>
  <c r="C43" i="9"/>
  <c r="F90" i="9"/>
  <c r="E122" i="9"/>
  <c r="F272" i="9"/>
  <c r="L71" i="9"/>
  <c r="H188" i="9"/>
  <c r="K29" i="9"/>
  <c r="O277" i="9"/>
  <c r="E44" i="9"/>
  <c r="C258" i="9"/>
  <c r="N36" i="9"/>
  <c r="G39" i="3"/>
  <c r="K42" i="9"/>
  <c r="N125" i="9"/>
  <c r="K36" i="9"/>
  <c r="H242" i="9"/>
  <c r="K24" i="3"/>
  <c r="C155" i="9"/>
  <c r="N189" i="9"/>
  <c r="C156" i="9"/>
  <c r="N165" i="9"/>
  <c r="C174" i="9"/>
  <c r="L81" i="9"/>
  <c r="C275" i="9"/>
  <c r="N240" i="9"/>
  <c r="F175" i="9"/>
  <c r="H236" i="9"/>
  <c r="N153" i="9"/>
  <c r="F233" i="9"/>
  <c r="I124" i="9"/>
  <c r="H44" i="9"/>
  <c r="N155" i="9"/>
  <c r="F34" i="9"/>
  <c r="K8" i="5"/>
  <c r="C241" i="9"/>
  <c r="H140" i="9"/>
  <c r="L121" i="9"/>
  <c r="O89" i="9"/>
  <c r="C28" i="9"/>
  <c r="C81" i="9"/>
  <c r="C98" i="9"/>
  <c r="I262" i="9"/>
  <c r="H148" i="9"/>
  <c r="N74" i="9"/>
  <c r="E239" i="9"/>
  <c r="I37" i="9"/>
  <c r="E229" i="9"/>
  <c r="L108" i="9"/>
  <c r="I138" i="9"/>
  <c r="F177" i="9"/>
  <c r="N139" i="9"/>
  <c r="F106" i="9"/>
  <c r="C255" i="9"/>
  <c r="H274" i="9"/>
  <c r="H81" i="9"/>
  <c r="D255" i="9" l="1"/>
  <c r="G255" i="9"/>
  <c r="M255" i="9"/>
  <c r="J255" i="9"/>
  <c r="M98" i="9"/>
  <c r="D98" i="9"/>
  <c r="J98" i="9"/>
  <c r="C130" i="9"/>
  <c r="G98" i="9"/>
  <c r="D81" i="9"/>
  <c r="G81" i="9"/>
  <c r="M81" i="9"/>
  <c r="J81" i="9"/>
  <c r="D28" i="9"/>
  <c r="M28" i="9"/>
  <c r="G28" i="9"/>
  <c r="J28" i="9"/>
  <c r="D241" i="9"/>
  <c r="G241" i="9"/>
  <c r="M241" i="9"/>
  <c r="J241" i="9"/>
  <c r="L8" i="5"/>
  <c r="N8" i="5"/>
  <c r="M8" i="5"/>
  <c r="M275" i="9"/>
  <c r="J275" i="9"/>
  <c r="G275" i="9"/>
  <c r="D275" i="9"/>
  <c r="C206" i="9"/>
  <c r="G174" i="9"/>
  <c r="M174" i="9"/>
  <c r="D174" i="9"/>
  <c r="J174" i="9"/>
  <c r="D156" i="9"/>
  <c r="G156" i="9"/>
  <c r="J156" i="9"/>
  <c r="M156" i="9"/>
  <c r="G155" i="9"/>
  <c r="M155" i="9"/>
  <c r="J155" i="9"/>
  <c r="D155" i="9"/>
  <c r="L24" i="3"/>
  <c r="M24" i="3"/>
  <c r="N24" i="3"/>
  <c r="H39" i="3"/>
  <c r="J39" i="3"/>
  <c r="I39" i="3"/>
  <c r="M258" i="9"/>
  <c r="G258" i="9"/>
  <c r="J258" i="9"/>
  <c r="D258" i="9"/>
  <c r="M43" i="9"/>
  <c r="D43" i="9"/>
  <c r="J43" i="9"/>
  <c r="G43" i="9"/>
  <c r="J102" i="9"/>
  <c r="D102" i="9"/>
  <c r="G102" i="9"/>
  <c r="M102" i="9"/>
  <c r="G113" i="9"/>
  <c r="M113" i="9"/>
  <c r="D113" i="9"/>
  <c r="J113" i="9"/>
  <c r="M23" i="3"/>
  <c r="L23" i="3"/>
  <c r="N23" i="3"/>
  <c r="D73" i="9"/>
  <c r="J73" i="9"/>
  <c r="M73" i="9"/>
  <c r="G73" i="9"/>
  <c r="N16" i="5"/>
  <c r="L16" i="5"/>
  <c r="M16" i="5"/>
  <c r="N57" i="3"/>
  <c r="M57" i="3"/>
  <c r="L57" i="3"/>
  <c r="L15" i="3"/>
  <c r="M15" i="3"/>
  <c r="N15" i="3"/>
  <c r="D261" i="9"/>
  <c r="M261" i="9"/>
  <c r="G261" i="9"/>
  <c r="J261" i="9"/>
  <c r="F92" i="9"/>
  <c r="E92" i="9" s="1"/>
  <c r="D4" i="9" s="1"/>
  <c r="M186" i="9"/>
  <c r="D186" i="9"/>
  <c r="G186" i="9"/>
  <c r="J186" i="9"/>
  <c r="J32" i="3"/>
  <c r="H32" i="3"/>
  <c r="I32" i="3"/>
  <c r="J278" i="9"/>
  <c r="D278" i="9"/>
  <c r="G278" i="9"/>
  <c r="M278" i="9"/>
  <c r="M18" i="3"/>
  <c r="N18" i="3"/>
  <c r="L18" i="3"/>
  <c r="G63" i="9"/>
  <c r="M63" i="9"/>
  <c r="J63" i="9"/>
  <c r="D63" i="9"/>
  <c r="M22" i="9"/>
  <c r="D22" i="9"/>
  <c r="G22" i="9"/>
  <c r="J22" i="9"/>
  <c r="C54" i="9"/>
  <c r="G138" i="9"/>
  <c r="J138" i="9"/>
  <c r="D138" i="9"/>
  <c r="M138" i="9"/>
  <c r="N58" i="3"/>
  <c r="L58" i="3"/>
  <c r="M58" i="3"/>
  <c r="D68" i="9"/>
  <c r="J68" i="9"/>
  <c r="M68" i="9"/>
  <c r="G68" i="9"/>
  <c r="J60" i="3"/>
  <c r="H60" i="3"/>
  <c r="I60" i="3"/>
  <c r="D165" i="9"/>
  <c r="J165" i="9"/>
  <c r="M165" i="9"/>
  <c r="G165" i="9"/>
  <c r="H64" i="3"/>
  <c r="J64" i="3"/>
  <c r="I64" i="3"/>
  <c r="L25" i="3"/>
  <c r="M25" i="3"/>
  <c r="N25" i="3"/>
  <c r="G264" i="9"/>
  <c r="M264" i="9"/>
  <c r="D264" i="9"/>
  <c r="J264" i="9"/>
  <c r="P75" i="3"/>
  <c r="Q75" i="3"/>
  <c r="R75" i="3"/>
  <c r="J176" i="9"/>
  <c r="M176" i="9"/>
  <c r="G176" i="9"/>
  <c r="D176" i="9"/>
  <c r="R72" i="3"/>
  <c r="Q72" i="3"/>
  <c r="P72" i="3"/>
  <c r="D152" i="9"/>
  <c r="M152" i="9"/>
  <c r="J152" i="9"/>
  <c r="G152" i="9"/>
  <c r="J114" i="9"/>
  <c r="G114" i="9"/>
  <c r="D114" i="9"/>
  <c r="M114" i="9"/>
  <c r="M18" i="5"/>
  <c r="L18" i="5"/>
  <c r="N18" i="5"/>
  <c r="I61" i="3"/>
  <c r="H61" i="3"/>
  <c r="J61" i="3"/>
  <c r="R56" i="3"/>
  <c r="Q56" i="3"/>
  <c r="P56" i="3"/>
  <c r="G150" i="9"/>
  <c r="D150" i="9"/>
  <c r="J150" i="9"/>
  <c r="M150" i="9"/>
  <c r="N41" i="3"/>
  <c r="M41" i="3"/>
  <c r="L41" i="3"/>
  <c r="F282" i="9"/>
  <c r="E282" i="9" s="1"/>
  <c r="D14" i="9" s="1"/>
  <c r="R31" i="3"/>
  <c r="P31" i="3"/>
  <c r="Q31" i="3"/>
  <c r="M78" i="9"/>
  <c r="G78" i="9"/>
  <c r="J78" i="9"/>
  <c r="D78" i="9"/>
  <c r="M226" i="9"/>
  <c r="G226" i="9"/>
  <c r="D226" i="9"/>
  <c r="J226" i="9"/>
  <c r="D195" i="9"/>
  <c r="G195" i="9"/>
  <c r="M195" i="9"/>
  <c r="J195" i="9"/>
  <c r="L12" i="3"/>
  <c r="N12" i="3"/>
  <c r="M12" i="3"/>
  <c r="M29" i="9"/>
  <c r="J29" i="9"/>
  <c r="G29" i="9"/>
  <c r="D29" i="9"/>
  <c r="I43" i="3"/>
  <c r="J43" i="3"/>
  <c r="H43" i="3"/>
  <c r="G40" i="9"/>
  <c r="M40" i="9"/>
  <c r="J40" i="9"/>
  <c r="D40" i="9"/>
  <c r="M45" i="3"/>
  <c r="N45" i="3"/>
  <c r="L45" i="3"/>
  <c r="D62" i="9"/>
  <c r="M62" i="9"/>
  <c r="G62" i="9"/>
  <c r="J62" i="9"/>
  <c r="L13" i="5"/>
  <c r="N13" i="5"/>
  <c r="M13" i="5"/>
  <c r="P40" i="3"/>
  <c r="R40" i="3"/>
  <c r="Q40" i="3"/>
  <c r="N15" i="5"/>
  <c r="L15" i="5"/>
  <c r="M15" i="5"/>
  <c r="L32" i="3"/>
  <c r="N32" i="3"/>
  <c r="M32" i="3"/>
  <c r="M48" i="9"/>
  <c r="G48" i="9"/>
  <c r="D48" i="9"/>
  <c r="J48" i="9"/>
  <c r="I63" i="3"/>
  <c r="J63" i="3"/>
  <c r="H63" i="3"/>
  <c r="L33" i="3"/>
  <c r="N33" i="3"/>
  <c r="M33" i="3"/>
  <c r="G103" i="9"/>
  <c r="M103" i="9"/>
  <c r="D103" i="9"/>
  <c r="J103" i="9"/>
  <c r="I48" i="3"/>
  <c r="H48" i="3"/>
  <c r="J48" i="3"/>
  <c r="P64" i="3"/>
  <c r="R64" i="3"/>
  <c r="Q64" i="3"/>
  <c r="D200" i="9"/>
  <c r="J200" i="9"/>
  <c r="M200" i="9"/>
  <c r="G200" i="9"/>
  <c r="J41" i="9"/>
  <c r="G41" i="9"/>
  <c r="D41" i="9"/>
  <c r="M41" i="9"/>
  <c r="M42" i="3"/>
  <c r="L42" i="3"/>
  <c r="N42" i="3"/>
  <c r="Q38" i="3"/>
  <c r="P38" i="3"/>
  <c r="R38" i="3"/>
  <c r="P58" i="3"/>
  <c r="Q58" i="3"/>
  <c r="R58" i="3"/>
  <c r="F130" i="9"/>
  <c r="E130" i="9" s="1"/>
  <c r="D6" i="9" s="1"/>
  <c r="N17" i="3"/>
  <c r="L17" i="3"/>
  <c r="M17" i="3"/>
  <c r="J125" i="9"/>
  <c r="M125" i="9"/>
  <c r="G125" i="9"/>
  <c r="D125" i="9"/>
  <c r="H34" i="3"/>
  <c r="I34" i="3"/>
  <c r="J34" i="3"/>
  <c r="G23" i="9"/>
  <c r="D23" i="9"/>
  <c r="J23" i="9"/>
  <c r="M23" i="9"/>
  <c r="G259" i="9"/>
  <c r="M259" i="9"/>
  <c r="D259" i="9"/>
  <c r="J259" i="9"/>
  <c r="L64" i="3"/>
  <c r="M64" i="3"/>
  <c r="N64" i="3"/>
  <c r="M63" i="3"/>
  <c r="N63" i="3"/>
  <c r="L63" i="3"/>
  <c r="J239" i="9"/>
  <c r="D239" i="9"/>
  <c r="M239" i="9"/>
  <c r="G239" i="9"/>
  <c r="G260" i="9"/>
  <c r="D260" i="9"/>
  <c r="J260" i="9"/>
  <c r="M260" i="9"/>
  <c r="D233" i="9"/>
  <c r="M233" i="9"/>
  <c r="J233" i="9"/>
  <c r="G233" i="9"/>
  <c r="L72" i="3"/>
  <c r="M72" i="3"/>
  <c r="N72" i="3"/>
  <c r="I59" i="3"/>
  <c r="J59" i="3"/>
  <c r="H59" i="3"/>
  <c r="N10" i="5"/>
  <c r="M10" i="5"/>
  <c r="L10" i="5"/>
  <c r="L21" i="3"/>
  <c r="N21" i="3"/>
  <c r="M21" i="3"/>
  <c r="G201" i="9"/>
  <c r="D201" i="9"/>
  <c r="J201" i="9"/>
  <c r="M201" i="9"/>
  <c r="M47" i="3"/>
  <c r="N47" i="3"/>
  <c r="L47" i="3"/>
  <c r="J65" i="3"/>
  <c r="H65" i="3"/>
  <c r="I65" i="3"/>
  <c r="G143" i="9"/>
  <c r="D143" i="9"/>
  <c r="M143" i="9"/>
  <c r="J143" i="9"/>
  <c r="P45" i="3"/>
  <c r="Q45" i="3"/>
  <c r="R45" i="3"/>
  <c r="D137" i="9"/>
  <c r="G137" i="9"/>
  <c r="M137" i="9"/>
  <c r="J137" i="9"/>
  <c r="D70" i="9"/>
  <c r="M70" i="9"/>
  <c r="J70" i="9"/>
  <c r="G70" i="9"/>
  <c r="M59" i="3"/>
  <c r="N59" i="3"/>
  <c r="L59" i="3"/>
  <c r="L11" i="3"/>
  <c r="M11" i="3"/>
  <c r="N11" i="3"/>
  <c r="P44" i="3"/>
  <c r="R44" i="3"/>
  <c r="Q44" i="3"/>
  <c r="J74" i="3"/>
  <c r="H74" i="3"/>
  <c r="I74" i="3"/>
  <c r="J202" i="9"/>
  <c r="M202" i="9"/>
  <c r="G202" i="9"/>
  <c r="D202" i="9"/>
  <c r="G166" i="9"/>
  <c r="M166" i="9"/>
  <c r="D166" i="9"/>
  <c r="J166" i="9"/>
  <c r="M88" i="9"/>
  <c r="J88" i="9"/>
  <c r="G88" i="9"/>
  <c r="D88" i="9"/>
  <c r="L71" i="3"/>
  <c r="M71" i="3"/>
  <c r="N71" i="3"/>
  <c r="N74" i="3"/>
  <c r="L74" i="3"/>
  <c r="M74" i="3"/>
  <c r="N14" i="3"/>
  <c r="L14" i="3"/>
  <c r="M14" i="3"/>
  <c r="Q65" i="3"/>
  <c r="P65" i="3"/>
  <c r="R65" i="3"/>
  <c r="H41" i="3"/>
  <c r="J41" i="3"/>
  <c r="I41" i="3"/>
  <c r="G158" i="9"/>
  <c r="J158" i="9"/>
  <c r="D158" i="9"/>
  <c r="M158" i="9"/>
  <c r="D270" i="9"/>
  <c r="M270" i="9"/>
  <c r="G270" i="9"/>
  <c r="J270" i="9"/>
  <c r="G267" i="9"/>
  <c r="J267" i="9"/>
  <c r="D267" i="9"/>
  <c r="M267" i="9"/>
  <c r="O244" i="9"/>
  <c r="N244" i="9" s="1"/>
  <c r="M10" i="9" s="1"/>
  <c r="M106" i="9"/>
  <c r="D106" i="9"/>
  <c r="G106" i="9"/>
  <c r="J106" i="9"/>
  <c r="G115" i="9"/>
  <c r="M115" i="9"/>
  <c r="D115" i="9"/>
  <c r="J115" i="9"/>
  <c r="D50" i="9"/>
  <c r="M50" i="9"/>
  <c r="J50" i="9"/>
  <c r="G50" i="9"/>
  <c r="M69" i="9"/>
  <c r="G69" i="9"/>
  <c r="J69" i="9"/>
  <c r="D69" i="9"/>
  <c r="M109" i="9"/>
  <c r="J109" i="9"/>
  <c r="D109" i="9"/>
  <c r="G109" i="9"/>
  <c r="M110" i="9"/>
  <c r="J110" i="9"/>
  <c r="G110" i="9"/>
  <c r="D110" i="9"/>
  <c r="L9" i="3"/>
  <c r="M9" i="3"/>
  <c r="N9" i="3"/>
  <c r="M84" i="9"/>
  <c r="J84" i="9"/>
  <c r="D84" i="9"/>
  <c r="G84" i="9"/>
  <c r="M272" i="9"/>
  <c r="G272" i="9"/>
  <c r="D272" i="9"/>
  <c r="J272" i="9"/>
  <c r="H58" i="3"/>
  <c r="I58" i="3"/>
  <c r="J58" i="3"/>
  <c r="L54" i="9"/>
  <c r="K54" i="9" s="1"/>
  <c r="J16" i="9" s="1"/>
  <c r="R57" i="3"/>
  <c r="P57" i="3"/>
  <c r="Q57" i="3"/>
  <c r="J180" i="9"/>
  <c r="D180" i="9"/>
  <c r="M180" i="9"/>
  <c r="G180" i="9"/>
  <c r="G145" i="9"/>
  <c r="J145" i="9"/>
  <c r="M145" i="9"/>
  <c r="D145" i="9"/>
  <c r="P60" i="3"/>
  <c r="Q60" i="3"/>
  <c r="R60" i="3"/>
  <c r="M227" i="9"/>
  <c r="J227" i="9"/>
  <c r="G227" i="9"/>
  <c r="D227" i="9"/>
  <c r="J70" i="3"/>
  <c r="H70" i="3"/>
  <c r="I70" i="3"/>
  <c r="J231" i="9"/>
  <c r="G231" i="9"/>
  <c r="D231" i="9"/>
  <c r="M231" i="9"/>
  <c r="J237" i="9"/>
  <c r="D237" i="9"/>
  <c r="M237" i="9"/>
  <c r="G237" i="9"/>
  <c r="M198" i="9"/>
  <c r="J198" i="9"/>
  <c r="G198" i="9"/>
  <c r="D198" i="9"/>
  <c r="M64" i="9"/>
  <c r="G64" i="9"/>
  <c r="D64" i="9"/>
  <c r="J64" i="9"/>
  <c r="I206" i="9"/>
  <c r="H206" i="9" s="1"/>
  <c r="G8" i="9" s="1"/>
  <c r="I50" i="3"/>
  <c r="H50" i="3"/>
  <c r="J50" i="3"/>
  <c r="P73" i="3"/>
  <c r="R73" i="3"/>
  <c r="Q73" i="3"/>
  <c r="J257" i="9"/>
  <c r="D257" i="9"/>
  <c r="M257" i="9"/>
  <c r="G257" i="9"/>
  <c r="M117" i="9"/>
  <c r="J117" i="9"/>
  <c r="G117" i="9"/>
  <c r="D117" i="9"/>
  <c r="L130" i="9"/>
  <c r="K130" i="9" s="1"/>
  <c r="J6" i="9" s="1"/>
  <c r="M252" i="9"/>
  <c r="G252" i="9"/>
  <c r="J252" i="9"/>
  <c r="D252" i="9"/>
  <c r="G147" i="9"/>
  <c r="M147" i="9"/>
  <c r="D147" i="9"/>
  <c r="J147" i="9"/>
  <c r="M24" i="9"/>
  <c r="D24" i="9"/>
  <c r="G24" i="9"/>
  <c r="J24" i="9"/>
  <c r="J188" i="9"/>
  <c r="D188" i="9"/>
  <c r="G188" i="9"/>
  <c r="M188" i="9"/>
  <c r="M183" i="9"/>
  <c r="J183" i="9"/>
  <c r="D183" i="9"/>
  <c r="G183" i="9"/>
  <c r="J77" i="9"/>
  <c r="M77" i="9"/>
  <c r="D77" i="9"/>
  <c r="G77" i="9"/>
  <c r="I92" i="9"/>
  <c r="H92" i="9" s="1"/>
  <c r="G4" i="9" s="1"/>
  <c r="G273" i="9"/>
  <c r="J273" i="9"/>
  <c r="M273" i="9"/>
  <c r="D273" i="9"/>
  <c r="M85" i="9"/>
  <c r="J85" i="9"/>
  <c r="G85" i="9"/>
  <c r="D85" i="9"/>
  <c r="J107" i="9"/>
  <c r="D107" i="9"/>
  <c r="G107" i="9"/>
  <c r="M107" i="9"/>
  <c r="J146" i="9"/>
  <c r="D146" i="9"/>
  <c r="G146" i="9"/>
  <c r="M146" i="9"/>
  <c r="L65" i="3"/>
  <c r="M65" i="3"/>
  <c r="N65" i="3"/>
  <c r="C92" i="9"/>
  <c r="D60" i="9"/>
  <c r="M60" i="9"/>
  <c r="G60" i="9"/>
  <c r="J60" i="9"/>
  <c r="H68" i="3"/>
  <c r="J68" i="3"/>
  <c r="I68" i="3"/>
  <c r="N14" i="5"/>
  <c r="L14" i="5"/>
  <c r="M14" i="5"/>
  <c r="J71" i="9"/>
  <c r="G71" i="9"/>
  <c r="M71" i="9"/>
  <c r="D71" i="9"/>
  <c r="N7" i="3"/>
  <c r="L7" i="3"/>
  <c r="M7" i="3"/>
  <c r="Q61" i="3"/>
  <c r="R61" i="3"/>
  <c r="P61" i="3"/>
  <c r="J236" i="9"/>
  <c r="M236" i="9"/>
  <c r="D236" i="9"/>
  <c r="G236" i="9"/>
  <c r="M66" i="3"/>
  <c r="N66" i="3"/>
  <c r="L66" i="3"/>
  <c r="J122" i="9"/>
  <c r="G122" i="9"/>
  <c r="M122" i="9"/>
  <c r="D122" i="9"/>
  <c r="G221" i="9"/>
  <c r="M221" i="9"/>
  <c r="D221" i="9"/>
  <c r="J221" i="9"/>
  <c r="N17" i="5"/>
  <c r="L17" i="5"/>
  <c r="M17" i="5"/>
  <c r="J215" i="9"/>
  <c r="D215" i="9"/>
  <c r="G215" i="9"/>
  <c r="M215" i="9"/>
  <c r="J178" i="9"/>
  <c r="M178" i="9"/>
  <c r="G178" i="9"/>
  <c r="D178" i="9"/>
  <c r="D199" i="9"/>
  <c r="G199" i="9"/>
  <c r="J199" i="9"/>
  <c r="M199" i="9"/>
  <c r="L12" i="5"/>
  <c r="M12" i="5"/>
  <c r="N12" i="5"/>
  <c r="H56" i="3"/>
  <c r="I56" i="3"/>
  <c r="J56" i="3"/>
  <c r="D218" i="9"/>
  <c r="G218" i="9"/>
  <c r="J218" i="9"/>
  <c r="M218" i="9"/>
  <c r="M74" i="9"/>
  <c r="J74" i="9"/>
  <c r="G74" i="9"/>
  <c r="D74" i="9"/>
  <c r="H46" i="3"/>
  <c r="J46" i="3"/>
  <c r="I46" i="3"/>
  <c r="D189" i="9"/>
  <c r="J189" i="9"/>
  <c r="M189" i="9"/>
  <c r="G189" i="9"/>
  <c r="I244" i="9"/>
  <c r="H244" i="9" s="1"/>
  <c r="G10" i="9" s="1"/>
  <c r="M39" i="3"/>
  <c r="N39" i="3"/>
  <c r="L39" i="3"/>
  <c r="I37" i="3"/>
  <c r="H37" i="3"/>
  <c r="J37" i="3"/>
  <c r="D153" i="9"/>
  <c r="J153" i="9"/>
  <c r="M153" i="9"/>
  <c r="G153" i="9"/>
  <c r="M48" i="3"/>
  <c r="N48" i="3"/>
  <c r="L48" i="3"/>
  <c r="G108" i="9"/>
  <c r="D108" i="9"/>
  <c r="J108" i="9"/>
  <c r="M108" i="9"/>
  <c r="G204" i="9"/>
  <c r="J204" i="9"/>
  <c r="D204" i="9"/>
  <c r="M204" i="9"/>
  <c r="M242" i="9"/>
  <c r="G242" i="9"/>
  <c r="J242" i="9"/>
  <c r="D242" i="9"/>
  <c r="J127" i="9"/>
  <c r="M127" i="9"/>
  <c r="G127" i="9"/>
  <c r="D127" i="9"/>
  <c r="G100" i="9"/>
  <c r="J100" i="9"/>
  <c r="M100" i="9"/>
  <c r="D100" i="9"/>
  <c r="J139" i="9"/>
  <c r="D139" i="9"/>
  <c r="M139" i="9"/>
  <c r="G139" i="9"/>
  <c r="H45" i="3"/>
  <c r="I45" i="3"/>
  <c r="J45" i="3"/>
  <c r="D65" i="9"/>
  <c r="J65" i="9"/>
  <c r="M65" i="9"/>
  <c r="G65" i="9"/>
  <c r="G112" i="9"/>
  <c r="D112" i="9"/>
  <c r="M112" i="9"/>
  <c r="J112" i="9"/>
  <c r="N38" i="3"/>
  <c r="L38" i="3"/>
  <c r="M38" i="3"/>
  <c r="M68" i="3"/>
  <c r="N68" i="3"/>
  <c r="L68" i="3"/>
  <c r="D99" i="9"/>
  <c r="G99" i="9"/>
  <c r="M99" i="9"/>
  <c r="J99" i="9"/>
  <c r="N16" i="3"/>
  <c r="L16" i="3"/>
  <c r="M16" i="3"/>
  <c r="M144" i="9"/>
  <c r="J144" i="9"/>
  <c r="D144" i="9"/>
  <c r="G144" i="9"/>
  <c r="L20" i="3"/>
  <c r="N20" i="3"/>
  <c r="M20" i="3"/>
  <c r="L22" i="3"/>
  <c r="N22" i="3"/>
  <c r="M22" i="3"/>
  <c r="D230" i="9"/>
  <c r="M230" i="9"/>
  <c r="J230" i="9"/>
  <c r="G230" i="9"/>
  <c r="D128" i="9"/>
  <c r="G128" i="9"/>
  <c r="J128" i="9"/>
  <c r="M128" i="9"/>
  <c r="M157" i="9"/>
  <c r="G157" i="9"/>
  <c r="J157" i="9"/>
  <c r="D157" i="9"/>
  <c r="J123" i="9"/>
  <c r="D123" i="9"/>
  <c r="G123" i="9"/>
  <c r="M123" i="9"/>
  <c r="J44" i="9"/>
  <c r="G44" i="9"/>
  <c r="D44" i="9"/>
  <c r="M44" i="9"/>
  <c r="F168" i="9"/>
  <c r="E168" i="9" s="1"/>
  <c r="D12" i="9" s="1"/>
  <c r="G26" i="9"/>
  <c r="J26" i="9"/>
  <c r="D26" i="9"/>
  <c r="M26" i="9"/>
  <c r="Q71" i="3"/>
  <c r="R71" i="3"/>
  <c r="P71" i="3"/>
  <c r="J83" i="9"/>
  <c r="D83" i="9"/>
  <c r="M83" i="9"/>
  <c r="G83" i="9"/>
  <c r="Q42" i="3"/>
  <c r="R42" i="3"/>
  <c r="P42" i="3"/>
  <c r="G235" i="9"/>
  <c r="M235" i="9"/>
  <c r="J235" i="9"/>
  <c r="D235" i="9"/>
  <c r="D177" i="9"/>
  <c r="J177" i="9"/>
  <c r="M177" i="9"/>
  <c r="G177" i="9"/>
  <c r="H47" i="3"/>
  <c r="I47" i="3"/>
  <c r="J47" i="3"/>
  <c r="I54" i="9"/>
  <c r="H54" i="9" s="1"/>
  <c r="G16" i="9" s="1"/>
  <c r="G89" i="9"/>
  <c r="D89" i="9"/>
  <c r="M89" i="9"/>
  <c r="J89" i="9"/>
  <c r="D34" i="9"/>
  <c r="G34" i="9"/>
  <c r="J34" i="9"/>
  <c r="M34" i="9"/>
  <c r="F206" i="9"/>
  <c r="E206" i="9" s="1"/>
  <c r="D8" i="9" s="1"/>
  <c r="R70" i="3"/>
  <c r="Q70" i="3"/>
  <c r="P70" i="3"/>
  <c r="G240" i="9"/>
  <c r="J240" i="9"/>
  <c r="M240" i="9"/>
  <c r="D240" i="9"/>
  <c r="R69" i="3"/>
  <c r="Q69" i="3"/>
  <c r="P69" i="3"/>
  <c r="I35" i="3"/>
  <c r="J35" i="3"/>
  <c r="H35" i="3"/>
  <c r="N70" i="3"/>
  <c r="L70" i="3"/>
  <c r="M70" i="3"/>
  <c r="I168" i="9"/>
  <c r="H168" i="9" s="1"/>
  <c r="G12" i="9" s="1"/>
  <c r="L92" i="9"/>
  <c r="K92" i="9" s="1"/>
  <c r="J4" i="9" s="1"/>
  <c r="J220" i="9"/>
  <c r="D220" i="9"/>
  <c r="G220" i="9"/>
  <c r="M220" i="9"/>
  <c r="J44" i="3"/>
  <c r="I44" i="3"/>
  <c r="H44" i="3"/>
  <c r="L75" i="3"/>
  <c r="M75" i="3"/>
  <c r="N75" i="3"/>
  <c r="O92" i="9"/>
  <c r="N92" i="9" s="1"/>
  <c r="M4" i="9" s="1"/>
  <c r="G124" i="9"/>
  <c r="J124" i="9"/>
  <c r="M124" i="9"/>
  <c r="D124" i="9"/>
  <c r="N6" i="5"/>
  <c r="L6" i="5"/>
  <c r="M6" i="5"/>
  <c r="R47" i="3"/>
  <c r="P47" i="3"/>
  <c r="Q47" i="3"/>
  <c r="D120" i="9"/>
  <c r="J120" i="9"/>
  <c r="M120" i="9"/>
  <c r="G120" i="9"/>
  <c r="P32" i="3"/>
  <c r="Q32" i="3"/>
  <c r="R32" i="3"/>
  <c r="Q35" i="3"/>
  <c r="P35" i="3"/>
  <c r="R35" i="3"/>
  <c r="J196" i="9"/>
  <c r="M196" i="9"/>
  <c r="G196" i="9"/>
  <c r="D196" i="9"/>
  <c r="M73" i="3"/>
  <c r="N73" i="3"/>
  <c r="L73" i="3"/>
  <c r="G52" i="9"/>
  <c r="M52" i="9"/>
  <c r="D52" i="9"/>
  <c r="J52" i="9"/>
  <c r="G238" i="9"/>
  <c r="J238" i="9"/>
  <c r="D238" i="9"/>
  <c r="M238" i="9"/>
  <c r="D149" i="9"/>
  <c r="G149" i="9"/>
  <c r="J149" i="9"/>
  <c r="M149" i="9"/>
  <c r="G217" i="9"/>
  <c r="J217" i="9"/>
  <c r="M217" i="9"/>
  <c r="D217" i="9"/>
  <c r="G223" i="9"/>
  <c r="J223" i="9"/>
  <c r="M223" i="9"/>
  <c r="D223" i="9"/>
  <c r="L40" i="3"/>
  <c r="M40" i="3"/>
  <c r="N40" i="3"/>
  <c r="H33" i="3"/>
  <c r="I33" i="3"/>
  <c r="J33" i="3"/>
  <c r="D182" i="9"/>
  <c r="J182" i="9"/>
  <c r="M182" i="9"/>
  <c r="G182" i="9"/>
  <c r="J49" i="3"/>
  <c r="H49" i="3"/>
  <c r="I49" i="3"/>
  <c r="D161" i="9"/>
  <c r="M161" i="9"/>
  <c r="J161" i="9"/>
  <c r="G161" i="9"/>
  <c r="R34" i="3"/>
  <c r="Q34" i="3"/>
  <c r="P34" i="3"/>
  <c r="F244" i="9"/>
  <c r="E244" i="9" s="1"/>
  <c r="D10" i="9" s="1"/>
  <c r="G187" i="9"/>
  <c r="J187" i="9"/>
  <c r="M187" i="9"/>
  <c r="D187" i="9"/>
  <c r="M39" i="9"/>
  <c r="G39" i="9"/>
  <c r="J39" i="9"/>
  <c r="D39" i="9"/>
  <c r="L35" i="3"/>
  <c r="M35" i="3"/>
  <c r="N35" i="3"/>
  <c r="J31" i="3"/>
  <c r="I31" i="3"/>
  <c r="H31" i="3"/>
  <c r="R59" i="3"/>
  <c r="Q59" i="3"/>
  <c r="P59" i="3"/>
  <c r="D118" i="9"/>
  <c r="J118" i="9"/>
  <c r="M118" i="9"/>
  <c r="G118" i="9"/>
  <c r="D141" i="9"/>
  <c r="M141" i="9"/>
  <c r="G141" i="9"/>
  <c r="J141" i="9"/>
  <c r="M44" i="3"/>
  <c r="N44" i="3"/>
  <c r="L44" i="3"/>
  <c r="N34" i="3"/>
  <c r="M34" i="3"/>
  <c r="L34" i="3"/>
  <c r="I38" i="3"/>
  <c r="J38" i="3"/>
  <c r="H38" i="3"/>
  <c r="D116" i="9"/>
  <c r="G116" i="9"/>
  <c r="M116" i="9"/>
  <c r="J116" i="9"/>
  <c r="Q48" i="3"/>
  <c r="R48" i="3"/>
  <c r="P48" i="3"/>
  <c r="L20" i="5"/>
  <c r="M20" i="5"/>
  <c r="N20" i="5"/>
  <c r="G192" i="9"/>
  <c r="D192" i="9"/>
  <c r="J192" i="9"/>
  <c r="M192" i="9"/>
  <c r="G224" i="9"/>
  <c r="J224" i="9"/>
  <c r="D224" i="9"/>
  <c r="M224" i="9"/>
  <c r="R63" i="3"/>
  <c r="P63" i="3"/>
  <c r="Q63" i="3"/>
  <c r="H57" i="3"/>
  <c r="J57" i="3"/>
  <c r="I57" i="3"/>
  <c r="M104" i="9"/>
  <c r="J104" i="9"/>
  <c r="D104" i="9"/>
  <c r="G104" i="9"/>
  <c r="J279" i="9"/>
  <c r="G279" i="9"/>
  <c r="M279" i="9"/>
  <c r="D279" i="9"/>
  <c r="P41" i="3"/>
  <c r="R41" i="3"/>
  <c r="Q41" i="3"/>
  <c r="J46" i="9"/>
  <c r="D46" i="9"/>
  <c r="G46" i="9"/>
  <c r="M46" i="9"/>
  <c r="G179" i="9"/>
  <c r="D179" i="9"/>
  <c r="J179" i="9"/>
  <c r="M179" i="9"/>
  <c r="M19" i="5"/>
  <c r="L19" i="5"/>
  <c r="N19" i="5"/>
  <c r="I130" i="9"/>
  <c r="H130" i="9" s="1"/>
  <c r="G6" i="9" s="1"/>
  <c r="Q50" i="3"/>
  <c r="P50" i="3"/>
  <c r="R50" i="3"/>
  <c r="D31" i="9"/>
  <c r="M31" i="9"/>
  <c r="G31" i="9"/>
  <c r="J31" i="9"/>
  <c r="L62" i="3"/>
  <c r="N62" i="3"/>
  <c r="M62" i="3"/>
  <c r="J27" i="9"/>
  <c r="M27" i="9"/>
  <c r="D27" i="9"/>
  <c r="G27" i="9"/>
  <c r="G66" i="9"/>
  <c r="J66" i="9"/>
  <c r="D66" i="9"/>
  <c r="M66" i="9"/>
  <c r="M126" i="9"/>
  <c r="G126" i="9"/>
  <c r="D126" i="9"/>
  <c r="J126" i="9"/>
  <c r="P67" i="3"/>
  <c r="Q67" i="3"/>
  <c r="R67" i="3"/>
  <c r="J140" i="9"/>
  <c r="D140" i="9"/>
  <c r="M140" i="9"/>
  <c r="G140" i="9"/>
  <c r="O206" i="9"/>
  <c r="N206" i="9" s="1"/>
  <c r="M8" i="9" s="1"/>
  <c r="P33" i="3"/>
  <c r="Q33" i="3"/>
  <c r="R33" i="3"/>
  <c r="G30" i="9"/>
  <c r="M30" i="9"/>
  <c r="J30" i="9"/>
  <c r="D30" i="9"/>
  <c r="J80" i="9"/>
  <c r="G80" i="9"/>
  <c r="M80" i="9"/>
  <c r="D80" i="9"/>
  <c r="N23" i="5"/>
  <c r="L23" i="5"/>
  <c r="M23" i="5"/>
  <c r="G25" i="9"/>
  <c r="J25" i="9"/>
  <c r="D25" i="9"/>
  <c r="M25" i="9"/>
  <c r="H67" i="3"/>
  <c r="J67" i="3"/>
  <c r="I67" i="3"/>
  <c r="M22" i="5"/>
  <c r="N22" i="5"/>
  <c r="L22" i="5"/>
  <c r="J225" i="9"/>
  <c r="G225" i="9"/>
  <c r="D225" i="9"/>
  <c r="M225" i="9"/>
  <c r="D72" i="9"/>
  <c r="M72" i="9"/>
  <c r="G72" i="9"/>
  <c r="J72" i="9"/>
  <c r="Q39" i="3"/>
  <c r="P39" i="3"/>
  <c r="R39" i="3"/>
  <c r="N49" i="3"/>
  <c r="L49" i="3"/>
  <c r="M49" i="3"/>
  <c r="D86" i="9"/>
  <c r="J86" i="9"/>
  <c r="G86" i="9"/>
  <c r="M86" i="9"/>
  <c r="J67" i="9"/>
  <c r="D67" i="9"/>
  <c r="M67" i="9"/>
  <c r="G67" i="9"/>
  <c r="G61" i="9"/>
  <c r="D61" i="9"/>
  <c r="M61" i="9"/>
  <c r="J61" i="9"/>
  <c r="M250" i="9"/>
  <c r="D250" i="9"/>
  <c r="C282" i="9"/>
  <c r="G250" i="9"/>
  <c r="J250" i="9"/>
  <c r="J214" i="9"/>
  <c r="M214" i="9"/>
  <c r="G214" i="9"/>
  <c r="D214" i="9"/>
  <c r="L24" i="5"/>
  <c r="N24" i="5"/>
  <c r="M24" i="5"/>
  <c r="D105" i="9"/>
  <c r="G105" i="9"/>
  <c r="J105" i="9"/>
  <c r="M105" i="9"/>
  <c r="G254" i="9"/>
  <c r="J254" i="9"/>
  <c r="M254" i="9"/>
  <c r="D254" i="9"/>
  <c r="D76" i="9"/>
  <c r="M76" i="9"/>
  <c r="G76" i="9"/>
  <c r="J76" i="9"/>
  <c r="J181" i="9"/>
  <c r="D181" i="9"/>
  <c r="G181" i="9"/>
  <c r="M181" i="9"/>
  <c r="F54" i="9"/>
  <c r="D274" i="9"/>
  <c r="J274" i="9"/>
  <c r="G274" i="9"/>
  <c r="M274" i="9"/>
  <c r="D228" i="9"/>
  <c r="M228" i="9"/>
  <c r="J228" i="9"/>
  <c r="G228" i="9"/>
  <c r="C168" i="9"/>
  <c r="J136" i="9"/>
  <c r="M136" i="9"/>
  <c r="D136" i="9"/>
  <c r="G136" i="9"/>
  <c r="H36" i="3"/>
  <c r="I36" i="3"/>
  <c r="J36" i="3"/>
  <c r="J277" i="9"/>
  <c r="D277" i="9"/>
  <c r="G277" i="9"/>
  <c r="M277" i="9"/>
  <c r="P46" i="3"/>
  <c r="Q46" i="3"/>
  <c r="R46" i="3"/>
  <c r="N11" i="5"/>
  <c r="M11" i="5"/>
  <c r="L11" i="5"/>
  <c r="M10" i="3"/>
  <c r="L10" i="3"/>
  <c r="N10" i="3"/>
  <c r="P74" i="3"/>
  <c r="R74" i="3"/>
  <c r="Q74" i="3"/>
  <c r="N36" i="3"/>
  <c r="M36" i="3"/>
  <c r="L36" i="3"/>
  <c r="I40" i="3"/>
  <c r="H40" i="3"/>
  <c r="J40" i="3"/>
  <c r="N7" i="5"/>
  <c r="L7" i="5"/>
  <c r="M7" i="5"/>
  <c r="J47" i="9"/>
  <c r="G47" i="9"/>
  <c r="D47" i="9"/>
  <c r="M47" i="9"/>
  <c r="M253" i="9"/>
  <c r="G253" i="9"/>
  <c r="D253" i="9"/>
  <c r="J253" i="9"/>
  <c r="J203" i="9"/>
  <c r="G203" i="9"/>
  <c r="D203" i="9"/>
  <c r="M203" i="9"/>
  <c r="M67" i="3"/>
  <c r="N67" i="3"/>
  <c r="L67" i="3"/>
  <c r="R43" i="3"/>
  <c r="Q43" i="3"/>
  <c r="P43" i="3"/>
  <c r="L206" i="9"/>
  <c r="K206" i="9" s="1"/>
  <c r="J8" i="9" s="1"/>
  <c r="J212" i="9"/>
  <c r="D212" i="9"/>
  <c r="G212" i="9"/>
  <c r="C244" i="9"/>
  <c r="M212" i="9"/>
  <c r="L56" i="3"/>
  <c r="N56" i="3"/>
  <c r="M56" i="3"/>
  <c r="M119" i="9"/>
  <c r="G119" i="9"/>
  <c r="D119" i="9"/>
  <c r="J119" i="9"/>
  <c r="G262" i="9"/>
  <c r="M262" i="9"/>
  <c r="J262" i="9"/>
  <c r="D262" i="9"/>
  <c r="G256" i="9"/>
  <c r="J256" i="9"/>
  <c r="D256" i="9"/>
  <c r="M256" i="9"/>
  <c r="R36" i="3"/>
  <c r="Q36" i="3"/>
  <c r="P36" i="3"/>
  <c r="G268" i="9"/>
  <c r="D268" i="9"/>
  <c r="J268" i="9"/>
  <c r="M268" i="9"/>
  <c r="M219" i="9"/>
  <c r="J219" i="9"/>
  <c r="D219" i="9"/>
  <c r="G219" i="9"/>
  <c r="D190" i="9"/>
  <c r="G190" i="9"/>
  <c r="M190" i="9"/>
  <c r="J190" i="9"/>
  <c r="H66" i="3"/>
  <c r="J66" i="3"/>
  <c r="I66" i="3"/>
  <c r="N31" i="3"/>
  <c r="M31" i="3"/>
  <c r="L31" i="3"/>
  <c r="M43" i="3"/>
  <c r="N43" i="3"/>
  <c r="L43" i="3"/>
  <c r="L19" i="3"/>
  <c r="M19" i="3"/>
  <c r="N19" i="3"/>
  <c r="J148" i="9"/>
  <c r="G148" i="9"/>
  <c r="D148" i="9"/>
  <c r="M148" i="9"/>
  <c r="L282" i="9"/>
  <c r="K282" i="9" s="1"/>
  <c r="J14" i="9" s="1"/>
  <c r="D87" i="9"/>
  <c r="M87" i="9"/>
  <c r="J87" i="9"/>
  <c r="G87" i="9"/>
  <c r="L50" i="3"/>
  <c r="M50" i="3"/>
  <c r="N50" i="3"/>
  <c r="L13" i="3"/>
  <c r="N13" i="3"/>
  <c r="M13" i="3"/>
  <c r="J73" i="3"/>
  <c r="I73" i="3"/>
  <c r="H73" i="3"/>
  <c r="Q66" i="3"/>
  <c r="R66" i="3"/>
  <c r="P66" i="3"/>
  <c r="D280" i="9"/>
  <c r="M280" i="9"/>
  <c r="G280" i="9"/>
  <c r="J280" i="9"/>
  <c r="L60" i="3"/>
  <c r="N60" i="3"/>
  <c r="M60" i="3"/>
  <c r="O168" i="9"/>
  <c r="N168" i="9" s="1"/>
  <c r="M12" i="9" s="1"/>
  <c r="G163" i="9"/>
  <c r="M163" i="9"/>
  <c r="J163" i="9"/>
  <c r="D163" i="9"/>
  <c r="D229" i="9"/>
  <c r="G229" i="9"/>
  <c r="M229" i="9"/>
  <c r="J229" i="9"/>
  <c r="L25" i="5"/>
  <c r="M25" i="5"/>
  <c r="N25" i="5"/>
  <c r="N69" i="3"/>
  <c r="L69" i="3"/>
  <c r="M69" i="3"/>
  <c r="D35" i="9"/>
  <c r="G35" i="9"/>
  <c r="M35" i="9"/>
  <c r="J35" i="9"/>
  <c r="J142" i="9"/>
  <c r="M142" i="9"/>
  <c r="D142" i="9"/>
  <c r="G142" i="9"/>
  <c r="D269" i="9"/>
  <c r="J269" i="9"/>
  <c r="G269" i="9"/>
  <c r="M269" i="9"/>
  <c r="J82" i="9"/>
  <c r="D82" i="9"/>
  <c r="M82" i="9"/>
  <c r="G82" i="9"/>
  <c r="D234" i="9"/>
  <c r="G234" i="9"/>
  <c r="M234" i="9"/>
  <c r="J234" i="9"/>
  <c r="I282" i="9"/>
  <c r="H282" i="9" s="1"/>
  <c r="G14" i="9" s="1"/>
  <c r="P62" i="3"/>
  <c r="Q62" i="3"/>
  <c r="R62" i="3"/>
  <c r="D271" i="9"/>
  <c r="J271" i="9"/>
  <c r="M271" i="9"/>
  <c r="G271" i="9"/>
  <c r="J194" i="9"/>
  <c r="D194" i="9"/>
  <c r="G194" i="9"/>
  <c r="M194" i="9"/>
  <c r="H71" i="3"/>
  <c r="J71" i="3"/>
  <c r="I71" i="3"/>
  <c r="D276" i="9"/>
  <c r="G276" i="9"/>
  <c r="M276" i="9"/>
  <c r="J276" i="9"/>
  <c r="N46" i="3"/>
  <c r="M46" i="3"/>
  <c r="L46" i="3"/>
  <c r="D49" i="9"/>
  <c r="J49" i="9"/>
  <c r="G49" i="9"/>
  <c r="M49" i="9"/>
  <c r="J101" i="9"/>
  <c r="G101" i="9"/>
  <c r="D101" i="9"/>
  <c r="M101" i="9"/>
  <c r="I42" i="3"/>
  <c r="J42" i="3"/>
  <c r="H42" i="3"/>
  <c r="D160" i="9"/>
  <c r="G160" i="9"/>
  <c r="J160" i="9"/>
  <c r="M160" i="9"/>
  <c r="D36" i="9"/>
  <c r="J36" i="9"/>
  <c r="M36" i="9"/>
  <c r="G36" i="9"/>
  <c r="M193" i="9"/>
  <c r="D193" i="9"/>
  <c r="G193" i="9"/>
  <c r="J193" i="9"/>
  <c r="J216" i="9"/>
  <c r="M216" i="9"/>
  <c r="D216" i="9"/>
  <c r="G216" i="9"/>
  <c r="G184" i="9"/>
  <c r="M184" i="9"/>
  <c r="D184" i="9"/>
  <c r="J184" i="9"/>
  <c r="L37" i="3"/>
  <c r="N37" i="3"/>
  <c r="M37" i="3"/>
  <c r="G164" i="9"/>
  <c r="D164" i="9"/>
  <c r="J164" i="9"/>
  <c r="M164" i="9"/>
  <c r="O282" i="9"/>
  <c r="N282" i="9" s="1"/>
  <c r="M14" i="9" s="1"/>
  <c r="R68" i="3"/>
  <c r="Q68" i="3"/>
  <c r="P68" i="3"/>
  <c r="J111" i="9"/>
  <c r="G111" i="9"/>
  <c r="D111" i="9"/>
  <c r="M111" i="9"/>
  <c r="D42" i="9"/>
  <c r="G42" i="9"/>
  <c r="M42" i="9"/>
  <c r="J42" i="9"/>
  <c r="G213" i="9"/>
  <c r="M213" i="9"/>
  <c r="D213" i="9"/>
  <c r="J213" i="9"/>
  <c r="N61" i="3"/>
  <c r="L61" i="3"/>
  <c r="M61" i="3"/>
  <c r="D151" i="9"/>
  <c r="G151" i="9"/>
  <c r="J151" i="9"/>
  <c r="M151" i="9"/>
  <c r="D75" i="9"/>
  <c r="G75" i="9"/>
  <c r="M75" i="9"/>
  <c r="J75" i="9"/>
  <c r="M37" i="9"/>
  <c r="D37" i="9"/>
  <c r="J37" i="9"/>
  <c r="G37" i="9"/>
  <c r="G191" i="9"/>
  <c r="D191" i="9"/>
  <c r="J191" i="9"/>
  <c r="M191" i="9"/>
  <c r="D251" i="9"/>
  <c r="J251" i="9"/>
  <c r="G251" i="9"/>
  <c r="M251" i="9"/>
  <c r="L168" i="9"/>
  <c r="K168" i="9" s="1"/>
  <c r="J12" i="9" s="1"/>
  <c r="G45" i="9"/>
  <c r="J45" i="9"/>
  <c r="D45" i="9"/>
  <c r="M45" i="9"/>
  <c r="G51" i="9"/>
  <c r="D51" i="9"/>
  <c r="M51" i="9"/>
  <c r="J51" i="9"/>
  <c r="J154" i="9"/>
  <c r="D154" i="9"/>
  <c r="G154" i="9"/>
  <c r="M154" i="9"/>
  <c r="I62" i="3"/>
  <c r="H62" i="3"/>
  <c r="J62" i="3"/>
  <c r="P49" i="3"/>
  <c r="Q49" i="3"/>
  <c r="R49" i="3"/>
  <c r="O130" i="9"/>
  <c r="N130" i="9" s="1"/>
  <c r="M6" i="9" s="1"/>
  <c r="D265" i="9"/>
  <c r="J265" i="9"/>
  <c r="M265" i="9"/>
  <c r="G265" i="9"/>
  <c r="G263" i="9"/>
  <c r="J263" i="9"/>
  <c r="M263" i="9"/>
  <c r="D263" i="9"/>
  <c r="H69" i="3"/>
  <c r="I69" i="3"/>
  <c r="J69" i="3"/>
  <c r="M222" i="9"/>
  <c r="G222" i="9"/>
  <c r="J222" i="9"/>
  <c r="D222" i="9"/>
  <c r="J162" i="9"/>
  <c r="M162" i="9"/>
  <c r="G162" i="9"/>
  <c r="D162" i="9"/>
  <c r="Q37" i="3"/>
  <c r="R37" i="3"/>
  <c r="P37" i="3"/>
  <c r="M8" i="3"/>
  <c r="N8" i="3"/>
  <c r="L8" i="3"/>
  <c r="M266" i="9"/>
  <c r="J266" i="9"/>
  <c r="G266" i="9"/>
  <c r="D266" i="9"/>
  <c r="M79" i="9"/>
  <c r="J79" i="9"/>
  <c r="D79" i="9"/>
  <c r="G79" i="9"/>
  <c r="G38" i="9"/>
  <c r="J38" i="9"/>
  <c r="D38" i="9"/>
  <c r="M38" i="9"/>
  <c r="M9" i="5"/>
  <c r="L9" i="5"/>
  <c r="N9" i="5"/>
  <c r="O54" i="9"/>
  <c r="N54" i="9" s="1"/>
  <c r="M16" i="9" s="1"/>
  <c r="L21" i="5"/>
  <c r="N21" i="5"/>
  <c r="M21" i="5"/>
  <c r="D159" i="9"/>
  <c r="M159" i="9"/>
  <c r="G159" i="9"/>
  <c r="J159" i="9"/>
  <c r="D32" i="9"/>
  <c r="G32" i="9"/>
  <c r="M32" i="9"/>
  <c r="J32" i="9"/>
  <c r="G33" i="9"/>
  <c r="M33" i="9"/>
  <c r="D33" i="9"/>
  <c r="J33" i="9"/>
  <c r="N6" i="3"/>
  <c r="M6" i="3"/>
  <c r="L6" i="3"/>
  <c r="G197" i="9"/>
  <c r="J197" i="9"/>
  <c r="M197" i="9"/>
  <c r="D197" i="9"/>
  <c r="G232" i="9"/>
  <c r="D232" i="9"/>
  <c r="M232" i="9"/>
  <c r="J232" i="9"/>
  <c r="J185" i="9"/>
  <c r="D185" i="9"/>
  <c r="M185" i="9"/>
  <c r="G185" i="9"/>
  <c r="J121" i="9"/>
  <c r="D121" i="9"/>
  <c r="G121" i="9"/>
  <c r="M121" i="9"/>
  <c r="M175" i="9"/>
  <c r="D175" i="9"/>
  <c r="J175" i="9"/>
  <c r="G175" i="9"/>
  <c r="J72" i="3"/>
  <c r="I72" i="3"/>
  <c r="H72" i="3"/>
  <c r="L244" i="9"/>
  <c r="K244" i="9" s="1"/>
  <c r="J10" i="9" s="1"/>
  <c r="H75" i="3"/>
  <c r="I75" i="3"/>
  <c r="J75" i="3"/>
  <c r="M90" i="9"/>
  <c r="G90" i="9"/>
  <c r="D90" i="9"/>
  <c r="J90" i="9"/>
  <c r="G92" i="9" l="1"/>
  <c r="J282" i="9"/>
  <c r="M92" i="9"/>
  <c r="D54" i="9"/>
  <c r="D206" i="9"/>
  <c r="G168" i="9"/>
  <c r="D168" i="9"/>
  <c r="B7" i="9"/>
  <c r="E54" i="9"/>
  <c r="D16" i="9" s="1"/>
  <c r="B12" i="9" s="1"/>
  <c r="B8" i="9"/>
  <c r="B13" i="9"/>
  <c r="B14" i="9"/>
  <c r="B16" i="9"/>
  <c r="B5" i="9"/>
  <c r="B11" i="9"/>
  <c r="B9" i="9"/>
  <c r="B15" i="9"/>
  <c r="B6" i="9"/>
  <c r="B4" i="9"/>
  <c r="M282" i="9"/>
  <c r="G244" i="9"/>
  <c r="M168" i="9"/>
  <c r="G282" i="9"/>
  <c r="D92" i="9"/>
  <c r="M54" i="9"/>
  <c r="M206" i="9"/>
  <c r="J130" i="9"/>
  <c r="M244" i="9"/>
  <c r="J244" i="9"/>
  <c r="D282" i="9"/>
  <c r="D244" i="9"/>
  <c r="J168" i="9"/>
  <c r="J92" i="9"/>
  <c r="J54" i="9"/>
  <c r="G206" i="9"/>
  <c r="D130" i="9"/>
  <c r="G54" i="9"/>
  <c r="J206" i="9"/>
  <c r="G130" i="9"/>
  <c r="M130" i="9"/>
  <c r="B3" i="9" l="1"/>
  <c r="B10" i="9"/>
</calcChain>
</file>

<file path=xl/sharedStrings.xml><?xml version="1.0" encoding="utf-8"?>
<sst xmlns="http://schemas.openxmlformats.org/spreadsheetml/2006/main" count="9086" uniqueCount="411">
  <si>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</si>
  <si>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</si>
  <si>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</si>
  <si>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</si>
  <si>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</si>
  <si>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</si>
  <si>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</si>
  <si>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</si>
  <si>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</si>
  <si>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</si>
  <si>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</si>
  <si>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</si>
  <si>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</si>
  <si>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</si>
  <si>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</si>
  <si>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</si>
  <si>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</si>
  <si>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</si>
  <si>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</si>
  <si>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</si>
  <si>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</si>
  <si>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</si>
  <si>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</si>
  <si>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</si>
  <si>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</si>
  <si>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</si>
  <si>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</si>
  <si>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</si>
  <si>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</si>
  <si>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</si>
  <si>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</si>
  <si>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</si>
  <si>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</si>
  <si>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</si>
  <si>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</si>
  <si>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</si>
  <si>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</si>
  <si>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</si>
  <si>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</si>
  <si>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</si>
  <si>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</si>
  <si>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</si>
  <si>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</si>
  <si>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</si>
  <si>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</si>
  <si>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</si>
  <si>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</si>
  <si>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</si>
  <si>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</si>
  <si>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</si>
  <si>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</si>
  <si>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</si>
  <si>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</si>
  <si>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</si>
  <si>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</si>
  <si>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</si>
  <si>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</si>
  <si>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</si>
  <si>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</si>
  <si>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</si>
  <si>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</si>
  <si>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</si>
  <si>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</si>
  <si>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</si>
  <si>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</si>
  <si>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</si>
  <si>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</si>
  <si>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</si>
  <si>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</si>
  <si>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</si>
  <si>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</si>
  <si>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</si>
  <si>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</si>
  <si>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</si>
  <si>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</si>
  <si>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</si>
  <si>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</si>
  <si>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</si>
  <si>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</si>
  <si>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</si>
  <si>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</si>
  <si>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</si>
  <si>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</si>
  <si>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</si>
  <si>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</si>
  <si>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</si>
  <si>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</si>
  <si>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</si>
  <si>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</si>
  <si>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</si>
  <si>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</si>
  <si>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</si>
  <si>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</si>
  <si>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</si>
  <si>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</si>
  <si>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</si>
  <si>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</si>
  <si>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</si>
  <si>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</si>
  <si>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</si>
  <si>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</si>
  <si>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</si>
  <si>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</si>
  <si>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</si>
  <si>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</si>
  <si>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</si>
  <si>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</si>
  <si>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</si>
  <si>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</si>
  <si>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</si>
  <si>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</si>
  <si>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</si>
  <si>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</si>
  <si>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</si>
  <si>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</si>
  <si>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</si>
  <si>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</si>
  <si>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</si>
  <si>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</si>
  <si>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</si>
  <si>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</si>
  <si>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</si>
  <si>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</si>
  <si>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</si>
  <si>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</si>
  <si>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</si>
  <si>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</si>
  <si>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</si>
  <si>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</si>
  <si>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</si>
  <si>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</si>
  <si>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</si>
  <si>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</si>
  <si>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</si>
  <si>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</si>
  <si>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</si>
  <si>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</si>
  <si>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</si>
  <si>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</si>
  <si>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</si>
  <si>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</si>
  <si>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</si>
  <si>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</si>
  <si>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</si>
  <si>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</si>
  <si>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</si>
  <si>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</si>
  <si>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</si>
  <si>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</si>
  <si>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</si>
  <si>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</si>
  <si>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</si>
  <si>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</si>
  <si>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</si>
  <si>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</si>
  <si>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</si>
  <si>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</si>
  <si>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</si>
  <si>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</si>
  <si>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</si>
  <si>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</si>
  <si>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</si>
  <si>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</si>
  <si>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</si>
  <si>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</si>
  <si>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</si>
  <si>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</si>
  <si>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</si>
  <si>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</si>
  <si>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</si>
  <si>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</si>
  <si>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</si>
  <si>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</si>
  <si>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</si>
  <si>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</si>
  <si>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</si>
  <si>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</si>
  <si>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</si>
  <si>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</si>
  <si>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</si>
  <si>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</si>
  <si>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</si>
  <si>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</si>
  <si>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</si>
  <si>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</si>
  <si>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</si>
  <si>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</si>
  <si>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</si>
  <si>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</si>
  <si>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</si>
  <si>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</si>
  <si>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</si>
  <si>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</si>
  <si>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</si>
  <si>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</si>
  <si>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</si>
  <si>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</si>
  <si>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</si>
  <si>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</si>
  <si>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</si>
  <si>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</si>
  <si>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</si>
  <si>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</si>
  <si>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</si>
  <si>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</si>
  <si>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</si>
  <si>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</si>
  <si>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</si>
  <si>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</si>
  <si>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</si>
  <si>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</si>
  <si>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</si>
  <si>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</si>
  <si>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</si>
  <si>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</si>
  <si>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</si>
  <si>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</si>
  <si>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</si>
  <si>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</si>
  <si>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</si>
  <si>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</si>
  <si>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</si>
  <si>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</si>
  <si>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</si>
  <si>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</si>
  <si>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</si>
  <si>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</si>
  <si>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</si>
  <si>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</si>
  <si>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</si>
  <si>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</si>
  <si>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</si>
  <si>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</si>
  <si>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</si>
  <si>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</si>
  <si>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</si>
  <si>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</si>
  <si>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</si>
  <si>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</si>
  <si>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</si>
  <si>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</si>
  <si>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</si>
  <si>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</si>
  <si>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</si>
  <si>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</si>
  <si>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</si>
  <si>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</si>
  <si>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</si>
  <si>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</si>
  <si>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</si>
  <si>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</si>
  <si>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</si>
  <si>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</si>
  <si>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</si>
  <si>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</si>
  <si>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</si>
  <si>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</si>
  <si>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</si>
  <si>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</si>
  <si>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</si>
  <si>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</si>
  <si>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</si>
  <si>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</si>
  <si>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</si>
  <si>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</si>
  <si>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</si>
  <si>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</si>
  <si>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</si>
  <si>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</si>
  <si>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</si>
  <si>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</si>
  <si>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</si>
  <si>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</si>
  <si>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</si>
  <si>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</si>
  <si>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</si>
  <si>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</si>
  <si>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</si>
  <si>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</si>
  <si>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</si>
  <si>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</si>
  <si>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</si>
  <si>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</si>
  <si>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</si>
  <si>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</si>
  <si>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</si>
  <si>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</si>
  <si>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</si>
  <si>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</si>
  <si>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</si>
  <si>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</si>
  <si>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</si>
  <si>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</si>
  <si>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</si>
  <si>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</si>
  <si>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</si>
  <si>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</si>
  <si>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</si>
  <si>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</si>
  <si>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</si>
  <si>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</si>
  <si>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</si>
  <si>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</si>
  <si>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</si>
  <si>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</si>
  <si>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</si>
  <si>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</si>
  <si>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</si>
  <si>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</si>
  <si>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</si>
  <si>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</si>
  <si>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</si>
  <si>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</si>
  <si>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</si>
  <si>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</si>
  <si>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</si>
  <si>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</si>
  <si>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</si>
  <si>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</si>
  <si>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</si>
  <si>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</si>
  <si>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</si>
  <si>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</si>
  <si>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</si>
  <si>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</si>
  <si>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</si>
  <si>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</si>
  <si>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</si>
  <si>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</si>
  <si>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</si>
  <si>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</si>
  <si>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</si>
  <si>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</si>
  <si>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</si>
  <si>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</si>
  <si>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</si>
  <si>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</si>
  <si>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</si>
  <si>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</si>
  <si>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</si>
  <si>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</si>
  <si>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</si>
  <si>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</si>
  <si>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</si>
  <si>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</si>
  <si>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</si>
  <si>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</si>
  <si>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</si>
  <si>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</si>
  <si>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</si>
  <si>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</si>
  <si>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</si>
  <si>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</si>
  <si>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</si>
  <si>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</si>
  <si>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</si>
  <si>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</si>
  <si>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</si>
  <si>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</si>
  <si>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</si>
  <si>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</si>
  <si>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</si>
  <si>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</si>
  <si>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</si>
  <si>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</si>
  <si>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</si>
  <si>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</si>
  <si>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</si>
  <si>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</si>
  <si>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</si>
  <si>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</si>
  <si>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</si>
  <si>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</si>
  <si>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</si>
  <si>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</si>
  <si>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</si>
  <si>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</si>
  <si>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</si>
  <si>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</si>
  <si>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</si>
  <si>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</si>
  <si>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</si>
  <si>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</si>
  <si>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</si>
  <si>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</si>
  <si>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</si>
  <si>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</si>
  <si>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</si>
  <si>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</si>
  <si>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</si>
  <si>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</si>
  <si>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</si>
  <si>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</si>
  <si>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</si>
  <si>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</si>
  <si>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</si>
  <si>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</si>
  <si>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</si>
  <si>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</si>
  <si>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</si>
  <si>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</si>
  <si>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</si>
  <si>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</si>
  <si>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</si>
  <si>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</si>
  <si>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</si>
  <si>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</si>
  <si>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</si>
  <si>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</si>
  <si>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2021.05.20</t>
    <phoneticPr fontId="1" type="noConversion"/>
  </si>
  <si>
    <t>2021.05.21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</si>
</sst>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8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7693EDD8-EDA3-401C-9432-6A12F8DA8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F0B19C05-9F93-48CC-95D9-8B8815ADC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732A3E8-8CBB-43F5-818C-F22A3F122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1A08C366-C671-4C8F-8198-2DE666187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6150FBB5-B107-43CA-8FEA-EAE9D0593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84AB8D3A-7F95-4477-90D5-B1FC47AD6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9F235EFB-2D23-4EBB-8A26-80E8CF4C9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1707B051-5BA6-4B06-B989-4C56A072B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4AE5644-3ADB-49F9-9850-5A6F5E8E9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C55B3ADF-16EC-4952-B2A2-2C61FA45B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5337BDCB-6D1D-46DF-A055-ED4069A91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7CE1410E-0C8E-42A1-98B3-2D5314E19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84862FEB-53BC-403F-9D07-217AA3585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9FA64D6-D10A-48F9-908D-1203AD45E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1D371EC5-9FCD-4069-B460-903E95775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818D3C86-42A1-4267-B641-FEB1CD546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3FD97A00-C42E-458D-A2F3-B3D644048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BC263BAC-924E-4441-B785-CBB7B8E7F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3C234B00-649E-4B61-93A1-1785F8287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D436D687-A262-4C8C-AABE-1C07D683C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7B9D5DA7-1D05-4FC8-9D7A-44F8E54FB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1B91F1A3-F78E-4807-B4C8-960EA2C8E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28492D4C-DF88-4474-978B-849F8D900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77D8E03B-723B-4F04-A0B8-DE25504B1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C4642BC7-7CCD-4E63-BE92-B5AC5A1CF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3F66AF81-5F79-4202-9E03-89BA597B5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DEDA40D4-84DF-4512-B557-B63E2F14A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EBEE647A-2269-4C06-BBE9-29017C13A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92DBB91F-4780-4FB7-9300-FDABB5844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80A628C4-9958-4788-BBA1-311C99965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18D0FA04-33D9-4DA5-8938-5377A6BB3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859BCA51-820E-4D43-BC17-2F931088E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EC4E0ACE-E4E9-4D23-85BF-E5D7D3509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C1C8517-240D-49DB-B3F2-76D861C3A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601748FD-355A-45B4-986C-E67BA8416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31D6EBFD-8B9B-4F81-9FA7-2E7E16631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B449D27E-5DAF-4E9E-BB8A-96E8632FB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54F4CB6D-BD9F-4667-B8E1-21C9AB4F6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BC4F9B50-1223-4482-BDCD-C5B433DC6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A4ED66AC-C3A7-4147-AA25-F50454A56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BC68F835-6569-428B-96E1-37C6341B5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C13D102-A20E-48C9-9263-3F8F8F3E5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B098C8FC-7F29-47D0-9212-F460EB361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751EC2F9-DF02-41B5-BE57-B211BF89D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26BF503C-BCDE-405D-8AC2-95F29B601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E60C9D89-26A1-472C-9B9D-B6D92C9D6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145F283A-218D-4218-9ED2-E2D68D339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82C7CB76-2CC7-4EF5-A7CE-24A16AE6A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BB72EE4F-227D-45DB-B4BB-EA65F7993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E1188F91-1488-45CE-B2C3-FCF2EAB40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30A7327C-AB0E-4A0C-9099-43A4FA39B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1BA6E504-5486-4AFC-9D79-0758602D5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4FCC85E9-84B8-40E0-9342-D83DD7C10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E73D2005-FEB3-40B2-80B1-7E9C0F88E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42326A1F-A562-4EDE-862D-E735DB9E8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8C40CF19-1CDF-4120-9631-1C8DFCC6A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43E816B4-120F-416C-828B-8E793A1E3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B349D0EA-ED28-48DB-8B4C-C20BBED70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B44153F-20C0-44E2-A941-FE6493AAD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4B4C166F-A5FF-4229-B6CA-D3B008797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15034F9A-984C-4E91-9EF2-76AD1FDF7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98DE348D-5FD0-4FD8-842D-47B2A0BBA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F3404C56-0FA4-49CB-B811-E3EB50012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BC0BDDB7-1202-4940-B262-42436D415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6C69CDEA-0353-4FB4-8F44-96F0EF12E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72144105-A2A4-49B6-A4CB-58915B795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590D8E5D-BF95-4BA6-B8DA-E8AD628AA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16C17FB1-A555-4770-9CC9-AAAEFF54D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43BFAEA9-8FA2-43B8-B153-3F25DB481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DD967279-3CC2-4A61-A09E-114482B43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514B87D8-97B9-46F6-BB9C-67BEFB1B8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75974952-D15F-4ACB-B448-815F7F01D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9C10DE4C-F65B-494A-A7C9-4A0471492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52B37F48-6E55-47DC-A4B6-010A14C38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425227BF-3807-4B54-BCD0-34F201EC6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82670265-1B85-4D46-A060-1C13A9944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CD8330C5-4653-406E-BA4F-540F79233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5273E375-EC4C-405A-85D2-A1D96DDA0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60DA4B17-85CC-4364-B489-72F5FEB80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1E251A2A-55B3-4585-8844-7E8703969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A2B1D388-2C7D-4E6E-A9A8-35B74A32B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A81026BF-FA3C-4557-8093-F39B9EF36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3E586C7D-1769-4E90-84A8-2A824760B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A876D1AA-7436-4F7A-ABBE-B38604BCE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40AC3B7-0082-434A-9F5C-CB2603B6A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831E4BD4-B476-4E09-BE35-BBAFED719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3BD4FD9-236C-4041-A818-FC1DD8EBB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C3BD7E02-BFF5-4FA0-8B13-BCE7071BB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3BB588D2-D39A-4902-B300-68777F615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CF12DBAB-F525-417D-930E-280A35A75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D09D0D3E-EDCF-48C7-B928-3C9335CFC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93CDD294-E6E0-4C1A-B1FA-DA3BAF2F4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7DD6CDC8-44DC-47D7-9C23-4FC54ADC3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AC48761D-1EBC-41BE-A492-6A6C7B72A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6DCFC326-B704-4250-AD58-EA85DDE70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93B7D6B5-5034-48C3-AB14-DD1AB215E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B5D7E61-CFD7-4A52-952C-0EC4EEB1F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25B1340D-57F2-4A70-BE0F-8024757D9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3D151FDE-FBE7-4F25-9AEC-0F50988AC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F5DA10D8-7837-41B3-A17E-1471842BA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4DC1A722-3010-487B-9B30-E73E49BC1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96471B20-F31C-4BD5-9C9C-8D1D781B8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C5A11B13-A787-4B9A-A8AC-33D369CB2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5F0715D6-FFC8-4A49-BF13-EE83437F7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EEB37527-545A-4713-A87B-09CBE4C1A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7D667478-1FA4-4C04-8E88-73EE22AB2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9F140E3D-6E47-47B0-ACF5-663C5302D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880DC086-C364-4AC2-9803-FCD56620D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5480E50-516E-4F4E-A8B1-2DDBE14BA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1626AEBA-AC42-4720-8510-AB129FFAE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D60B22C5-59D4-40AD-A14B-28FD77FA6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7635702E-C68B-48D9-9912-D91C6A574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F0E13373-3482-43FB-9D2E-A404DB3BC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2F88D2E5-65D4-41A1-AF96-BADECF9DF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54D845D3-41B1-4415-B918-14A45B8E3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22F88937-57CC-4517-B2A4-A00A4CE43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BFB367B1-FC4A-4A01-9C2E-933607720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88693D57-F99E-44CE-9BEA-CAC6CF921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169F0996-24FC-44AB-90E3-74F0A055C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69A84322-B02E-449F-AC83-0E0A1B8D8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89FAEF60-E4B4-4596-905C-9DB3B64D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7D66F55B-A6BA-4E01-AF8C-1E405F5C3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5F74B362-034E-4A2E-893D-FA373AC51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AC7B1D1F-F4DA-409B-A831-96F3370B7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49501B4B-1A2C-4B2F-BD9C-AC9F0AA28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183CFBF7-0F95-4EF2-B422-F8587C8EC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6B805C09-1E74-48DC-BBEC-96D5A426B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2D7349D3-C66A-435F-8201-88F61D77E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A68C1B15-3D99-49F9-8808-24AAB126C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B6881830-03BF-4616-97B9-05D661F00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C1D65E4A-D9DA-4B39-8578-A301E6047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27413683-6C88-4F12-8CA4-CDFB90A45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FED9B967-FE10-41F5-B699-1357CC337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5092E641-7C91-4120-A0D2-56CE84EDD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F201BFB2-1838-4A80-BD8D-F3A5520B6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586B9D22-9FA1-4FBC-9CB7-25B14CFE0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610AE22F-8C57-4612-95E8-8DCB158CA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708F9758-32A2-40CF-BA1F-96E508AC6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B09A3FC6-B0C7-43A5-AD63-000668B3A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2C822C07-2333-4D6B-B903-85B54A27A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44287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4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4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4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4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4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4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7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0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11" t="s">
        <v>39</v>
      </c>
      <c r="B15" s="322" t="str">
        <f>TEXT($G$1, "[$-ko-KR]yyyy-mm-dd(ddd) ") &amp; "오전 00:00"</f>
        <v>2021-04-01(목) 오전 00:00</v>
      </c>
      <c r="C15" s="323"/>
      <c r="D15" s="312" t="str">
        <f>TEXT($G$1, "[$-ko-KR]yyyy-mm-dd(ddd) ") &amp; "오후 14:00"</f>
        <v>2021-04-01(목) 오후 14:00</v>
      </c>
      <c r="E15" s="313"/>
      <c r="F15" s="314"/>
      <c r="G15" s="312" t="str">
        <f>TEXT($G$1, "[$-ko-KR]yyyy-mm-dd(ddd) ") &amp; "오후 19:00"</f>
        <v>2021-04-01(목) 오후 19:00</v>
      </c>
      <c r="H15" s="313"/>
      <c r="I15" s="314"/>
      <c r="J15" s="312" t="str">
        <f>TEXT($G$1, "[$-ko-KR]yyyy-mm-dd(ddd) ") &amp; "오후 21:00"</f>
        <v>2021-04-01(목) 오후 21:00</v>
      </c>
      <c r="K15" s="313"/>
      <c r="L15" s="314"/>
      <c r="M15" s="312" t="str">
        <f>TEXT($G$1+1, "[$-ko-KR]yyyy-mm-dd(ddd) ") &amp; "오전 00:00"</f>
        <v>2021-04-02(금) 오전 00:00</v>
      </c>
      <c r="N15" s="313"/>
      <c r="O15" s="314"/>
      <c r="Q15" s="310"/>
      <c r="R15" s="310"/>
      <c r="S15" s="310"/>
    </row>
    <row r="16" spans="1:19" ht="17.25" customHeight="1" thickBot="1">
      <c r="A16" s="3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15"/>
      <c r="R19" s="315"/>
      <c r="S19" s="3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15"/>
      <c r="R20" s="315"/>
      <c r="S20" s="3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15"/>
      <c r="R21" s="315"/>
      <c r="S21" s="31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26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0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33" t="s">
        <v>55</v>
      </c>
      <c r="B42" s="335" t="str">
        <f>TEXT($G$1, "[$-ko-KR]yyyy-mm-dd(ddd) ") &amp; "오전 00:00"</f>
        <v>2021-04-01(목) 오전 00:00</v>
      </c>
      <c r="C42" s="336"/>
      <c r="D42" s="312" t="str">
        <f>TEXT($G$1, "[$-ko-KR]yyyy-mm-dd(ddd) ") &amp; "오후 14:00"</f>
        <v>2021-04-01(목) 오후 14:00</v>
      </c>
      <c r="E42" s="313"/>
      <c r="F42" s="314"/>
      <c r="G42" s="312" t="str">
        <f>TEXT($G$1, "[$-ko-KR]yyyy-mm-dd(ddd) ") &amp; "오후 19:00"</f>
        <v>2021-04-01(목) 오후 19:00</v>
      </c>
      <c r="H42" s="313"/>
      <c r="I42" s="314"/>
      <c r="J42" s="312" t="str">
        <f>TEXT($G$1, "[$-ko-KR]yyyy-mm-dd(ddd) ") &amp; "오후 21:00"</f>
        <v>2021-04-01(목) 오후 21:00</v>
      </c>
      <c r="K42" s="313"/>
      <c r="L42" s="314"/>
      <c r="M42" s="312" t="str">
        <f>TEXT($G$1+1, "[$-ko-KR]yyyy-mm-dd(ddd) ") &amp; "오전 00:00"</f>
        <v>2021-04-02(금) 오전 00:00</v>
      </c>
      <c r="N42" s="313"/>
      <c r="O42" s="314"/>
      <c r="Q42" s="310"/>
      <c r="R42" s="310"/>
      <c r="S42" s="310"/>
    </row>
    <row r="43" spans="1:19" ht="17.25" customHeight="1" thickBot="1">
      <c r="A43" s="33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10"/>
      <c r="R44" s="310"/>
      <c r="S44" s="3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10"/>
      <c r="R45" s="310"/>
      <c r="S45" s="3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15"/>
      <c r="R46" s="315"/>
      <c r="S46" s="3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15"/>
      <c r="R47" s="315"/>
      <c r="S47" s="3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15"/>
      <c r="R48" s="315"/>
      <c r="S48" s="315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15"/>
      <c r="R49" s="315"/>
      <c r="S49" s="3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15"/>
      <c r="R50" s="315"/>
      <c r="S50" s="3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15"/>
      <c r="R51" s="315"/>
      <c r="S51" s="3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24"/>
      <c r="R53" s="325"/>
      <c r="S53" s="3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27"/>
      <c r="R54" s="328"/>
      <c r="S54" s="3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30"/>
      <c r="R55" s="331"/>
      <c r="S55" s="3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15"/>
      <c r="R56" s="315"/>
      <c r="S56" s="3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10"/>
      <c r="R57" s="310"/>
      <c r="S57" s="3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10"/>
      <c r="R58" s="310"/>
      <c r="S58" s="310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15"/>
      <c r="R59" s="315"/>
      <c r="S59" s="3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15"/>
      <c r="R60" s="315"/>
      <c r="S60" s="3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15"/>
      <c r="R61" s="315"/>
      <c r="S61" s="3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37"/>
      <c r="R62" s="338"/>
      <c r="S62" s="3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26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0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33" t="s">
        <v>55</v>
      </c>
      <c r="B69" s="335" t="str">
        <f>TEXT($G$1, "[$-ko-KR]yyyy-mm-dd(ddd) ") &amp; "오전 00:00"</f>
        <v>2021-04-01(목) 오전 00:00</v>
      </c>
      <c r="C69" s="336"/>
      <c r="D69" s="312" t="str">
        <f>TEXT($G$1, "[$-ko-KR]yyyy-mm-dd(ddd) ") &amp; "오후 14:00"</f>
        <v>2021-04-01(목) 오후 14:00</v>
      </c>
      <c r="E69" s="313"/>
      <c r="F69" s="314"/>
      <c r="G69" s="312" t="str">
        <f>TEXT($G$1, "[$-ko-KR]yyyy-mm-dd(ddd) ") &amp; "오후 19:00"</f>
        <v>2021-04-01(목) 오후 19:00</v>
      </c>
      <c r="H69" s="313"/>
      <c r="I69" s="314"/>
      <c r="J69" s="312" t="str">
        <f>TEXT($G$1, "[$-ko-KR]yyyy-mm-dd(ddd) ") &amp; "오후 21:00"</f>
        <v>2021-04-01(목) 오후 21:00</v>
      </c>
      <c r="K69" s="313"/>
      <c r="L69" s="314"/>
      <c r="M69" s="312" t="str">
        <f>TEXT($G$1+1, "[$-ko-KR]yyyy-mm-dd(ddd) ") &amp; "오전 00:00"</f>
        <v>2021-04-02(금) 오전 00:00</v>
      </c>
      <c r="N69" s="313"/>
      <c r="O69" s="314"/>
      <c r="Q69" s="310"/>
      <c r="R69" s="310"/>
      <c r="S69" s="310"/>
    </row>
    <row r="70" spans="1:19" ht="17.25" thickBot="1">
      <c r="A70" s="33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10"/>
      <c r="R71" s="310"/>
      <c r="S71" s="3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10"/>
      <c r="R72" s="310"/>
      <c r="S72" s="3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15"/>
      <c r="R73" s="315"/>
      <c r="S73" s="3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15"/>
      <c r="R74" s="315"/>
      <c r="S74" s="3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15"/>
      <c r="R75" s="315"/>
      <c r="S75" s="315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15"/>
      <c r="R76" s="315"/>
      <c r="S76" s="3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15"/>
      <c r="R77" s="315"/>
      <c r="S77" s="3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15"/>
      <c r="R78" s="315"/>
      <c r="S78" s="3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24"/>
      <c r="R80" s="325"/>
      <c r="S80" s="3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27"/>
      <c r="R81" s="328"/>
      <c r="S81" s="3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30"/>
      <c r="R82" s="331"/>
      <c r="S82" s="3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15"/>
      <c r="R83" s="315"/>
      <c r="S83" s="3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10"/>
      <c r="R84" s="310"/>
      <c r="S84" s="3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10"/>
      <c r="R85" s="310"/>
      <c r="S85" s="310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15"/>
      <c r="R86" s="315"/>
      <c r="S86" s="3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15"/>
      <c r="R87" s="315"/>
      <c r="S87" s="3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15"/>
      <c r="R88" s="315"/>
      <c r="S88" s="3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37"/>
      <c r="R89" s="338"/>
      <c r="S89" s="3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40"/>
      <c r="R90" s="341"/>
      <c r="S90" s="342"/>
    </row>
    <row r="91" spans="1:19" ht="17.25" thickBot="1">
      <c r="A91" s="26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0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33" t="s">
        <v>55</v>
      </c>
      <c r="B96" s="335" t="str">
        <f>TEXT($G$1, "[$-ko-KR]yyyy-mm-dd(ddd) ") &amp; "오전 00:00"</f>
        <v>2021-04-01(목) 오전 00:00</v>
      </c>
      <c r="C96" s="336"/>
      <c r="D96" s="312" t="str">
        <f>TEXT($G$1, "[$-ko-KR]yyyy-mm-dd(ddd) ") &amp; "오후 14:00"</f>
        <v>2021-04-01(목) 오후 14:00</v>
      </c>
      <c r="E96" s="313"/>
      <c r="F96" s="314"/>
      <c r="G96" s="312" t="str">
        <f>TEXT($G$1, "[$-ko-KR]yyyy-mm-dd(ddd) ") &amp; "오후 19:00"</f>
        <v>2021-04-01(목) 오후 19:00</v>
      </c>
      <c r="H96" s="313"/>
      <c r="I96" s="314"/>
      <c r="J96" s="312" t="str">
        <f>TEXT($G$1, "[$-ko-KR]yyyy-mm-dd(ddd) ") &amp; "오후 21:00"</f>
        <v>2021-04-01(목) 오후 21:00</v>
      </c>
      <c r="K96" s="313"/>
      <c r="L96" s="314"/>
      <c r="M96" s="312" t="str">
        <f>TEXT($G$1+1, "[$-ko-KR]yyyy-mm-dd(ddd) ") &amp; "오전 00:00"</f>
        <v>2021-04-02(금) 오전 00:00</v>
      </c>
      <c r="N96" s="313"/>
      <c r="O96" s="314"/>
      <c r="Q96" s="310"/>
      <c r="R96" s="310"/>
      <c r="S96" s="310"/>
    </row>
    <row r="97" spans="1:19" ht="17.25" thickBot="1">
      <c r="A97" s="33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10"/>
      <c r="R98" s="310"/>
      <c r="S98" s="3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10"/>
      <c r="R99" s="310"/>
      <c r="S99" s="3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15"/>
      <c r="R100" s="315"/>
      <c r="S100" s="3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15"/>
      <c r="R101" s="315"/>
      <c r="S101" s="3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15"/>
      <c r="R102" s="315"/>
      <c r="S102" s="315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15"/>
      <c r="R103" s="315"/>
      <c r="S103" s="3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15"/>
      <c r="R104" s="315"/>
      <c r="S104" s="3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15"/>
      <c r="R105" s="315"/>
      <c r="S105" s="3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24"/>
      <c r="R107" s="325"/>
      <c r="S107" s="3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27"/>
      <c r="R108" s="328"/>
      <c r="S108" s="3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30"/>
      <c r="R109" s="331"/>
      <c r="S109" s="3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15"/>
      <c r="R110" s="315"/>
      <c r="S110" s="3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10"/>
      <c r="R111" s="310"/>
      <c r="S111" s="3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10"/>
      <c r="R112" s="310"/>
      <c r="S112" s="310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15"/>
      <c r="R113" s="315"/>
      <c r="S113" s="3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15"/>
      <c r="R114" s="315"/>
      <c r="S114" s="3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15"/>
      <c r="R115" s="315"/>
      <c r="S115" s="3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37"/>
      <c r="R116" s="338"/>
      <c r="S116" s="3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40"/>
      <c r="R117" s="341"/>
      <c r="S117" s="342"/>
    </row>
    <row r="118" spans="1:19" ht="17.25" thickBot="1">
      <c r="A118" s="26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0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33" t="s">
        <v>55</v>
      </c>
      <c r="B123" s="335" t="str">
        <f>TEXT($G$1, "[$-ko-KR]yyyy-mm-dd(ddd) ") &amp; "오전 00:00"</f>
        <v>2021-04-01(목) 오전 00:00</v>
      </c>
      <c r="C123" s="336"/>
      <c r="D123" s="312" t="str">
        <f>TEXT($G$1, "[$-ko-KR]yyyy-mm-dd(ddd) ") &amp; "오후 14:00"</f>
        <v>2021-04-01(목) 오후 14:00</v>
      </c>
      <c r="E123" s="313"/>
      <c r="F123" s="314"/>
      <c r="G123" s="312" t="str">
        <f>TEXT($G$1, "[$-ko-KR]yyyy-mm-dd(ddd) ") &amp; "오후 19:00"</f>
        <v>2021-04-01(목) 오후 19:00</v>
      </c>
      <c r="H123" s="313"/>
      <c r="I123" s="314"/>
      <c r="J123" s="312" t="str">
        <f>TEXT($G$1, "[$-ko-KR]yyyy-mm-dd(ddd) ") &amp; "오후 21:00"</f>
        <v>2021-04-01(목) 오후 21:00</v>
      </c>
      <c r="K123" s="313"/>
      <c r="L123" s="314"/>
      <c r="M123" s="312" t="str">
        <f>TEXT($G$1+1, "[$-ko-KR]yyyy-mm-dd(ddd) ") &amp; "오전 00:00"</f>
        <v>2021-04-02(금) 오전 00:00</v>
      </c>
      <c r="N123" s="313"/>
      <c r="O123" s="314"/>
      <c r="Q123" s="310"/>
      <c r="R123" s="310"/>
      <c r="S123" s="310"/>
    </row>
    <row r="124" spans="1:19" ht="17.25" thickBot="1">
      <c r="A124" s="33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10"/>
      <c r="R125" s="310"/>
      <c r="S125" s="3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10"/>
      <c r="R126" s="310"/>
      <c r="S126" s="3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15"/>
      <c r="R127" s="315"/>
      <c r="S127" s="3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15"/>
      <c r="R128" s="315"/>
      <c r="S128" s="3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15"/>
      <c r="R129" s="315"/>
      <c r="S129" s="315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15"/>
      <c r="R130" s="315"/>
      <c r="S130" s="3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15"/>
      <c r="R131" s="315"/>
      <c r="S131" s="3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15"/>
      <c r="R132" s="315"/>
      <c r="S132" s="3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24"/>
      <c r="R134" s="325"/>
      <c r="S134" s="3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27"/>
      <c r="R135" s="328"/>
      <c r="S135" s="3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30"/>
      <c r="R136" s="331"/>
      <c r="S136" s="3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15"/>
      <c r="R137" s="315"/>
      <c r="S137" s="3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10"/>
      <c r="R138" s="310"/>
      <c r="S138" s="3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10"/>
      <c r="R139" s="310"/>
      <c r="S139" s="310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15"/>
      <c r="R140" s="315"/>
      <c r="S140" s="3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15"/>
      <c r="R141" s="315"/>
      <c r="S141" s="3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15"/>
      <c r="R142" s="315"/>
      <c r="S142" s="3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37"/>
      <c r="R143" s="338"/>
      <c r="S143" s="3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26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0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33" t="s">
        <v>55</v>
      </c>
      <c r="B150" s="335" t="str">
        <f>TEXT($G$1, "[$-ko-KR]yyyy-mm-dd(ddd) ") &amp; "오전 00:00"</f>
        <v>2021-04-01(목) 오전 00:00</v>
      </c>
      <c r="C150" s="336"/>
      <c r="D150" s="312" t="str">
        <f>TEXT($G$1, "[$-ko-KR]yyyy-mm-dd(ddd) ") &amp; "오후 14:00"</f>
        <v>2021-04-01(목) 오후 14:00</v>
      </c>
      <c r="E150" s="313"/>
      <c r="F150" s="314"/>
      <c r="G150" s="312" t="str">
        <f>TEXT($G$1, "[$-ko-KR]yyyy-mm-dd(ddd) ") &amp; "오후 19:00"</f>
        <v>2021-04-01(목) 오후 19:00</v>
      </c>
      <c r="H150" s="313"/>
      <c r="I150" s="314"/>
      <c r="J150" s="312" t="str">
        <f>TEXT($G$1, "[$-ko-KR]yyyy-mm-dd(ddd) ") &amp; "오후 21:00"</f>
        <v>2021-04-01(목) 오후 21:00</v>
      </c>
      <c r="K150" s="313"/>
      <c r="L150" s="314"/>
      <c r="M150" s="312" t="str">
        <f>TEXT($G$1+1, "[$-ko-KR]yyyy-mm-dd(ddd) ") &amp; "오전 00:00"</f>
        <v>2021-04-02(금) 오전 00:00</v>
      </c>
      <c r="N150" s="313"/>
      <c r="O150" s="314"/>
      <c r="Q150" s="310"/>
      <c r="R150" s="310"/>
      <c r="S150" s="310"/>
    </row>
    <row r="151" spans="1:19" ht="17.25" thickBot="1">
      <c r="A151" s="33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10"/>
      <c r="R152" s="310"/>
      <c r="S152" s="3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10"/>
      <c r="R153" s="310"/>
      <c r="S153" s="3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15"/>
      <c r="R154" s="315"/>
      <c r="S154" s="3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15"/>
      <c r="R155" s="315"/>
      <c r="S155" s="3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15"/>
      <c r="R156" s="315"/>
      <c r="S156" s="315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15"/>
      <c r="R157" s="315"/>
      <c r="S157" s="3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15"/>
      <c r="R158" s="315"/>
      <c r="S158" s="3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15"/>
      <c r="R159" s="315"/>
      <c r="S159" s="3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24"/>
      <c r="R161" s="325"/>
      <c r="S161" s="3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27"/>
      <c r="R162" s="328"/>
      <c r="S162" s="3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30"/>
      <c r="R163" s="331"/>
      <c r="S163" s="3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15"/>
      <c r="R164" s="315"/>
      <c r="S164" s="3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10"/>
      <c r="R165" s="310"/>
      <c r="S165" s="3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10"/>
      <c r="R166" s="310"/>
      <c r="S166" s="310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15"/>
      <c r="R167" s="315"/>
      <c r="S167" s="3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15"/>
      <c r="R168" s="315"/>
      <c r="S168" s="3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15"/>
      <c r="R169" s="315"/>
      <c r="S169" s="3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37"/>
      <c r="R170" s="338"/>
      <c r="S170" s="3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40"/>
      <c r="R171" s="341"/>
      <c r="S171" s="342"/>
    </row>
    <row r="172" spans="1:19" ht="17.25" thickBot="1">
      <c r="A172" s="26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0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33" t="s">
        <v>55</v>
      </c>
      <c r="B177" s="335" t="str">
        <f>TEXT($G$1, "[$-ko-KR]yyyy-mm-dd(ddd) ") &amp; "오전 00:00"</f>
        <v>2021-04-01(목) 오전 00:00</v>
      </c>
      <c r="C177" s="336"/>
      <c r="D177" s="312" t="str">
        <f>TEXT($G$1, "[$-ko-KR]yyyy-mm-dd(ddd) ") &amp; "오후 14:00"</f>
        <v>2021-04-01(목) 오후 14:00</v>
      </c>
      <c r="E177" s="313"/>
      <c r="F177" s="314"/>
      <c r="G177" s="312" t="str">
        <f>TEXT($G$1, "[$-ko-KR]yyyy-mm-dd(ddd) ") &amp; "오후 19:00"</f>
        <v>2021-04-01(목) 오후 19:00</v>
      </c>
      <c r="H177" s="313"/>
      <c r="I177" s="314"/>
      <c r="J177" s="312" t="str">
        <f>TEXT($G$1, "[$-ko-KR]yyyy-mm-dd(ddd) ") &amp; "오후 21:00"</f>
        <v>2021-04-01(목) 오후 21:00</v>
      </c>
      <c r="K177" s="313"/>
      <c r="L177" s="314"/>
      <c r="M177" s="312" t="str">
        <f>TEXT($G$1+1, "[$-ko-KR]yyyy-mm-dd(ddd) ") &amp; "오전 00:00"</f>
        <v>2021-04-02(금) 오전 00:00</v>
      </c>
      <c r="N177" s="313"/>
      <c r="O177" s="314"/>
      <c r="Q177" s="310"/>
      <c r="R177" s="310"/>
      <c r="S177" s="310"/>
    </row>
    <row r="178" spans="1:19" ht="17.25" thickBot="1">
      <c r="A178" s="33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10"/>
      <c r="R179" s="310"/>
      <c r="S179" s="3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10"/>
      <c r="R180" s="310"/>
      <c r="S180" s="3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15"/>
      <c r="R181" s="315"/>
      <c r="S181" s="3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15"/>
      <c r="R182" s="315"/>
      <c r="S182" s="3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15"/>
      <c r="R183" s="315"/>
      <c r="S183" s="315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15"/>
      <c r="R184" s="315"/>
      <c r="S184" s="3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15"/>
      <c r="R185" s="315"/>
      <c r="S185" s="3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15"/>
      <c r="R186" s="315"/>
      <c r="S186" s="3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24"/>
      <c r="R188" s="325"/>
      <c r="S188" s="3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27"/>
      <c r="R189" s="328"/>
      <c r="S189" s="3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30"/>
      <c r="R190" s="331"/>
      <c r="S190" s="3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15"/>
      <c r="R191" s="315"/>
      <c r="S191" s="3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10"/>
      <c r="R192" s="310"/>
      <c r="S192" s="3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10"/>
      <c r="R193" s="310"/>
      <c r="S193" s="310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15"/>
      <c r="R194" s="315"/>
      <c r="S194" s="3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15"/>
      <c r="R195" s="315"/>
      <c r="S195" s="3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15"/>
      <c r="R196" s="315"/>
      <c r="S196" s="3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37"/>
      <c r="R197" s="338"/>
      <c r="S197" s="3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40"/>
      <c r="R198" s="341"/>
      <c r="S198" s="342"/>
    </row>
    <row r="199" spans="1:19" ht="17.25" thickBot="1">
      <c r="A199" s="26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47" priority="157">
      <formula>AND($N17 &gt; 0, ISNUMBER($N17))</formula>
    </cfRule>
    <cfRule type="expression" dxfId="4346" priority="158">
      <formula>AND($N17 = 0 * ISNUMBER($N17))</formula>
    </cfRule>
    <cfRule type="expression" dxfId="4345" priority="159">
      <formula>AND($N17 &lt; 0, ISNUMBER($N17))</formula>
    </cfRule>
  </conditionalFormatting>
  <conditionalFormatting sqref="A17:F36">
    <cfRule type="expression" dxfId="4344" priority="166">
      <formula>AND($E17 &gt; 0, ISNUMBER($E17))</formula>
    </cfRule>
    <cfRule type="expression" dxfId="4343" priority="167">
      <formula>AND($E17 = 0 * ISNUMBER($E17))</formula>
    </cfRule>
    <cfRule type="expression" dxfId="4342" priority="168">
      <formula>AND($E17 &lt; 0, ISNUMBER($E17))</formula>
    </cfRule>
  </conditionalFormatting>
  <conditionalFormatting sqref="A17:C36 G17:I36">
    <cfRule type="expression" dxfId="4341" priority="163">
      <formula>AND($H17 &gt; 0, ISNUMBER($H17))</formula>
    </cfRule>
    <cfRule type="expression" dxfId="4340" priority="164">
      <formula>AND($H17 = 0 * ISNUMBER($H17))</formula>
    </cfRule>
    <cfRule type="expression" dxfId="4339" priority="165">
      <formula>AND($H17 &lt; 0, ISNUMBER($H17))</formula>
    </cfRule>
  </conditionalFormatting>
  <conditionalFormatting sqref="A17:C36 J17:L36">
    <cfRule type="expression" dxfId="4338" priority="160">
      <formula>AND($K17 &gt; 0, ISNUMBER($K17))</formula>
    </cfRule>
    <cfRule type="expression" dxfId="4337" priority="161">
      <formula>AND($K17 = 0 * ISNUMBER($K17))</formula>
    </cfRule>
    <cfRule type="expression" dxfId="4336" priority="162">
      <formula>AND($K17 &lt; 0, ISNUMBER($K17))</formula>
    </cfRule>
  </conditionalFormatting>
  <conditionalFormatting sqref="D15:F16 E37:F37">
    <cfRule type="expression" dxfId="4335" priority="154">
      <formula>$E$37 &gt; 0</formula>
    </cfRule>
    <cfRule type="expression" dxfId="4334" priority="155">
      <formula>$E$37 = 0</formula>
    </cfRule>
    <cfRule type="expression" dxfId="4333" priority="156">
      <formula>$E$37 &lt; 0</formula>
    </cfRule>
  </conditionalFormatting>
  <conditionalFormatting sqref="G15:I16 H37:I37">
    <cfRule type="expression" dxfId="4332" priority="151">
      <formula>$H$37 &gt; 0</formula>
    </cfRule>
    <cfRule type="expression" dxfId="4331" priority="152">
      <formula>$H$37 = 0</formula>
    </cfRule>
    <cfRule type="expression" dxfId="4330" priority="153">
      <formula>$H$37 &lt; 0</formula>
    </cfRule>
  </conditionalFormatting>
  <conditionalFormatting sqref="J15:L16 K37:L37">
    <cfRule type="expression" dxfId="4329" priority="148">
      <formula>$K$37 &gt; 0</formula>
    </cfRule>
    <cfRule type="expression" dxfId="4328" priority="149">
      <formula>$K$37 = 0</formula>
    </cfRule>
    <cfRule type="expression" dxfId="4327" priority="150">
      <formula>$K$37 &lt; 0</formula>
    </cfRule>
  </conditionalFormatting>
  <conditionalFormatting sqref="M15:O16 N37:O37">
    <cfRule type="expression" dxfId="4326" priority="145">
      <formula>$N$37 &gt; 0</formula>
    </cfRule>
    <cfRule type="expression" dxfId="4325" priority="146">
      <formula>$N$37 = 0</formula>
    </cfRule>
    <cfRule type="expression" dxfId="4324" priority="147">
      <formula>$N$37 &lt; 0</formula>
    </cfRule>
  </conditionalFormatting>
  <conditionalFormatting sqref="A44:C63 M44:O63">
    <cfRule type="expression" dxfId="4323" priority="133">
      <formula>AND($N44 &gt; 0, ISNUMBER($N44))</formula>
    </cfRule>
    <cfRule type="expression" dxfId="4322" priority="134">
      <formula>AND($N44 = 0 * ISNUMBER($N44))</formula>
    </cfRule>
    <cfRule type="expression" dxfId="4321" priority="135">
      <formula>AND($N44 &lt; 0, ISNUMBER($N44))</formula>
    </cfRule>
  </conditionalFormatting>
  <conditionalFormatting sqref="A44:F63">
    <cfRule type="expression" dxfId="4320" priority="142">
      <formula>AND($E44 &gt; 0, ISNUMBER($E44))</formula>
    </cfRule>
    <cfRule type="expression" dxfId="4319" priority="143">
      <formula>AND($E44 = 0 * ISNUMBER($E44))</formula>
    </cfRule>
    <cfRule type="expression" dxfId="4318" priority="144">
      <formula>AND($E44 &lt; 0, ISNUMBER($E44))</formula>
    </cfRule>
  </conditionalFormatting>
  <conditionalFormatting sqref="A44:C63 G44:I63">
    <cfRule type="expression" dxfId="4317" priority="139">
      <formula>AND($H44 &gt; 0, ISNUMBER($H44))</formula>
    </cfRule>
    <cfRule type="expression" dxfId="4316" priority="140">
      <formula>AND($H44 = 0 * ISNUMBER($H44))</formula>
    </cfRule>
    <cfRule type="expression" dxfId="4315" priority="141">
      <formula>AND($H44 &lt; 0, ISNUMBER($H44))</formula>
    </cfRule>
  </conditionalFormatting>
  <conditionalFormatting sqref="A44:C63 J44:L63">
    <cfRule type="expression" dxfId="4314" priority="136">
      <formula>AND($K44 &gt; 0, ISNUMBER($K44))</formula>
    </cfRule>
    <cfRule type="expression" dxfId="4313" priority="137">
      <formula>AND($K44 = 0 * ISNUMBER($K44))</formula>
    </cfRule>
    <cfRule type="expression" dxfId="4312" priority="138">
      <formula>AND($K44 &lt; 0, ISNUMBER($K44))</formula>
    </cfRule>
  </conditionalFormatting>
  <conditionalFormatting sqref="D42:F43 E64:F64">
    <cfRule type="expression" dxfId="4311" priority="130">
      <formula>$E$64 &gt; 0</formula>
    </cfRule>
    <cfRule type="expression" dxfId="4310" priority="131">
      <formula>$E$64 = 0</formula>
    </cfRule>
    <cfRule type="expression" dxfId="4309" priority="132">
      <formula>$E$64 &lt; 0</formula>
    </cfRule>
  </conditionalFormatting>
  <conditionalFormatting sqref="G42:I43 H64:I64">
    <cfRule type="expression" dxfId="4308" priority="127">
      <formula>$H$64 &gt; 0</formula>
    </cfRule>
    <cfRule type="expression" dxfId="4307" priority="128">
      <formula>$H$64 = 0</formula>
    </cfRule>
    <cfRule type="expression" dxfId="4306" priority="129">
      <formula>$H$64 &lt; 0</formula>
    </cfRule>
  </conditionalFormatting>
  <conditionalFormatting sqref="J42:L43 K64:L64">
    <cfRule type="expression" dxfId="4305" priority="124">
      <formula>$K$64 &gt; 0</formula>
    </cfRule>
    <cfRule type="expression" dxfId="4304" priority="125">
      <formula>$K$64 = 0</formula>
    </cfRule>
    <cfRule type="expression" dxfId="4303" priority="126">
      <formula>$K$64 &lt; 0</formula>
    </cfRule>
  </conditionalFormatting>
  <conditionalFormatting sqref="M42:O43 N64:O64">
    <cfRule type="expression" dxfId="4302" priority="121">
      <formula>$N$64 &gt; 0</formula>
    </cfRule>
    <cfRule type="expression" dxfId="4301" priority="122">
      <formula>$N$64 = 0</formula>
    </cfRule>
    <cfRule type="expression" dxfId="4300" priority="123">
      <formula>$N$64 &lt; 0</formula>
    </cfRule>
  </conditionalFormatting>
  <conditionalFormatting sqref="A71:C90 M71:O90">
    <cfRule type="expression" dxfId="4299" priority="109">
      <formula>AND($N71 &gt; 0, ISNUMBER($N71))</formula>
    </cfRule>
    <cfRule type="expression" dxfId="4298" priority="110">
      <formula>AND($N71 = 0 * ISNUMBER($N71))</formula>
    </cfRule>
    <cfRule type="expression" dxfId="4297" priority="111">
      <formula>AND($N71 &lt; 0, ISNUMBER($N71))</formula>
    </cfRule>
  </conditionalFormatting>
  <conditionalFormatting sqref="A71:F90">
    <cfRule type="expression" dxfId="4296" priority="118">
      <formula>AND($E71 &gt; 0, ISNUMBER($E71))</formula>
    </cfRule>
    <cfRule type="expression" dxfId="4295" priority="119">
      <formula>AND($E71 = 0 * ISNUMBER($E71))</formula>
    </cfRule>
    <cfRule type="expression" dxfId="4294" priority="120">
      <formula>AND($E71 &lt; 0, ISNUMBER($E71))</formula>
    </cfRule>
  </conditionalFormatting>
  <conditionalFormatting sqref="A71:C90 G71:I90">
    <cfRule type="expression" dxfId="4293" priority="115">
      <formula>AND($H71 &gt; 0, ISNUMBER($H71))</formula>
    </cfRule>
    <cfRule type="expression" dxfId="4292" priority="116">
      <formula>AND($H71 = 0 * ISNUMBER($H71))</formula>
    </cfRule>
    <cfRule type="expression" dxfId="4291" priority="117">
      <formula>AND($H71 &lt; 0, ISNUMBER($H71))</formula>
    </cfRule>
  </conditionalFormatting>
  <conditionalFormatting sqref="A71:C90 J71:L90">
    <cfRule type="expression" dxfId="4290" priority="112">
      <formula>AND($K71 &gt; 0, ISNUMBER($K71))</formula>
    </cfRule>
    <cfRule type="expression" dxfId="4289" priority="113">
      <formula>AND($K71 = 0 * ISNUMBER($K71))</formula>
    </cfRule>
    <cfRule type="expression" dxfId="4288" priority="114">
      <formula>AND($K71 &lt; 0, ISNUMBER($K71))</formula>
    </cfRule>
  </conditionalFormatting>
  <conditionalFormatting sqref="D69:F70 E91:F91">
    <cfRule type="expression" dxfId="4287" priority="106">
      <formula>$E$91 &gt; 0</formula>
    </cfRule>
    <cfRule type="expression" dxfId="4286" priority="107">
      <formula>$E$91 = 0</formula>
    </cfRule>
    <cfRule type="expression" dxfId="4285" priority="108">
      <formula>$E$91 &lt; 0</formula>
    </cfRule>
  </conditionalFormatting>
  <conditionalFormatting sqref="G69:I70 H91:I91">
    <cfRule type="expression" dxfId="4284" priority="103">
      <formula>$H$91 &gt; 0</formula>
    </cfRule>
    <cfRule type="expression" dxfId="4283" priority="104">
      <formula>$H$91 = 0</formula>
    </cfRule>
    <cfRule type="expression" dxfId="4282" priority="105">
      <formula>$H$91 &lt; 0</formula>
    </cfRule>
  </conditionalFormatting>
  <conditionalFormatting sqref="J69:L70 K91:L91">
    <cfRule type="expression" dxfId="4281" priority="100">
      <formula>$K$91 &gt; 0</formula>
    </cfRule>
    <cfRule type="expression" dxfId="4280" priority="101">
      <formula>$K$91 = 0</formula>
    </cfRule>
    <cfRule type="expression" dxfId="4279" priority="102">
      <formula>$K$91 &lt; 0</formula>
    </cfRule>
  </conditionalFormatting>
  <conditionalFormatting sqref="M69:O70 N91:O91">
    <cfRule type="expression" dxfId="4278" priority="97">
      <formula>$N$91 &gt; 0</formula>
    </cfRule>
    <cfRule type="expression" dxfId="4277" priority="98">
      <formula>$N$91 = 0</formula>
    </cfRule>
    <cfRule type="expression" dxfId="4276" priority="99">
      <formula>$N$91 &lt; 0</formula>
    </cfRule>
  </conditionalFormatting>
  <conditionalFormatting sqref="A98:C117 M98:O117">
    <cfRule type="expression" dxfId="4275" priority="85">
      <formula>AND($N98 &gt; 0, ISNUMBER($N98))</formula>
    </cfRule>
    <cfRule type="expression" dxfId="4274" priority="86">
      <formula>AND($N98 = 0 * ISNUMBER($N98))</formula>
    </cfRule>
    <cfRule type="expression" dxfId="4273" priority="87">
      <formula>AND($N98 &lt; 0, ISNUMBER($N98))</formula>
    </cfRule>
  </conditionalFormatting>
  <conditionalFormatting sqref="A98:F117">
    <cfRule type="expression" dxfId="4272" priority="94">
      <formula>AND($E98 &gt; 0, ISNUMBER($E98))</formula>
    </cfRule>
    <cfRule type="expression" dxfId="4271" priority="95">
      <formula>AND($E98 = 0 * ISNUMBER($E98))</formula>
    </cfRule>
    <cfRule type="expression" dxfId="4270" priority="96">
      <formula>AND($E98 &lt; 0, ISNUMBER($E98))</formula>
    </cfRule>
  </conditionalFormatting>
  <conditionalFormatting sqref="A98:C117 G98:I117">
    <cfRule type="expression" dxfId="4269" priority="91">
      <formula>AND($H98 &gt; 0, ISNUMBER($H98))</formula>
    </cfRule>
    <cfRule type="expression" dxfId="4268" priority="92">
      <formula>AND($H98 = 0 * ISNUMBER($H98))</formula>
    </cfRule>
    <cfRule type="expression" dxfId="4267" priority="93">
      <formula>AND($H98 &lt; 0, ISNUMBER($H98))</formula>
    </cfRule>
  </conditionalFormatting>
  <conditionalFormatting sqref="A98:C117 J98:L117">
    <cfRule type="expression" dxfId="4266" priority="88">
      <formula>AND($K98 &gt; 0, ISNUMBER($K98))</formula>
    </cfRule>
    <cfRule type="expression" dxfId="4265" priority="89">
      <formula>AND($K98 = 0 * ISNUMBER($K98))</formula>
    </cfRule>
    <cfRule type="expression" dxfId="4264" priority="90">
      <formula>AND($K98 &lt; 0, ISNUMBER($K98))</formula>
    </cfRule>
  </conditionalFormatting>
  <conditionalFormatting sqref="D96:F97 E118:F118">
    <cfRule type="expression" dxfId="4263" priority="82">
      <formula>$E$118 &gt; 0</formula>
    </cfRule>
    <cfRule type="expression" dxfId="4262" priority="83">
      <formula>$E$118 = 0</formula>
    </cfRule>
    <cfRule type="expression" dxfId="4261" priority="84">
      <formula>$E$118 &lt; 0</formula>
    </cfRule>
  </conditionalFormatting>
  <conditionalFormatting sqref="G96:I97 H118:I118">
    <cfRule type="expression" dxfId="4260" priority="79">
      <formula>$H$118 &gt; 0</formula>
    </cfRule>
    <cfRule type="expression" dxfId="4259" priority="80">
      <formula>$H$118 = 0</formula>
    </cfRule>
    <cfRule type="expression" dxfId="4258" priority="81">
      <formula>$H$118 &lt; 0</formula>
    </cfRule>
  </conditionalFormatting>
  <conditionalFormatting sqref="J96:L97 K118:L118">
    <cfRule type="expression" dxfId="4257" priority="76">
      <formula>$K$118 &gt; 0</formula>
    </cfRule>
    <cfRule type="expression" dxfId="4256" priority="77">
      <formula>$K$118 = 0</formula>
    </cfRule>
    <cfRule type="expression" dxfId="4255" priority="78">
      <formula>$K$118 &lt; 0</formula>
    </cfRule>
  </conditionalFormatting>
  <conditionalFormatting sqref="M96:O97 N118:O118">
    <cfRule type="expression" dxfId="4254" priority="73">
      <formula>$N$118 &gt; 0</formula>
    </cfRule>
    <cfRule type="expression" dxfId="4253" priority="74">
      <formula>$N$118 = 0</formula>
    </cfRule>
    <cfRule type="expression" dxfId="4252" priority="75">
      <formula>$N$118 &lt; 0</formula>
    </cfRule>
  </conditionalFormatting>
  <conditionalFormatting sqref="A125:C144 M125:O144">
    <cfRule type="expression" dxfId="4251" priority="61">
      <formula>AND($N125 &gt; 0, ISNUMBER($N125))</formula>
    </cfRule>
    <cfRule type="expression" dxfId="4250" priority="62">
      <formula>AND($N125 = 0 * ISNUMBER($N125))</formula>
    </cfRule>
    <cfRule type="expression" dxfId="4249" priority="63">
      <formula>AND($N125 &lt; 0, ISNUMBER($N125))</formula>
    </cfRule>
  </conditionalFormatting>
  <conditionalFormatting sqref="A125:F144">
    <cfRule type="expression" dxfId="4248" priority="70">
      <formula>AND($E125 &gt; 0, ISNUMBER($E125))</formula>
    </cfRule>
    <cfRule type="expression" dxfId="4247" priority="71">
      <formula>AND($E125 = 0 * ISNUMBER($E125))</formula>
    </cfRule>
    <cfRule type="expression" dxfId="4246" priority="72">
      <formula>AND($E125 &lt; 0, ISNUMBER($E125))</formula>
    </cfRule>
  </conditionalFormatting>
  <conditionalFormatting sqref="A125:C144 G125:I144">
    <cfRule type="expression" dxfId="4245" priority="67">
      <formula>AND($H125 &gt; 0, ISNUMBER($H125))</formula>
    </cfRule>
    <cfRule type="expression" dxfId="4244" priority="68">
      <formula>AND($H125 = 0 * ISNUMBER($H125))</formula>
    </cfRule>
    <cfRule type="expression" dxfId="4243" priority="69">
      <formula>AND($H125 &lt; 0, ISNUMBER($H125))</formula>
    </cfRule>
  </conditionalFormatting>
  <conditionalFormatting sqref="A125:C144 J125:L144">
    <cfRule type="expression" dxfId="4242" priority="64">
      <formula>AND($K125 &gt; 0, ISNUMBER($K125))</formula>
    </cfRule>
    <cfRule type="expression" dxfId="4241" priority="65">
      <formula>AND($K125 = 0 * ISNUMBER($K125))</formula>
    </cfRule>
    <cfRule type="expression" dxfId="4240" priority="66">
      <formula>AND($K125 &lt; 0, ISNUMBER($K125))</formula>
    </cfRule>
  </conditionalFormatting>
  <conditionalFormatting sqref="D123:F124 E145:F145">
    <cfRule type="expression" dxfId="4239" priority="58">
      <formula>$E$145 &gt; 0</formula>
    </cfRule>
    <cfRule type="expression" dxfId="4238" priority="59">
      <formula>$E$145 = 0</formula>
    </cfRule>
    <cfRule type="expression" dxfId="4237" priority="60">
      <formula>$E$145 &lt; 0</formula>
    </cfRule>
  </conditionalFormatting>
  <conditionalFormatting sqref="G123:I124 H145:I145">
    <cfRule type="expression" dxfId="4236" priority="55">
      <formula>$H$145 &gt; 0</formula>
    </cfRule>
    <cfRule type="expression" dxfId="4235" priority="56">
      <formula>$H$145 = 0</formula>
    </cfRule>
    <cfRule type="expression" dxfId="4234" priority="57">
      <formula>$H$145 &lt; 0</formula>
    </cfRule>
  </conditionalFormatting>
  <conditionalFormatting sqref="J123:L124 K145:L145">
    <cfRule type="expression" dxfId="4233" priority="52">
      <formula>$K$145 &gt; 0</formula>
    </cfRule>
    <cfRule type="expression" dxfId="4232" priority="53">
      <formula>$K$145 = 0</formula>
    </cfRule>
    <cfRule type="expression" dxfId="4231" priority="54">
      <formula>$K$145 &lt; 0</formula>
    </cfRule>
  </conditionalFormatting>
  <conditionalFormatting sqref="M123:O124 N145:O145">
    <cfRule type="expression" dxfId="4230" priority="49">
      <formula>$N$145 &gt; 0</formula>
    </cfRule>
    <cfRule type="expression" dxfId="4229" priority="50">
      <formula>$N$145 = 0</formula>
    </cfRule>
    <cfRule type="expression" dxfId="4228" priority="51">
      <formula>$N$145 &lt; 0</formula>
    </cfRule>
  </conditionalFormatting>
  <conditionalFormatting sqref="A152:C171 M152:O171">
    <cfRule type="expression" dxfId="4227" priority="37">
      <formula>AND($N152 &gt; 0, ISNUMBER($N152))</formula>
    </cfRule>
    <cfRule type="expression" dxfId="4226" priority="38">
      <formula>AND($N152 = 0 * ISNUMBER($N152))</formula>
    </cfRule>
    <cfRule type="expression" dxfId="4225" priority="39">
      <formula>AND($N152 &lt; 0, ISNUMBER($N152))</formula>
    </cfRule>
  </conditionalFormatting>
  <conditionalFormatting sqref="A152:F171">
    <cfRule type="expression" dxfId="4224" priority="46">
      <formula>AND($E152 &gt; 0, ISNUMBER($E152))</formula>
    </cfRule>
    <cfRule type="expression" dxfId="4223" priority="47">
      <formula>AND($E152 = 0 * ISNUMBER($E152))</formula>
    </cfRule>
    <cfRule type="expression" dxfId="4222" priority="48">
      <formula>AND($E152 &lt; 0, ISNUMBER($E152))</formula>
    </cfRule>
  </conditionalFormatting>
  <conditionalFormatting sqref="A152:C171 G152:I171">
    <cfRule type="expression" dxfId="4221" priority="43">
      <formula>AND($H152 &gt; 0, ISNUMBER($H152))</formula>
    </cfRule>
    <cfRule type="expression" dxfId="4220" priority="44">
      <formula>AND($H152 = 0 * ISNUMBER($H152))</formula>
    </cfRule>
    <cfRule type="expression" dxfId="4219" priority="45">
      <formula>AND($H152 &lt; 0, ISNUMBER($H152))</formula>
    </cfRule>
  </conditionalFormatting>
  <conditionalFormatting sqref="A152:C171 J152:L171">
    <cfRule type="expression" dxfId="4218" priority="40">
      <formula>AND($K152 &gt; 0, ISNUMBER($K152))</formula>
    </cfRule>
    <cfRule type="expression" dxfId="4217" priority="41">
      <formula>AND($K152 = 0 * ISNUMBER($K152))</formula>
    </cfRule>
    <cfRule type="expression" dxfId="4216" priority="42">
      <formula>AND($K152 &lt; 0, ISNUMBER($K152))</formula>
    </cfRule>
  </conditionalFormatting>
  <conditionalFormatting sqref="D150:F151 E172:F172">
    <cfRule type="expression" dxfId="4215" priority="34">
      <formula>$E$172 &gt; 0</formula>
    </cfRule>
    <cfRule type="expression" dxfId="4214" priority="35">
      <formula>$E$172 = 0</formula>
    </cfRule>
    <cfRule type="expression" dxfId="4213" priority="36">
      <formula>$E$172 &lt; 0</formula>
    </cfRule>
  </conditionalFormatting>
  <conditionalFormatting sqref="G150:I151 H172:I172">
    <cfRule type="expression" dxfId="4212" priority="31">
      <formula>$H$172 &gt; 0</formula>
    </cfRule>
    <cfRule type="expression" dxfId="4211" priority="32">
      <formula>$H$172 = 0</formula>
    </cfRule>
    <cfRule type="expression" dxfId="4210" priority="33">
      <formula>$H$172 &lt; 0</formula>
    </cfRule>
  </conditionalFormatting>
  <conditionalFormatting sqref="J150:L151 K172:L172">
    <cfRule type="expression" dxfId="4209" priority="28">
      <formula>$K$172 &gt; 0</formula>
    </cfRule>
    <cfRule type="expression" dxfId="4208" priority="29">
      <formula>$K$172 = 0</formula>
    </cfRule>
    <cfRule type="expression" dxfId="4207" priority="30">
      <formula>$K$172 &lt; 0</formula>
    </cfRule>
  </conditionalFormatting>
  <conditionalFormatting sqref="M150:O151 N172:O172">
    <cfRule type="expression" dxfId="4206" priority="25">
      <formula>$N$172 &gt; 0</formula>
    </cfRule>
    <cfRule type="expression" dxfId="4205" priority="26">
      <formula>$N$172 = 0</formula>
    </cfRule>
    <cfRule type="expression" dxfId="4204" priority="27">
      <formula>$N$172 &lt; 0</formula>
    </cfRule>
  </conditionalFormatting>
  <conditionalFormatting sqref="A179:C198 M179:O198">
    <cfRule type="expression" dxfId="4203" priority="13">
      <formula>AND($N179 &gt; 0, ISNUMBER($N179))</formula>
    </cfRule>
    <cfRule type="expression" dxfId="4202" priority="14">
      <formula>AND($N179 = 0 * ISNUMBER($N179))</formula>
    </cfRule>
    <cfRule type="expression" dxfId="4201" priority="15">
      <formula>AND($N179 &lt; 0, ISNUMBER($N179))</formula>
    </cfRule>
  </conditionalFormatting>
  <conditionalFormatting sqref="A179:F198">
    <cfRule type="expression" dxfId="4200" priority="22">
      <formula>AND($E179 &gt; 0, ISNUMBER($E179))</formula>
    </cfRule>
    <cfRule type="expression" dxfId="4199" priority="23">
      <formula>AND($E179 = 0 * ISNUMBER($E179))</formula>
    </cfRule>
    <cfRule type="expression" dxfId="4198" priority="24">
      <formula>AND($E179 &lt; 0, ISNUMBER($E179))</formula>
    </cfRule>
  </conditionalFormatting>
  <conditionalFormatting sqref="A179:C198 G179:I198">
    <cfRule type="expression" dxfId="4197" priority="19">
      <formula>AND($H179 &gt; 0, ISNUMBER($H179))</formula>
    </cfRule>
    <cfRule type="expression" dxfId="4196" priority="20">
      <formula>AND($H179 = 0 * ISNUMBER($H179))</formula>
    </cfRule>
    <cfRule type="expression" dxfId="4195" priority="21">
      <formula>AND($H179 &lt; 0, ISNUMBER($H179))</formula>
    </cfRule>
  </conditionalFormatting>
  <conditionalFormatting sqref="A179:C198 J179:L198">
    <cfRule type="expression" dxfId="4194" priority="16">
      <formula>AND($K179 &gt; 0, ISNUMBER($K179))</formula>
    </cfRule>
    <cfRule type="expression" dxfId="4193" priority="17">
      <formula>AND($K179 = 0 * ISNUMBER($K179))</formula>
    </cfRule>
    <cfRule type="expression" dxfId="4192" priority="18">
      <formula>AND($K179 &lt; 0, ISNUMBER($K179))</formula>
    </cfRule>
  </conditionalFormatting>
  <conditionalFormatting sqref="D177:F178 E199:F199">
    <cfRule type="expression" dxfId="4191" priority="10">
      <formula>$E$199 &gt; 0</formula>
    </cfRule>
    <cfRule type="expression" dxfId="4190" priority="11">
      <formula>$E$199 = 0</formula>
    </cfRule>
    <cfRule type="expression" dxfId="4189" priority="12">
      <formula>$E$199 &lt; 0</formula>
    </cfRule>
  </conditionalFormatting>
  <conditionalFormatting sqref="G177:I178 H199:I199">
    <cfRule type="expression" dxfId="4188" priority="7">
      <formula>$H$199 &gt; 0</formula>
    </cfRule>
    <cfRule type="expression" dxfId="4187" priority="8">
      <formula>$H$199 = 0</formula>
    </cfRule>
    <cfRule type="expression" dxfId="4186" priority="9">
      <formula>$H$199 &lt; 0</formula>
    </cfRule>
  </conditionalFormatting>
  <conditionalFormatting sqref="J177:L178 K199:L199">
    <cfRule type="expression" dxfId="4185" priority="4">
      <formula>$K$199 &gt; 0</formula>
    </cfRule>
    <cfRule type="expression" dxfId="4184" priority="5">
      <formula>$K$199 = 0</formula>
    </cfRule>
    <cfRule type="expression" dxfId="4183" priority="6">
      <formula>$K$199 &lt; 0</formula>
    </cfRule>
  </conditionalFormatting>
  <conditionalFormatting sqref="M177:O178 N199:O199">
    <cfRule type="expression" dxfId="4182" priority="1">
      <formula>$N$199 &gt; 0</formula>
    </cfRule>
    <cfRule type="expression" dxfId="4181" priority="2">
      <formula>$N$199 = 0</formula>
    </cfRule>
    <cfRule type="expression" dxfId="41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44317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86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2021-05-01(토) 오전 00:00</v>
      </c>
      <c r="C15" s="356"/>
      <c r="D15" s="289" t="str">
        <f>TEXT($G$1, "[$-ko-KR]yyyy-mm-dd(ddd) ") &amp; "오후 14:00"</f>
        <v>2021-05-01(토) 오후 14:00</v>
      </c>
      <c r="E15" s="290"/>
      <c r="F15" s="291"/>
      <c r="G15" s="289" t="str">
        <f>TEXT($G$1, "[$-ko-KR]yyyy-mm-dd(ddd) ") &amp; "오후 19:00"</f>
        <v>2021-05-01(토) 오후 19:00</v>
      </c>
      <c r="H15" s="290"/>
      <c r="I15" s="291"/>
      <c r="J15" s="289" t="str">
        <f>TEXT($G$1, "[$-ko-KR]yyyy-mm-dd(ddd) ") &amp; "오후 21:00"</f>
        <v>2021-05-01(토) 오후 21:00</v>
      </c>
      <c r="K15" s="290"/>
      <c r="L15" s="291"/>
      <c r="M15" s="289" t="str">
        <f>TEXT($G$1+1, "[$-ko-KR]yyyy-mm-dd(ddd) ") &amp; "오전 00:00"</f>
        <v>2021-05-02(일)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15"/>
      <c r="R16" s="315"/>
      <c r="S16" s="31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15"/>
      <c r="R19" s="315"/>
      <c r="S19" s="31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15"/>
      <c r="R20" s="315"/>
      <c r="S20" s="31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15"/>
      <c r="R21" s="315"/>
      <c r="S21" s="31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15"/>
      <c r="R22" s="315"/>
      <c r="S22" s="31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15"/>
      <c r="R23" s="315"/>
      <c r="S23" s="31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15"/>
      <c r="R24" s="315"/>
      <c r="S24" s="31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24"/>
      <c r="R26" s="325"/>
      <c r="S26" s="32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27"/>
      <c r="R27" s="328"/>
      <c r="S27" s="32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0"/>
      <c r="R28" s="331"/>
      <c r="S28" s="33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15"/>
      <c r="R29" s="315"/>
      <c r="S29" s="31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86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2021-05-01(토) 오전 00:00</v>
      </c>
      <c r="C42" s="353"/>
      <c r="D42" s="289" t="str">
        <f>TEXT($G$1, "[$-ko-KR]yyyy-mm-dd(ddd) ") &amp; "오후 14:00"</f>
        <v>2021-05-01(토) 오후 14:00</v>
      </c>
      <c r="E42" s="290"/>
      <c r="F42" s="291"/>
      <c r="G42" s="289" t="str">
        <f>TEXT($G$1, "[$-ko-KR]yyyy-mm-dd(ddd) ") &amp; "오후 19:00"</f>
        <v>2021-05-01(토) 오후 19:00</v>
      </c>
      <c r="H42" s="290"/>
      <c r="I42" s="291"/>
      <c r="J42" s="289" t="str">
        <f>TEXT($G$1, "[$-ko-KR]yyyy-mm-dd(ddd) ") &amp; "오후 21:00"</f>
        <v>2021-05-01(토) 오후 21:00</v>
      </c>
      <c r="K42" s="290"/>
      <c r="L42" s="291"/>
      <c r="M42" s="289" t="str">
        <f>TEXT($G$1+1, "[$-ko-KR]yyyy-mm-dd(ddd) ") &amp; "오전 00:00"</f>
        <v>2021-05-02(일)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15"/>
      <c r="R43" s="315"/>
      <c r="S43" s="315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0"/>
      <c r="R44" s="310"/>
      <c r="S44" s="310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0"/>
      <c r="R45" s="310"/>
      <c r="S45" s="310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15"/>
      <c r="R46" s="315"/>
      <c r="S46" s="315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15"/>
      <c r="R47" s="315"/>
      <c r="S47" s="315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15"/>
      <c r="R48" s="315"/>
      <c r="S48" s="315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15"/>
      <c r="R49" s="315"/>
      <c r="S49" s="315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15"/>
      <c r="R50" s="315"/>
      <c r="S50" s="315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15"/>
      <c r="R51" s="315"/>
      <c r="S51" s="315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24"/>
      <c r="R53" s="325"/>
      <c r="S53" s="326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27"/>
      <c r="R54" s="328"/>
      <c r="S54" s="329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0"/>
      <c r="R55" s="331"/>
      <c r="S55" s="332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15"/>
      <c r="R56" s="315"/>
      <c r="S56" s="315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0"/>
      <c r="R57" s="310"/>
      <c r="S57" s="310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0"/>
      <c r="R58" s="310"/>
      <c r="S58" s="310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15"/>
      <c r="R59" s="315"/>
      <c r="S59" s="315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15"/>
      <c r="R60" s="315"/>
      <c r="S60" s="315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15"/>
      <c r="R61" s="315"/>
      <c r="S61" s="315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37"/>
      <c r="R62" s="338"/>
      <c r="S62" s="33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86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2021-05-01(토) 오전 00:00</v>
      </c>
      <c r="C69" s="353"/>
      <c r="D69" s="289" t="str">
        <f>TEXT($G$1, "[$-ko-KR]yyyy-mm-dd(ddd) ") &amp; "오후 14:00"</f>
        <v>2021-05-01(토) 오후 14:00</v>
      </c>
      <c r="E69" s="290"/>
      <c r="F69" s="291"/>
      <c r="G69" s="289" t="str">
        <f>TEXT($G$1, "[$-ko-KR]yyyy-mm-dd(ddd) ") &amp; "오후 19:00"</f>
        <v>2021-05-01(토) 오후 19:00</v>
      </c>
      <c r="H69" s="290"/>
      <c r="I69" s="291"/>
      <c r="J69" s="289" t="str">
        <f>TEXT($G$1, "[$-ko-KR]yyyy-mm-dd(ddd) ") &amp; "오후 21:00"</f>
        <v>2021-05-01(토) 오후 21:00</v>
      </c>
      <c r="K69" s="290"/>
      <c r="L69" s="291"/>
      <c r="M69" s="289" t="str">
        <f>TEXT($G$1+1, "[$-ko-KR]yyyy-mm-dd(ddd) ") &amp; "오전 00:00"</f>
        <v>2021-05-02(일)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15"/>
      <c r="R70" s="315"/>
      <c r="S70" s="315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0"/>
      <c r="R71" s="310"/>
      <c r="S71" s="310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0"/>
      <c r="R72" s="310"/>
      <c r="S72" s="310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15"/>
      <c r="R73" s="315"/>
      <c r="S73" s="315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15"/>
      <c r="R74" s="315"/>
      <c r="S74" s="315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15"/>
      <c r="R75" s="315"/>
      <c r="S75" s="315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15"/>
      <c r="R76" s="315"/>
      <c r="S76" s="315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15"/>
      <c r="R77" s="315"/>
      <c r="S77" s="315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15"/>
      <c r="R78" s="315"/>
      <c r="S78" s="315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24"/>
      <c r="R80" s="325"/>
      <c r="S80" s="326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27"/>
      <c r="R81" s="328"/>
      <c r="S81" s="329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0"/>
      <c r="R82" s="331"/>
      <c r="S82" s="332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15"/>
      <c r="R83" s="315"/>
      <c r="S83" s="315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0"/>
      <c r="R84" s="310"/>
      <c r="S84" s="310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0"/>
      <c r="R85" s="310"/>
      <c r="S85" s="310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15"/>
      <c r="R86" s="315"/>
      <c r="S86" s="315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15"/>
      <c r="R87" s="315"/>
      <c r="S87" s="315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15"/>
      <c r="R88" s="315"/>
      <c r="S88" s="315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37"/>
      <c r="R89" s="338"/>
      <c r="S89" s="33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86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2021-05-01(토) 오전 00:00</v>
      </c>
      <c r="C96" s="353"/>
      <c r="D96" s="289" t="str">
        <f>TEXT($G$1, "[$-ko-KR]yyyy-mm-dd(ddd) ") &amp; "오후 14:00"</f>
        <v>2021-05-01(토) 오후 14:00</v>
      </c>
      <c r="E96" s="290"/>
      <c r="F96" s="291"/>
      <c r="G96" s="289" t="str">
        <f>TEXT($G$1, "[$-ko-KR]yyyy-mm-dd(ddd) ") &amp; "오후 19:00"</f>
        <v>2021-05-01(토) 오후 19:00</v>
      </c>
      <c r="H96" s="290"/>
      <c r="I96" s="291"/>
      <c r="J96" s="289" t="str">
        <f>TEXT($G$1, "[$-ko-KR]yyyy-mm-dd(ddd) ") &amp; "오후 21:00"</f>
        <v>2021-05-01(토) 오후 21:00</v>
      </c>
      <c r="K96" s="290"/>
      <c r="L96" s="291"/>
      <c r="M96" s="289" t="str">
        <f>TEXT($G$1+1, "[$-ko-KR]yyyy-mm-dd(ddd) ") &amp; "오전 00:00"</f>
        <v>2021-05-02(일)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15"/>
      <c r="R97" s="315"/>
      <c r="S97" s="315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0"/>
      <c r="R98" s="310"/>
      <c r="S98" s="310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0"/>
      <c r="R99" s="310"/>
      <c r="S99" s="310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15"/>
      <c r="R100" s="315"/>
      <c r="S100" s="315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15"/>
      <c r="R101" s="315"/>
      <c r="S101" s="315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15"/>
      <c r="R102" s="315"/>
      <c r="S102" s="315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15"/>
      <c r="R103" s="315"/>
      <c r="S103" s="315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15"/>
      <c r="R104" s="315"/>
      <c r="S104" s="315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15"/>
      <c r="R105" s="315"/>
      <c r="S105" s="315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24"/>
      <c r="R107" s="325"/>
      <c r="S107" s="326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27"/>
      <c r="R108" s="328"/>
      <c r="S108" s="329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0"/>
      <c r="R109" s="331"/>
      <c r="S109" s="332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15"/>
      <c r="R110" s="315"/>
      <c r="S110" s="315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0"/>
      <c r="R111" s="310"/>
      <c r="S111" s="310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0"/>
      <c r="R112" s="310"/>
      <c r="S112" s="310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15"/>
      <c r="R113" s="315"/>
      <c r="S113" s="315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15"/>
      <c r="R114" s="315"/>
      <c r="S114" s="315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15"/>
      <c r="R115" s="315"/>
      <c r="S115" s="315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37"/>
      <c r="R116" s="338"/>
      <c r="S116" s="33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86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2021-05-01(토) 오전 00:00</v>
      </c>
      <c r="C123" s="353"/>
      <c r="D123" s="289" t="str">
        <f>TEXT($G$1, "[$-ko-KR]yyyy-mm-dd(ddd) ") &amp; "오후 14:00"</f>
        <v>2021-05-01(토) 오후 14:00</v>
      </c>
      <c r="E123" s="290"/>
      <c r="F123" s="291"/>
      <c r="G123" s="289" t="str">
        <f>TEXT($G$1, "[$-ko-KR]yyyy-mm-dd(ddd) ") &amp; "오후 19:00"</f>
        <v>2021-05-01(토) 오후 19:00</v>
      </c>
      <c r="H123" s="290"/>
      <c r="I123" s="291"/>
      <c r="J123" s="289" t="str">
        <f>TEXT($G$1, "[$-ko-KR]yyyy-mm-dd(ddd) ") &amp; "오후 21:00"</f>
        <v>2021-05-01(토) 오후 21:00</v>
      </c>
      <c r="K123" s="290"/>
      <c r="L123" s="291"/>
      <c r="M123" s="289" t="str">
        <f>TEXT($G$1+1, "[$-ko-KR]yyyy-mm-dd(ddd) ") &amp; "오전 00:00"</f>
        <v>2021-05-02(일)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15"/>
      <c r="R124" s="315"/>
      <c r="S124" s="315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0"/>
      <c r="R125" s="310"/>
      <c r="S125" s="310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0"/>
      <c r="R126" s="310"/>
      <c r="S126" s="310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15"/>
      <c r="R127" s="315"/>
      <c r="S127" s="315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15"/>
      <c r="R128" s="315"/>
      <c r="S128" s="315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15"/>
      <c r="R129" s="315"/>
      <c r="S129" s="315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15"/>
      <c r="R130" s="315"/>
      <c r="S130" s="315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15"/>
      <c r="R131" s="315"/>
      <c r="S131" s="315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15"/>
      <c r="R132" s="315"/>
      <c r="S132" s="315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24"/>
      <c r="R134" s="325"/>
      <c r="S134" s="326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27"/>
      <c r="R135" s="328"/>
      <c r="S135" s="329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0"/>
      <c r="R136" s="331"/>
      <c r="S136" s="332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15"/>
      <c r="R137" s="315"/>
      <c r="S137" s="315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0"/>
      <c r="R138" s="310"/>
      <c r="S138" s="310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0"/>
      <c r="R139" s="310"/>
      <c r="S139" s="310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15"/>
      <c r="R140" s="315"/>
      <c r="S140" s="315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15"/>
      <c r="R141" s="315"/>
      <c r="S141" s="315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15"/>
      <c r="R142" s="315"/>
      <c r="S142" s="315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37"/>
      <c r="R143" s="338"/>
      <c r="S143" s="33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86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2021-05-01(토) 오전 00:00</v>
      </c>
      <c r="C150" s="353"/>
      <c r="D150" s="289" t="str">
        <f>TEXT($G$1, "[$-ko-KR]yyyy-mm-dd(ddd) ") &amp; "오후 14:00"</f>
        <v>2021-05-01(토) 오후 14:00</v>
      </c>
      <c r="E150" s="290"/>
      <c r="F150" s="291"/>
      <c r="G150" s="289" t="str">
        <f>TEXT($G$1, "[$-ko-KR]yyyy-mm-dd(ddd) ") &amp; "오후 19:00"</f>
        <v>2021-05-01(토) 오후 19:00</v>
      </c>
      <c r="H150" s="290"/>
      <c r="I150" s="291"/>
      <c r="J150" s="289" t="str">
        <f>TEXT($G$1, "[$-ko-KR]yyyy-mm-dd(ddd) ") &amp; "오후 21:00"</f>
        <v>2021-05-01(토) 오후 21:00</v>
      </c>
      <c r="K150" s="290"/>
      <c r="L150" s="291"/>
      <c r="M150" s="289" t="str">
        <f>TEXT($G$1+1, "[$-ko-KR]yyyy-mm-dd(ddd) ") &amp; "오전 00:00"</f>
        <v>2021-05-02(일)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15"/>
      <c r="R151" s="315"/>
      <c r="S151" s="315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0"/>
      <c r="R152" s="310"/>
      <c r="S152" s="310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0"/>
      <c r="R153" s="310"/>
      <c r="S153" s="310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15"/>
      <c r="R154" s="315"/>
      <c r="S154" s="315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15"/>
      <c r="R155" s="315"/>
      <c r="S155" s="315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15"/>
      <c r="R156" s="315"/>
      <c r="S156" s="315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15"/>
      <c r="R157" s="315"/>
      <c r="S157" s="315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15"/>
      <c r="R158" s="315"/>
      <c r="S158" s="315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15"/>
      <c r="R159" s="315"/>
      <c r="S159" s="315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24"/>
      <c r="R161" s="325"/>
      <c r="S161" s="326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27"/>
      <c r="R162" s="328"/>
      <c r="S162" s="329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0"/>
      <c r="R163" s="331"/>
      <c r="S163" s="332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15"/>
      <c r="R164" s="315"/>
      <c r="S164" s="315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0"/>
      <c r="R165" s="310"/>
      <c r="S165" s="310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0"/>
      <c r="R166" s="310"/>
      <c r="S166" s="310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15"/>
      <c r="R167" s="315"/>
      <c r="S167" s="315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15"/>
      <c r="R168" s="315"/>
      <c r="S168" s="315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15"/>
      <c r="R169" s="315"/>
      <c r="S169" s="315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37"/>
      <c r="R170" s="338"/>
      <c r="S170" s="33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86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2021-05-01(토) 오전 00:00</v>
      </c>
      <c r="C177" s="353"/>
      <c r="D177" s="289" t="str">
        <f>TEXT($G$1, "[$-ko-KR]yyyy-mm-dd(ddd) ") &amp; "오후 14:00"</f>
        <v>2021-05-01(토) 오후 14:00</v>
      </c>
      <c r="E177" s="290"/>
      <c r="F177" s="291"/>
      <c r="G177" s="289" t="str">
        <f>TEXT($G$1, "[$-ko-KR]yyyy-mm-dd(ddd) ") &amp; "오후 19:00"</f>
        <v>2021-05-01(토) 오후 19:00</v>
      </c>
      <c r="H177" s="290"/>
      <c r="I177" s="291"/>
      <c r="J177" s="289" t="str">
        <f>TEXT($G$1, "[$-ko-KR]yyyy-mm-dd(ddd) ") &amp; "오후 21:00"</f>
        <v>2021-05-01(토) 오후 21:00</v>
      </c>
      <c r="K177" s="290"/>
      <c r="L177" s="291"/>
      <c r="M177" s="289" t="str">
        <f>TEXT($G$1+1, "[$-ko-KR]yyyy-mm-dd(ddd) ") &amp; "오전 00:00"</f>
        <v>2021-05-02(일)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15"/>
      <c r="R178" s="315"/>
      <c r="S178" s="315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0"/>
      <c r="R179" s="310"/>
      <c r="S179" s="310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0"/>
      <c r="R180" s="310"/>
      <c r="S180" s="310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15"/>
      <c r="R181" s="315"/>
      <c r="S181" s="315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15"/>
      <c r="R182" s="315"/>
      <c r="S182" s="315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15"/>
      <c r="R183" s="315"/>
      <c r="S183" s="315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15"/>
      <c r="R184" s="315"/>
      <c r="S184" s="315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15"/>
      <c r="R185" s="315"/>
      <c r="S185" s="315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15"/>
      <c r="R186" s="315"/>
      <c r="S186" s="315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24"/>
      <c r="R188" s="325"/>
      <c r="S188" s="326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27"/>
      <c r="R189" s="328"/>
      <c r="S189" s="329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0"/>
      <c r="R190" s="331"/>
      <c r="S190" s="332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15"/>
      <c r="R191" s="315"/>
      <c r="S191" s="315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0"/>
      <c r="R192" s="310"/>
      <c r="S192" s="310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0"/>
      <c r="R193" s="310"/>
      <c r="S193" s="310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15"/>
      <c r="R194" s="315"/>
      <c r="S194" s="315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15"/>
      <c r="R195" s="315"/>
      <c r="S195" s="315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15"/>
      <c r="R196" s="315"/>
      <c r="S196" s="315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37"/>
      <c r="R197" s="338"/>
      <c r="S197" s="33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43"/>
      <c r="R199" s="344"/>
      <c r="S199" s="3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1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69" priority="289">
      <formula>AND($N17 &gt; 0, ISNUMBER($N17))</formula>
    </cfRule>
    <cfRule type="expression" dxfId="4168" priority="290">
      <formula>AND($N17 = 0 * ISNUMBER($N17))</formula>
    </cfRule>
    <cfRule type="expression" dxfId="4167" priority="291">
      <formula>AND($N17 &lt; 0, ISNUMBER($N17))</formula>
    </cfRule>
  </conditionalFormatting>
  <conditionalFormatting sqref="A17:C36 D17:F36">
    <cfRule type="expression" dxfId="4166" priority="298">
      <formula>AND($E17 &gt; 0, ISNUMBER($E17))</formula>
    </cfRule>
    <cfRule type="expression" dxfId="4165" priority="299">
      <formula>AND($E17 = 0 * ISNUMBER($E17))</formula>
    </cfRule>
    <cfRule type="expression" dxfId="4164" priority="300">
      <formula>AND($E17 &lt; 0, ISNUMBER($E17))</formula>
    </cfRule>
  </conditionalFormatting>
  <conditionalFormatting sqref="A17:C36 G17:I36">
    <cfRule type="expression" dxfId="4163" priority="295">
      <formula>AND($H17 &gt; 0, ISNUMBER($H17))</formula>
    </cfRule>
    <cfRule type="expression" dxfId="4162" priority="296">
      <formula>AND($H17 = 0 * ISNUMBER($H17))</formula>
    </cfRule>
    <cfRule type="expression" dxfId="4161" priority="297">
      <formula>AND($H17 &lt; 0, ISNUMBER($H17))</formula>
    </cfRule>
  </conditionalFormatting>
  <conditionalFormatting sqref="A17:C36 J17:L36">
    <cfRule type="expression" dxfId="4160" priority="292">
      <formula>AND($K17 &gt; 0, ISNUMBER($K17))</formula>
    </cfRule>
    <cfRule type="expression" dxfId="4159" priority="293">
      <formula>AND($K17 = 0 * ISNUMBER($K17))</formula>
    </cfRule>
    <cfRule type="expression" dxfId="4158" priority="294">
      <formula>AND($K17 &lt; 0, ISNUMBER($K17))</formula>
    </cfRule>
  </conditionalFormatting>
  <conditionalFormatting sqref="D15:F16 E37:F37">
    <cfRule type="expression" dxfId="4157" priority="286">
      <formula>$E$37 &gt; 0</formula>
    </cfRule>
    <cfRule type="expression" dxfId="4156" priority="287">
      <formula>$E$37 = 0</formula>
    </cfRule>
    <cfRule type="expression" dxfId="4155" priority="288">
      <formula>$E$37 &lt; 0</formula>
    </cfRule>
  </conditionalFormatting>
  <conditionalFormatting sqref="G15:I16 H37:I37">
    <cfRule type="expression" dxfId="4154" priority="283">
      <formula>$H$37 &gt; 0</formula>
    </cfRule>
    <cfRule type="expression" dxfId="4153" priority="284">
      <formula>$H$37 = 0</formula>
    </cfRule>
    <cfRule type="expression" dxfId="4152" priority="285">
      <formula>$H$37 &lt; 0</formula>
    </cfRule>
  </conditionalFormatting>
  <conditionalFormatting sqref="J15:L16 K37:L37">
    <cfRule type="expression" dxfId="4151" priority="280">
      <formula>$K$37 &gt; 0</formula>
    </cfRule>
    <cfRule type="expression" dxfId="4150" priority="281">
      <formula>$K$37 = 0</formula>
    </cfRule>
    <cfRule type="expression" dxfId="4149" priority="282">
      <formula>$K$37 &lt; 0</formula>
    </cfRule>
  </conditionalFormatting>
  <conditionalFormatting sqref="M15:O16 N37:O37">
    <cfRule type="expression" dxfId="4148" priority="277">
      <formula>$N$37 &gt; 0</formula>
    </cfRule>
    <cfRule type="expression" dxfId="4147" priority="278">
      <formula>$N$37 = 0</formula>
    </cfRule>
    <cfRule type="expression" dxfId="4146" priority="279">
      <formula>$N$37 &lt; 0</formula>
    </cfRule>
  </conditionalFormatting>
  <conditionalFormatting sqref="A44:C63 M44:O63">
    <cfRule type="expression" dxfId="4145" priority="265">
      <formula>AND($N44 &gt; 0, ISNUMBER($N44))</formula>
    </cfRule>
    <cfRule type="expression" dxfId="4144" priority="266">
      <formula>AND($N44 = 0 * ISNUMBER($N44))</formula>
    </cfRule>
    <cfRule type="expression" dxfId="4143" priority="267">
      <formula>AND($N44 &lt; 0, ISNUMBER($N44))</formula>
    </cfRule>
  </conditionalFormatting>
  <conditionalFormatting sqref="A44:F63">
    <cfRule type="expression" dxfId="4142" priority="274">
      <formula>AND($E44 &gt; 0, ISNUMBER($E44))</formula>
    </cfRule>
    <cfRule type="expression" dxfId="4141" priority="275">
      <formula>AND($E44 = 0 * ISNUMBER($E44))</formula>
    </cfRule>
    <cfRule type="expression" dxfId="4140" priority="276">
      <formula>AND($E44 &lt; 0, ISNUMBER($E44))</formula>
    </cfRule>
  </conditionalFormatting>
  <conditionalFormatting sqref="A44:C63 G44:I63">
    <cfRule type="expression" dxfId="4139" priority="271">
      <formula>AND($H44 &gt; 0, ISNUMBER($H44))</formula>
    </cfRule>
    <cfRule type="expression" dxfId="4138" priority="272">
      <formula>AND($H44 = 0 * ISNUMBER($H44))</formula>
    </cfRule>
    <cfRule type="expression" dxfId="4137" priority="273">
      <formula>AND($H44 &lt; 0, ISNUMBER($H44))</formula>
    </cfRule>
  </conditionalFormatting>
  <conditionalFormatting sqref="A44:C63 J44:L63">
    <cfRule type="expression" dxfId="4136" priority="268">
      <formula>AND($K44 &gt; 0, ISNUMBER($K44))</formula>
    </cfRule>
    <cfRule type="expression" dxfId="4135" priority="269">
      <formula>AND($K44 = 0 * ISNUMBER($K44))</formula>
    </cfRule>
    <cfRule type="expression" dxfId="4134" priority="270">
      <formula>AND($K44 &lt; 0, ISNUMBER($K44))</formula>
    </cfRule>
  </conditionalFormatting>
  <conditionalFormatting sqref="D42:F43 E64:F64">
    <cfRule type="expression" dxfId="4133" priority="262">
      <formula>$E$64 &gt; 0</formula>
    </cfRule>
    <cfRule type="expression" dxfId="4132" priority="263">
      <formula>$E$64 = 0</formula>
    </cfRule>
    <cfRule type="expression" dxfId="4131" priority="264">
      <formula>$E$64 &lt; 0</formula>
    </cfRule>
  </conditionalFormatting>
  <conditionalFormatting sqref="G42:I43 H64:I64">
    <cfRule type="expression" dxfId="4130" priority="259">
      <formula>$H$64 &gt; 0</formula>
    </cfRule>
    <cfRule type="expression" dxfId="4129" priority="260">
      <formula>$H$64 = 0</formula>
    </cfRule>
    <cfRule type="expression" dxfId="4128" priority="261">
      <formula>$H$64 &lt; 0</formula>
    </cfRule>
  </conditionalFormatting>
  <conditionalFormatting sqref="J42:L43 K64:L64">
    <cfRule type="expression" dxfId="4127" priority="256">
      <formula>$K$64 &gt; 0</formula>
    </cfRule>
    <cfRule type="expression" dxfId="4126" priority="257">
      <formula>$K$64 = 0</formula>
    </cfRule>
    <cfRule type="expression" dxfId="4125" priority="258">
      <formula>$K$64 &lt; 0</formula>
    </cfRule>
  </conditionalFormatting>
  <conditionalFormatting sqref="M42:O43 N64:O64">
    <cfRule type="expression" dxfId="4124" priority="253">
      <formula>$N$64 &gt; 0</formula>
    </cfRule>
    <cfRule type="expression" dxfId="4123" priority="254">
      <formula>$N$64 = 0</formula>
    </cfRule>
    <cfRule type="expression" dxfId="4122" priority="255">
      <formula>$N$64 &lt; 0</formula>
    </cfRule>
  </conditionalFormatting>
  <conditionalFormatting sqref="A71:C90 M71:O90">
    <cfRule type="expression" dxfId="4121" priority="109">
      <formula>AND($N71 &gt; 0, ISNUMBER($N71))</formula>
    </cfRule>
    <cfRule type="expression" dxfId="4120" priority="110">
      <formula>AND($N71 = 0 * ISNUMBER($N71))</formula>
    </cfRule>
    <cfRule type="expression" dxfId="4119" priority="111">
      <formula>AND($N71 &lt; 0, ISNUMBER($N71))</formula>
    </cfRule>
  </conditionalFormatting>
  <conditionalFormatting sqref="A71:F90">
    <cfRule type="expression" dxfId="4118" priority="118">
      <formula>AND($E71 &gt; 0, ISNUMBER($E71))</formula>
    </cfRule>
    <cfRule type="expression" dxfId="4117" priority="119">
      <formula>AND($E71 = 0 * ISNUMBER($E71))</formula>
    </cfRule>
    <cfRule type="expression" dxfId="4116" priority="120">
      <formula>AND($E71 &lt; 0, ISNUMBER($E71))</formula>
    </cfRule>
  </conditionalFormatting>
  <conditionalFormatting sqref="A71:C90 G71:I90">
    <cfRule type="expression" dxfId="4115" priority="115">
      <formula>AND($H71 &gt; 0, ISNUMBER($H71))</formula>
    </cfRule>
    <cfRule type="expression" dxfId="4114" priority="116">
      <formula>AND($H71 = 0 * ISNUMBER($H71))</formula>
    </cfRule>
    <cfRule type="expression" dxfId="4113" priority="117">
      <formula>AND($H71 &lt; 0, ISNUMBER($H71))</formula>
    </cfRule>
  </conditionalFormatting>
  <conditionalFormatting sqref="A71:C90 J71:L90">
    <cfRule type="expression" dxfId="4112" priority="112">
      <formula>AND($K71 &gt; 0, ISNUMBER($K71))</formula>
    </cfRule>
    <cfRule type="expression" dxfId="4111" priority="113">
      <formula>AND($K71 = 0 * ISNUMBER($K71))</formula>
    </cfRule>
    <cfRule type="expression" dxfId="4110" priority="114">
      <formula>AND($K71 &lt; 0, ISNUMBER($K71))</formula>
    </cfRule>
  </conditionalFormatting>
  <conditionalFormatting sqref="D69:F70 E91:F91">
    <cfRule type="expression" dxfId="4109" priority="106">
      <formula>$E$91 &gt; 0</formula>
    </cfRule>
    <cfRule type="expression" dxfId="4108" priority="107">
      <formula>$E$91 = 0</formula>
    </cfRule>
    <cfRule type="expression" dxfId="4107" priority="108">
      <formula>$E$91 &lt; 0</formula>
    </cfRule>
  </conditionalFormatting>
  <conditionalFormatting sqref="G69:I70 H91:I91">
    <cfRule type="expression" dxfId="4106" priority="103">
      <formula>$H$91 &gt; 0</formula>
    </cfRule>
    <cfRule type="expression" dxfId="4105" priority="104">
      <formula>$H$91 = 0</formula>
    </cfRule>
    <cfRule type="expression" dxfId="4104" priority="105">
      <formula>$H$91 &lt; 0</formula>
    </cfRule>
  </conditionalFormatting>
  <conditionalFormatting sqref="J69:L70 K91:L91">
    <cfRule type="expression" dxfId="4103" priority="100">
      <formula>$K$91 &gt; 0</formula>
    </cfRule>
    <cfRule type="expression" dxfId="4102" priority="101">
      <formula>$K$91 = 0</formula>
    </cfRule>
    <cfRule type="expression" dxfId="4101" priority="102">
      <formula>$K$91 &lt; 0</formula>
    </cfRule>
  </conditionalFormatting>
  <conditionalFormatting sqref="M69:O70 N91:O91">
    <cfRule type="expression" dxfId="4100" priority="97">
      <formula>$N$91 &gt; 0</formula>
    </cfRule>
    <cfRule type="expression" dxfId="4099" priority="98">
      <formula>$N$91 = 0</formula>
    </cfRule>
    <cfRule type="expression" dxfId="4098" priority="99">
      <formula>$N$91 &lt; 0</formula>
    </cfRule>
  </conditionalFormatting>
  <conditionalFormatting sqref="A98:C117 M98:O117">
    <cfRule type="expression" dxfId="4097" priority="85">
      <formula>AND($N98 &gt; 0, ISNUMBER($N98))</formula>
    </cfRule>
    <cfRule type="expression" dxfId="4096" priority="86">
      <formula>AND($N98 = 0 * ISNUMBER($N98))</formula>
    </cfRule>
    <cfRule type="expression" dxfId="4095" priority="87">
      <formula>AND($N98 &lt; 0, ISNUMBER($N98))</formula>
    </cfRule>
  </conditionalFormatting>
  <conditionalFormatting sqref="A98:F117">
    <cfRule type="expression" dxfId="4094" priority="94">
      <formula>AND($E98 &gt; 0, ISNUMBER($E98))</formula>
    </cfRule>
    <cfRule type="expression" dxfId="4093" priority="95">
      <formula>AND($E98 = 0 * ISNUMBER($E98))</formula>
    </cfRule>
    <cfRule type="expression" dxfId="4092" priority="96">
      <formula>AND($E98 &lt; 0, ISNUMBER($E98))</formula>
    </cfRule>
  </conditionalFormatting>
  <conditionalFormatting sqref="A98:C117 G98:I117">
    <cfRule type="expression" dxfId="4091" priority="91">
      <formula>AND($H98 &gt; 0, ISNUMBER($H98))</formula>
    </cfRule>
    <cfRule type="expression" dxfId="4090" priority="92">
      <formula>AND($H98 = 0 * ISNUMBER($H98))</formula>
    </cfRule>
    <cfRule type="expression" dxfId="4089" priority="93">
      <formula>AND($H98 &lt; 0, ISNUMBER($H98))</formula>
    </cfRule>
  </conditionalFormatting>
  <conditionalFormatting sqref="A98:C117 J98:L117">
    <cfRule type="expression" dxfId="4088" priority="88">
      <formula>AND($K98 &gt; 0, ISNUMBER($K98))</formula>
    </cfRule>
    <cfRule type="expression" dxfId="4087" priority="89">
      <formula>AND($K98 = 0 * ISNUMBER($K98))</formula>
    </cfRule>
    <cfRule type="expression" dxfId="4086" priority="90">
      <formula>AND($K98 &lt; 0, ISNUMBER($K98))</formula>
    </cfRule>
  </conditionalFormatting>
  <conditionalFormatting sqref="D96:F97 E118:F118">
    <cfRule type="expression" dxfId="4085" priority="82">
      <formula>$E$118 &gt; 0</formula>
    </cfRule>
    <cfRule type="expression" dxfId="4084" priority="83">
      <formula>$E$118 = 0</formula>
    </cfRule>
    <cfRule type="expression" dxfId="4083" priority="84">
      <formula>$E$118 &lt; 0</formula>
    </cfRule>
  </conditionalFormatting>
  <conditionalFormatting sqref="G96:I97 H118:I118">
    <cfRule type="expression" dxfId="4082" priority="79">
      <formula>$H$118 &gt; 0</formula>
    </cfRule>
    <cfRule type="expression" dxfId="4081" priority="80">
      <formula>$H$118 = 0</formula>
    </cfRule>
    <cfRule type="expression" dxfId="4080" priority="81">
      <formula>$H$118 &lt; 0</formula>
    </cfRule>
  </conditionalFormatting>
  <conditionalFormatting sqref="J96:L97 K118:L118">
    <cfRule type="expression" dxfId="4079" priority="76">
      <formula>$K$118 &gt; 0</formula>
    </cfRule>
    <cfRule type="expression" dxfId="4078" priority="77">
      <formula>$K$118 = 0</formula>
    </cfRule>
    <cfRule type="expression" dxfId="4077" priority="78">
      <formula>$K$118 &lt; 0</formula>
    </cfRule>
  </conditionalFormatting>
  <conditionalFormatting sqref="M96:O97 N118:O118">
    <cfRule type="expression" dxfId="4076" priority="73">
      <formula>$N$118 &gt; 0</formula>
    </cfRule>
    <cfRule type="expression" dxfId="4075" priority="74">
      <formula>$N$118 = 0</formula>
    </cfRule>
    <cfRule type="expression" dxfId="4074" priority="75">
      <formula>$N$118 &lt; 0</formula>
    </cfRule>
  </conditionalFormatting>
  <conditionalFormatting sqref="A125:C144 M125:O144">
    <cfRule type="expression" dxfId="4073" priority="61">
      <formula>AND($N125 &gt; 0, ISNUMBER($N125))</formula>
    </cfRule>
    <cfRule type="expression" dxfId="4072" priority="62">
      <formula>AND($N125 = 0 * ISNUMBER($N125))</formula>
    </cfRule>
    <cfRule type="expression" dxfId="4071" priority="63">
      <formula>AND($N125 &lt; 0, ISNUMBER($N125))</formula>
    </cfRule>
  </conditionalFormatting>
  <conditionalFormatting sqref="A125:F144">
    <cfRule type="expression" dxfId="4070" priority="70">
      <formula>AND($E125 &gt; 0, ISNUMBER($E125))</formula>
    </cfRule>
    <cfRule type="expression" dxfId="4069" priority="71">
      <formula>AND($E125 = 0 * ISNUMBER($E125))</formula>
    </cfRule>
    <cfRule type="expression" dxfId="4068" priority="72">
      <formula>AND($E125 &lt; 0, ISNUMBER($E125))</formula>
    </cfRule>
  </conditionalFormatting>
  <conditionalFormatting sqref="A125:C144 G125:I144">
    <cfRule type="expression" dxfId="4067" priority="67">
      <formula>AND($H125 &gt; 0, ISNUMBER($H125))</formula>
    </cfRule>
    <cfRule type="expression" dxfId="4066" priority="68">
      <formula>AND($H125 = 0 * ISNUMBER($H125))</formula>
    </cfRule>
    <cfRule type="expression" dxfId="4065" priority="69">
      <formula>AND($H125 &lt; 0, ISNUMBER($H125))</formula>
    </cfRule>
  </conditionalFormatting>
  <conditionalFormatting sqref="A125:C144 J125:L144">
    <cfRule type="expression" dxfId="4064" priority="64">
      <formula>AND($K125 &gt; 0, ISNUMBER($K125))</formula>
    </cfRule>
    <cfRule type="expression" dxfId="4063" priority="65">
      <formula>AND($K125 = 0 * ISNUMBER($K125))</formula>
    </cfRule>
    <cfRule type="expression" dxfId="4062" priority="66">
      <formula>AND($K125 &lt; 0, ISNUMBER($K125))</formula>
    </cfRule>
  </conditionalFormatting>
  <conditionalFormatting sqref="D123:F124 E145:F145">
    <cfRule type="expression" dxfId="4061" priority="58">
      <formula>$E$145 &gt; 0</formula>
    </cfRule>
    <cfRule type="expression" dxfId="4060" priority="59">
      <formula>$E$145 = 0</formula>
    </cfRule>
    <cfRule type="expression" dxfId="4059" priority="60">
      <formula>$E$145 &lt; 0</formula>
    </cfRule>
  </conditionalFormatting>
  <conditionalFormatting sqref="G123:I124 H145:I145">
    <cfRule type="expression" dxfId="4058" priority="55">
      <formula>$H$145 &gt; 0</formula>
    </cfRule>
    <cfRule type="expression" dxfId="4057" priority="56">
      <formula>$H$145 = 0</formula>
    </cfRule>
    <cfRule type="expression" dxfId="4056" priority="57">
      <formula>$H$145 &lt; 0</formula>
    </cfRule>
  </conditionalFormatting>
  <conditionalFormatting sqref="J123:L124 K145:L145">
    <cfRule type="expression" dxfId="4055" priority="52">
      <formula>$K$145 &gt; 0</formula>
    </cfRule>
    <cfRule type="expression" dxfId="4054" priority="53">
      <formula>$K$145 = 0</formula>
    </cfRule>
    <cfRule type="expression" dxfId="4053" priority="54">
      <formula>$K$145 &lt; 0</formula>
    </cfRule>
  </conditionalFormatting>
  <conditionalFormatting sqref="M123:O124 N145:O145">
    <cfRule type="expression" dxfId="4052" priority="49">
      <formula>$N$145 &gt; 0</formula>
    </cfRule>
    <cfRule type="expression" dxfId="4051" priority="50">
      <formula>$N$145 = 0</formula>
    </cfRule>
    <cfRule type="expression" dxfId="4050" priority="51">
      <formula>$N$145 &lt; 0</formula>
    </cfRule>
  </conditionalFormatting>
  <conditionalFormatting sqref="A152:C171 M152:O171">
    <cfRule type="expression" dxfId="4049" priority="37">
      <formula>AND($N152 &gt; 0, ISNUMBER($N152))</formula>
    </cfRule>
    <cfRule type="expression" dxfId="4048" priority="38">
      <formula>AND($N152 = 0 * ISNUMBER($N152))</formula>
    </cfRule>
    <cfRule type="expression" dxfId="4047" priority="39">
      <formula>AND($N152 &lt; 0, ISNUMBER($N152))</formula>
    </cfRule>
  </conditionalFormatting>
  <conditionalFormatting sqref="A152:F171">
    <cfRule type="expression" dxfId="4046" priority="46">
      <formula>AND($E152 &gt; 0, ISNUMBER($E152))</formula>
    </cfRule>
    <cfRule type="expression" dxfId="4045" priority="47">
      <formula>AND($E152 = 0 * ISNUMBER($E152))</formula>
    </cfRule>
    <cfRule type="expression" dxfId="4044" priority="48">
      <formula>AND($E152 &lt; 0, ISNUMBER($E152))</formula>
    </cfRule>
  </conditionalFormatting>
  <conditionalFormatting sqref="A152:C171 G152:I171">
    <cfRule type="expression" dxfId="4043" priority="43">
      <formula>AND($H152 &gt; 0, ISNUMBER($H152))</formula>
    </cfRule>
    <cfRule type="expression" dxfId="4042" priority="44">
      <formula>AND($H152 = 0 * ISNUMBER($H152))</formula>
    </cfRule>
    <cfRule type="expression" dxfId="4041" priority="45">
      <formula>AND($H152 &lt; 0, ISNUMBER($H152))</formula>
    </cfRule>
  </conditionalFormatting>
  <conditionalFormatting sqref="A152:C171 J152:L171">
    <cfRule type="expression" dxfId="4040" priority="40">
      <formula>AND($K152 &gt; 0, ISNUMBER($K152))</formula>
    </cfRule>
    <cfRule type="expression" dxfId="4039" priority="41">
      <formula>AND($K152 = 0 * ISNUMBER($K152))</formula>
    </cfRule>
    <cfRule type="expression" dxfId="4038" priority="42">
      <formula>AND($K152 &lt; 0, ISNUMBER($K152))</formula>
    </cfRule>
  </conditionalFormatting>
  <conditionalFormatting sqref="D150:F151 E172:F172">
    <cfRule type="expression" dxfId="4037" priority="34">
      <formula>$E$172 &gt; 0</formula>
    </cfRule>
    <cfRule type="expression" dxfId="4036" priority="35">
      <formula>$E$172 = 0</formula>
    </cfRule>
    <cfRule type="expression" dxfId="4035" priority="36">
      <formula>$E$172 &lt; 0</formula>
    </cfRule>
  </conditionalFormatting>
  <conditionalFormatting sqref="G150:I151 H172:I172">
    <cfRule type="expression" dxfId="4034" priority="31">
      <formula>$H$172 &gt; 0</formula>
    </cfRule>
    <cfRule type="expression" dxfId="4033" priority="32">
      <formula>$H$172 = 0</formula>
    </cfRule>
    <cfRule type="expression" dxfId="4032" priority="33">
      <formula>$H$172 &lt; 0</formula>
    </cfRule>
  </conditionalFormatting>
  <conditionalFormatting sqref="J150:L151 K172:L172">
    <cfRule type="expression" dxfId="4031" priority="28">
      <formula>$K$172 &gt; 0</formula>
    </cfRule>
    <cfRule type="expression" dxfId="4030" priority="29">
      <formula>$K$172 = 0</formula>
    </cfRule>
    <cfRule type="expression" dxfId="4029" priority="30">
      <formula>$K$172 &lt; 0</formula>
    </cfRule>
  </conditionalFormatting>
  <conditionalFormatting sqref="M150:O151 N172:O172">
    <cfRule type="expression" dxfId="4028" priority="25">
      <formula>$N$172 &gt; 0</formula>
    </cfRule>
    <cfRule type="expression" dxfId="4027" priority="26">
      <formula>$N$172 = 0</formula>
    </cfRule>
    <cfRule type="expression" dxfId="4026" priority="27">
      <formula>$N$172 &lt; 0</formula>
    </cfRule>
  </conditionalFormatting>
  <conditionalFormatting sqref="A179:C198 M179:O198">
    <cfRule type="expression" dxfId="4025" priority="13">
      <formula>AND($N179 &gt; 0, ISNUMBER($N179))</formula>
    </cfRule>
    <cfRule type="expression" dxfId="4024" priority="14">
      <formula>AND($N179 = 0 * ISNUMBER($N179))</formula>
    </cfRule>
    <cfRule type="expression" dxfId="4023" priority="15">
      <formula>AND($N179 &lt; 0, ISNUMBER($N179))</formula>
    </cfRule>
  </conditionalFormatting>
  <conditionalFormatting sqref="A179:F198">
    <cfRule type="expression" dxfId="4022" priority="22">
      <formula>AND($E179 &gt; 0, ISNUMBER($E179))</formula>
    </cfRule>
    <cfRule type="expression" dxfId="4021" priority="23">
      <formula>AND($E179 = 0 * ISNUMBER($E179))</formula>
    </cfRule>
    <cfRule type="expression" dxfId="4020" priority="24">
      <formula>AND($E179 &lt; 0, ISNUMBER($E179))</formula>
    </cfRule>
  </conditionalFormatting>
  <conditionalFormatting sqref="A179:C198 G179:I198">
    <cfRule type="expression" dxfId="4019" priority="19">
      <formula>AND($H179 &gt; 0, ISNUMBER($H179))</formula>
    </cfRule>
    <cfRule type="expression" dxfId="4018" priority="20">
      <formula>AND($H179 = 0 * ISNUMBER($H179))</formula>
    </cfRule>
    <cfRule type="expression" dxfId="4017" priority="21">
      <formula>AND($H179 &lt; 0, ISNUMBER($H179))</formula>
    </cfRule>
  </conditionalFormatting>
  <conditionalFormatting sqref="A179:C198 J179:L198">
    <cfRule type="expression" dxfId="4016" priority="16">
      <formula>AND($K179 &gt; 0, ISNUMBER($K179))</formula>
    </cfRule>
    <cfRule type="expression" dxfId="4015" priority="17">
      <formula>AND($K179 = 0 * ISNUMBER($K179))</formula>
    </cfRule>
    <cfRule type="expression" dxfId="4014" priority="18">
      <formula>AND($K179 &lt; 0, ISNUMBER($K179))</formula>
    </cfRule>
  </conditionalFormatting>
  <conditionalFormatting sqref="D177:F178 E199:F199">
    <cfRule type="expression" dxfId="4013" priority="10">
      <formula>$E$199 &gt; 0</formula>
    </cfRule>
    <cfRule type="expression" dxfId="4012" priority="11">
      <formula>$E$199 = 0</formula>
    </cfRule>
    <cfRule type="expression" dxfId="4011" priority="12">
      <formula>$E$199 &lt; 0</formula>
    </cfRule>
  </conditionalFormatting>
  <conditionalFormatting sqref="G177:I178 H199:I199">
    <cfRule type="expression" dxfId="4010" priority="7">
      <formula>$H$199 &gt; 0</formula>
    </cfRule>
    <cfRule type="expression" dxfId="4009" priority="8">
      <formula>$H$199 = 0</formula>
    </cfRule>
    <cfRule type="expression" dxfId="4008" priority="9">
      <formula>$H$199 &lt; 0</formula>
    </cfRule>
  </conditionalFormatting>
  <conditionalFormatting sqref="J177:L178 K199:L199">
    <cfRule type="expression" dxfId="4007" priority="4">
      <formula>$K$199 &gt; 0</formula>
    </cfRule>
    <cfRule type="expression" dxfId="4006" priority="5">
      <formula>$K$199 = 0</formula>
    </cfRule>
    <cfRule type="expression" dxfId="4005" priority="6">
      <formula>$K$199 &lt; 0</formula>
    </cfRule>
  </conditionalFormatting>
  <conditionalFormatting sqref="M177:O178 N199:O199">
    <cfRule type="expression" dxfId="4004" priority="1">
      <formula>$N$199 &gt; 0</formula>
    </cfRule>
    <cfRule type="expression" dxfId="4003" priority="2">
      <formula>$N$199 = 0</formula>
    </cfRule>
    <cfRule type="expression" dxfId="40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191</v>
      </c>
      <c r="B2" s="11" t="s">
        <v>192</v>
      </c>
      <c r="C2" s="91">
        <v>1080</v>
      </c>
      <c r="D2" s="88">
        <v>0.51260504200000001</v>
      </c>
      <c r="E2" s="89">
        <v>474947582.71337605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1">
        <v>31990</v>
      </c>
      <c r="D3" s="88">
        <v>0.27450199199999997</v>
      </c>
      <c r="E3" s="89">
        <v>13146624.580034081</v>
      </c>
      <c r="F3" s="35"/>
      <c r="G3" s="350" t="s">
        <v>290</v>
      </c>
      <c r="H3" s="371" t="s">
        <v>409</v>
      </c>
      <c r="I3" s="371"/>
      <c r="K3" s="289" t="s">
        <v>34</v>
      </c>
      <c r="L3" s="290"/>
      <c r="M3" s="290"/>
      <c r="N3" s="291"/>
      <c r="O3" s="289" t="s">
        <v>292</v>
      </c>
      <c r="P3" s="290"/>
      <c r="Q3" s="290"/>
      <c r="R3" s="291"/>
    </row>
    <row r="4" spans="1:18" ht="17.25" thickBot="1">
      <c r="A4" s="40" t="s">
        <v>273</v>
      </c>
      <c r="B4" s="11" t="s">
        <v>274</v>
      </c>
      <c r="C4" s="91">
        <v>16330</v>
      </c>
      <c r="D4" s="88">
        <v>0.23618470859999999</v>
      </c>
      <c r="E4" s="89">
        <v>97960399.609126553</v>
      </c>
      <c r="F4" s="35"/>
      <c r="G4" s="351"/>
      <c r="H4" s="372"/>
      <c r="I4" s="372"/>
      <c r="K4" s="354" t="s">
        <v>55</v>
      </c>
      <c r="L4" s="375">
        <f ca="1">NOW()</f>
        <v>44337.003380092596</v>
      </c>
      <c r="M4" s="376"/>
      <c r="N4" s="377"/>
      <c r="O4" s="366" t="s">
        <v>55</v>
      </c>
      <c r="P4" s="375">
        <f ca="1">NOW()</f>
        <v>44337.003380092596</v>
      </c>
      <c r="Q4" s="376"/>
      <c r="R4" s="377"/>
    </row>
    <row r="5" spans="1:18" ht="17.25" thickBot="1">
      <c r="A5" s="40" t="s">
        <v>113</v>
      </c>
      <c r="B5" s="11" t="s">
        <v>114</v>
      </c>
      <c r="C5" s="91">
        <v>9985</v>
      </c>
      <c r="D5" s="88">
        <v>0.23423980220000001</v>
      </c>
      <c r="E5" s="89">
        <v>10685899.25083827</v>
      </c>
      <c r="F5" s="35"/>
      <c r="K5" s="351"/>
      <c r="L5" s="36" t="s">
        <v>58</v>
      </c>
      <c r="M5" s="69" t="s">
        <v>59</v>
      </c>
      <c r="N5" s="65" t="s">
        <v>294</v>
      </c>
      <c r="O5" s="35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131</v>
      </c>
      <c r="B6" s="11" t="s">
        <v>132</v>
      </c>
      <c r="C6" s="91">
        <v>172</v>
      </c>
      <c r="D6" s="88">
        <v>0.1862068966</v>
      </c>
      <c r="E6" s="89">
        <v>1910901028.5351315</v>
      </c>
      <c r="F6" s="35"/>
      <c r="G6" s="289" t="s">
        <v>52</v>
      </c>
      <c r="H6" s="290"/>
      <c r="I6" s="29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110</v>
      </c>
      <c r="M6" s="72">
        <f t="shared" ref="M6:M25" ca="1" si="1">_xlfn.IFNA(VLOOKUP(K6, $B$2:$E$200, 3, FALSE), "")</f>
        <v>5.7692307700000001E-2</v>
      </c>
      <c r="N6" s="81">
        <f ca="1">_xlfn.IFNA(VLOOKUP(K6, $B$2:$E$200, 4, FALSE), "")</f>
        <v>196585130.40175191</v>
      </c>
      <c r="O6" s="46" t="str">
        <f>INDEX($A$2:$D$200, MATCH(LARGE($D$2:$D$200, 1), $D$2:$D$200, 0), 2)</f>
        <v>온톨로지가스</v>
      </c>
      <c r="P6" s="38">
        <f t="shared" ref="P6:P25" si="2">_xlfn.IFNA(VLOOKUP(O6, $B$2:$D$200, 2, FALSE), "")</f>
        <v>1080</v>
      </c>
      <c r="Q6" s="72">
        <f t="shared" ref="Q6:Q25" si="3">_xlfn.IFNA(VLOOKUP(O6, $B$2:$D$200, 3, FALSE), "")</f>
        <v>0.51260504200000001</v>
      </c>
      <c r="R6" s="81">
        <f>_xlfn.IFNA(VLOOKUP(O6, $B$2:$E$200, 4, FALSE), "")</f>
        <v>474947582.71337605</v>
      </c>
    </row>
    <row r="7" spans="1:18">
      <c r="A7" s="40" t="s">
        <v>141</v>
      </c>
      <c r="B7" s="11" t="s">
        <v>142</v>
      </c>
      <c r="C7" s="91">
        <v>377</v>
      </c>
      <c r="D7" s="88">
        <v>0.17445482870000001</v>
      </c>
      <c r="E7" s="89">
        <v>92847567.680293486</v>
      </c>
      <c r="F7" s="35"/>
      <c r="G7" s="298" t="s">
        <v>36</v>
      </c>
      <c r="H7" s="299"/>
      <c r="I7" s="300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6.1728395E-3</v>
      </c>
      <c r="N7" s="82">
        <f t="shared" ref="N7:N25" ca="1" si="4">_xlfn.IFNA(VLOOKUP(K7, $B$2:$E$200, 4, FALSE), "")</f>
        <v>62242736.00795041</v>
      </c>
      <c r="O7" s="47" t="str">
        <f>INDEX($A$2:$D$200, MATCH(LARGE($D$2:$D$200, 2), $D$2:$D$200, 0), 2)</f>
        <v>웨이브</v>
      </c>
      <c r="P7" s="39">
        <f t="shared" si="2"/>
        <v>31990</v>
      </c>
      <c r="Q7" s="73">
        <f t="shared" si="3"/>
        <v>0.27450199199999997</v>
      </c>
      <c r="R7" s="82">
        <f t="shared" ref="R7:R25" si="5">_xlfn.IFNA(VLOOKUP(O7, $B$2:$E$200, 4, FALSE), "")</f>
        <v>13146624.580034081</v>
      </c>
    </row>
    <row r="8" spans="1:18" ht="17.25" thickBot="1">
      <c r="A8" s="40" t="s">
        <v>135</v>
      </c>
      <c r="B8" s="11" t="s">
        <v>136</v>
      </c>
      <c r="C8" s="91">
        <v>176</v>
      </c>
      <c r="D8" s="88">
        <v>0.1655629139</v>
      </c>
      <c r="E8" s="89">
        <v>144139305.74866784</v>
      </c>
      <c r="F8" s="35"/>
      <c r="G8" s="304"/>
      <c r="H8" s="305"/>
      <c r="I8" s="306"/>
      <c r="K8" s="56" t="str">
        <f ca="1">IFERROR(OFFSET(INDIRECT($H$3 &amp; "!A17"), 2, 0), "")</f>
        <v>룸네트워크</v>
      </c>
      <c r="L8" s="39">
        <f t="shared" ca="1" si="0"/>
        <v>109</v>
      </c>
      <c r="M8" s="73">
        <f t="shared" ca="1" si="1"/>
        <v>1.8691588799999999E-2</v>
      </c>
      <c r="N8" s="82">
        <f t="shared" ca="1" si="4"/>
        <v>101643827.21572912</v>
      </c>
      <c r="O8" s="47" t="str">
        <f>INDEX($A$2:$D$200, MATCH(LARGE($D$2:$D$200, 3), $D$2:$D$200, 0), 2)</f>
        <v>스팀달러</v>
      </c>
      <c r="P8" s="39">
        <f t="shared" si="2"/>
        <v>16330</v>
      </c>
      <c r="Q8" s="73">
        <f t="shared" si="3"/>
        <v>0.23618470859999999</v>
      </c>
      <c r="R8" s="82">
        <f t="shared" si="5"/>
        <v>97960399.609126553</v>
      </c>
    </row>
    <row r="9" spans="1:18" ht="17.25" thickBot="1">
      <c r="A9" s="40" t="s">
        <v>53</v>
      </c>
      <c r="B9" s="11" t="s">
        <v>54</v>
      </c>
      <c r="C9" s="91">
        <v>346</v>
      </c>
      <c r="D9" s="88">
        <v>0.16498316499999999</v>
      </c>
      <c r="E9" s="89">
        <v>101386227.79273719</v>
      </c>
      <c r="F9" s="35"/>
      <c r="G9" s="9" t="s">
        <v>38</v>
      </c>
      <c r="H9" s="290" t="s">
        <v>37</v>
      </c>
      <c r="I9" s="291"/>
      <c r="K9" s="56" t="str">
        <f ca="1">IFERROR(OFFSET(INDIRECT($H$3 &amp; "!A17"), 3, 0), "")</f>
        <v>이그니스</v>
      </c>
      <c r="L9" s="39">
        <f t="shared" ca="1" si="0"/>
        <v>110</v>
      </c>
      <c r="M9" s="73">
        <f t="shared" ca="1" si="1"/>
        <v>3.7735849100000003E-2</v>
      </c>
      <c r="N9" s="82">
        <f t="shared" ca="1" si="4"/>
        <v>74920253.156016737</v>
      </c>
      <c r="O9" s="47" t="str">
        <f>INDEX($A$2:$D$200, MATCH(LARGE($D$2:$D$200, 4), $D$2:$D$200, 0), 2)</f>
        <v>쎄타토큰</v>
      </c>
      <c r="P9" s="39">
        <f t="shared" si="2"/>
        <v>9985</v>
      </c>
      <c r="Q9" s="73">
        <f t="shared" si="3"/>
        <v>0.23423980220000001</v>
      </c>
      <c r="R9" s="82">
        <f t="shared" si="5"/>
        <v>10685899.25083827</v>
      </c>
    </row>
    <row r="10" spans="1:18">
      <c r="A10" s="40" t="s">
        <v>145</v>
      </c>
      <c r="B10" s="11" t="s">
        <v>146</v>
      </c>
      <c r="C10" s="91">
        <v>13060</v>
      </c>
      <c r="D10" s="88">
        <v>0.15066079299999999</v>
      </c>
      <c r="E10" s="89">
        <v>15685387.177853581</v>
      </c>
      <c r="F10" s="35"/>
      <c r="G10" s="373">
        <f>_xlfn.IFNA(VLOOKUP(G7, $B$2:$D$200, 3, FALSE), "-")</f>
        <v>2.7491613599999999E-2</v>
      </c>
      <c r="H10" s="367">
        <f>_xlfn.IFNA(VLOOKUP(G7, $B$2:$D$200, 2, FALSE), "-")</f>
        <v>51764000</v>
      </c>
      <c r="I10" s="368"/>
      <c r="K10" s="58" t="str">
        <f ca="1">IFERROR(OFFSET(INDIRECT($H$3 &amp; "!A17"), 4, 0), "")</f>
        <v>모스코인</v>
      </c>
      <c r="L10" s="44">
        <f t="shared" ca="1" si="0"/>
        <v>129</v>
      </c>
      <c r="M10" s="74">
        <f t="shared" ca="1" si="1"/>
        <v>0</v>
      </c>
      <c r="N10" s="86">
        <f t="shared" ca="1" si="4"/>
        <v>79147494.725167066</v>
      </c>
      <c r="O10" s="47" t="str">
        <f>INDEX($A$2:$D$200, MATCH(LARGE($D$2:$D$200, 5), $D$2:$D$200, 0), 2)</f>
        <v>비체인</v>
      </c>
      <c r="P10" s="39">
        <f t="shared" si="2"/>
        <v>172</v>
      </c>
      <c r="Q10" s="73">
        <f t="shared" si="3"/>
        <v>0.1862068966</v>
      </c>
      <c r="R10" s="86">
        <f t="shared" si="5"/>
        <v>1910901028.5351315</v>
      </c>
    </row>
    <row r="11" spans="1:18" ht="17.25" thickBot="1">
      <c r="A11" s="40" t="s">
        <v>83</v>
      </c>
      <c r="B11" s="11" t="s">
        <v>84</v>
      </c>
      <c r="C11" s="91">
        <v>2315</v>
      </c>
      <c r="D11" s="88">
        <v>0.1432098765</v>
      </c>
      <c r="E11" s="89">
        <v>280303150.88252628</v>
      </c>
      <c r="F11" s="35"/>
      <c r="G11" s="374"/>
      <c r="H11" s="369"/>
      <c r="I11" s="370"/>
      <c r="K11" s="56" t="str">
        <f ca="1">IFERROR(OFFSET(INDIRECT($H$3 &amp; "!A17"), 5, 0), "")</f>
        <v>센티넬프로토콜</v>
      </c>
      <c r="L11" s="39">
        <f t="shared" ca="1" si="0"/>
        <v>115</v>
      </c>
      <c r="M11" s="73">
        <f t="shared" ca="1" si="1"/>
        <v>2.6785714299999999E-2</v>
      </c>
      <c r="N11" s="95">
        <f t="shared" ca="1" si="4"/>
        <v>77441927.950108543</v>
      </c>
      <c r="O11" s="49" t="str">
        <f>INDEX($A$2:$D$200, MATCH(LARGE($D$2:$D$200, 6), $D$2:$D$200, 0), 2)</f>
        <v>쎄타퓨엘</v>
      </c>
      <c r="P11" s="45">
        <f t="shared" si="2"/>
        <v>377</v>
      </c>
      <c r="Q11" s="76">
        <f t="shared" si="3"/>
        <v>0.17445482870000001</v>
      </c>
      <c r="R11" s="95">
        <f t="shared" si="5"/>
        <v>92847567.680293486</v>
      </c>
    </row>
    <row r="12" spans="1:18" ht="17.25" thickBot="1">
      <c r="A12" s="40" t="s">
        <v>159</v>
      </c>
      <c r="B12" s="11" t="s">
        <v>160</v>
      </c>
      <c r="C12" s="91">
        <v>1885</v>
      </c>
      <c r="D12" s="88">
        <v>0.13897280970000001</v>
      </c>
      <c r="E12" s="89">
        <v>6902741.9533337904</v>
      </c>
      <c r="F12" s="35"/>
      <c r="K12" s="56" t="str">
        <f ca="1">IFERROR(OFFSET(INDIRECT($H$3 &amp; "!A17"), 6, 0), "")</f>
        <v>보라</v>
      </c>
      <c r="L12" s="39">
        <f t="shared" ca="1" si="0"/>
        <v>225</v>
      </c>
      <c r="M12" s="73">
        <f t="shared" ca="1" si="1"/>
        <v>-5.0632911400000001E-2</v>
      </c>
      <c r="N12" s="82">
        <f t="shared" ca="1" si="4"/>
        <v>148461908.44635269</v>
      </c>
      <c r="O12" s="47" t="str">
        <f>INDEX($A$2:$D$200, MATCH(LARGE($D$2:$D$200, 7), $D$2:$D$200, 0), 2)</f>
        <v>질리카</v>
      </c>
      <c r="P12" s="39">
        <f t="shared" si="2"/>
        <v>176</v>
      </c>
      <c r="Q12" s="73">
        <f t="shared" si="3"/>
        <v>0.1655629139</v>
      </c>
      <c r="R12" s="82">
        <f t="shared" si="5"/>
        <v>144139305.74866784</v>
      </c>
    </row>
    <row r="13" spans="1:18" ht="17.25" thickBot="1">
      <c r="A13" s="40" t="s">
        <v>295</v>
      </c>
      <c r="B13" s="11" t="s">
        <v>296</v>
      </c>
      <c r="C13" s="91">
        <v>517</v>
      </c>
      <c r="D13" s="88">
        <v>0.13626373629999999</v>
      </c>
      <c r="E13" s="89">
        <v>5749183774.357193</v>
      </c>
      <c r="F13" s="35"/>
      <c r="G13" s="289" t="s">
        <v>70</v>
      </c>
      <c r="H13" s="290"/>
      <c r="I13" s="291"/>
      <c r="K13" s="56" t="str">
        <f ca="1">IFERROR(OFFSET(INDIRECT($H$3 &amp; "!A17"), 7, 0), "")</f>
        <v>디카르고</v>
      </c>
      <c r="L13" s="39">
        <f t="shared" ca="1" si="0"/>
        <v>181</v>
      </c>
      <c r="M13" s="73">
        <f t="shared" ca="1" si="1"/>
        <v>6.4705882399999998E-2</v>
      </c>
      <c r="N13" s="82">
        <f t="shared" ca="1" si="4"/>
        <v>106703847.12700832</v>
      </c>
      <c r="O13" s="47" t="str">
        <f>INDEX($A$2:$D$200, MATCH(LARGE($D$2:$D$200, 8), $D$2:$D$200, 0), 2)</f>
        <v>헤데라해시그래프</v>
      </c>
      <c r="P13" s="39">
        <f t="shared" si="2"/>
        <v>346</v>
      </c>
      <c r="Q13" s="73">
        <f t="shared" si="3"/>
        <v>0.16498316499999999</v>
      </c>
      <c r="R13" s="82">
        <f t="shared" si="5"/>
        <v>101386227.79273719</v>
      </c>
    </row>
    <row r="14" spans="1:18">
      <c r="A14" s="40" t="s">
        <v>64</v>
      </c>
      <c r="B14" s="11" t="s">
        <v>65</v>
      </c>
      <c r="C14" s="91">
        <v>46.1</v>
      </c>
      <c r="D14" s="88">
        <v>0.12990196079999999</v>
      </c>
      <c r="E14" s="89">
        <v>374747041.31777436</v>
      </c>
      <c r="F14" s="35"/>
      <c r="G14" s="298" t="s">
        <v>36</v>
      </c>
      <c r="H14" s="299"/>
      <c r="I14" s="300"/>
      <c r="K14" s="56" t="str">
        <f ca="1">IFERROR(OFFSET(INDIRECT($H$3 &amp; "!A17"), 8, 0), "")</f>
        <v>픽셀</v>
      </c>
      <c r="L14" s="39">
        <f t="shared" ca="1" si="0"/>
        <v>93.2</v>
      </c>
      <c r="M14" s="73">
        <f t="shared" ca="1" si="1"/>
        <v>-4.7034764799999997E-2</v>
      </c>
      <c r="N14" s="82">
        <f t="shared" ca="1" si="4"/>
        <v>497323226.97478807</v>
      </c>
      <c r="O14" s="47" t="str">
        <f>INDEX($A$2:$D$200, MATCH(LARGE($D$2:$D$200, 9), $D$2:$D$200, 0), 2)</f>
        <v>가스</v>
      </c>
      <c r="P14" s="39">
        <f t="shared" si="2"/>
        <v>13060</v>
      </c>
      <c r="Q14" s="73">
        <f t="shared" si="3"/>
        <v>0.15066079299999999</v>
      </c>
      <c r="R14" s="82">
        <f t="shared" si="5"/>
        <v>15685387.177853581</v>
      </c>
    </row>
    <row r="15" spans="1:18" ht="17.25" thickBot="1">
      <c r="A15" s="40" t="s">
        <v>101</v>
      </c>
      <c r="B15" s="11" t="s">
        <v>102</v>
      </c>
      <c r="C15" s="91">
        <v>92230</v>
      </c>
      <c r="D15" s="88">
        <v>0.1280577299</v>
      </c>
      <c r="E15" s="89">
        <v>24624552.51243668</v>
      </c>
      <c r="F15" s="35"/>
      <c r="G15" s="304"/>
      <c r="H15" s="305"/>
      <c r="I15" s="306"/>
      <c r="K15" s="57" t="str">
        <f ca="1">IFERROR(OFFSET(INDIRECT($H$3 &amp; "!A17"), 9, 0), "")</f>
        <v>메타디움</v>
      </c>
      <c r="L15" s="37">
        <f t="shared" ca="1" si="0"/>
        <v>118</v>
      </c>
      <c r="M15" s="75">
        <f t="shared" ca="1" si="1"/>
        <v>3.50877193E-2</v>
      </c>
      <c r="N15" s="83">
        <f t="shared" ca="1" si="4"/>
        <v>148647541.69431794</v>
      </c>
      <c r="O15" s="48" t="str">
        <f>INDEX($A$2:$D$200, MATCH(LARGE($D$2:$D$200, 10), $D$2:$D$200, 0), 2)</f>
        <v>에이다</v>
      </c>
      <c r="P15" s="37">
        <f t="shared" si="2"/>
        <v>2315</v>
      </c>
      <c r="Q15" s="75">
        <f t="shared" si="3"/>
        <v>0.1432098765</v>
      </c>
      <c r="R15" s="83">
        <f t="shared" si="5"/>
        <v>280303150.88252628</v>
      </c>
    </row>
    <row r="16" spans="1:18" ht="17.25" thickBot="1">
      <c r="A16" s="40" t="s">
        <v>127</v>
      </c>
      <c r="B16" s="11" t="s">
        <v>128</v>
      </c>
      <c r="C16" s="91">
        <v>455</v>
      </c>
      <c r="D16" s="88">
        <v>0.12345679010000001</v>
      </c>
      <c r="E16" s="89">
        <v>14452856.388233891</v>
      </c>
      <c r="F16" s="35"/>
      <c r="G16" s="9" t="s">
        <v>38</v>
      </c>
      <c r="H16" s="290" t="s">
        <v>37</v>
      </c>
      <c r="I16" s="291"/>
      <c r="K16" s="55" t="str">
        <f ca="1">IFERROR(OFFSET(INDIRECT($H$3 &amp; "!A17"), 10, 0), "")</f>
        <v>피르마체인</v>
      </c>
      <c r="L16" s="38">
        <f t="shared" ca="1" si="0"/>
        <v>133</v>
      </c>
      <c r="M16" s="72">
        <f t="shared" ca="1" si="1"/>
        <v>2.3076923100000001E-2</v>
      </c>
      <c r="N16" s="81">
        <f t="shared" ca="1" si="4"/>
        <v>43075800.814944051</v>
      </c>
      <c r="O16" s="46" t="str">
        <f>INDEX($A$2:$D$200, MATCH(LARGE($D$2:$D$200, 11), $D$2:$D$200, 0), 2)</f>
        <v>엔진코인</v>
      </c>
      <c r="P16" s="38">
        <f t="shared" si="2"/>
        <v>1885</v>
      </c>
      <c r="Q16" s="72">
        <f t="shared" si="3"/>
        <v>0.13897280970000001</v>
      </c>
      <c r="R16" s="81">
        <f t="shared" si="5"/>
        <v>6902741.9533337904</v>
      </c>
    </row>
    <row r="17" spans="1:18">
      <c r="A17" s="40" t="s">
        <v>62</v>
      </c>
      <c r="B17" s="11" t="s">
        <v>63</v>
      </c>
      <c r="C17" s="91">
        <v>84620</v>
      </c>
      <c r="D17" s="88">
        <v>0.1125427294</v>
      </c>
      <c r="E17" s="89">
        <v>1537983.13912954</v>
      </c>
      <c r="F17" s="35"/>
      <c r="G17" s="373">
        <f>_xlfn.IFNA(VLOOKUP(G14, $B$2:$D$200, 3, FALSE), "-")</f>
        <v>2.7491613599999999E-2</v>
      </c>
      <c r="H17" s="367">
        <f>_xlfn.IFNA(VLOOKUP(G14, $B$2:$D$200, 2, FALSE), "-")</f>
        <v>51764000</v>
      </c>
      <c r="I17" s="368"/>
      <c r="K17" s="56" t="str">
        <f ca="1">IFERROR(OFFSET(INDIRECT($H$3 &amp; "!A17"), 11, 0), "")</f>
        <v>메디블록</v>
      </c>
      <c r="L17" s="39">
        <f t="shared" ca="1" si="0"/>
        <v>91.3</v>
      </c>
      <c r="M17" s="73">
        <f t="shared" ca="1" si="1"/>
        <v>2.6996625400000002E-2</v>
      </c>
      <c r="N17" s="82">
        <f t="shared" ca="1" si="4"/>
        <v>906652110.42718971</v>
      </c>
      <c r="O17" s="47" t="str">
        <f>INDEX($A$2:$D$200, MATCH(LARGE($D$2:$D$200, 12), $D$2:$D$200, 0), 2)</f>
        <v>도지코인</v>
      </c>
      <c r="P17" s="39">
        <f t="shared" si="2"/>
        <v>517</v>
      </c>
      <c r="Q17" s="73">
        <f t="shared" si="3"/>
        <v>0.13626373629999999</v>
      </c>
      <c r="R17" s="82">
        <f t="shared" si="5"/>
        <v>5749183774.357193</v>
      </c>
    </row>
    <row r="18" spans="1:18" ht="17.25" thickBot="1">
      <c r="A18" s="40" t="s">
        <v>241</v>
      </c>
      <c r="B18" s="11" t="s">
        <v>242</v>
      </c>
      <c r="C18" s="91">
        <v>6075</v>
      </c>
      <c r="D18" s="88">
        <v>0.1116193962</v>
      </c>
      <c r="E18" s="89">
        <v>10551715.43788163</v>
      </c>
      <c r="F18" s="35"/>
      <c r="G18" s="374"/>
      <c r="H18" s="369"/>
      <c r="I18" s="370"/>
      <c r="K18" s="56" t="str">
        <f ca="1">IFERROR(OFFSET(INDIRECT($H$3 &amp; "!A17"), 12, 0), "")</f>
        <v>플레이댑</v>
      </c>
      <c r="L18" s="39">
        <f t="shared" ca="1" si="0"/>
        <v>329</v>
      </c>
      <c r="M18" s="73">
        <f t="shared" ca="1" si="1"/>
        <v>4.11392405E-2</v>
      </c>
      <c r="N18" s="82">
        <f t="shared" ca="1" si="4"/>
        <v>48778192.187499031</v>
      </c>
      <c r="O18" s="47" t="str">
        <f>INDEX($A$2:$D$200, MATCH(LARGE($D$2:$D$200, 13), $D$2:$D$200, 0), 2)</f>
        <v>아이오에스티</v>
      </c>
      <c r="P18" s="39">
        <f t="shared" si="2"/>
        <v>46.1</v>
      </c>
      <c r="Q18" s="73">
        <f t="shared" si="3"/>
        <v>0.12990196079999999</v>
      </c>
      <c r="R18" s="82">
        <f t="shared" si="5"/>
        <v>374747041.31777436</v>
      </c>
    </row>
    <row r="19" spans="1:18" ht="17.25" thickBot="1">
      <c r="A19" s="40" t="s">
        <v>143</v>
      </c>
      <c r="B19" s="11" t="s">
        <v>144</v>
      </c>
      <c r="C19" s="91">
        <v>8335</v>
      </c>
      <c r="D19" s="88">
        <v>0.1047051027</v>
      </c>
      <c r="E19" s="89">
        <v>3930001.1356016202</v>
      </c>
      <c r="F19" s="35"/>
      <c r="K19" s="56" t="str">
        <f ca="1">IFERROR(OFFSET(INDIRECT($H$3 &amp; "!A17"), 13, 0), "")</f>
        <v>엔도르</v>
      </c>
      <c r="L19" s="39">
        <f t="shared" ca="1" si="0"/>
        <v>61.8</v>
      </c>
      <c r="M19" s="73">
        <f t="shared" ca="1" si="1"/>
        <v>-1.6155089E-3</v>
      </c>
      <c r="N19" s="82">
        <f t="shared" ca="1" si="4"/>
        <v>826503271.87544668</v>
      </c>
      <c r="O19" s="47" t="str">
        <f>INDEX($A$2:$D$200, MATCH(LARGE($D$2:$D$200, 14), $D$2:$D$200, 0), 2)</f>
        <v>이더리움클래식</v>
      </c>
      <c r="P19" s="39">
        <f t="shared" si="2"/>
        <v>92230</v>
      </c>
      <c r="Q19" s="73">
        <f t="shared" si="3"/>
        <v>0.1280577299</v>
      </c>
      <c r="R19" s="82">
        <f t="shared" si="5"/>
        <v>24624552.51243668</v>
      </c>
    </row>
    <row r="20" spans="1:18" ht="17.25" thickBot="1">
      <c r="A20" s="40" t="s">
        <v>73</v>
      </c>
      <c r="B20" s="11" t="s">
        <v>74</v>
      </c>
      <c r="C20" s="91">
        <v>21000</v>
      </c>
      <c r="D20" s="88">
        <v>0.1046817464</v>
      </c>
      <c r="E20" s="89">
        <v>1099054.59518464</v>
      </c>
      <c r="F20" s="35"/>
      <c r="G20" s="289" t="s">
        <v>286</v>
      </c>
      <c r="H20" s="290"/>
      <c r="I20" s="29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시빅</v>
      </c>
      <c r="P20" s="39">
        <f t="shared" si="2"/>
        <v>455</v>
      </c>
      <c r="Q20" s="73">
        <f t="shared" si="3"/>
        <v>0.12345679010000001</v>
      </c>
      <c r="R20" s="86">
        <f t="shared" si="5"/>
        <v>14452856.388233891</v>
      </c>
    </row>
    <row r="21" spans="1:18">
      <c r="A21" s="40" t="s">
        <v>177</v>
      </c>
      <c r="B21" s="11" t="s">
        <v>178</v>
      </c>
      <c r="C21" s="91">
        <v>34770</v>
      </c>
      <c r="D21" s="88">
        <v>0.1013620526</v>
      </c>
      <c r="E21" s="89">
        <v>332955.25468901999</v>
      </c>
      <c r="F21" s="35"/>
      <c r="G21" s="298" t="s">
        <v>36</v>
      </c>
      <c r="H21" s="299"/>
      <c r="I21" s="300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네오</v>
      </c>
      <c r="P21" s="45">
        <f t="shared" si="2"/>
        <v>84620</v>
      </c>
      <c r="Q21" s="76">
        <f t="shared" si="3"/>
        <v>0.1125427294</v>
      </c>
      <c r="R21" s="95">
        <f t="shared" si="5"/>
        <v>1537983.13912954</v>
      </c>
    </row>
    <row r="22" spans="1:18" ht="17.25" thickBot="1">
      <c r="A22" s="40" t="s">
        <v>161</v>
      </c>
      <c r="B22" s="11" t="s">
        <v>162</v>
      </c>
      <c r="C22" s="91">
        <v>1375</v>
      </c>
      <c r="D22" s="88">
        <v>0.1</v>
      </c>
      <c r="E22" s="89">
        <v>94274542.349255264</v>
      </c>
      <c r="F22" s="35"/>
      <c r="G22" s="304"/>
      <c r="H22" s="305"/>
      <c r="I22" s="30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리스크</v>
      </c>
      <c r="P22" s="39">
        <f t="shared" si="2"/>
        <v>6075</v>
      </c>
      <c r="Q22" s="73">
        <f t="shared" si="3"/>
        <v>0.1116193962</v>
      </c>
      <c r="R22" s="82">
        <f t="shared" si="5"/>
        <v>10551715.43788163</v>
      </c>
    </row>
    <row r="23" spans="1:18" ht="17.25" thickBot="1">
      <c r="A23" s="40" t="s">
        <v>87</v>
      </c>
      <c r="B23" s="11" t="s">
        <v>88</v>
      </c>
      <c r="C23" s="91">
        <v>400</v>
      </c>
      <c r="D23" s="88">
        <v>9.8901098899999998E-2</v>
      </c>
      <c r="E23" s="89">
        <v>130165062.75156821</v>
      </c>
      <c r="F23" s="35"/>
      <c r="G23" s="9" t="s">
        <v>38</v>
      </c>
      <c r="H23" s="290" t="s">
        <v>37</v>
      </c>
      <c r="I23" s="29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오미세고</v>
      </c>
      <c r="P23" s="39">
        <f t="shared" si="2"/>
        <v>8335</v>
      </c>
      <c r="Q23" s="73">
        <f t="shared" si="3"/>
        <v>0.1047051027</v>
      </c>
      <c r="R23" s="82">
        <f t="shared" si="5"/>
        <v>3930001.1356016202</v>
      </c>
    </row>
    <row r="24" spans="1:18">
      <c r="A24" s="40" t="s">
        <v>103</v>
      </c>
      <c r="B24" s="11" t="s">
        <v>104</v>
      </c>
      <c r="C24" s="91">
        <v>1710</v>
      </c>
      <c r="D24" s="88">
        <v>9.6153846200000004E-2</v>
      </c>
      <c r="E24" s="89">
        <v>54801187.347937673</v>
      </c>
      <c r="F24" s="35"/>
      <c r="G24" s="373">
        <f>_xlfn.IFNA(VLOOKUP(G21, $B$2:$D$200, 3, FALSE), "-")</f>
        <v>2.7491613599999999E-2</v>
      </c>
      <c r="H24" s="367">
        <f>_xlfn.IFNA(VLOOKUP(G21, $B$2:$D$200, 2, FALSE), "-")</f>
        <v>51764000</v>
      </c>
      <c r="I24" s="36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코스모스</v>
      </c>
      <c r="P24" s="39">
        <f t="shared" si="2"/>
        <v>21000</v>
      </c>
      <c r="Q24" s="73">
        <f t="shared" si="3"/>
        <v>0.1046817464</v>
      </c>
      <c r="R24" s="82">
        <f t="shared" si="5"/>
        <v>1099054.59518464</v>
      </c>
    </row>
    <row r="25" spans="1:18" ht="17.25" thickBot="1">
      <c r="A25" s="40" t="s">
        <v>193</v>
      </c>
      <c r="B25" s="11" t="s">
        <v>194</v>
      </c>
      <c r="C25" s="91">
        <v>9890</v>
      </c>
      <c r="D25" s="88">
        <v>8.9207048499999997E-2</v>
      </c>
      <c r="E25" s="89">
        <v>15391723.99203868</v>
      </c>
      <c r="F25" s="35"/>
      <c r="G25" s="374"/>
      <c r="H25" s="369"/>
      <c r="I25" s="37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어거</v>
      </c>
      <c r="P25" s="37">
        <f t="shared" si="2"/>
        <v>34770</v>
      </c>
      <c r="Q25" s="75">
        <f t="shared" si="3"/>
        <v>0.1013620526</v>
      </c>
      <c r="R25" s="83">
        <f t="shared" si="5"/>
        <v>332955.25468901999</v>
      </c>
    </row>
    <row r="26" spans="1:18">
      <c r="A26" s="40" t="s">
        <v>165</v>
      </c>
      <c r="B26" s="11" t="s">
        <v>166</v>
      </c>
      <c r="C26" s="91">
        <v>1460</v>
      </c>
      <c r="D26" s="88">
        <v>8.5501858700000002E-2</v>
      </c>
      <c r="E26" s="89">
        <v>4215222.4684604099</v>
      </c>
      <c r="F26" s="35"/>
    </row>
    <row r="27" spans="1:18" ht="17.25" thickBot="1">
      <c r="A27" s="40" t="s">
        <v>187</v>
      </c>
      <c r="B27" s="11" t="s">
        <v>188</v>
      </c>
      <c r="C27" s="91">
        <v>16330</v>
      </c>
      <c r="D27" s="88">
        <v>8.5049833899999996E-2</v>
      </c>
      <c r="E27" s="89">
        <v>11436721.7487182</v>
      </c>
      <c r="F27" s="35"/>
    </row>
    <row r="28" spans="1:18" ht="17.25" thickBot="1">
      <c r="A28" s="40" t="s">
        <v>97</v>
      </c>
      <c r="B28" s="11" t="s">
        <v>98</v>
      </c>
      <c r="C28" s="91">
        <v>5380</v>
      </c>
      <c r="D28" s="88">
        <v>8.4677419399999995E-2</v>
      </c>
      <c r="E28" s="89">
        <v>4777426.6976466598</v>
      </c>
      <c r="F28" s="35"/>
      <c r="G28" s="289" t="s">
        <v>46</v>
      </c>
      <c r="H28" s="290"/>
      <c r="I28" s="290"/>
      <c r="J28" s="291"/>
      <c r="K28" s="289" t="s">
        <v>44</v>
      </c>
      <c r="L28" s="290"/>
      <c r="M28" s="290"/>
      <c r="N28" s="291"/>
      <c r="O28" s="289" t="s">
        <v>45</v>
      </c>
      <c r="P28" s="290"/>
      <c r="Q28" s="290"/>
      <c r="R28" s="291"/>
    </row>
    <row r="29" spans="1:18" ht="17.25" thickBot="1">
      <c r="A29" s="40" t="s">
        <v>99</v>
      </c>
      <c r="B29" s="11" t="s">
        <v>100</v>
      </c>
      <c r="C29" s="91">
        <v>5.53</v>
      </c>
      <c r="D29" s="88">
        <v>8.4313725500000006E-2</v>
      </c>
      <c r="E29" s="89">
        <v>61068985323.674858</v>
      </c>
      <c r="F29" s="35"/>
      <c r="G29" s="354" t="s">
        <v>55</v>
      </c>
      <c r="H29" s="375">
        <f ca="1">NOW()</f>
        <v>44337.003380092596</v>
      </c>
      <c r="I29" s="376"/>
      <c r="J29" s="377"/>
      <c r="K29" s="366" t="s">
        <v>55</v>
      </c>
      <c r="L29" s="375">
        <f ca="1">NOW()</f>
        <v>44337.003380092596</v>
      </c>
      <c r="M29" s="376"/>
      <c r="N29" s="377"/>
      <c r="O29" s="366" t="s">
        <v>55</v>
      </c>
      <c r="P29" s="375">
        <f ca="1">NOW()</f>
        <v>44337.003380092596</v>
      </c>
      <c r="Q29" s="376"/>
      <c r="R29" s="377"/>
    </row>
    <row r="30" spans="1:18" ht="17.25" thickBot="1">
      <c r="A30" s="40" t="s">
        <v>109</v>
      </c>
      <c r="B30" s="11" t="s">
        <v>110</v>
      </c>
      <c r="C30" s="91">
        <v>1760</v>
      </c>
      <c r="D30" s="88">
        <v>8.3076923100000005E-2</v>
      </c>
      <c r="E30" s="89">
        <v>4929986.0782594597</v>
      </c>
      <c r="F30" s="35"/>
      <c r="G30" s="351"/>
      <c r="H30" s="36" t="s">
        <v>58</v>
      </c>
      <c r="I30" s="69" t="s">
        <v>59</v>
      </c>
      <c r="J30" s="65" t="s">
        <v>294</v>
      </c>
      <c r="K30" s="351"/>
      <c r="L30" s="36" t="s">
        <v>58</v>
      </c>
      <c r="M30" s="69" t="s">
        <v>59</v>
      </c>
      <c r="N30" s="65" t="s">
        <v>294</v>
      </c>
      <c r="O30" s="351"/>
      <c r="P30" s="36" t="s">
        <v>58</v>
      </c>
      <c r="Q30" s="69" t="s">
        <v>59</v>
      </c>
      <c r="R30" s="65" t="s">
        <v>294</v>
      </c>
    </row>
    <row r="31" spans="1:18">
      <c r="A31" s="40" t="s">
        <v>279</v>
      </c>
      <c r="B31" s="11" t="s">
        <v>280</v>
      </c>
      <c r="C31" s="91">
        <v>1120</v>
      </c>
      <c r="D31" s="88">
        <v>8.2125603899999997E-2</v>
      </c>
      <c r="E31" s="89">
        <v>25136551.40051461</v>
      </c>
      <c r="F31" s="35"/>
      <c r="G31" s="55" t="str">
        <f ca="1">IFERROR(OFFSET(INDIRECT($H$3 &amp; "!A98"), 0, 0), "")</f>
        <v>스팀달러</v>
      </c>
      <c r="H31" s="38">
        <f t="shared" ref="H31:H50" ca="1" si="7">_xlfn.IFNA(VLOOKUP(G31, $B$2:$D$200, 2, FALSE), "")</f>
        <v>16330</v>
      </c>
      <c r="I31" s="72">
        <f t="shared" ref="I31:I50" ca="1" si="8">_xlfn.IFNA(VLOOKUP(G31, $B$2:$D$200, 3, FALSE), "")</f>
        <v>0.23618470859999999</v>
      </c>
      <c r="J31" s="81">
        <f ca="1">_xlfn.IFNA(VLOOKUP(G31, $B$2:$E$200, 4, FALSE), "")</f>
        <v>97960399.609126553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61.8</v>
      </c>
      <c r="M31" s="72">
        <f t="shared" ref="M31:M50" ca="1" si="10">_xlfn.IFNA(VLOOKUP(K31, $B$2:$D$200, 3, FALSE), "")</f>
        <v>-1.6155089E-3</v>
      </c>
      <c r="N31" s="81">
        <f ca="1">_xlfn.IFNA(VLOOKUP(K31, $B$2:$E$200, 4, FALSE), "")</f>
        <v>826503271.87544668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315</v>
      </c>
      <c r="Q31" s="72">
        <f t="shared" ref="Q31:Q50" ca="1" si="12">_xlfn.IFNA(VLOOKUP(O31, $B$2:$D$200, 3, FALSE), "")</f>
        <v>-9.7421203400000003E-2</v>
      </c>
      <c r="R31" s="81">
        <f ca="1">_xlfn.IFNA(VLOOKUP(O31, $B$2:$E$200, 4, FALSE), "")</f>
        <v>320051556.13490075</v>
      </c>
    </row>
    <row r="32" spans="1:18">
      <c r="A32" s="40" t="s">
        <v>137</v>
      </c>
      <c r="B32" s="11" t="s">
        <v>138</v>
      </c>
      <c r="C32" s="91">
        <v>37310</v>
      </c>
      <c r="D32" s="88">
        <v>8.0196873200000005E-2</v>
      </c>
      <c r="E32" s="89">
        <v>4287724.4845495801</v>
      </c>
      <c r="F32" s="35"/>
      <c r="G32" s="56" t="str">
        <f ca="1">IFERROR(OFFSET(INDIRECT($H$3 &amp; "!A98"), 1, 0), "")</f>
        <v>아르고</v>
      </c>
      <c r="H32" s="39">
        <f t="shared" ca="1" si="7"/>
        <v>315</v>
      </c>
      <c r="I32" s="73">
        <f t="shared" ca="1" si="8"/>
        <v>-9.7421203400000003E-2</v>
      </c>
      <c r="J32" s="82">
        <f t="shared" ref="J32:J50" ca="1" si="13">_xlfn.IFNA(VLOOKUP(G32, $B$2:$E$200, 4, FALSE), "")</f>
        <v>320051556.13490075</v>
      </c>
      <c r="K32" s="56" t="str">
        <f ca="1">IFERROR(OFFSET(INDIRECT($H$3 &amp; "!A44"), 1, 0), "")</f>
        <v>엠블</v>
      </c>
      <c r="L32" s="39">
        <f t="shared" ca="1" si="9"/>
        <v>18.2</v>
      </c>
      <c r="M32" s="73">
        <f t="shared" ca="1" si="10"/>
        <v>2.82485876E-2</v>
      </c>
      <c r="N32" s="82">
        <f t="shared" ref="N32:N50" ca="1" si="14">_xlfn.IFNA(VLOOKUP(K32, $B$2:$E$200, 4, FALSE), "")</f>
        <v>1260263204.7912652</v>
      </c>
      <c r="O32" s="56" t="str">
        <f ca="1">IFERROR(OFFSET(INDIRECT($H$3 &amp; "!A71"), 1, 0), "")</f>
        <v>스팀</v>
      </c>
      <c r="P32" s="39">
        <f t="shared" ca="1" si="11"/>
        <v>941</v>
      </c>
      <c r="Q32" s="73">
        <f t="shared" ca="1" si="12"/>
        <v>4.4395116499999998E-2</v>
      </c>
      <c r="R32" s="82">
        <f t="shared" ref="R32:R50" ca="1" si="15">_xlfn.IFNA(VLOOKUP(O32, $B$2:$E$200, 4, FALSE), "")</f>
        <v>181755731.08055899</v>
      </c>
    </row>
    <row r="33" spans="1:18">
      <c r="A33" s="40" t="s">
        <v>95</v>
      </c>
      <c r="B33" s="11" t="s">
        <v>96</v>
      </c>
      <c r="C33" s="91">
        <v>3617000</v>
      </c>
      <c r="D33" s="88">
        <v>7.9701492499999999E-2</v>
      </c>
      <c r="E33" s="89">
        <v>368210.25678232999</v>
      </c>
      <c r="F33" s="35"/>
      <c r="G33" s="56" t="str">
        <f ca="1">IFERROR(OFFSET(INDIRECT($H$3 &amp; "!A98"), 2, 0), "")</f>
        <v>비트코인</v>
      </c>
      <c r="H33" s="39">
        <f t="shared" ca="1" si="7"/>
        <v>51764000</v>
      </c>
      <c r="I33" s="73">
        <f t="shared" ca="1" si="8"/>
        <v>2.7491613599999999E-2</v>
      </c>
      <c r="J33" s="82">
        <f t="shared" ca="1" si="13"/>
        <v>16378.51323733</v>
      </c>
      <c r="K33" s="56" t="str">
        <f ca="1">IFERROR(OFFSET(INDIRECT($H$3 &amp; "!A44"), 2, 0), "")</f>
        <v>옵저버</v>
      </c>
      <c r="L33" s="39">
        <f t="shared" ca="1" si="9"/>
        <v>18.100000000000001</v>
      </c>
      <c r="M33" s="73">
        <f t="shared" ca="1" si="10"/>
        <v>1.1173184399999999E-2</v>
      </c>
      <c r="N33" s="82">
        <f t="shared" ca="1" si="14"/>
        <v>775852057.93918824</v>
      </c>
      <c r="O33" s="56" t="str">
        <f ca="1">IFERROR(OFFSET(INDIRECT($H$3 &amp; "!A71"), 2, 0), "")</f>
        <v>보라</v>
      </c>
      <c r="P33" s="39">
        <f t="shared" ca="1" si="11"/>
        <v>225</v>
      </c>
      <c r="Q33" s="73">
        <f t="shared" ca="1" si="12"/>
        <v>-5.0632911400000001E-2</v>
      </c>
      <c r="R33" s="82">
        <f t="shared" ca="1" si="15"/>
        <v>148461908.44635269</v>
      </c>
    </row>
    <row r="34" spans="1:18">
      <c r="A34" s="40" t="s">
        <v>79</v>
      </c>
      <c r="B34" s="11" t="s">
        <v>80</v>
      </c>
      <c r="C34" s="91">
        <v>1105</v>
      </c>
      <c r="D34" s="88">
        <v>7.8048780499999998E-2</v>
      </c>
      <c r="E34" s="89">
        <v>6475697.4584360505</v>
      </c>
      <c r="F34" s="35"/>
      <c r="G34" s="56" t="str">
        <f ca="1">IFERROR(OFFSET(INDIRECT($H$3 &amp; "!A98"), 3, 0), "")</f>
        <v>스팀</v>
      </c>
      <c r="H34" s="39">
        <f t="shared" ca="1" si="7"/>
        <v>941</v>
      </c>
      <c r="I34" s="73">
        <f t="shared" ca="1" si="8"/>
        <v>4.4395116499999998E-2</v>
      </c>
      <c r="J34" s="82">
        <f t="shared" ca="1" si="13"/>
        <v>181755731.08055899</v>
      </c>
      <c r="K34" s="56" t="str">
        <f ca="1">IFERROR(OFFSET(INDIRECT($H$3 &amp; "!A44"), 3, 0), "")</f>
        <v>픽셀</v>
      </c>
      <c r="L34" s="39">
        <f t="shared" ca="1" si="9"/>
        <v>93.2</v>
      </c>
      <c r="M34" s="73">
        <f t="shared" ca="1" si="10"/>
        <v>-4.7034764799999997E-2</v>
      </c>
      <c r="N34" s="82">
        <f t="shared" ca="1" si="14"/>
        <v>497323226.97478807</v>
      </c>
      <c r="O34" s="56" t="str">
        <f ca="1">IFERROR(OFFSET(INDIRECT($H$3 &amp; "!A71"), 3, 0), "")</f>
        <v>마로</v>
      </c>
      <c r="P34" s="39">
        <f t="shared" ca="1" si="11"/>
        <v>378</v>
      </c>
      <c r="Q34" s="73">
        <f t="shared" ca="1" si="12"/>
        <v>3.5616438399999999E-2</v>
      </c>
      <c r="R34" s="82">
        <f t="shared" ca="1" si="15"/>
        <v>318689611.86783665</v>
      </c>
    </row>
    <row r="35" spans="1:18">
      <c r="A35" s="40" t="s">
        <v>139</v>
      </c>
      <c r="B35" s="11" t="s">
        <v>140</v>
      </c>
      <c r="C35" s="91">
        <v>2715</v>
      </c>
      <c r="D35" s="88">
        <v>7.5247524800000007E-2</v>
      </c>
      <c r="E35" s="89">
        <v>2777173.15613015</v>
      </c>
      <c r="F35" s="35"/>
      <c r="G35" s="58" t="str">
        <f ca="1">IFERROR(OFFSET(INDIRECT($H$3 &amp; "!A98"), 4, 0), "")</f>
        <v>보라</v>
      </c>
      <c r="H35" s="44">
        <f t="shared" ca="1" si="7"/>
        <v>225</v>
      </c>
      <c r="I35" s="74">
        <f t="shared" ca="1" si="8"/>
        <v>-5.0632911400000001E-2</v>
      </c>
      <c r="J35" s="86">
        <f t="shared" ca="1" si="13"/>
        <v>148461908.44635269</v>
      </c>
      <c r="K35" s="58" t="str">
        <f ca="1">IFERROR(OFFSET(INDIRECT($H$3 &amp; "!A44"), 4, 0), "")</f>
        <v>에스티피</v>
      </c>
      <c r="L35" s="44">
        <f t="shared" ca="1" si="9"/>
        <v>64.599999999999994</v>
      </c>
      <c r="M35" s="74">
        <f t="shared" ca="1" si="10"/>
        <v>3.6918138000000003E-2</v>
      </c>
      <c r="N35" s="86">
        <f t="shared" ca="1" si="14"/>
        <v>114432938.73146352</v>
      </c>
      <c r="O35" s="58" t="str">
        <f ca="1">IFERROR(OFFSET(INDIRECT($H$3 &amp; "!A71"), 4, 0), "")</f>
        <v>디카르고</v>
      </c>
      <c r="P35" s="44">
        <f t="shared" ca="1" si="11"/>
        <v>181</v>
      </c>
      <c r="Q35" s="74">
        <f t="shared" ca="1" si="12"/>
        <v>6.4705882399999998E-2</v>
      </c>
      <c r="R35" s="86">
        <f t="shared" ca="1" si="15"/>
        <v>106703847.12700832</v>
      </c>
    </row>
    <row r="36" spans="1:18">
      <c r="A36" s="40" t="s">
        <v>105</v>
      </c>
      <c r="B36" s="11" t="s">
        <v>106</v>
      </c>
      <c r="C36" s="91">
        <v>1460</v>
      </c>
      <c r="D36" s="88">
        <v>7.35294118E-2</v>
      </c>
      <c r="E36" s="89">
        <v>5018437.7521213302</v>
      </c>
      <c r="F36" s="35"/>
      <c r="G36" s="56" t="str">
        <f ca="1">IFERROR(OFFSET(INDIRECT($H$3 &amp; "!A98"), 5, 0), "")</f>
        <v>밀크</v>
      </c>
      <c r="H36" s="39">
        <f t="shared" ca="1" si="7"/>
        <v>1625</v>
      </c>
      <c r="I36" s="73">
        <f t="shared" ca="1" si="8"/>
        <v>6.9078947399999993E-2</v>
      </c>
      <c r="J36" s="95">
        <f t="shared" ca="1" si="13"/>
        <v>35052468.810048349</v>
      </c>
      <c r="K36" s="56" t="str">
        <f ca="1">IFERROR(OFFSET(INDIRECT($H$3 &amp; "!A44"), 5, 0), "")</f>
        <v>메디블록</v>
      </c>
      <c r="L36" s="39">
        <f t="shared" ca="1" si="9"/>
        <v>91.3</v>
      </c>
      <c r="M36" s="73">
        <f t="shared" ca="1" si="10"/>
        <v>2.6996625400000002E-2</v>
      </c>
      <c r="N36" s="95">
        <f t="shared" ca="1" si="14"/>
        <v>906652110.42718971</v>
      </c>
      <c r="O36" s="56" t="str">
        <f ca="1">IFERROR(OFFSET(INDIRECT($H$3 &amp; "!A71"), 5, 0), "")</f>
        <v>플레이댑</v>
      </c>
      <c r="P36" s="39">
        <f t="shared" ca="1" si="11"/>
        <v>329</v>
      </c>
      <c r="Q36" s="73">
        <f t="shared" ca="1" si="12"/>
        <v>4.11392405E-2</v>
      </c>
      <c r="R36" s="95">
        <f t="shared" ca="1" si="15"/>
        <v>48778192.187499031</v>
      </c>
    </row>
    <row r="37" spans="1:18">
      <c r="A37" s="40" t="s">
        <v>115</v>
      </c>
      <c r="B37" s="11" t="s">
        <v>116</v>
      </c>
      <c r="C37" s="91">
        <v>378</v>
      </c>
      <c r="D37" s="88">
        <v>7.0821529699999997E-2</v>
      </c>
      <c r="E37" s="89">
        <v>31314109.811529782</v>
      </c>
      <c r="F37" s="35"/>
      <c r="G37" s="56" t="str">
        <f ca="1">IFERROR(OFFSET(INDIRECT($H$3 &amp; "!A98"), 6, 0), "")</f>
        <v>마로</v>
      </c>
      <c r="H37" s="39">
        <f t="shared" ca="1" si="7"/>
        <v>378</v>
      </c>
      <c r="I37" s="73">
        <f t="shared" ca="1" si="8"/>
        <v>3.5616438399999999E-2</v>
      </c>
      <c r="J37" s="82">
        <f t="shared" ca="1" si="13"/>
        <v>318689611.86783665</v>
      </c>
      <c r="K37" s="56" t="str">
        <f ca="1">IFERROR(OFFSET(INDIRECT($H$3 &amp; "!A44"), 6, 0), "")</f>
        <v>아하토큰</v>
      </c>
      <c r="L37" s="39">
        <f t="shared" ca="1" si="9"/>
        <v>11.9</v>
      </c>
      <c r="M37" s="73">
        <f t="shared" ca="1" si="10"/>
        <v>1.7094017100000001E-2</v>
      </c>
      <c r="N37" s="82">
        <f t="shared" ca="1" si="14"/>
        <v>672734932.83441472</v>
      </c>
      <c r="O37" s="56" t="str">
        <f ca="1">IFERROR(OFFSET(INDIRECT($H$3 &amp; "!A71"), 6, 0), "")</f>
        <v>피르마체인</v>
      </c>
      <c r="P37" s="39">
        <f t="shared" ca="1" si="11"/>
        <v>133</v>
      </c>
      <c r="Q37" s="73">
        <f t="shared" ca="1" si="12"/>
        <v>2.3076923100000001E-2</v>
      </c>
      <c r="R37" s="82">
        <f t="shared" ca="1" si="15"/>
        <v>43075800.814944051</v>
      </c>
    </row>
    <row r="38" spans="1:18">
      <c r="A38" s="40" t="s">
        <v>223</v>
      </c>
      <c r="B38" s="11" t="s">
        <v>224</v>
      </c>
      <c r="C38" s="91">
        <v>1625</v>
      </c>
      <c r="D38" s="88">
        <v>6.9078947399999993E-2</v>
      </c>
      <c r="E38" s="89">
        <v>35052468.810048349</v>
      </c>
      <c r="F38" s="35"/>
      <c r="G38" s="56" t="str">
        <f ca="1">IFERROR(OFFSET(INDIRECT($H$3 &amp; "!A98"), 7, 0), "")</f>
        <v>코박토큰</v>
      </c>
      <c r="H38" s="39">
        <f t="shared" ca="1" si="7"/>
        <v>6555</v>
      </c>
      <c r="I38" s="73">
        <f t="shared" ca="1" si="8"/>
        <v>-8.3207261999999997E-3</v>
      </c>
      <c r="J38" s="82">
        <f t="shared" ca="1" si="13"/>
        <v>11599434.551077129</v>
      </c>
      <c r="K38" s="56" t="str">
        <f ca="1">IFERROR(OFFSET(INDIRECT($H$3 &amp; "!A44"), 7, 0), "")</f>
        <v>트웰브쉽스</v>
      </c>
      <c r="L38" s="39">
        <f t="shared" ca="1" si="9"/>
        <v>16</v>
      </c>
      <c r="M38" s="73">
        <f t="shared" ca="1" si="10"/>
        <v>1.9108280299999999E-2</v>
      </c>
      <c r="N38" s="82">
        <f t="shared" ca="1" si="14"/>
        <v>548597612.4100399</v>
      </c>
      <c r="O38" s="56" t="str">
        <f ca="1">IFERROR(OFFSET(INDIRECT($H$3 &amp; "!A71"), 7, 0), "")</f>
        <v>도지코인</v>
      </c>
      <c r="P38" s="39">
        <f t="shared" ca="1" si="11"/>
        <v>517</v>
      </c>
      <c r="Q38" s="73">
        <f t="shared" ca="1" si="12"/>
        <v>0.13626373629999999</v>
      </c>
      <c r="R38" s="82">
        <f t="shared" ca="1" si="15"/>
        <v>5749183774.357193</v>
      </c>
    </row>
    <row r="39" spans="1:18">
      <c r="A39" s="40" t="s">
        <v>85</v>
      </c>
      <c r="B39" s="11" t="s">
        <v>86</v>
      </c>
      <c r="C39" s="91">
        <v>8400</v>
      </c>
      <c r="D39" s="88">
        <v>6.8022886199999993E-2</v>
      </c>
      <c r="E39" s="89">
        <v>70133825.341385007</v>
      </c>
      <c r="F39" s="35"/>
      <c r="G39" s="56" t="str">
        <f ca="1">IFERROR(OFFSET(INDIRECT($H$3 &amp; "!A98"), 8, 0), "")</f>
        <v>엔도르</v>
      </c>
      <c r="H39" s="39">
        <f t="shared" ca="1" si="7"/>
        <v>61.8</v>
      </c>
      <c r="I39" s="73">
        <f t="shared" ca="1" si="8"/>
        <v>-1.6155089E-3</v>
      </c>
      <c r="J39" s="82">
        <f t="shared" ca="1" si="13"/>
        <v>826503271.87544668</v>
      </c>
      <c r="K39" s="56" t="str">
        <f ca="1">IFERROR(OFFSET(INDIRECT($H$3 &amp; "!A44"), 8, 0), "")</f>
        <v>무비블록</v>
      </c>
      <c r="L39" s="39">
        <f t="shared" ca="1" si="9"/>
        <v>11.2</v>
      </c>
      <c r="M39" s="73">
        <f t="shared" ca="1" si="10"/>
        <v>5.6603773599999997E-2</v>
      </c>
      <c r="N39" s="82">
        <f t="shared" ca="1" si="14"/>
        <v>2197105293.8601389</v>
      </c>
      <c r="O39" s="56" t="str">
        <f ca="1">IFERROR(OFFSET(INDIRECT($H$3 &amp; "!A71"), 8, 0), "")</f>
        <v>크립토닷컴체인</v>
      </c>
      <c r="P39" s="39">
        <f t="shared" ca="1" si="11"/>
        <v>163</v>
      </c>
      <c r="Q39" s="73">
        <f t="shared" ca="1" si="12"/>
        <v>6.1728395E-3</v>
      </c>
      <c r="R39" s="82">
        <f t="shared" ca="1" si="15"/>
        <v>62242736.00795041</v>
      </c>
    </row>
    <row r="40" spans="1:18" ht="17.25" thickBot="1">
      <c r="A40" s="40" t="s">
        <v>56</v>
      </c>
      <c r="B40" s="11" t="s">
        <v>57</v>
      </c>
      <c r="C40" s="91">
        <v>284</v>
      </c>
      <c r="D40" s="88">
        <v>6.7669172900000005E-2</v>
      </c>
      <c r="E40" s="89">
        <v>104108059.13669568</v>
      </c>
      <c r="F40" s="35"/>
      <c r="G40" s="57" t="str">
        <f ca="1">IFERROR(OFFSET(INDIRECT($H$3 &amp; "!A98"), 9, 0), "")</f>
        <v>디카르고</v>
      </c>
      <c r="H40" s="37">
        <f t="shared" ca="1" si="7"/>
        <v>181</v>
      </c>
      <c r="I40" s="75">
        <f t="shared" ca="1" si="8"/>
        <v>6.4705882399999998E-2</v>
      </c>
      <c r="J40" s="83">
        <f t="shared" ca="1" si="13"/>
        <v>106703847.12700832</v>
      </c>
      <c r="K40" s="57" t="str">
        <f ca="1">IFERROR(OFFSET(INDIRECT($H$3 &amp; "!A44"), 9, 0), "")</f>
        <v>캐리프로토콜</v>
      </c>
      <c r="L40" s="37">
        <f t="shared" ca="1" si="9"/>
        <v>12.2</v>
      </c>
      <c r="M40" s="75">
        <f t="shared" ca="1" si="10"/>
        <v>8.2644628000000005E-3</v>
      </c>
      <c r="N40" s="83">
        <f t="shared" ca="1" si="14"/>
        <v>1170509378.4536002</v>
      </c>
      <c r="O40" s="57" t="str">
        <f ca="1">IFERROR(OFFSET(INDIRECT($H$3 &amp; "!A71"), 9, 0), "")</f>
        <v>오브스</v>
      </c>
      <c r="P40" s="37">
        <f t="shared" ca="1" si="11"/>
        <v>110</v>
      </c>
      <c r="Q40" s="75">
        <f t="shared" ca="1" si="12"/>
        <v>5.7692307700000001E-2</v>
      </c>
      <c r="R40" s="83">
        <f t="shared" ca="1" si="15"/>
        <v>196585130.40175191</v>
      </c>
    </row>
    <row r="41" spans="1:18">
      <c r="A41" s="40" t="s">
        <v>181</v>
      </c>
      <c r="B41" s="11" t="s">
        <v>182</v>
      </c>
      <c r="C41" s="91">
        <v>333</v>
      </c>
      <c r="D41" s="88">
        <v>6.7307692299999999E-2</v>
      </c>
      <c r="E41" s="89">
        <v>40185720.338943198</v>
      </c>
      <c r="F41" s="35"/>
      <c r="G41" s="59" t="str">
        <f ca="1">IFERROR(OFFSET(INDIRECT($H$3 &amp; "!A98"), 10, 0), "")</f>
        <v>알파쿼크</v>
      </c>
      <c r="H41" s="38">
        <f t="shared" ca="1" si="7"/>
        <v>5200</v>
      </c>
      <c r="I41" s="72">
        <f t="shared" ca="1" si="8"/>
        <v>5.6910569100000002E-2</v>
      </c>
      <c r="J41" s="81">
        <f t="shared" ca="1" si="13"/>
        <v>29350900.608983401</v>
      </c>
      <c r="K41" s="55" t="str">
        <f ca="1">IFERROR(OFFSET(INDIRECT($H$3 &amp; "!A44"), 10, 0), "")</f>
        <v>퀴즈톡</v>
      </c>
      <c r="L41" s="38">
        <f t="shared" ca="1" si="9"/>
        <v>56.1</v>
      </c>
      <c r="M41" s="72">
        <f t="shared" ca="1" si="10"/>
        <v>2.1857923500000001E-2</v>
      </c>
      <c r="N41" s="81">
        <f t="shared" ca="1" si="14"/>
        <v>328463011.14004076</v>
      </c>
      <c r="O41" s="55" t="str">
        <f ca="1">IFERROR(OFFSET(INDIRECT($H$3 &amp; "!A71"), 10, 0), "")</f>
        <v>엘비알와이크레딧</v>
      </c>
      <c r="P41" s="38">
        <f t="shared" ca="1" si="11"/>
        <v>138</v>
      </c>
      <c r="Q41" s="72">
        <f t="shared" ca="1" si="12"/>
        <v>5.3435114499999999E-2</v>
      </c>
      <c r="R41" s="81">
        <f t="shared" ca="1" si="15"/>
        <v>77195657.24944298</v>
      </c>
    </row>
    <row r="42" spans="1:18">
      <c r="A42" s="40" t="s">
        <v>147</v>
      </c>
      <c r="B42" s="11" t="s">
        <v>148</v>
      </c>
      <c r="C42" s="91">
        <v>160</v>
      </c>
      <c r="D42" s="88">
        <v>6.6666666700000002E-2</v>
      </c>
      <c r="E42" s="89">
        <v>64931217.87681853</v>
      </c>
      <c r="F42" s="35"/>
      <c r="G42" s="56" t="str">
        <f ca="1">IFERROR(OFFSET(INDIRECT($H$3 &amp; "!A98"), 11, 0), "")</f>
        <v>엠블</v>
      </c>
      <c r="H42" s="39">
        <f t="shared" ca="1" si="7"/>
        <v>18.2</v>
      </c>
      <c r="I42" s="73">
        <f t="shared" ca="1" si="8"/>
        <v>2.82485876E-2</v>
      </c>
      <c r="J42" s="82">
        <f t="shared" ca="1" si="13"/>
        <v>1260263204.7912652</v>
      </c>
      <c r="K42" s="56" t="str">
        <f ca="1">IFERROR(OFFSET(INDIRECT($H$3 &amp; "!A44"), 11, 0), "")</f>
        <v>비트토렌트</v>
      </c>
      <c r="L42" s="39">
        <f t="shared" ca="1" si="9"/>
        <v>5.53</v>
      </c>
      <c r="M42" s="73">
        <f t="shared" ca="1" si="10"/>
        <v>8.4313725500000006E-2</v>
      </c>
      <c r="N42" s="82">
        <f t="shared" ca="1" si="14"/>
        <v>61068985323.674858</v>
      </c>
      <c r="O42" s="56" t="str">
        <f ca="1">IFERROR(OFFSET(INDIRECT($H$3 &amp; "!A71"), 11, 0), "")</f>
        <v>온톨로지가스</v>
      </c>
      <c r="P42" s="39">
        <f t="shared" ca="1" si="11"/>
        <v>1080</v>
      </c>
      <c r="Q42" s="73">
        <f t="shared" ca="1" si="12"/>
        <v>0.51260504200000001</v>
      </c>
      <c r="R42" s="82">
        <f t="shared" ca="1" si="15"/>
        <v>474947582.71337605</v>
      </c>
    </row>
    <row r="43" spans="1:18">
      <c r="A43" s="40" t="s">
        <v>111</v>
      </c>
      <c r="B43" s="11" t="s">
        <v>112</v>
      </c>
      <c r="C43" s="91">
        <v>181</v>
      </c>
      <c r="D43" s="88">
        <v>6.4705882399999998E-2</v>
      </c>
      <c r="E43" s="89">
        <v>106703847.12700832</v>
      </c>
      <c r="F43" s="35"/>
      <c r="G43" s="56" t="str">
        <f ca="1">IFERROR(OFFSET(INDIRECT($H$3 &amp; "!A98"), 12, 0), "")</f>
        <v>옵저버</v>
      </c>
      <c r="H43" s="39">
        <f t="shared" ca="1" si="7"/>
        <v>18.100000000000001</v>
      </c>
      <c r="I43" s="73">
        <f t="shared" ca="1" si="8"/>
        <v>1.1173184399999999E-2</v>
      </c>
      <c r="J43" s="82">
        <f t="shared" ca="1" si="13"/>
        <v>775852057.93918824</v>
      </c>
      <c r="K43" s="56" t="str">
        <f ca="1">IFERROR(OFFSET(INDIRECT($H$3 &amp; "!A44"), 12, 0), "")</f>
        <v>썸씽</v>
      </c>
      <c r="L43" s="39">
        <f t="shared" ca="1" si="9"/>
        <v>91.9</v>
      </c>
      <c r="M43" s="73">
        <f t="shared" ca="1" si="10"/>
        <v>9.8901098999999992E-3</v>
      </c>
      <c r="N43" s="82">
        <f t="shared" ca="1" si="14"/>
        <v>337379087.97477472</v>
      </c>
      <c r="O43" s="56" t="str">
        <f ca="1">IFERROR(OFFSET(INDIRECT($H$3 &amp; "!A71"), 12, 0), "")</f>
        <v>센티넬프로토콜</v>
      </c>
      <c r="P43" s="39">
        <f t="shared" ca="1" si="11"/>
        <v>115</v>
      </c>
      <c r="Q43" s="73">
        <f t="shared" ca="1" si="12"/>
        <v>2.6785714299999999E-2</v>
      </c>
      <c r="R43" s="82">
        <f t="shared" ca="1" si="15"/>
        <v>77441927.950108543</v>
      </c>
    </row>
    <row r="44" spans="1:18">
      <c r="A44" s="40" t="s">
        <v>215</v>
      </c>
      <c r="B44" s="11" t="s">
        <v>216</v>
      </c>
      <c r="C44" s="91">
        <v>313</v>
      </c>
      <c r="D44" s="88">
        <v>6.4625850299999996E-2</v>
      </c>
      <c r="E44" s="89">
        <v>26898775.33167896</v>
      </c>
      <c r="F44" s="35"/>
      <c r="G44" s="56" t="str">
        <f ca="1">IFERROR(OFFSET(INDIRECT($H$3 &amp; "!A98"), 13, 0), "")</f>
        <v>플레이댑</v>
      </c>
      <c r="H44" s="39">
        <f t="shared" ca="1" si="7"/>
        <v>329</v>
      </c>
      <c r="I44" s="73">
        <f t="shared" ca="1" si="8"/>
        <v>4.11392405E-2</v>
      </c>
      <c r="J44" s="82">
        <f t="shared" ca="1" si="13"/>
        <v>48778192.187499031</v>
      </c>
      <c r="K44" s="56" t="str">
        <f ca="1">IFERROR(OFFSET(INDIRECT($H$3 &amp; "!A44"), 13, 0), "")</f>
        <v>썬더토큰</v>
      </c>
      <c r="L44" s="39">
        <f t="shared" ca="1" si="9"/>
        <v>12.4</v>
      </c>
      <c r="M44" s="73">
        <f t="shared" ca="1" si="10"/>
        <v>2.4793388400000001E-2</v>
      </c>
      <c r="N44" s="82">
        <f t="shared" ca="1" si="14"/>
        <v>661626309.33614182</v>
      </c>
      <c r="O44" s="56" t="str">
        <f ca="1">IFERROR(OFFSET(INDIRECT($H$3 &amp; "!A71"), 13, 0), "")</f>
        <v>앵커</v>
      </c>
      <c r="P44" s="39">
        <f t="shared" ca="1" si="11"/>
        <v>160</v>
      </c>
      <c r="Q44" s="73">
        <f t="shared" ca="1" si="12"/>
        <v>6.6666666700000002E-2</v>
      </c>
      <c r="R44" s="82">
        <f t="shared" ca="1" si="15"/>
        <v>64931217.87681853</v>
      </c>
    </row>
    <row r="45" spans="1:18">
      <c r="A45" s="40" t="s">
        <v>129</v>
      </c>
      <c r="B45" s="11" t="s">
        <v>130</v>
      </c>
      <c r="C45" s="91">
        <v>273750</v>
      </c>
      <c r="D45" s="88">
        <v>6.1869666400000002E-2</v>
      </c>
      <c r="E45" s="89">
        <v>448745.49528059002</v>
      </c>
      <c r="F45" s="35"/>
      <c r="G45" s="58" t="str">
        <f ca="1">IFERROR(OFFSET(INDIRECT($H$3 &amp; "!A98"), 14, 0), "")</f>
        <v>피르마체인</v>
      </c>
      <c r="H45" s="44">
        <f t="shared" ca="1" si="7"/>
        <v>133</v>
      </c>
      <c r="I45" s="74">
        <f t="shared" ca="1" si="8"/>
        <v>2.3076923100000001E-2</v>
      </c>
      <c r="J45" s="86">
        <f t="shared" ca="1" si="13"/>
        <v>43075800.814944051</v>
      </c>
      <c r="K45" s="58" t="str">
        <f ca="1">IFERROR(OFFSET(INDIRECT($H$3 &amp; "!A44"), 14, 0), "")</f>
        <v>메인프레임</v>
      </c>
      <c r="L45" s="44">
        <f t="shared" ca="1" si="9"/>
        <v>12.3</v>
      </c>
      <c r="M45" s="74">
        <f t="shared" ca="1" si="10"/>
        <v>3.3613445399999997E-2</v>
      </c>
      <c r="N45" s="86">
        <f t="shared" ca="1" si="14"/>
        <v>1356940132.0832064</v>
      </c>
      <c r="O45" s="58" t="str">
        <f ca="1">IFERROR(OFFSET(INDIRECT($H$3 &amp; "!A71"), 14, 0), "")</f>
        <v>쎄타퓨엘</v>
      </c>
      <c r="P45" s="44">
        <f t="shared" ca="1" si="11"/>
        <v>377</v>
      </c>
      <c r="Q45" s="74">
        <f t="shared" ca="1" si="12"/>
        <v>0.17445482870000001</v>
      </c>
      <c r="R45" s="86">
        <f t="shared" ca="1" si="15"/>
        <v>92847567.680293486</v>
      </c>
    </row>
    <row r="46" spans="1:18">
      <c r="A46" s="40" t="s">
        <v>151</v>
      </c>
      <c r="B46" s="11" t="s">
        <v>152</v>
      </c>
      <c r="C46" s="91">
        <v>25.1</v>
      </c>
      <c r="D46" s="88">
        <v>5.9071730000000003E-2</v>
      </c>
      <c r="E46" s="89">
        <v>898265031.38368928</v>
      </c>
      <c r="F46" s="35"/>
      <c r="G46" s="56" t="str">
        <f ca="1">IFERROR(OFFSET(INDIRECT($H$3 &amp; "!A98"), 15, 0), "")</f>
        <v>이더리움</v>
      </c>
      <c r="H46" s="39">
        <f t="shared" ca="1" si="7"/>
        <v>3617000</v>
      </c>
      <c r="I46" s="73">
        <f t="shared" ca="1" si="8"/>
        <v>7.9701492499999999E-2</v>
      </c>
      <c r="J46" s="95">
        <f t="shared" ca="1" si="13"/>
        <v>368210.25678232999</v>
      </c>
      <c r="K46" s="56" t="str">
        <f ca="1">IFERROR(OFFSET(INDIRECT($H$3 &amp; "!A44"), 15, 0), "")</f>
        <v>람다</v>
      </c>
      <c r="L46" s="39">
        <f t="shared" ca="1" si="9"/>
        <v>61.7</v>
      </c>
      <c r="M46" s="73">
        <f t="shared" ca="1" si="10"/>
        <v>1.6233765999999999E-3</v>
      </c>
      <c r="N46" s="95">
        <f t="shared" ca="1" si="14"/>
        <v>222895508.37819171</v>
      </c>
      <c r="O46" s="56" t="str">
        <f ca="1">IFERROR(OFFSET(INDIRECT($H$3 &amp; "!A71"), 15, 0), "")</f>
        <v>골렘</v>
      </c>
      <c r="P46" s="39">
        <f t="shared" ca="1" si="11"/>
        <v>389</v>
      </c>
      <c r="Q46" s="73">
        <f t="shared" ca="1" si="12"/>
        <v>4.5698924699999997E-2</v>
      </c>
      <c r="R46" s="95">
        <f t="shared" ca="1" si="15"/>
        <v>10291237.580026669</v>
      </c>
    </row>
    <row r="47" spans="1:18">
      <c r="A47" s="40" t="s">
        <v>93</v>
      </c>
      <c r="B47" s="11" t="s">
        <v>94</v>
      </c>
      <c r="C47" s="91">
        <v>85250</v>
      </c>
      <c r="D47" s="88">
        <v>5.9006211199999999E-2</v>
      </c>
      <c r="E47" s="89">
        <v>752729.76409663004</v>
      </c>
      <c r="F47" s="35"/>
      <c r="G47" s="56" t="str">
        <f ca="1">IFERROR(OFFSET(INDIRECT($H$3 &amp; "!A98"), 16, 0), "")</f>
        <v>도지코인</v>
      </c>
      <c r="H47" s="39">
        <f t="shared" ca="1" si="7"/>
        <v>517</v>
      </c>
      <c r="I47" s="73">
        <f t="shared" ca="1" si="8"/>
        <v>0.13626373629999999</v>
      </c>
      <c r="J47" s="82">
        <f t="shared" ca="1" si="13"/>
        <v>5749183774.357193</v>
      </c>
      <c r="K47" s="56" t="str">
        <f ca="1">IFERROR(OFFSET(INDIRECT($H$3 &amp; "!A44"), 16, 0), "")</f>
        <v>리퍼리움</v>
      </c>
      <c r="L47" s="39">
        <f t="shared" ca="1" si="9"/>
        <v>14.6</v>
      </c>
      <c r="M47" s="73">
        <f t="shared" ca="1" si="10"/>
        <v>2.0979021E-2</v>
      </c>
      <c r="N47" s="82">
        <f t="shared" ca="1" si="14"/>
        <v>1079071510.6347411</v>
      </c>
      <c r="O47" s="56" t="str">
        <f ca="1">IFERROR(OFFSET(INDIRECT($H$3 &amp; "!A71"), 16, 0), "")</f>
        <v>헌트</v>
      </c>
      <c r="P47" s="39">
        <f t="shared" ca="1" si="11"/>
        <v>249</v>
      </c>
      <c r="Q47" s="73">
        <f t="shared" ca="1" si="12"/>
        <v>1.2195121999999999E-2</v>
      </c>
      <c r="R47" s="82">
        <f t="shared" ca="1" si="15"/>
        <v>61223384.047055438</v>
      </c>
    </row>
    <row r="48" spans="1:18">
      <c r="A48" s="40" t="s">
        <v>77</v>
      </c>
      <c r="B48" s="11" t="s">
        <v>78</v>
      </c>
      <c r="C48" s="91">
        <v>1048000</v>
      </c>
      <c r="D48" s="88">
        <v>5.8906739399999998E-2</v>
      </c>
      <c r="E48" s="89">
        <v>221655.89455048999</v>
      </c>
      <c r="F48" s="35"/>
      <c r="G48" s="56" t="str">
        <f ca="1">IFERROR(OFFSET(INDIRECT($H$3 &amp; "!A98"), 17, 0), "")</f>
        <v>카이버네트워크</v>
      </c>
      <c r="H48" s="39">
        <f t="shared" ca="1" si="7"/>
        <v>2715</v>
      </c>
      <c r="I48" s="73">
        <f t="shared" ca="1" si="8"/>
        <v>7.5247524800000007E-2</v>
      </c>
      <c r="J48" s="82">
        <f t="shared" ca="1" si="13"/>
        <v>2777173.15613015</v>
      </c>
      <c r="K48" s="56" t="str">
        <f ca="1">IFERROR(OFFSET(INDIRECT($H$3 &amp; "!A44"), 17, 0), "")</f>
        <v>룸네트워크</v>
      </c>
      <c r="L48" s="39">
        <f t="shared" ca="1" si="9"/>
        <v>109</v>
      </c>
      <c r="M48" s="73">
        <f t="shared" ca="1" si="10"/>
        <v>1.8691588799999999E-2</v>
      </c>
      <c r="N48" s="82">
        <f t="shared" ca="1" si="14"/>
        <v>101643827.21572912</v>
      </c>
      <c r="O48" s="56" t="str">
        <f ca="1">IFERROR(OFFSET(INDIRECT($H$3 &amp; "!A71"), 17, 0), "")</f>
        <v>이그니스</v>
      </c>
      <c r="P48" s="39">
        <f t="shared" ca="1" si="11"/>
        <v>110</v>
      </c>
      <c r="Q48" s="73">
        <f t="shared" ca="1" si="12"/>
        <v>3.7735849100000003E-2</v>
      </c>
      <c r="R48" s="82">
        <f t="shared" ca="1" si="15"/>
        <v>74920253.156016737</v>
      </c>
    </row>
    <row r="49" spans="1:18">
      <c r="A49" s="40" t="s">
        <v>133</v>
      </c>
      <c r="B49" s="11" t="s">
        <v>134</v>
      </c>
      <c r="C49" s="91">
        <v>110</v>
      </c>
      <c r="D49" s="88">
        <v>5.7692307700000001E-2</v>
      </c>
      <c r="E49" s="89">
        <v>196585130.40175191</v>
      </c>
      <c r="F49" s="35"/>
      <c r="G49" s="56" t="str">
        <f ca="1">IFERROR(OFFSET(INDIRECT($H$3 &amp; "!A98"), 18, 0), "")</f>
        <v>픽셀</v>
      </c>
      <c r="H49" s="39">
        <f t="shared" ca="1" si="7"/>
        <v>93.2</v>
      </c>
      <c r="I49" s="73">
        <f t="shared" ca="1" si="8"/>
        <v>-4.7034764799999997E-2</v>
      </c>
      <c r="J49" s="82">
        <f t="shared" ca="1" si="13"/>
        <v>497323226.97478807</v>
      </c>
      <c r="K49" s="56" t="str">
        <f ca="1">IFERROR(OFFSET(INDIRECT($H$3 &amp; "!A44"), 18, 0), "")</f>
        <v>저스트</v>
      </c>
      <c r="L49" s="39">
        <f t="shared" ca="1" si="9"/>
        <v>95.7</v>
      </c>
      <c r="M49" s="73">
        <f t="shared" ca="1" si="10"/>
        <v>4.2483660100000001E-2</v>
      </c>
      <c r="N49" s="82">
        <f t="shared" ca="1" si="14"/>
        <v>98761909.943850726</v>
      </c>
      <c r="O49" s="56" t="str">
        <f ca="1">IFERROR(OFFSET(INDIRECT($H$3 &amp; "!A71"), 18, 0), "")</f>
        <v>모스코인</v>
      </c>
      <c r="P49" s="39">
        <f t="shared" ca="1" si="11"/>
        <v>129</v>
      </c>
      <c r="Q49" s="73">
        <f t="shared" ca="1" si="12"/>
        <v>0</v>
      </c>
      <c r="R49" s="82">
        <f t="shared" ca="1" si="15"/>
        <v>79147494.725167066</v>
      </c>
    </row>
    <row r="50" spans="1:18" ht="17.25" thickBot="1">
      <c r="A50" s="40" t="s">
        <v>60</v>
      </c>
      <c r="B50" s="11" t="s">
        <v>61</v>
      </c>
      <c r="C50" s="91">
        <v>1200</v>
      </c>
      <c r="D50" s="88">
        <v>5.7268722500000001E-2</v>
      </c>
      <c r="E50" s="89">
        <v>49429611.153743811</v>
      </c>
      <c r="F50" s="35"/>
      <c r="G50" s="57" t="str">
        <f ca="1">IFERROR(OFFSET(INDIRECT($H$3 &amp; "!A98"), 19, 0), "")</f>
        <v>에이다</v>
      </c>
      <c r="H50" s="37">
        <f t="shared" ca="1" si="7"/>
        <v>2315</v>
      </c>
      <c r="I50" s="75">
        <f t="shared" ca="1" si="8"/>
        <v>0.1432098765</v>
      </c>
      <c r="J50" s="83">
        <f t="shared" ca="1" si="13"/>
        <v>280303150.88252628</v>
      </c>
      <c r="K50" s="57" t="str">
        <f ca="1">IFERROR(OFFSET(INDIRECT($H$3 &amp; "!A44"), 19, 0), "")</f>
        <v>아이오에스티</v>
      </c>
      <c r="L50" s="37">
        <f t="shared" ca="1" si="9"/>
        <v>46.1</v>
      </c>
      <c r="M50" s="75">
        <f t="shared" ca="1" si="10"/>
        <v>0.12990196079999999</v>
      </c>
      <c r="N50" s="83">
        <f t="shared" ca="1" si="14"/>
        <v>374747041.31777436</v>
      </c>
      <c r="O50" s="57" t="str">
        <f ca="1">IFERROR(OFFSET(INDIRECT($H$3 &amp; "!A71"), 19, 0), "")</f>
        <v>휴먼스케이프</v>
      </c>
      <c r="P50" s="37">
        <f t="shared" ca="1" si="11"/>
        <v>116</v>
      </c>
      <c r="Q50" s="75">
        <f t="shared" ca="1" si="12"/>
        <v>0</v>
      </c>
      <c r="R50" s="83">
        <f t="shared" ca="1" si="15"/>
        <v>105625847.97300199</v>
      </c>
    </row>
    <row r="51" spans="1:18">
      <c r="A51" s="40" t="s">
        <v>123</v>
      </c>
      <c r="B51" s="11" t="s">
        <v>124</v>
      </c>
      <c r="C51" s="91">
        <v>5200</v>
      </c>
      <c r="D51" s="88">
        <v>5.6910569100000002E-2</v>
      </c>
      <c r="E51" s="89">
        <v>29350900.608983401</v>
      </c>
      <c r="F51" s="35"/>
    </row>
    <row r="52" spans="1:18" ht="17.25" thickBot="1">
      <c r="A52" s="40" t="s">
        <v>227</v>
      </c>
      <c r="B52" s="11" t="s">
        <v>228</v>
      </c>
      <c r="C52" s="91">
        <v>11.2</v>
      </c>
      <c r="D52" s="88">
        <v>5.6603773599999997E-2</v>
      </c>
      <c r="E52" s="89">
        <v>2197105293.8601389</v>
      </c>
      <c r="F52" s="35"/>
    </row>
    <row r="53" spans="1:18" ht="17.25" thickBot="1">
      <c r="A53" s="40" t="s">
        <v>125</v>
      </c>
      <c r="B53" s="11" t="s">
        <v>126</v>
      </c>
      <c r="C53" s="91">
        <v>34.1</v>
      </c>
      <c r="D53" s="88">
        <v>5.5727554200000001E-2</v>
      </c>
      <c r="E53" s="89">
        <v>545082414.09886336</v>
      </c>
      <c r="F53" s="35"/>
      <c r="G53" s="289" t="s">
        <v>285</v>
      </c>
      <c r="H53" s="290"/>
      <c r="I53" s="290"/>
      <c r="J53" s="291"/>
      <c r="K53" s="289" t="s">
        <v>288</v>
      </c>
      <c r="L53" s="290"/>
      <c r="M53" s="290"/>
      <c r="N53" s="291"/>
      <c r="O53" s="289" t="s">
        <v>289</v>
      </c>
      <c r="P53" s="290"/>
      <c r="Q53" s="290"/>
      <c r="R53" s="291"/>
    </row>
    <row r="54" spans="1:18" ht="17.25" thickBot="1">
      <c r="A54" s="40" t="s">
        <v>179</v>
      </c>
      <c r="B54" s="11" t="s">
        <v>180</v>
      </c>
      <c r="C54" s="91">
        <v>3145</v>
      </c>
      <c r="D54" s="88">
        <v>5.5369127499999997E-2</v>
      </c>
      <c r="E54" s="89">
        <v>14254941.007351041</v>
      </c>
      <c r="F54" s="35"/>
      <c r="G54" s="354" t="s">
        <v>55</v>
      </c>
      <c r="H54" s="375">
        <f ca="1">NOW()</f>
        <v>44337.003380092596</v>
      </c>
      <c r="I54" s="376"/>
      <c r="J54" s="377"/>
      <c r="K54" s="366" t="s">
        <v>55</v>
      </c>
      <c r="L54" s="375">
        <f ca="1">NOW()</f>
        <v>44337.003380092596</v>
      </c>
      <c r="M54" s="376"/>
      <c r="N54" s="377"/>
      <c r="O54" s="366" t="s">
        <v>55</v>
      </c>
      <c r="P54" s="375">
        <f ca="1">NOW()</f>
        <v>44337.003380092596</v>
      </c>
      <c r="Q54" s="376"/>
      <c r="R54" s="377"/>
    </row>
    <row r="55" spans="1:18" ht="17.25" thickBot="1">
      <c r="A55" s="40" t="s">
        <v>249</v>
      </c>
      <c r="B55" s="11" t="s">
        <v>250</v>
      </c>
      <c r="C55" s="91">
        <v>138</v>
      </c>
      <c r="D55" s="88">
        <v>5.3435114499999999E-2</v>
      </c>
      <c r="E55" s="89">
        <v>77195657.24944298</v>
      </c>
      <c r="F55" s="35"/>
      <c r="G55" s="351"/>
      <c r="H55" s="36" t="s">
        <v>58</v>
      </c>
      <c r="I55" s="69" t="s">
        <v>59</v>
      </c>
      <c r="J55" s="65" t="s">
        <v>294</v>
      </c>
      <c r="K55" s="351"/>
      <c r="L55" s="36" t="s">
        <v>58</v>
      </c>
      <c r="M55" s="69" t="s">
        <v>59</v>
      </c>
      <c r="N55" s="65" t="s">
        <v>294</v>
      </c>
      <c r="O55" s="351"/>
      <c r="P55" s="36" t="s">
        <v>58</v>
      </c>
      <c r="Q55" s="69" t="s">
        <v>59</v>
      </c>
      <c r="R55" s="65" t="s">
        <v>294</v>
      </c>
    </row>
    <row r="56" spans="1:18">
      <c r="A56" s="40" t="s">
        <v>107</v>
      </c>
      <c r="B56" s="11" t="s">
        <v>108</v>
      </c>
      <c r="C56" s="91">
        <v>36210</v>
      </c>
      <c r="D56" s="88">
        <v>5.2922361199999997E-2</v>
      </c>
      <c r="E56" s="89">
        <v>474402.80085815</v>
      </c>
      <c r="F56" s="35"/>
      <c r="G56" s="55" t="str">
        <f ca="1">IFERROR(OFFSET(INDIRECT($H$3 &amp; "!A179"), 0, 0), "")</f>
        <v>네오</v>
      </c>
      <c r="H56" s="38">
        <f t="shared" ref="H56:H65" ca="1" si="16">_xlfn.IFNA(VLOOKUP(G56, $B$2:$D$200, 2, FALSE), "")</f>
        <v>84620</v>
      </c>
      <c r="I56" s="72">
        <f t="shared" ref="I56:I65" ca="1" si="17">_xlfn.IFNA(VLOOKUP(G56, $B$2:$D$200, 3, FALSE), "")</f>
        <v>0.1125427294</v>
      </c>
      <c r="J56" s="81">
        <f ca="1">_xlfn.IFNA(VLOOKUP(G56, $B$2:$E$200, 4, FALSE), "")</f>
        <v>1537983.13912954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64.599999999999994</v>
      </c>
      <c r="M56" s="72">
        <f t="shared" ref="M56:M75" ca="1" si="19">_xlfn.IFNA(VLOOKUP(K56, $B$2:$D$200, 3, FALSE), "")</f>
        <v>3.6918138000000003E-2</v>
      </c>
      <c r="N56" s="81">
        <f ca="1">_xlfn.IFNA(VLOOKUP(K56, $B$2:$E$200, 4, FALSE), "")</f>
        <v>114432938.73146352</v>
      </c>
      <c r="O56" s="55" t="str">
        <f ca="1">IFERROR(OFFSET(INDIRECT($H$3 &amp; "!A152"), 0, 0), "")</f>
        <v>하이브</v>
      </c>
      <c r="P56" s="38">
        <f t="shared" ref="P56:P75" ca="1" si="20">_xlfn.IFNA(VLOOKUP(O56, $B$2:$D$200, 2, FALSE), "")</f>
        <v>500</v>
      </c>
      <c r="Q56" s="72">
        <f t="shared" ref="Q56:Q75" ca="1" si="21">_xlfn.IFNA(VLOOKUP(O56, $B$2:$D$200, 3, FALSE), "")</f>
        <v>2.6694045199999999E-2</v>
      </c>
      <c r="R56" s="81">
        <f ca="1">_xlfn.IFNA(VLOOKUP(O56, $B$2:$E$200, 4, FALSE), "")</f>
        <v>51026187.121343322</v>
      </c>
    </row>
    <row r="57" spans="1:18">
      <c r="A57" s="40" t="s">
        <v>247</v>
      </c>
      <c r="B57" s="11" t="s">
        <v>248</v>
      </c>
      <c r="C57" s="91">
        <v>2170</v>
      </c>
      <c r="D57" s="88">
        <v>5.08474576E-2</v>
      </c>
      <c r="E57" s="89">
        <v>5114819.8253427297</v>
      </c>
      <c r="F57" s="35"/>
      <c r="G57" s="56" t="str">
        <f ca="1">IFERROR(OFFSET(INDIRECT($H$3 &amp; "!A179"), 1, 0), "")</f>
        <v>테조스</v>
      </c>
      <c r="H57" s="39">
        <f t="shared" ca="1" si="16"/>
        <v>5380</v>
      </c>
      <c r="I57" s="73">
        <f t="shared" ca="1" si="17"/>
        <v>8.4677419399999995E-2</v>
      </c>
      <c r="J57" s="82">
        <f t="shared" ref="J57:J75" ca="1" si="22">_xlfn.IFNA(VLOOKUP(G57, $B$2:$E$200, 4, FALSE), "")</f>
        <v>4777426.6976466598</v>
      </c>
      <c r="K57" s="56" t="str">
        <f ca="1">IFERROR(OFFSET(INDIRECT($H$3 &amp; "!A125"), 1, 0), "")</f>
        <v>메디블록</v>
      </c>
      <c r="L57" s="39">
        <f t="shared" ca="1" si="18"/>
        <v>91.3</v>
      </c>
      <c r="M57" s="73">
        <f t="shared" ca="1" si="19"/>
        <v>2.6996625400000002E-2</v>
      </c>
      <c r="N57" s="82">
        <f t="shared" ref="N57:N75" ca="1" si="23">_xlfn.IFNA(VLOOKUP(K57, $B$2:$E$200, 4, FALSE), "")</f>
        <v>906652110.42718971</v>
      </c>
      <c r="O57" s="56" t="str">
        <f ca="1">IFERROR(OFFSET(INDIRECT($H$3 &amp; "!A152"), 1, 0), "")</f>
        <v>애드엑스</v>
      </c>
      <c r="P57" s="39">
        <f t="shared" ca="1" si="20"/>
        <v>1030</v>
      </c>
      <c r="Q57" s="73">
        <f t="shared" ca="1" si="21"/>
        <v>1.9801980199999999E-2</v>
      </c>
      <c r="R57" s="82">
        <f t="shared" ref="R57:R75" ca="1" si="24">_xlfn.IFNA(VLOOKUP(O57, $B$2:$E$200, 4, FALSE), "")</f>
        <v>3003440.94618261</v>
      </c>
    </row>
    <row r="58" spans="1:18">
      <c r="A58" s="40" t="s">
        <v>157</v>
      </c>
      <c r="B58" s="11" t="s">
        <v>158</v>
      </c>
      <c r="C58" s="91">
        <v>5790</v>
      </c>
      <c r="D58" s="88">
        <v>4.7963800899999999E-2</v>
      </c>
      <c r="E58" s="89">
        <v>1858944.9928295601</v>
      </c>
      <c r="F58" s="35"/>
      <c r="G58" s="56" t="str">
        <f ca="1">IFERROR(OFFSET(INDIRECT($H$3 &amp; "!A179"), 2, 0), "")</f>
        <v>플로우</v>
      </c>
      <c r="H58" s="39">
        <f t="shared" ca="1" si="16"/>
        <v>20230</v>
      </c>
      <c r="I58" s="73">
        <f t="shared" ca="1" si="17"/>
        <v>8.9775561000000007E-3</v>
      </c>
      <c r="J58" s="82">
        <f t="shared" ca="1" si="22"/>
        <v>999334.13234586001</v>
      </c>
      <c r="K58" s="56" t="str">
        <f ca="1">IFERROR(OFFSET(INDIRECT($H$3 &amp; "!A125"), 2, 0), "")</f>
        <v>아하토큰</v>
      </c>
      <c r="L58" s="39">
        <f t="shared" ca="1" si="18"/>
        <v>11.9</v>
      </c>
      <c r="M58" s="73">
        <f t="shared" ca="1" si="19"/>
        <v>1.7094017100000001E-2</v>
      </c>
      <c r="N58" s="82">
        <f t="shared" ca="1" si="23"/>
        <v>672734932.83441472</v>
      </c>
      <c r="O58" s="56" t="str">
        <f ca="1">IFERROR(OFFSET(INDIRECT($H$3 &amp; "!A152"), 2, 0), "")</f>
        <v>질리카</v>
      </c>
      <c r="P58" s="39">
        <f t="shared" ca="1" si="20"/>
        <v>176</v>
      </c>
      <c r="Q58" s="73">
        <f t="shared" ca="1" si="21"/>
        <v>0.1655629139</v>
      </c>
      <c r="R58" s="82">
        <f t="shared" ca="1" si="24"/>
        <v>144139305.74866784</v>
      </c>
    </row>
    <row r="59" spans="1:18">
      <c r="A59" s="40" t="s">
        <v>50</v>
      </c>
      <c r="B59" s="11" t="s">
        <v>51</v>
      </c>
      <c r="C59" s="91">
        <v>642</v>
      </c>
      <c r="D59" s="88">
        <v>4.7308319699999997E-2</v>
      </c>
      <c r="E59" s="89">
        <v>219102296.4618265</v>
      </c>
      <c r="F59" s="35"/>
      <c r="G59" s="56" t="str">
        <f ca="1">IFERROR(OFFSET(INDIRECT($H$3 &amp; "!A179"), 3, 0), "")</f>
        <v>스테이터스네트워크토큰</v>
      </c>
      <c r="H59" s="39">
        <f t="shared" ca="1" si="16"/>
        <v>143</v>
      </c>
      <c r="I59" s="73">
        <f t="shared" ca="1" si="17"/>
        <v>4.3795620399999999E-2</v>
      </c>
      <c r="J59" s="82">
        <f t="shared" ca="1" si="22"/>
        <v>363297927.4902789</v>
      </c>
      <c r="K59" s="56" t="str">
        <f ca="1">IFERROR(OFFSET(INDIRECT($H$3 &amp; "!A125"), 3, 0), "")</f>
        <v>트웰브쉽스</v>
      </c>
      <c r="L59" s="39">
        <f t="shared" ca="1" si="18"/>
        <v>16</v>
      </c>
      <c r="M59" s="73">
        <f t="shared" ca="1" si="19"/>
        <v>1.9108280299999999E-2</v>
      </c>
      <c r="N59" s="82">
        <f t="shared" ca="1" si="23"/>
        <v>548597612.4100399</v>
      </c>
      <c r="O59" s="56" t="str">
        <f ca="1">IFERROR(OFFSET(INDIRECT($H$3 &amp; "!A152"), 3, 0), "")</f>
        <v>넴</v>
      </c>
      <c r="P59" s="39">
        <f t="shared" ca="1" si="20"/>
        <v>284</v>
      </c>
      <c r="Q59" s="73">
        <f t="shared" ca="1" si="21"/>
        <v>6.7669172900000005E-2</v>
      </c>
      <c r="R59" s="82">
        <f t="shared" ca="1" si="24"/>
        <v>104108059.13669568</v>
      </c>
    </row>
    <row r="60" spans="1:18">
      <c r="A60" s="40" t="s">
        <v>183</v>
      </c>
      <c r="B60" s="11" t="s">
        <v>184</v>
      </c>
      <c r="C60" s="91">
        <v>1810</v>
      </c>
      <c r="D60" s="88">
        <v>4.6242774600000001E-2</v>
      </c>
      <c r="E60" s="89">
        <v>1178144.26074431</v>
      </c>
      <c r="F60" s="35"/>
      <c r="G60" s="56" t="str">
        <f ca="1">IFERROR(OFFSET(INDIRECT($H$3 &amp; "!A179"), 4, 0), "")</f>
        <v>쿼크체인</v>
      </c>
      <c r="H60" s="39">
        <f t="shared" ca="1" si="16"/>
        <v>21.1</v>
      </c>
      <c r="I60" s="73">
        <f t="shared" ca="1" si="17"/>
        <v>2.92682927E-2</v>
      </c>
      <c r="J60" s="86">
        <f t="shared" ca="1" si="22"/>
        <v>144328176.79875311</v>
      </c>
      <c r="K60" s="58" t="str">
        <f ca="1">IFERROR(OFFSET(INDIRECT($H$3 &amp; "!A125"), 4, 0), "")</f>
        <v>무비블록</v>
      </c>
      <c r="L60" s="44">
        <f t="shared" ca="1" si="18"/>
        <v>11.2</v>
      </c>
      <c r="M60" s="74">
        <f t="shared" ca="1" si="19"/>
        <v>5.6603773599999997E-2</v>
      </c>
      <c r="N60" s="86">
        <f t="shared" ca="1" si="23"/>
        <v>2197105293.8601389</v>
      </c>
      <c r="O60" s="58" t="str">
        <f ca="1">IFERROR(OFFSET(INDIRECT($H$3 &amp; "!A152"), 4, 0), "")</f>
        <v>솔브케어</v>
      </c>
      <c r="P60" s="44">
        <f t="shared" ca="1" si="20"/>
        <v>205</v>
      </c>
      <c r="Q60" s="74">
        <f t="shared" ca="1" si="21"/>
        <v>4.9019607999999998E-3</v>
      </c>
      <c r="R60" s="86">
        <f t="shared" ca="1" si="24"/>
        <v>40033947.240260288</v>
      </c>
    </row>
    <row r="61" spans="1:18">
      <c r="A61" s="40" t="s">
        <v>269</v>
      </c>
      <c r="B61" s="11" t="s">
        <v>270</v>
      </c>
      <c r="C61" s="91">
        <v>389</v>
      </c>
      <c r="D61" s="88">
        <v>4.5698924699999997E-2</v>
      </c>
      <c r="E61" s="89">
        <v>10291237.580026669</v>
      </c>
      <c r="F61" s="35"/>
      <c r="G61" s="60" t="str">
        <f ca="1">IFERROR(OFFSET(INDIRECT($H$3 &amp; "!A179"), 5, 0), "")</f>
        <v>폴카닷</v>
      </c>
      <c r="H61" s="45">
        <f t="shared" ca="1" si="16"/>
        <v>37310</v>
      </c>
      <c r="I61" s="76">
        <f t="shared" ca="1" si="17"/>
        <v>8.0196873200000005E-2</v>
      </c>
      <c r="J61" s="95">
        <f t="shared" ca="1" si="22"/>
        <v>4287724.4845495801</v>
      </c>
      <c r="K61" s="56" t="str">
        <f ca="1">IFERROR(OFFSET(INDIRECT($H$3 &amp; "!A125"), 5, 0), "")</f>
        <v>캐리프로토콜</v>
      </c>
      <c r="L61" s="39">
        <f t="shared" ca="1" si="18"/>
        <v>12.2</v>
      </c>
      <c r="M61" s="73">
        <f t="shared" ca="1" si="19"/>
        <v>8.2644628000000005E-3</v>
      </c>
      <c r="N61" s="95">
        <f t="shared" ca="1" si="23"/>
        <v>1170509378.4536002</v>
      </c>
      <c r="O61" s="56" t="str">
        <f ca="1">IFERROR(OFFSET(INDIRECT($H$3 &amp; "!A152"), 5, 0), "")</f>
        <v>디마켓</v>
      </c>
      <c r="P61" s="39">
        <f t="shared" ca="1" si="20"/>
        <v>875</v>
      </c>
      <c r="Q61" s="73">
        <f t="shared" ca="1" si="21"/>
        <v>3.0624263799999999E-2</v>
      </c>
      <c r="R61" s="95">
        <f t="shared" ca="1" si="24"/>
        <v>23967350.588091072</v>
      </c>
    </row>
    <row r="62" spans="1:18">
      <c r="A62" s="40" t="s">
        <v>261</v>
      </c>
      <c r="B62" s="11" t="s">
        <v>262</v>
      </c>
      <c r="C62" s="91">
        <v>941</v>
      </c>
      <c r="D62" s="88">
        <v>4.4395116499999998E-2</v>
      </c>
      <c r="E62" s="89">
        <v>181755731.08055899</v>
      </c>
      <c r="F62" s="35"/>
      <c r="G62" s="56" t="str">
        <f ca="1">IFERROR(OFFSET(INDIRECT($H$3 &amp; "!A179"), 6, 0), "")</f>
        <v>시아코인</v>
      </c>
      <c r="H62" s="39">
        <f t="shared" ca="1" si="16"/>
        <v>25.1</v>
      </c>
      <c r="I62" s="73">
        <f t="shared" ca="1" si="17"/>
        <v>5.9071730000000003E-2</v>
      </c>
      <c r="J62" s="82">
        <f t="shared" ca="1" si="22"/>
        <v>898265031.38368928</v>
      </c>
      <c r="K62" s="56" t="str">
        <f ca="1">IFERROR(OFFSET(INDIRECT($H$3 &amp; "!A125"), 6, 0), "")</f>
        <v>퀴즈톡</v>
      </c>
      <c r="L62" s="39">
        <f t="shared" ca="1" si="18"/>
        <v>56.1</v>
      </c>
      <c r="M62" s="73">
        <f t="shared" ca="1" si="19"/>
        <v>2.1857923500000001E-2</v>
      </c>
      <c r="N62" s="82">
        <f t="shared" ca="1" si="23"/>
        <v>328463011.14004076</v>
      </c>
      <c r="O62" s="56" t="str">
        <f ca="1">IFERROR(OFFSET(INDIRECT($H$3 &amp; "!A152"), 6, 0), "")</f>
        <v>메타디움</v>
      </c>
      <c r="P62" s="39">
        <f t="shared" ca="1" si="20"/>
        <v>118</v>
      </c>
      <c r="Q62" s="73">
        <f t="shared" ca="1" si="21"/>
        <v>3.50877193E-2</v>
      </c>
      <c r="R62" s="82">
        <f t="shared" ca="1" si="24"/>
        <v>148647541.69431794</v>
      </c>
    </row>
    <row r="63" spans="1:18">
      <c r="A63" s="40" t="s">
        <v>167</v>
      </c>
      <c r="B63" s="11" t="s">
        <v>168</v>
      </c>
      <c r="C63" s="91">
        <v>143</v>
      </c>
      <c r="D63" s="88">
        <v>4.3795620399999999E-2</v>
      </c>
      <c r="E63" s="89">
        <v>363297927.4902789</v>
      </c>
      <c r="F63" s="35"/>
      <c r="G63" s="56" t="str">
        <f ca="1">IFERROR(OFFSET(INDIRECT($H$3 &amp; "!A179"), 7, 0), "")</f>
        <v>쎄타토큰</v>
      </c>
      <c r="H63" s="39">
        <f t="shared" ca="1" si="16"/>
        <v>9985</v>
      </c>
      <c r="I63" s="73">
        <f t="shared" ca="1" si="17"/>
        <v>0.23423980220000001</v>
      </c>
      <c r="J63" s="82">
        <f t="shared" ca="1" si="22"/>
        <v>10685899.25083827</v>
      </c>
      <c r="K63" s="56" t="str">
        <f ca="1">IFERROR(OFFSET(INDIRECT($H$3 &amp; "!A125"), 7, 0), "")</f>
        <v>비트토렌트</v>
      </c>
      <c r="L63" s="39">
        <f t="shared" ca="1" si="18"/>
        <v>5.53</v>
      </c>
      <c r="M63" s="73">
        <f t="shared" ca="1" si="19"/>
        <v>8.4313725500000006E-2</v>
      </c>
      <c r="N63" s="82">
        <f t="shared" ca="1" si="23"/>
        <v>61068985323.674858</v>
      </c>
      <c r="O63" s="56" t="str">
        <f ca="1">IFERROR(OFFSET(INDIRECT($H$3 &amp; "!A152"), 7, 0), "")</f>
        <v>엘프</v>
      </c>
      <c r="P63" s="39">
        <f t="shared" ca="1" si="20"/>
        <v>375</v>
      </c>
      <c r="Q63" s="73">
        <f t="shared" ca="1" si="21"/>
        <v>2.1798365100000001E-2</v>
      </c>
      <c r="R63" s="82">
        <f t="shared" ca="1" si="24"/>
        <v>10304389.833653189</v>
      </c>
    </row>
    <row r="64" spans="1:18">
      <c r="A64" s="40" t="s">
        <v>277</v>
      </c>
      <c r="B64" s="11" t="s">
        <v>278</v>
      </c>
      <c r="C64" s="91">
        <v>95.7</v>
      </c>
      <c r="D64" s="88">
        <v>4.2483660100000001E-2</v>
      </c>
      <c r="E64" s="89">
        <v>98761909.943850726</v>
      </c>
      <c r="F64" s="35"/>
      <c r="G64" s="56" t="str">
        <f ca="1">IFERROR(OFFSET(INDIRECT($H$3 &amp; "!A179"), 8, 0), "")</f>
        <v>카바</v>
      </c>
      <c r="H64" s="39">
        <f t="shared" ca="1" si="16"/>
        <v>4945</v>
      </c>
      <c r="I64" s="73">
        <f t="shared" ca="1" si="17"/>
        <v>1.12474438E-2</v>
      </c>
      <c r="J64" s="82">
        <f t="shared" ca="1" si="22"/>
        <v>6621414.62560305</v>
      </c>
      <c r="K64" s="56" t="str">
        <f ca="1">IFERROR(OFFSET(INDIRECT($H$3 &amp; "!A125"), 8, 0), "")</f>
        <v>썸씽</v>
      </c>
      <c r="L64" s="39">
        <f t="shared" ca="1" si="18"/>
        <v>91.9</v>
      </c>
      <c r="M64" s="73">
        <f t="shared" ca="1" si="19"/>
        <v>9.8901098999999992E-3</v>
      </c>
      <c r="N64" s="82">
        <f t="shared" ca="1" si="23"/>
        <v>337379087.97477472</v>
      </c>
      <c r="O64" s="56" t="str">
        <f ca="1">IFERROR(OFFSET(INDIRECT($H$3 &amp; "!A152"), 8, 0), "")</f>
        <v>스텔라루멘</v>
      </c>
      <c r="P64" s="39">
        <f t="shared" ca="1" si="20"/>
        <v>642</v>
      </c>
      <c r="Q64" s="73">
        <f t="shared" ca="1" si="21"/>
        <v>4.7308319699999997E-2</v>
      </c>
      <c r="R64" s="82">
        <f t="shared" ca="1" si="24"/>
        <v>219102296.4618265</v>
      </c>
    </row>
    <row r="65" spans="1:18" ht="17.25" thickBot="1">
      <c r="A65" s="40" t="s">
        <v>255</v>
      </c>
      <c r="B65" s="11" t="s">
        <v>256</v>
      </c>
      <c r="C65" s="91">
        <v>176</v>
      </c>
      <c r="D65" s="88">
        <v>4.1420118300000003E-2</v>
      </c>
      <c r="E65" s="89">
        <v>17210350.73097178</v>
      </c>
      <c r="F65" s="35"/>
      <c r="G65" s="57" t="str">
        <f ca="1">IFERROR(OFFSET(INDIRECT($H$3 &amp; "!A179"), 9, 0), "")</f>
        <v>아크</v>
      </c>
      <c r="H65" s="37">
        <f t="shared" ca="1" si="16"/>
        <v>1810</v>
      </c>
      <c r="I65" s="75">
        <f t="shared" ca="1" si="17"/>
        <v>-2.4258760099999999E-2</v>
      </c>
      <c r="J65" s="83">
        <f t="shared" ca="1" si="22"/>
        <v>24063542.464951821</v>
      </c>
      <c r="K65" s="57" t="str">
        <f ca="1">IFERROR(OFFSET(INDIRECT($H$3 &amp; "!A125"), 9, 0), "")</f>
        <v>썬더토큰</v>
      </c>
      <c r="L65" s="37">
        <f t="shared" ca="1" si="18"/>
        <v>12.4</v>
      </c>
      <c r="M65" s="75">
        <f t="shared" ca="1" si="19"/>
        <v>2.4793388400000001E-2</v>
      </c>
      <c r="N65" s="83">
        <f t="shared" ca="1" si="23"/>
        <v>661626309.33614182</v>
      </c>
      <c r="O65" s="57" t="str">
        <f ca="1">IFERROR(OFFSET(INDIRECT($H$3 &amp; "!A152"), 9, 0), "")</f>
        <v>왁스</v>
      </c>
      <c r="P65" s="37">
        <f t="shared" ca="1" si="20"/>
        <v>176</v>
      </c>
      <c r="Q65" s="75">
        <f t="shared" ca="1" si="21"/>
        <v>4.1420118300000003E-2</v>
      </c>
      <c r="R65" s="83">
        <f t="shared" ca="1" si="24"/>
        <v>17210350.73097178</v>
      </c>
    </row>
    <row r="66" spans="1:18">
      <c r="A66" s="40" t="s">
        <v>275</v>
      </c>
      <c r="B66" s="11" t="s">
        <v>276</v>
      </c>
      <c r="C66" s="91">
        <v>3410</v>
      </c>
      <c r="D66" s="88">
        <v>4.1221373999999998E-2</v>
      </c>
      <c r="E66" s="89">
        <v>8683539.2726834398</v>
      </c>
      <c r="F66" s="35"/>
      <c r="G66" s="56" t="str">
        <f ca="1">IFERROR(OFFSET(INDIRECT($H$3 &amp; "!A179"), 10, 0), "")</f>
        <v>아이콘</v>
      </c>
      <c r="H66" s="38">
        <f t="shared" ref="H66:H75" ca="1" si="25">_xlfn.IFNA(VLOOKUP(G66, $B$2:$D$200, 2, FALSE), "")</f>
        <v>1760</v>
      </c>
      <c r="I66" s="72">
        <f t="shared" ref="I66:I75" ca="1" si="26">_xlfn.IFNA(VLOOKUP(G66, $B$2:$D$200, 3, FALSE), "")</f>
        <v>8.3076923100000005E-2</v>
      </c>
      <c r="J66" s="81">
        <f t="shared" ca="1" si="22"/>
        <v>4929986.0782594597</v>
      </c>
      <c r="K66" s="55" t="str">
        <f ca="1">IFERROR(OFFSET(INDIRECT($H$3 &amp; "!A125"), 10, 0), "")</f>
        <v>메인프레임</v>
      </c>
      <c r="L66" s="38">
        <f t="shared" ca="1" si="18"/>
        <v>12.3</v>
      </c>
      <c r="M66" s="72">
        <f t="shared" ca="1" si="19"/>
        <v>3.3613445399999997E-2</v>
      </c>
      <c r="N66" s="81">
        <f t="shared" ca="1" si="23"/>
        <v>1356940132.0832064</v>
      </c>
      <c r="O66" s="55" t="str">
        <f ca="1">IFERROR(OFFSET(INDIRECT($H$3 &amp; "!A152"), 10, 0), "")</f>
        <v>헤데라해시그래프</v>
      </c>
      <c r="P66" s="38">
        <f t="shared" ca="1" si="20"/>
        <v>346</v>
      </c>
      <c r="Q66" s="72">
        <f t="shared" ca="1" si="21"/>
        <v>0.16498316499999999</v>
      </c>
      <c r="R66" s="81">
        <f t="shared" ca="1" si="24"/>
        <v>101386227.79273719</v>
      </c>
    </row>
    <row r="67" spans="1:18">
      <c r="A67" s="40" t="s">
        <v>225</v>
      </c>
      <c r="B67" s="11" t="s">
        <v>226</v>
      </c>
      <c r="C67" s="91">
        <v>329</v>
      </c>
      <c r="D67" s="88">
        <v>4.11392405E-2</v>
      </c>
      <c r="E67" s="89">
        <v>48778192.187499031</v>
      </c>
      <c r="F67" s="35"/>
      <c r="G67" s="56" t="str">
        <f ca="1">IFERROR(OFFSET(INDIRECT($H$3 &amp; "!A179"), 11, 0), "")</f>
        <v>스와이프</v>
      </c>
      <c r="H67" s="39">
        <f t="shared" ca="1" si="25"/>
        <v>3230</v>
      </c>
      <c r="I67" s="73">
        <f t="shared" ca="1" si="26"/>
        <v>1.09546166E-2</v>
      </c>
      <c r="J67" s="82">
        <f t="shared" ca="1" si="22"/>
        <v>23339468.59857722</v>
      </c>
      <c r="K67" s="56" t="str">
        <f ca="1">IFERROR(OFFSET(INDIRECT($H$3 &amp; "!A125"), 11, 0), "")</f>
        <v>람다</v>
      </c>
      <c r="L67" s="39">
        <f t="shared" ca="1" si="18"/>
        <v>61.7</v>
      </c>
      <c r="M67" s="73">
        <f t="shared" ca="1" si="19"/>
        <v>1.6233765999999999E-3</v>
      </c>
      <c r="N67" s="82">
        <f t="shared" ca="1" si="23"/>
        <v>222895508.37819171</v>
      </c>
      <c r="O67" s="56" t="str">
        <f ca="1">IFERROR(OFFSET(INDIRECT($H$3 &amp; "!A152"), 11, 0), "")</f>
        <v>비체인</v>
      </c>
      <c r="P67" s="39">
        <f t="shared" ca="1" si="20"/>
        <v>172</v>
      </c>
      <c r="Q67" s="73">
        <f t="shared" ca="1" si="21"/>
        <v>0.1862068966</v>
      </c>
      <c r="R67" s="82">
        <f t="shared" ca="1" si="24"/>
        <v>1910901028.5351315</v>
      </c>
    </row>
    <row r="68" spans="1:18">
      <c r="A68" s="40" t="s">
        <v>243</v>
      </c>
      <c r="B68" s="11" t="s">
        <v>244</v>
      </c>
      <c r="C68" s="91">
        <v>2110</v>
      </c>
      <c r="D68" s="88">
        <v>3.9408867E-2</v>
      </c>
      <c r="E68" s="89">
        <v>9651608.3726844396</v>
      </c>
      <c r="F68" s="35"/>
      <c r="G68" s="56" t="str">
        <f ca="1">IFERROR(OFFSET(INDIRECT($H$3 &amp; "!A179"), 12, 0), "")</f>
        <v>던프로토콜</v>
      </c>
      <c r="H68" s="39">
        <f t="shared" ca="1" si="25"/>
        <v>4365</v>
      </c>
      <c r="I68" s="73">
        <f t="shared" ca="1" si="26"/>
        <v>3.31360947E-2</v>
      </c>
      <c r="J68" s="82">
        <f t="shared" ca="1" si="22"/>
        <v>13065726.274544951</v>
      </c>
      <c r="K68" s="56" t="str">
        <f ca="1">IFERROR(OFFSET(INDIRECT($H$3 &amp; "!A125"), 12, 0), "")</f>
        <v>리퍼리움</v>
      </c>
      <c r="L68" s="39">
        <f t="shared" ca="1" si="18"/>
        <v>14.6</v>
      </c>
      <c r="M68" s="73">
        <f t="shared" ca="1" si="19"/>
        <v>2.0979021E-2</v>
      </c>
      <c r="N68" s="82">
        <f t="shared" ca="1" si="23"/>
        <v>1079071510.6347411</v>
      </c>
      <c r="O68" s="56" t="str">
        <f ca="1">IFERROR(OFFSET(INDIRECT($H$3 &amp; "!A152"), 12, 0), "")</f>
        <v>시빅</v>
      </c>
      <c r="P68" s="39">
        <f t="shared" ca="1" si="20"/>
        <v>455</v>
      </c>
      <c r="Q68" s="73">
        <f t="shared" ca="1" si="21"/>
        <v>0.12345679010000001</v>
      </c>
      <c r="R68" s="82">
        <f t="shared" ca="1" si="24"/>
        <v>14452856.388233891</v>
      </c>
    </row>
    <row r="69" spans="1:18">
      <c r="A69" s="40" t="s">
        <v>283</v>
      </c>
      <c r="B69" s="11" t="s">
        <v>284</v>
      </c>
      <c r="C69" s="91">
        <v>298</v>
      </c>
      <c r="D69" s="88">
        <v>3.8327526100000002E-2</v>
      </c>
      <c r="E69" s="89">
        <v>30287376.223095551</v>
      </c>
      <c r="F69" s="35"/>
      <c r="G69" s="56" t="str">
        <f ca="1">IFERROR(OFFSET(INDIRECT($H$3 &amp; "!A179"), 13, 0), "")</f>
        <v>스토리지</v>
      </c>
      <c r="H69" s="39">
        <f t="shared" ca="1" si="25"/>
        <v>1460</v>
      </c>
      <c r="I69" s="73">
        <f t="shared" ca="1" si="26"/>
        <v>8.5501858700000002E-2</v>
      </c>
      <c r="J69" s="82">
        <f t="shared" ca="1" si="22"/>
        <v>4215222.4684604099</v>
      </c>
      <c r="K69" s="56" t="str">
        <f ca="1">IFERROR(OFFSET(INDIRECT($H$3 &amp; "!A125"), 13, 0), "")</f>
        <v>룸네트워크</v>
      </c>
      <c r="L69" s="39">
        <f t="shared" ca="1" si="18"/>
        <v>109</v>
      </c>
      <c r="M69" s="73">
        <f t="shared" ca="1" si="19"/>
        <v>1.8691588799999999E-2</v>
      </c>
      <c r="N69" s="82">
        <f t="shared" ca="1" si="23"/>
        <v>101643827.21572912</v>
      </c>
      <c r="O69" s="56" t="str">
        <f ca="1">IFERROR(OFFSET(INDIRECT($H$3 &amp; "!A152"), 13, 0), "")</f>
        <v>아인스타이늄</v>
      </c>
      <c r="P69" s="39">
        <f t="shared" ca="1" si="20"/>
        <v>318</v>
      </c>
      <c r="Q69" s="73">
        <f t="shared" ca="1" si="21"/>
        <v>2.2508038599999999E-2</v>
      </c>
      <c r="R69" s="82">
        <f t="shared" ca="1" si="24"/>
        <v>37550963.726598866</v>
      </c>
    </row>
    <row r="70" spans="1:18">
      <c r="A70" s="40" t="s">
        <v>281</v>
      </c>
      <c r="B70" s="11" t="s">
        <v>282</v>
      </c>
      <c r="C70" s="91">
        <v>110</v>
      </c>
      <c r="D70" s="88">
        <v>3.7735849100000003E-2</v>
      </c>
      <c r="E70" s="89">
        <v>74920253.156016737</v>
      </c>
      <c r="F70" s="35"/>
      <c r="G70" s="56" t="str">
        <f ca="1">IFERROR(OFFSET(INDIRECT($H$3 &amp; "!A179"), 14, 0), "")</f>
        <v>이오스</v>
      </c>
      <c r="H70" s="39">
        <f t="shared" ca="1" si="25"/>
        <v>8400</v>
      </c>
      <c r="I70" s="73">
        <f t="shared" ca="1" si="26"/>
        <v>6.8022886199999993E-2</v>
      </c>
      <c r="J70" s="86">
        <f t="shared" ca="1" si="22"/>
        <v>70133825.341385007</v>
      </c>
      <c r="K70" s="58" t="str">
        <f ca="1">IFERROR(OFFSET(INDIRECT($H$3 &amp; "!A125"), 14, 0), "")</f>
        <v>저스트</v>
      </c>
      <c r="L70" s="44">
        <f t="shared" ca="1" si="18"/>
        <v>95.7</v>
      </c>
      <c r="M70" s="74">
        <f t="shared" ca="1" si="19"/>
        <v>4.2483660100000001E-2</v>
      </c>
      <c r="N70" s="86">
        <f t="shared" ca="1" si="23"/>
        <v>98761909.943850726</v>
      </c>
      <c r="O70" s="58" t="str">
        <f ca="1">IFERROR(OFFSET(INDIRECT($H$3 &amp; "!A152"), 14, 0), "")</f>
        <v>샌드박스</v>
      </c>
      <c r="P70" s="44">
        <f t="shared" ca="1" si="20"/>
        <v>378</v>
      </c>
      <c r="Q70" s="74">
        <f t="shared" ca="1" si="21"/>
        <v>7.0821529699999997E-2</v>
      </c>
      <c r="R70" s="86">
        <f t="shared" ca="1" si="24"/>
        <v>31314109.811529782</v>
      </c>
    </row>
    <row r="71" spans="1:18">
      <c r="A71" s="40" t="s">
        <v>265</v>
      </c>
      <c r="B71" s="11" t="s">
        <v>266</v>
      </c>
      <c r="C71" s="91">
        <v>64.599999999999994</v>
      </c>
      <c r="D71" s="88">
        <v>3.6918138000000003E-2</v>
      </c>
      <c r="E71" s="89">
        <v>114432938.73146352</v>
      </c>
      <c r="F71" s="35"/>
      <c r="G71" s="60" t="str">
        <f ca="1">IFERROR(OFFSET(INDIRECT($H$3 &amp; "!A179"), 15, 0), "")</f>
        <v>퀀텀</v>
      </c>
      <c r="H71" s="45">
        <f t="shared" ca="1" si="25"/>
        <v>16330</v>
      </c>
      <c r="I71" s="76">
        <f t="shared" ca="1" si="26"/>
        <v>8.5049833899999996E-2</v>
      </c>
      <c r="J71" s="95">
        <f t="shared" ca="1" si="22"/>
        <v>11436721.7487182</v>
      </c>
      <c r="K71" s="56" t="str">
        <f ca="1">IFERROR(OFFSET(INDIRECT($H$3 &amp; "!A125"), 15, 0), "")</f>
        <v>아이오에스티</v>
      </c>
      <c r="L71" s="39">
        <f t="shared" ca="1" si="18"/>
        <v>46.1</v>
      </c>
      <c r="M71" s="73">
        <f t="shared" ca="1" si="19"/>
        <v>0.12990196079999999</v>
      </c>
      <c r="N71" s="95">
        <f t="shared" ca="1" si="23"/>
        <v>374747041.31777436</v>
      </c>
      <c r="O71" s="56" t="str">
        <f ca="1">IFERROR(OFFSET(INDIRECT($H$3 &amp; "!A152"), 15, 0), "")</f>
        <v>칠리즈</v>
      </c>
      <c r="P71" s="39">
        <f t="shared" ca="1" si="20"/>
        <v>400</v>
      </c>
      <c r="Q71" s="73">
        <f t="shared" ca="1" si="21"/>
        <v>9.8901098899999998E-2</v>
      </c>
      <c r="R71" s="95">
        <f t="shared" ca="1" si="24"/>
        <v>130165062.75156821</v>
      </c>
    </row>
    <row r="72" spans="1:18">
      <c r="A72" s="40" t="s">
        <v>155</v>
      </c>
      <c r="B72" s="11" t="s">
        <v>156</v>
      </c>
      <c r="C72" s="91">
        <v>113</v>
      </c>
      <c r="D72" s="88">
        <v>3.6697247699999998E-2</v>
      </c>
      <c r="E72" s="89">
        <v>1223241538.9450543</v>
      </c>
      <c r="F72" s="35"/>
      <c r="G72" s="56" t="str">
        <f ca="1">IFERROR(OFFSET(INDIRECT($H$3 &amp; "!A179"), 16, 0), "")</f>
        <v>엑시인피니티</v>
      </c>
      <c r="H72" s="39">
        <f t="shared" ca="1" si="25"/>
        <v>5790</v>
      </c>
      <c r="I72" s="73">
        <f t="shared" ca="1" si="26"/>
        <v>4.7963800899999999E-2</v>
      </c>
      <c r="J72" s="82">
        <f t="shared" ca="1" si="22"/>
        <v>1858944.9928295601</v>
      </c>
      <c r="K72" s="56" t="str">
        <f ca="1">IFERROR(OFFSET(INDIRECT($H$3 &amp; "!A125"), 16, 0), "")</f>
        <v>에브리피디아</v>
      </c>
      <c r="L72" s="39">
        <f t="shared" ca="1" si="18"/>
        <v>16</v>
      </c>
      <c r="M72" s="73">
        <f t="shared" ca="1" si="19"/>
        <v>2.5641025599999999E-2</v>
      </c>
      <c r="N72" s="82">
        <f t="shared" ca="1" si="23"/>
        <v>847326812.16915965</v>
      </c>
      <c r="O72" s="56" t="str">
        <f ca="1">IFERROR(OFFSET(INDIRECT($H$3 &amp; "!A152"), 16, 0), "")</f>
        <v>트론</v>
      </c>
      <c r="P72" s="39">
        <f t="shared" ca="1" si="20"/>
        <v>113</v>
      </c>
      <c r="Q72" s="73">
        <f t="shared" ca="1" si="21"/>
        <v>3.6697247699999998E-2</v>
      </c>
      <c r="R72" s="82">
        <f t="shared" ca="1" si="24"/>
        <v>1223241538.9450543</v>
      </c>
    </row>
    <row r="73" spans="1:18">
      <c r="A73" s="40" t="s">
        <v>75</v>
      </c>
      <c r="B73" s="11" t="s">
        <v>76</v>
      </c>
      <c r="C73" s="91">
        <v>39580</v>
      </c>
      <c r="D73" s="88">
        <v>3.6668412800000001E-2</v>
      </c>
      <c r="E73" s="89">
        <v>3810498.0898321299</v>
      </c>
      <c r="F73" s="35"/>
      <c r="G73" s="56" t="str">
        <f ca="1">IFERROR(OFFSET(INDIRECT($H$3 &amp; "!A179"), 17, 0), "")</f>
        <v>세럼</v>
      </c>
      <c r="H73" s="39">
        <f t="shared" ca="1" si="25"/>
        <v>8090</v>
      </c>
      <c r="I73" s="73">
        <f t="shared" ca="1" si="26"/>
        <v>7.4719801000000001E-3</v>
      </c>
      <c r="J73" s="82">
        <f t="shared" ca="1" si="22"/>
        <v>7118675.8800703399</v>
      </c>
      <c r="K73" s="56" t="str">
        <f ca="1">IFERROR(OFFSET(INDIRECT($H$3 &amp; "!A125"), 17, 0), "")</f>
        <v>스톰엑스</v>
      </c>
      <c r="L73" s="39">
        <f t="shared" ca="1" si="18"/>
        <v>34.1</v>
      </c>
      <c r="M73" s="73">
        <f t="shared" ca="1" si="19"/>
        <v>5.5727554200000001E-2</v>
      </c>
      <c r="N73" s="82">
        <f t="shared" ca="1" si="23"/>
        <v>545082414.09886336</v>
      </c>
      <c r="O73" s="56" t="str">
        <f ca="1">IFERROR(OFFSET(INDIRECT($H$3 &amp; "!A152"), 17, 0), "")</f>
        <v>아더</v>
      </c>
      <c r="P73" s="39">
        <f t="shared" ca="1" si="20"/>
        <v>298</v>
      </c>
      <c r="Q73" s="73">
        <f t="shared" ca="1" si="21"/>
        <v>3.8327526100000002E-2</v>
      </c>
      <c r="R73" s="82">
        <f t="shared" ca="1" si="24"/>
        <v>30287376.223095551</v>
      </c>
    </row>
    <row r="74" spans="1:18">
      <c r="A74" s="40" t="s">
        <v>175</v>
      </c>
      <c r="B74" s="11" t="s">
        <v>176</v>
      </c>
      <c r="C74" s="91">
        <v>1305</v>
      </c>
      <c r="D74" s="88">
        <v>3.5714285700000001E-2</v>
      </c>
      <c r="E74" s="89">
        <v>7407842.0796867097</v>
      </c>
      <c r="F74" s="35"/>
      <c r="G74" s="56" t="str">
        <f ca="1">IFERROR(OFFSET(INDIRECT($H$3 &amp; "!A179"), 18, 0), "")</f>
        <v>온톨로지</v>
      </c>
      <c r="H74" s="39">
        <f t="shared" ca="1" si="25"/>
        <v>1710</v>
      </c>
      <c r="I74" s="73">
        <f t="shared" ca="1" si="26"/>
        <v>9.6153846200000004E-2</v>
      </c>
      <c r="J74" s="82">
        <f t="shared" ca="1" si="22"/>
        <v>54801187.347937673</v>
      </c>
      <c r="K74" s="56" t="str">
        <f ca="1">IFERROR(OFFSET(INDIRECT($H$3 &amp; "!A125"), 18, 0), "")</f>
        <v>쿼크체인</v>
      </c>
      <c r="L74" s="39">
        <f t="shared" ca="1" si="18"/>
        <v>21.1</v>
      </c>
      <c r="M74" s="73">
        <f t="shared" ca="1" si="19"/>
        <v>2.92682927E-2</v>
      </c>
      <c r="N74" s="82">
        <f t="shared" ca="1" si="23"/>
        <v>144328176.79875311</v>
      </c>
      <c r="O74" s="56" t="str">
        <f ca="1">IFERROR(OFFSET(INDIRECT($H$3 &amp; "!A152"), 18, 0), "")</f>
        <v>파워렛저</v>
      </c>
      <c r="P74" s="39">
        <f t="shared" ca="1" si="20"/>
        <v>333</v>
      </c>
      <c r="Q74" s="73">
        <f t="shared" ca="1" si="21"/>
        <v>6.7307692299999999E-2</v>
      </c>
      <c r="R74" s="82">
        <f t="shared" ca="1" si="24"/>
        <v>40185720.338943198</v>
      </c>
    </row>
    <row r="75" spans="1:18" ht="17.25" thickBot="1">
      <c r="A75" s="40" t="s">
        <v>207</v>
      </c>
      <c r="B75" s="11" t="s">
        <v>208</v>
      </c>
      <c r="C75" s="91">
        <v>378</v>
      </c>
      <c r="D75" s="88">
        <v>3.5616438399999999E-2</v>
      </c>
      <c r="E75" s="89">
        <v>318689611.86783665</v>
      </c>
      <c r="F75" s="35"/>
      <c r="G75" s="57" t="str">
        <f ca="1">IFERROR(OFFSET(INDIRECT($H$3 &amp; "!A179"), 19, 0), "")</f>
        <v>코스모스</v>
      </c>
      <c r="H75" s="37">
        <f t="shared" ca="1" si="25"/>
        <v>21000</v>
      </c>
      <c r="I75" s="75">
        <f t="shared" ca="1" si="26"/>
        <v>0.1046817464</v>
      </c>
      <c r="J75" s="83">
        <f t="shared" ca="1" si="22"/>
        <v>1099054.59518464</v>
      </c>
      <c r="K75" s="57" t="str">
        <f ca="1">IFERROR(OFFSET(INDIRECT($H$3 &amp; "!A125"), 19, 0), "")</f>
        <v>시아코인</v>
      </c>
      <c r="L75" s="37">
        <f t="shared" ca="1" si="18"/>
        <v>25.1</v>
      </c>
      <c r="M75" s="75">
        <f t="shared" ca="1" si="19"/>
        <v>5.9071730000000003E-2</v>
      </c>
      <c r="N75" s="83">
        <f t="shared" ca="1" si="23"/>
        <v>898265031.38368928</v>
      </c>
      <c r="O75" s="57" t="str">
        <f ca="1">IFERROR(OFFSET(INDIRECT($H$3 &amp; "!A152"), 19, 0), "")</f>
        <v>스테이터스네트워크토큰</v>
      </c>
      <c r="P75" s="37">
        <f t="shared" ca="1" si="20"/>
        <v>143</v>
      </c>
      <c r="Q75" s="75">
        <f t="shared" ca="1" si="21"/>
        <v>4.3795620399999999E-2</v>
      </c>
      <c r="R75" s="83">
        <f t="shared" ca="1" si="24"/>
        <v>363297927.4902789</v>
      </c>
    </row>
    <row r="76" spans="1:18">
      <c r="A76" s="40" t="s">
        <v>201</v>
      </c>
      <c r="B76" s="11" t="s">
        <v>202</v>
      </c>
      <c r="C76" s="91">
        <v>118</v>
      </c>
      <c r="D76" s="88">
        <v>3.50877193E-2</v>
      </c>
      <c r="E76" s="89">
        <v>148647541.69431794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1">
        <v>12.3</v>
      </c>
      <c r="D77" s="88">
        <v>3.3613445399999997E-2</v>
      </c>
      <c r="E77" s="89">
        <v>1356940132.0832064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1">
        <v>4365</v>
      </c>
      <c r="D78" s="88">
        <v>3.31360947E-2</v>
      </c>
      <c r="E78" s="89">
        <v>13065726.274544951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1">
        <v>875</v>
      </c>
      <c r="D79" s="88">
        <v>3.0624263799999999E-2</v>
      </c>
      <c r="E79" s="89">
        <v>23967350.588091072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1">
        <v>1530</v>
      </c>
      <c r="D80" s="88">
        <v>3.0303030299999999E-2</v>
      </c>
      <c r="E80" s="89">
        <v>1621333271.1385691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1">
        <v>21.1</v>
      </c>
      <c r="D81" s="88">
        <v>2.92682927E-2</v>
      </c>
      <c r="E81" s="89">
        <v>144328176.79875311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1">
        <v>18.2</v>
      </c>
      <c r="D82" s="88">
        <v>2.82485876E-2</v>
      </c>
      <c r="E82" s="89">
        <v>1260263204.7912652</v>
      </c>
      <c r="F82" s="35"/>
      <c r="G82" s="35"/>
      <c r="H82" s="35"/>
      <c r="I82" s="35"/>
    </row>
    <row r="83" spans="1:9">
      <c r="A83" s="40" t="s">
        <v>48</v>
      </c>
      <c r="B83" s="11" t="s">
        <v>49</v>
      </c>
      <c r="C83" s="91">
        <v>51764000</v>
      </c>
      <c r="D83" s="88">
        <v>2.7491613599999999E-2</v>
      </c>
      <c r="E83" s="89">
        <v>16378.51323733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91.3</v>
      </c>
      <c r="D84" s="88">
        <v>2.6996625400000002E-2</v>
      </c>
      <c r="E84" s="89">
        <v>906652110.42718971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1">
        <v>115</v>
      </c>
      <c r="D85" s="88">
        <v>2.6785714299999999E-2</v>
      </c>
      <c r="E85" s="89">
        <v>77441927.950108543</v>
      </c>
      <c r="F85" s="35"/>
      <c r="G85" s="35"/>
      <c r="H85" s="35"/>
      <c r="I85" s="35"/>
    </row>
    <row r="86" spans="1:9">
      <c r="A86" s="40" t="s">
        <v>257</v>
      </c>
      <c r="B86" s="11" t="s">
        <v>258</v>
      </c>
      <c r="C86" s="91">
        <v>500</v>
      </c>
      <c r="D86" s="88">
        <v>2.6694045199999999E-2</v>
      </c>
      <c r="E86" s="89">
        <v>51026187.121343322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1">
        <v>16</v>
      </c>
      <c r="D87" s="88">
        <v>2.5641025599999999E-2</v>
      </c>
      <c r="E87" s="89">
        <v>847326812.16915965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1">
        <v>12.4</v>
      </c>
      <c r="D88" s="88">
        <v>2.4793388400000001E-2</v>
      </c>
      <c r="E88" s="89">
        <v>661626309.33614182</v>
      </c>
      <c r="F88" s="35"/>
      <c r="G88" s="35"/>
      <c r="H88" s="35"/>
      <c r="I88" s="35"/>
    </row>
    <row r="89" spans="1:9">
      <c r="A89" s="40" t="s">
        <v>89</v>
      </c>
      <c r="B89" s="11" t="s">
        <v>90</v>
      </c>
      <c r="C89" s="91">
        <v>252100</v>
      </c>
      <c r="D89" s="88">
        <v>2.3964256699999999E-2</v>
      </c>
      <c r="E89" s="89">
        <v>129326.68226005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1">
        <v>133</v>
      </c>
      <c r="D90" s="88">
        <v>2.3076923100000001E-2</v>
      </c>
      <c r="E90" s="89">
        <v>43075800.814944051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1">
        <v>318</v>
      </c>
      <c r="D91" s="88">
        <v>2.2508038599999999E-2</v>
      </c>
      <c r="E91" s="89">
        <v>37550963.726598866</v>
      </c>
      <c r="F91" s="35"/>
      <c r="G91" s="35"/>
      <c r="H91" s="35"/>
      <c r="I91" s="35"/>
    </row>
    <row r="92" spans="1:9">
      <c r="A92" s="40" t="s">
        <v>253</v>
      </c>
      <c r="B92" s="11" t="s">
        <v>254</v>
      </c>
      <c r="C92" s="91">
        <v>56.1</v>
      </c>
      <c r="D92" s="88">
        <v>2.1857923500000001E-2</v>
      </c>
      <c r="E92" s="89">
        <v>328463011.14004076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375</v>
      </c>
      <c r="D93" s="88">
        <v>2.1798365100000001E-2</v>
      </c>
      <c r="E93" s="89">
        <v>10304389.833653189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1">
        <v>14.6</v>
      </c>
      <c r="D94" s="88">
        <v>2.0979021E-2</v>
      </c>
      <c r="E94" s="89">
        <v>1079071510.6347411</v>
      </c>
      <c r="F94" s="35"/>
      <c r="G94" s="35"/>
      <c r="H94" s="35"/>
      <c r="I94" s="35"/>
    </row>
    <row r="95" spans="1:9">
      <c r="A95" s="40" t="s">
        <v>81</v>
      </c>
      <c r="B95" s="11" t="s">
        <v>82</v>
      </c>
      <c r="C95" s="91">
        <v>1030</v>
      </c>
      <c r="D95" s="88">
        <v>1.9801980199999999E-2</v>
      </c>
      <c r="E95" s="89">
        <v>3003440.94618261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1">
        <v>16</v>
      </c>
      <c r="D96" s="88">
        <v>1.9108280299999999E-2</v>
      </c>
      <c r="E96" s="89">
        <v>548597612.4100399</v>
      </c>
      <c r="F96" s="35"/>
      <c r="G96" s="35"/>
      <c r="H96" s="35"/>
      <c r="I96" s="35"/>
    </row>
    <row r="97" spans="1:9">
      <c r="A97" s="40" t="s">
        <v>263</v>
      </c>
      <c r="B97" s="11" t="s">
        <v>264</v>
      </c>
      <c r="C97" s="91">
        <v>109</v>
      </c>
      <c r="D97" s="88">
        <v>1.8691588799999999E-2</v>
      </c>
      <c r="E97" s="89">
        <v>101643827.21572912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1">
        <v>11.9</v>
      </c>
      <c r="D98" s="88">
        <v>1.7094017100000001E-2</v>
      </c>
      <c r="E98" s="89">
        <v>672734932.83441472</v>
      </c>
      <c r="F98" s="35"/>
      <c r="G98" s="35"/>
      <c r="H98" s="35"/>
      <c r="I98" s="35"/>
    </row>
    <row r="99" spans="1:9">
      <c r="A99" s="40" t="s">
        <v>245</v>
      </c>
      <c r="B99" s="11" t="s">
        <v>246</v>
      </c>
      <c r="C99" s="91">
        <v>249</v>
      </c>
      <c r="D99" s="88">
        <v>1.2195121999999999E-2</v>
      </c>
      <c r="E99" s="89">
        <v>61223384.047055438</v>
      </c>
      <c r="F99" s="35"/>
      <c r="G99" s="35"/>
      <c r="H99" s="35"/>
      <c r="I99" s="35"/>
    </row>
    <row r="100" spans="1:9">
      <c r="A100" s="40" t="s">
        <v>117</v>
      </c>
      <c r="B100" s="11" t="s">
        <v>118</v>
      </c>
      <c r="C100" s="91">
        <v>4945</v>
      </c>
      <c r="D100" s="88">
        <v>1.12474438E-2</v>
      </c>
      <c r="E100" s="89">
        <v>6621414.62560305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18.100000000000001</v>
      </c>
      <c r="D101" s="88">
        <v>1.1173184399999999E-2</v>
      </c>
      <c r="E101" s="89">
        <v>775852057.93918824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1">
        <v>3230</v>
      </c>
      <c r="D102" s="88">
        <v>1.09546166E-2</v>
      </c>
      <c r="E102" s="89">
        <v>23339468.59857722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1">
        <v>91.9</v>
      </c>
      <c r="D103" s="88">
        <v>9.8901098999999992E-3</v>
      </c>
      <c r="E103" s="89">
        <v>337379087.97477472</v>
      </c>
      <c r="F103" s="35"/>
      <c r="G103" s="35"/>
      <c r="H103" s="35"/>
      <c r="I103" s="35"/>
    </row>
    <row r="104" spans="1:9">
      <c r="A104" s="40" t="s">
        <v>205</v>
      </c>
      <c r="B104" s="11" t="s">
        <v>206</v>
      </c>
      <c r="C104" s="91">
        <v>20230</v>
      </c>
      <c r="D104" s="88">
        <v>8.9775561000000007E-3</v>
      </c>
      <c r="E104" s="89">
        <v>999334.13234586001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1">
        <v>12.2</v>
      </c>
      <c r="D105" s="88">
        <v>8.2644628000000005E-3</v>
      </c>
      <c r="E105" s="89">
        <v>1170509378.4536002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1">
        <v>57840</v>
      </c>
      <c r="D106" s="88">
        <v>7.4899843000000004E-3</v>
      </c>
      <c r="E106" s="89">
        <v>573103.16768177995</v>
      </c>
      <c r="F106" s="35"/>
      <c r="G106" s="35"/>
      <c r="H106" s="35"/>
      <c r="I106" s="35"/>
    </row>
    <row r="107" spans="1:9">
      <c r="A107" s="40" t="s">
        <v>68</v>
      </c>
      <c r="B107" s="11" t="s">
        <v>69</v>
      </c>
      <c r="C107" s="91">
        <v>8090</v>
      </c>
      <c r="D107" s="88">
        <v>7.4719801000000001E-3</v>
      </c>
      <c r="E107" s="89">
        <v>7118675.8800703399</v>
      </c>
      <c r="F107" s="35"/>
      <c r="G107" s="35"/>
      <c r="H107" s="35"/>
      <c r="I107" s="35"/>
    </row>
    <row r="108" spans="1:9">
      <c r="A108" s="40" t="s">
        <v>119</v>
      </c>
      <c r="B108" s="11" t="s">
        <v>120</v>
      </c>
      <c r="C108" s="91">
        <v>163</v>
      </c>
      <c r="D108" s="88">
        <v>6.1728395E-3</v>
      </c>
      <c r="E108" s="89">
        <v>62242736.00795041</v>
      </c>
      <c r="F108" s="35"/>
      <c r="G108" s="35"/>
      <c r="H108" s="35"/>
      <c r="I108" s="35"/>
    </row>
    <row r="109" spans="1:9">
      <c r="A109" s="40" t="s">
        <v>237</v>
      </c>
      <c r="B109" s="11" t="s">
        <v>238</v>
      </c>
      <c r="C109" s="91">
        <v>205</v>
      </c>
      <c r="D109" s="88">
        <v>4.9019607999999998E-3</v>
      </c>
      <c r="E109" s="41">
        <v>40033947.240260288</v>
      </c>
    </row>
    <row r="110" spans="1:9">
      <c r="A110" s="40" t="s">
        <v>267</v>
      </c>
      <c r="B110" s="11" t="s">
        <v>268</v>
      </c>
      <c r="C110" s="91">
        <v>61.7</v>
      </c>
      <c r="D110" s="88">
        <v>1.6233765999999999E-3</v>
      </c>
      <c r="E110" s="41">
        <v>222895508.37819171</v>
      </c>
    </row>
    <row r="111" spans="1:9">
      <c r="A111" s="40" t="s">
        <v>239</v>
      </c>
      <c r="B111" s="11" t="s">
        <v>240</v>
      </c>
      <c r="C111" s="91">
        <v>129</v>
      </c>
      <c r="D111" s="88">
        <v>0</v>
      </c>
      <c r="E111" s="41">
        <v>79147494.725167066</v>
      </c>
    </row>
    <row r="112" spans="1:9">
      <c r="A112" s="40" t="s">
        <v>229</v>
      </c>
      <c r="B112" s="11" t="s">
        <v>230</v>
      </c>
      <c r="C112" s="91">
        <v>116</v>
      </c>
      <c r="D112" s="88">
        <v>0</v>
      </c>
      <c r="E112" s="41">
        <v>105625847.97300199</v>
      </c>
    </row>
    <row r="113" spans="1:5">
      <c r="A113" s="40" t="s">
        <v>235</v>
      </c>
      <c r="B113" s="11" t="s">
        <v>236</v>
      </c>
      <c r="C113" s="91">
        <v>61.8</v>
      </c>
      <c r="D113" s="88">
        <v>-1.6155089E-3</v>
      </c>
      <c r="E113" s="41">
        <v>826503271.87544668</v>
      </c>
    </row>
    <row r="114" spans="1:5">
      <c r="A114" s="40" t="s">
        <v>66</v>
      </c>
      <c r="B114" s="11" t="s">
        <v>67</v>
      </c>
      <c r="C114" s="91">
        <v>6555</v>
      </c>
      <c r="D114" s="88">
        <v>-8.3207261999999997E-3</v>
      </c>
      <c r="E114" s="41">
        <v>11599434.551077129</v>
      </c>
    </row>
    <row r="115" spans="1:5">
      <c r="A115" s="40" t="s">
        <v>271</v>
      </c>
      <c r="B115" s="11" t="s">
        <v>272</v>
      </c>
      <c r="C115" s="91">
        <v>1810</v>
      </c>
      <c r="D115" s="88">
        <v>-2.4258760099999999E-2</v>
      </c>
      <c r="E115" s="41">
        <v>24063542.464951821</v>
      </c>
    </row>
    <row r="116" spans="1:5">
      <c r="A116" s="40" t="s">
        <v>121</v>
      </c>
      <c r="B116" s="11" t="s">
        <v>122</v>
      </c>
      <c r="C116" s="91">
        <v>93.2</v>
      </c>
      <c r="D116" s="88">
        <v>-4.7034764799999997E-2</v>
      </c>
      <c r="E116" s="41">
        <v>497323226.97478807</v>
      </c>
    </row>
    <row r="117" spans="1:5">
      <c r="A117" s="40" t="s">
        <v>173</v>
      </c>
      <c r="B117" s="11" t="s">
        <v>174</v>
      </c>
      <c r="C117" s="91">
        <v>225</v>
      </c>
      <c r="D117" s="88">
        <v>-5.0632911400000001E-2</v>
      </c>
      <c r="E117" s="41">
        <v>148461908.44635269</v>
      </c>
    </row>
    <row r="118" spans="1:5">
      <c r="A118" s="40" t="s">
        <v>199</v>
      </c>
      <c r="B118" s="11" t="s">
        <v>200</v>
      </c>
      <c r="C118" s="91">
        <v>315</v>
      </c>
      <c r="D118" s="88">
        <v>-9.7421203400000003E-2</v>
      </c>
      <c r="E118" s="41">
        <v>320051556.13490075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191</v>
      </c>
      <c r="B2" s="11" t="s">
        <v>192</v>
      </c>
      <c r="C2" s="91">
        <v>1080</v>
      </c>
      <c r="D2" s="88">
        <v>0.51260504200000001</v>
      </c>
      <c r="E2" s="89">
        <v>474947582.71337605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1">
        <v>31990</v>
      </c>
      <c r="D3" s="88">
        <v>0.27450199199999997</v>
      </c>
      <c r="E3" s="89">
        <v>13146624.580034081</v>
      </c>
      <c r="F3" s="35"/>
      <c r="G3" s="350" t="s">
        <v>290</v>
      </c>
      <c r="H3" s="371" t="s">
        <v>410</v>
      </c>
      <c r="I3" s="371"/>
      <c r="K3" s="289" t="s">
        <v>34</v>
      </c>
      <c r="L3" s="290"/>
      <c r="M3" s="290"/>
      <c r="N3" s="291"/>
      <c r="O3" s="289" t="s">
        <v>291</v>
      </c>
      <c r="P3" s="290"/>
      <c r="Q3" s="290"/>
      <c r="R3" s="291"/>
    </row>
    <row r="4" spans="1:18" ht="17.25" thickBot="1">
      <c r="A4" s="40" t="s">
        <v>273</v>
      </c>
      <c r="B4" s="11" t="s">
        <v>274</v>
      </c>
      <c r="C4" s="91">
        <v>16330</v>
      </c>
      <c r="D4" s="88">
        <v>0.23618470859999999</v>
      </c>
      <c r="E4" s="89">
        <v>97960399.609126553</v>
      </c>
      <c r="F4" s="35"/>
      <c r="G4" s="351"/>
      <c r="H4" s="372"/>
      <c r="I4" s="372"/>
      <c r="K4" s="354" t="s">
        <v>55</v>
      </c>
      <c r="L4" s="375">
        <f ca="1">NOW()</f>
        <v>44337.003380092596</v>
      </c>
      <c r="M4" s="376"/>
      <c r="N4" s="377"/>
      <c r="O4" s="366" t="s">
        <v>55</v>
      </c>
      <c r="P4" s="375">
        <f ca="1">NOW()</f>
        <v>44337.003380092596</v>
      </c>
      <c r="Q4" s="376"/>
      <c r="R4" s="377"/>
    </row>
    <row r="5" spans="1:18" ht="17.25" thickBot="1">
      <c r="A5" s="40" t="s">
        <v>113</v>
      </c>
      <c r="B5" s="11" t="s">
        <v>114</v>
      </c>
      <c r="C5" s="91">
        <v>9985</v>
      </c>
      <c r="D5" s="88">
        <v>0.23423980220000001</v>
      </c>
      <c r="E5" s="89">
        <v>10685899.25083827</v>
      </c>
      <c r="F5" s="35"/>
      <c r="K5" s="351"/>
      <c r="L5" s="51" t="s">
        <v>58</v>
      </c>
      <c r="M5" s="69" t="s">
        <v>59</v>
      </c>
      <c r="N5" s="65" t="s">
        <v>294</v>
      </c>
      <c r="O5" s="30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131</v>
      </c>
      <c r="B6" s="11" t="s">
        <v>132</v>
      </c>
      <c r="C6" s="91">
        <v>172</v>
      </c>
      <c r="D6" s="88">
        <v>0.1862068966</v>
      </c>
      <c r="E6" s="89">
        <v>1910901028.5351315</v>
      </c>
      <c r="F6" s="35"/>
      <c r="G6" s="289" t="s">
        <v>52</v>
      </c>
      <c r="H6" s="290"/>
      <c r="I6" s="29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110</v>
      </c>
      <c r="M6" s="72">
        <f t="shared" ref="M6:M25" ca="1" si="1">_xlfn.IFNA(VLOOKUP(K6, $B$2:$D$200, 3, FALSE), "")</f>
        <v>5.7692307700000001E-2</v>
      </c>
      <c r="N6" s="81">
        <f ca="1">_xlfn.IFNA(VLOOKUP(K6, $B$2:$E$200, 4, FALSE), "")</f>
        <v>196585130.40175191</v>
      </c>
      <c r="O6" s="68" t="s">
        <v>192</v>
      </c>
      <c r="P6" s="38">
        <f t="shared" ref="P6:P25" si="2">_xlfn.IFNA(VLOOKUP(O6, $B$2:$D$200, 2, FALSE), "")</f>
        <v>1080</v>
      </c>
      <c r="Q6" s="72">
        <f t="shared" ref="Q6:Q25" si="3">_xlfn.IFNA(VLOOKUP(O6, $B$2:$D$200, 3, FALSE), "")</f>
        <v>0.51260504200000001</v>
      </c>
      <c r="R6" s="81">
        <f>_xlfn.IFNA(VLOOKUP(O6, $B$2:$E$200, 4, FALSE), "")</f>
        <v>474947582.71337605</v>
      </c>
    </row>
    <row r="7" spans="1:18">
      <c r="A7" s="40" t="s">
        <v>141</v>
      </c>
      <c r="B7" s="11" t="s">
        <v>142</v>
      </c>
      <c r="C7" s="91">
        <v>377</v>
      </c>
      <c r="D7" s="88">
        <v>0.17445482870000001</v>
      </c>
      <c r="E7" s="89">
        <v>92847567.680293486</v>
      </c>
      <c r="F7" s="35"/>
      <c r="G7" s="298" t="s">
        <v>36</v>
      </c>
      <c r="H7" s="299"/>
      <c r="I7" s="300"/>
      <c r="K7" s="56" t="str">
        <f ca="1">IFERROR(OFFSET(INDIRECT($H$3 &amp; "!A17"), 1, 0), "")</f>
        <v>크립토닷컴체인</v>
      </c>
      <c r="L7" s="39">
        <f t="shared" ca="1" si="0"/>
        <v>163</v>
      </c>
      <c r="M7" s="73">
        <f t="shared" ca="1" si="1"/>
        <v>6.1728395E-3</v>
      </c>
      <c r="N7" s="82">
        <f t="shared" ref="N7:N25" ca="1" si="4">_xlfn.IFNA(VLOOKUP(K7, $B$2:$E$200, 4, FALSE), "")</f>
        <v>62242736.00795041</v>
      </c>
      <c r="O7" s="84" t="s">
        <v>164</v>
      </c>
      <c r="P7" s="39">
        <f t="shared" si="2"/>
        <v>31990</v>
      </c>
      <c r="Q7" s="73">
        <f t="shared" si="3"/>
        <v>0.27450199199999997</v>
      </c>
      <c r="R7" s="82">
        <f t="shared" ref="R7:R25" si="5">_xlfn.IFNA(VLOOKUP(O7, $B$2:$E$200, 4, FALSE), "")</f>
        <v>13146624.580034081</v>
      </c>
    </row>
    <row r="8" spans="1:18" ht="17.25" thickBot="1">
      <c r="A8" s="40" t="s">
        <v>135</v>
      </c>
      <c r="B8" s="11" t="s">
        <v>136</v>
      </c>
      <c r="C8" s="91">
        <v>176</v>
      </c>
      <c r="D8" s="88">
        <v>0.1655629139</v>
      </c>
      <c r="E8" s="89">
        <v>144139305.74866784</v>
      </c>
      <c r="F8" s="35"/>
      <c r="G8" s="304"/>
      <c r="H8" s="305"/>
      <c r="I8" s="306"/>
      <c r="K8" s="56" t="str">
        <f ca="1">IFERROR(OFFSET(INDIRECT($H$3 &amp; "!A17"), 2, 0), "")</f>
        <v>룸네트워크</v>
      </c>
      <c r="L8" s="39">
        <f t="shared" ca="1" si="0"/>
        <v>109</v>
      </c>
      <c r="M8" s="73">
        <f t="shared" ca="1" si="1"/>
        <v>1.8691588799999999E-2</v>
      </c>
      <c r="N8" s="82">
        <f t="shared" ca="1" si="4"/>
        <v>101643827.21572912</v>
      </c>
      <c r="O8" s="84" t="s">
        <v>274</v>
      </c>
      <c r="P8" s="39">
        <f t="shared" si="2"/>
        <v>16330</v>
      </c>
      <c r="Q8" s="73">
        <f t="shared" si="3"/>
        <v>0.23618470859999999</v>
      </c>
      <c r="R8" s="82">
        <f t="shared" si="5"/>
        <v>97960399.609126553</v>
      </c>
    </row>
    <row r="9" spans="1:18" ht="17.25" thickBot="1">
      <c r="A9" s="40" t="s">
        <v>53</v>
      </c>
      <c r="B9" s="11" t="s">
        <v>54</v>
      </c>
      <c r="C9" s="91">
        <v>346</v>
      </c>
      <c r="D9" s="88">
        <v>0.16498316499999999</v>
      </c>
      <c r="E9" s="89">
        <v>101386227.79273719</v>
      </c>
      <c r="F9" s="35"/>
      <c r="G9" s="50" t="s">
        <v>38</v>
      </c>
      <c r="H9" s="290" t="s">
        <v>37</v>
      </c>
      <c r="I9" s="291"/>
      <c r="K9" s="56" t="str">
        <f ca="1">IFERROR(OFFSET(INDIRECT($H$3 &amp; "!A17"), 3, 0), "")</f>
        <v>이그니스</v>
      </c>
      <c r="L9" s="39">
        <f t="shared" ca="1" si="0"/>
        <v>110</v>
      </c>
      <c r="M9" s="73">
        <f t="shared" ca="1" si="1"/>
        <v>3.7735849100000003E-2</v>
      </c>
      <c r="N9" s="82">
        <f t="shared" ca="1" si="4"/>
        <v>74920253.156016737</v>
      </c>
      <c r="O9" s="84" t="s">
        <v>114</v>
      </c>
      <c r="P9" s="39">
        <f t="shared" si="2"/>
        <v>9985</v>
      </c>
      <c r="Q9" s="73">
        <f t="shared" si="3"/>
        <v>0.23423980220000001</v>
      </c>
      <c r="R9" s="82">
        <f t="shared" si="5"/>
        <v>10685899.25083827</v>
      </c>
    </row>
    <row r="10" spans="1:18">
      <c r="A10" s="40" t="s">
        <v>145</v>
      </c>
      <c r="B10" s="11" t="s">
        <v>146</v>
      </c>
      <c r="C10" s="91">
        <v>13060</v>
      </c>
      <c r="D10" s="88">
        <v>0.15066079299999999</v>
      </c>
      <c r="E10" s="89">
        <v>15685387.177853581</v>
      </c>
      <c r="F10" s="35"/>
      <c r="G10" s="373">
        <f>_xlfn.IFNA(VLOOKUP(G7, $B$2:$D$200, 3, FALSE), "-")</f>
        <v>2.7491613599999999E-2</v>
      </c>
      <c r="H10" s="367">
        <f>_xlfn.IFNA(VLOOKUP(G7, $B$2:$D$200, 2, FALSE), "-")</f>
        <v>51764000</v>
      </c>
      <c r="I10" s="368"/>
      <c r="K10" s="58" t="str">
        <f ca="1">IFERROR(OFFSET(INDIRECT($H$3 &amp; "!A17"), 4, 0), "")</f>
        <v>모스코인</v>
      </c>
      <c r="L10" s="44">
        <f t="shared" ca="1" si="0"/>
        <v>129</v>
      </c>
      <c r="M10" s="74">
        <f t="shared" ca="1" si="1"/>
        <v>0</v>
      </c>
      <c r="N10" s="86">
        <f t="shared" ca="1" si="4"/>
        <v>79147494.725167066</v>
      </c>
      <c r="O10" s="84" t="s">
        <v>132</v>
      </c>
      <c r="P10" s="39">
        <f t="shared" si="2"/>
        <v>172</v>
      </c>
      <c r="Q10" s="73">
        <f t="shared" si="3"/>
        <v>0.1862068966</v>
      </c>
      <c r="R10" s="86">
        <f t="shared" si="5"/>
        <v>1910901028.5351315</v>
      </c>
    </row>
    <row r="11" spans="1:18" ht="17.25" thickBot="1">
      <c r="A11" s="40" t="s">
        <v>83</v>
      </c>
      <c r="B11" s="11" t="s">
        <v>84</v>
      </c>
      <c r="C11" s="91">
        <v>2315</v>
      </c>
      <c r="D11" s="88">
        <v>0.1432098765</v>
      </c>
      <c r="E11" s="89">
        <v>280303150.88252628</v>
      </c>
      <c r="F11" s="35"/>
      <c r="G11" s="374"/>
      <c r="H11" s="369"/>
      <c r="I11" s="370"/>
      <c r="K11" s="56" t="str">
        <f ca="1">IFERROR(OFFSET(INDIRECT($H$3 &amp; "!A17"), 5, 0), "")</f>
        <v>센티넬프로토콜</v>
      </c>
      <c r="L11" s="39">
        <f t="shared" ca="1" si="0"/>
        <v>115</v>
      </c>
      <c r="M11" s="73">
        <f t="shared" ca="1" si="1"/>
        <v>2.6785714299999999E-2</v>
      </c>
      <c r="N11" s="95">
        <f t="shared" ca="1" si="4"/>
        <v>77441927.950108543</v>
      </c>
      <c r="O11" s="85" t="s">
        <v>142</v>
      </c>
      <c r="P11" s="45">
        <f t="shared" si="2"/>
        <v>377</v>
      </c>
      <c r="Q11" s="76">
        <f t="shared" si="3"/>
        <v>0.17445482870000001</v>
      </c>
      <c r="R11" s="95">
        <f t="shared" si="5"/>
        <v>92847567.680293486</v>
      </c>
    </row>
    <row r="12" spans="1:18" ht="17.25" thickBot="1">
      <c r="A12" s="40" t="s">
        <v>159</v>
      </c>
      <c r="B12" s="11" t="s">
        <v>160</v>
      </c>
      <c r="C12" s="91">
        <v>1885</v>
      </c>
      <c r="D12" s="88">
        <v>0.13897280970000001</v>
      </c>
      <c r="E12" s="89">
        <v>6902741.9533337904</v>
      </c>
      <c r="F12" s="35"/>
      <c r="K12" s="56" t="str">
        <f ca="1">IFERROR(OFFSET(INDIRECT($H$3 &amp; "!A17"), 6, 0), "")</f>
        <v>보라</v>
      </c>
      <c r="L12" s="39">
        <f t="shared" ca="1" si="0"/>
        <v>225</v>
      </c>
      <c r="M12" s="73">
        <f t="shared" ca="1" si="1"/>
        <v>-5.0632911400000001E-2</v>
      </c>
      <c r="N12" s="82">
        <f t="shared" ca="1" si="4"/>
        <v>148461908.44635269</v>
      </c>
      <c r="O12" s="84" t="s">
        <v>136</v>
      </c>
      <c r="P12" s="39">
        <f t="shared" si="2"/>
        <v>176</v>
      </c>
      <c r="Q12" s="73">
        <f t="shared" si="3"/>
        <v>0.1655629139</v>
      </c>
      <c r="R12" s="82">
        <f t="shared" si="5"/>
        <v>144139305.74866784</v>
      </c>
    </row>
    <row r="13" spans="1:18" ht="17.25" thickBot="1">
      <c r="A13" s="40" t="s">
        <v>295</v>
      </c>
      <c r="B13" s="11" t="s">
        <v>296</v>
      </c>
      <c r="C13" s="91">
        <v>517</v>
      </c>
      <c r="D13" s="88">
        <v>0.13626373629999999</v>
      </c>
      <c r="E13" s="89">
        <v>5749183774.357193</v>
      </c>
      <c r="F13" s="35"/>
      <c r="G13" s="289" t="s">
        <v>70</v>
      </c>
      <c r="H13" s="290"/>
      <c r="I13" s="291"/>
      <c r="K13" s="56" t="str">
        <f ca="1">IFERROR(OFFSET(INDIRECT($H$3 &amp; "!A17"), 7, 0), "")</f>
        <v>디카르고</v>
      </c>
      <c r="L13" s="39">
        <f t="shared" ca="1" si="0"/>
        <v>181</v>
      </c>
      <c r="M13" s="73">
        <f t="shared" ca="1" si="1"/>
        <v>6.4705882399999998E-2</v>
      </c>
      <c r="N13" s="82">
        <f t="shared" ca="1" si="4"/>
        <v>106703847.12700832</v>
      </c>
      <c r="O13" s="84" t="s">
        <v>54</v>
      </c>
      <c r="P13" s="39">
        <f t="shared" si="2"/>
        <v>346</v>
      </c>
      <c r="Q13" s="73">
        <f t="shared" si="3"/>
        <v>0.16498316499999999</v>
      </c>
      <c r="R13" s="82">
        <f t="shared" si="5"/>
        <v>101386227.79273719</v>
      </c>
    </row>
    <row r="14" spans="1:18">
      <c r="A14" s="40" t="s">
        <v>64</v>
      </c>
      <c r="B14" s="11" t="s">
        <v>65</v>
      </c>
      <c r="C14" s="91">
        <v>46.1</v>
      </c>
      <c r="D14" s="88">
        <v>0.12990196079999999</v>
      </c>
      <c r="E14" s="89">
        <v>374747041.31777436</v>
      </c>
      <c r="F14" s="35"/>
      <c r="G14" s="298" t="s">
        <v>36</v>
      </c>
      <c r="H14" s="299"/>
      <c r="I14" s="300"/>
      <c r="K14" s="56" t="str">
        <f ca="1">IFERROR(OFFSET(INDIRECT($H$3 &amp; "!A17"), 8, 0), "")</f>
        <v>픽셀</v>
      </c>
      <c r="L14" s="39">
        <f t="shared" ca="1" si="0"/>
        <v>93.2</v>
      </c>
      <c r="M14" s="73">
        <f t="shared" ca="1" si="1"/>
        <v>-4.7034764799999997E-2</v>
      </c>
      <c r="N14" s="82">
        <f t="shared" ca="1" si="4"/>
        <v>497323226.97478807</v>
      </c>
      <c r="O14" s="84" t="s">
        <v>146</v>
      </c>
      <c r="P14" s="39">
        <f t="shared" si="2"/>
        <v>13060</v>
      </c>
      <c r="Q14" s="73">
        <f t="shared" si="3"/>
        <v>0.15066079299999999</v>
      </c>
      <c r="R14" s="82">
        <f t="shared" si="5"/>
        <v>15685387.177853581</v>
      </c>
    </row>
    <row r="15" spans="1:18" ht="17.25" thickBot="1">
      <c r="A15" s="40" t="s">
        <v>101</v>
      </c>
      <c r="B15" s="11" t="s">
        <v>102</v>
      </c>
      <c r="C15" s="91">
        <v>92230</v>
      </c>
      <c r="D15" s="88">
        <v>0.1280577299</v>
      </c>
      <c r="E15" s="89">
        <v>24624552.51243668</v>
      </c>
      <c r="F15" s="35"/>
      <c r="G15" s="304"/>
      <c r="H15" s="305"/>
      <c r="I15" s="306"/>
      <c r="K15" s="57" t="str">
        <f ca="1">IFERROR(OFFSET(INDIRECT($H$3 &amp; "!A17"), 9, 0), "")</f>
        <v>메타디움</v>
      </c>
      <c r="L15" s="37">
        <f t="shared" ca="1" si="0"/>
        <v>118</v>
      </c>
      <c r="M15" s="75">
        <f t="shared" ca="1" si="1"/>
        <v>3.50877193E-2</v>
      </c>
      <c r="N15" s="83">
        <f t="shared" ca="1" si="4"/>
        <v>148647541.69431794</v>
      </c>
      <c r="O15" s="70" t="s">
        <v>84</v>
      </c>
      <c r="P15" s="37">
        <f t="shared" si="2"/>
        <v>2315</v>
      </c>
      <c r="Q15" s="75">
        <f t="shared" si="3"/>
        <v>0.1432098765</v>
      </c>
      <c r="R15" s="83">
        <f t="shared" si="5"/>
        <v>280303150.88252628</v>
      </c>
    </row>
    <row r="16" spans="1:18" ht="17.25" thickBot="1">
      <c r="A16" s="40" t="s">
        <v>127</v>
      </c>
      <c r="B16" s="11" t="s">
        <v>128</v>
      </c>
      <c r="C16" s="91">
        <v>455</v>
      </c>
      <c r="D16" s="88">
        <v>0.12345679010000001</v>
      </c>
      <c r="E16" s="89">
        <v>14452856.388233891</v>
      </c>
      <c r="F16" s="35"/>
      <c r="G16" s="50" t="s">
        <v>38</v>
      </c>
      <c r="H16" s="290" t="s">
        <v>37</v>
      </c>
      <c r="I16" s="291"/>
      <c r="K16" s="55" t="str">
        <f ca="1">IFERROR(OFFSET(INDIRECT($H$3 &amp; "!A17"), 10, 0), "")</f>
        <v>피르마체인</v>
      </c>
      <c r="L16" s="38">
        <f t="shared" ca="1" si="0"/>
        <v>133</v>
      </c>
      <c r="M16" s="72">
        <f t="shared" ca="1" si="1"/>
        <v>2.3076923100000001E-2</v>
      </c>
      <c r="N16" s="81">
        <f t="shared" ca="1" si="4"/>
        <v>43075800.814944051</v>
      </c>
      <c r="O16" s="68" t="s">
        <v>160</v>
      </c>
      <c r="P16" s="38">
        <f t="shared" si="2"/>
        <v>1885</v>
      </c>
      <c r="Q16" s="72">
        <f t="shared" si="3"/>
        <v>0.13897280970000001</v>
      </c>
      <c r="R16" s="81">
        <f t="shared" si="5"/>
        <v>6902741.9533337904</v>
      </c>
    </row>
    <row r="17" spans="1:18">
      <c r="A17" s="40" t="s">
        <v>62</v>
      </c>
      <c r="B17" s="11" t="s">
        <v>63</v>
      </c>
      <c r="C17" s="91">
        <v>84620</v>
      </c>
      <c r="D17" s="88">
        <v>0.1125427294</v>
      </c>
      <c r="E17" s="89">
        <v>1537983.13912954</v>
      </c>
      <c r="F17" s="35"/>
      <c r="G17" s="373">
        <f>_xlfn.IFNA(VLOOKUP(G14, $B$2:$D$200, 3, FALSE), "-")</f>
        <v>2.7491613599999999E-2</v>
      </c>
      <c r="H17" s="367">
        <f>_xlfn.IFNA(VLOOKUP(G14, $B$2:$D$200, 2, FALSE), "-")</f>
        <v>51764000</v>
      </c>
      <c r="I17" s="368"/>
      <c r="K17" s="56" t="str">
        <f ca="1">IFERROR(OFFSET(INDIRECT($H$3 &amp; "!A17"), 11, 0), "")</f>
        <v>메디블록</v>
      </c>
      <c r="L17" s="39">
        <f t="shared" ca="1" si="0"/>
        <v>91.3</v>
      </c>
      <c r="M17" s="73">
        <f t="shared" ca="1" si="1"/>
        <v>2.6996625400000002E-2</v>
      </c>
      <c r="N17" s="82">
        <f t="shared" ca="1" si="4"/>
        <v>906652110.42718971</v>
      </c>
      <c r="O17" s="84" t="s">
        <v>296</v>
      </c>
      <c r="P17" s="39">
        <f t="shared" si="2"/>
        <v>517</v>
      </c>
      <c r="Q17" s="73">
        <f t="shared" si="3"/>
        <v>0.13626373629999999</v>
      </c>
      <c r="R17" s="82">
        <f t="shared" si="5"/>
        <v>5749183774.357193</v>
      </c>
    </row>
    <row r="18" spans="1:18" ht="17.25" thickBot="1">
      <c r="A18" s="40" t="s">
        <v>241</v>
      </c>
      <c r="B18" s="11" t="s">
        <v>242</v>
      </c>
      <c r="C18" s="91">
        <v>6075</v>
      </c>
      <c r="D18" s="88">
        <v>0.1116193962</v>
      </c>
      <c r="E18" s="89">
        <v>10551715.43788163</v>
      </c>
      <c r="F18" s="35"/>
      <c r="G18" s="374"/>
      <c r="H18" s="369"/>
      <c r="I18" s="370"/>
      <c r="K18" s="56" t="str">
        <f ca="1">IFERROR(OFFSET(INDIRECT($H$3 &amp; "!A17"), 12, 0), "")</f>
        <v>플레이댑</v>
      </c>
      <c r="L18" s="39">
        <f t="shared" ca="1" si="0"/>
        <v>329</v>
      </c>
      <c r="M18" s="73">
        <f t="shared" ca="1" si="1"/>
        <v>4.11392405E-2</v>
      </c>
      <c r="N18" s="82">
        <f t="shared" ca="1" si="4"/>
        <v>48778192.187499031</v>
      </c>
      <c r="O18" s="84" t="s">
        <v>65</v>
      </c>
      <c r="P18" s="39">
        <f t="shared" si="2"/>
        <v>46.1</v>
      </c>
      <c r="Q18" s="73">
        <f t="shared" si="3"/>
        <v>0.12990196079999999</v>
      </c>
      <c r="R18" s="82">
        <f t="shared" si="5"/>
        <v>374747041.31777436</v>
      </c>
    </row>
    <row r="19" spans="1:18" ht="17.25" thickBot="1">
      <c r="A19" s="40" t="s">
        <v>143</v>
      </c>
      <c r="B19" s="11" t="s">
        <v>144</v>
      </c>
      <c r="C19" s="91">
        <v>8335</v>
      </c>
      <c r="D19" s="88">
        <v>0.1047051027</v>
      </c>
      <c r="E19" s="89">
        <v>3930001.1356016202</v>
      </c>
      <c r="F19" s="35"/>
      <c r="K19" s="56" t="str">
        <f ca="1">IFERROR(OFFSET(INDIRECT($H$3 &amp; "!A17"), 13, 0), "")</f>
        <v>엔도르</v>
      </c>
      <c r="L19" s="39">
        <f t="shared" ca="1" si="0"/>
        <v>61.8</v>
      </c>
      <c r="M19" s="73">
        <f t="shared" ca="1" si="1"/>
        <v>-1.6155089E-3</v>
      </c>
      <c r="N19" s="82">
        <f t="shared" ca="1" si="4"/>
        <v>826503271.87544668</v>
      </c>
      <c r="O19" s="84" t="s">
        <v>102</v>
      </c>
      <c r="P19" s="39">
        <f t="shared" si="2"/>
        <v>92230</v>
      </c>
      <c r="Q19" s="73">
        <f t="shared" si="3"/>
        <v>0.1280577299</v>
      </c>
      <c r="R19" s="82">
        <f t="shared" si="5"/>
        <v>24624552.51243668</v>
      </c>
    </row>
    <row r="20" spans="1:18" ht="17.25" thickBot="1">
      <c r="A20" s="40" t="s">
        <v>73</v>
      </c>
      <c r="B20" s="11" t="s">
        <v>74</v>
      </c>
      <c r="C20" s="91">
        <v>21000</v>
      </c>
      <c r="D20" s="88">
        <v>0.1046817464</v>
      </c>
      <c r="E20" s="89">
        <v>1099054.59518464</v>
      </c>
      <c r="F20" s="35"/>
      <c r="G20" s="289" t="s">
        <v>286</v>
      </c>
      <c r="H20" s="290"/>
      <c r="I20" s="29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128</v>
      </c>
      <c r="P20" s="39">
        <f t="shared" si="2"/>
        <v>455</v>
      </c>
      <c r="Q20" s="73">
        <f t="shared" si="3"/>
        <v>0.12345679010000001</v>
      </c>
      <c r="R20" s="86">
        <f t="shared" si="5"/>
        <v>14452856.388233891</v>
      </c>
    </row>
    <row r="21" spans="1:18">
      <c r="A21" s="40" t="s">
        <v>177</v>
      </c>
      <c r="B21" s="11" t="s">
        <v>178</v>
      </c>
      <c r="C21" s="91">
        <v>34770</v>
      </c>
      <c r="D21" s="88">
        <v>0.1013620526</v>
      </c>
      <c r="E21" s="89">
        <v>332955.25468901999</v>
      </c>
      <c r="F21" s="35"/>
      <c r="G21" s="298" t="s">
        <v>36</v>
      </c>
      <c r="H21" s="299"/>
      <c r="I21" s="300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63</v>
      </c>
      <c r="P21" s="45">
        <f t="shared" si="2"/>
        <v>84620</v>
      </c>
      <c r="Q21" s="76">
        <f t="shared" si="3"/>
        <v>0.1125427294</v>
      </c>
      <c r="R21" s="95">
        <f t="shared" si="5"/>
        <v>1537983.13912954</v>
      </c>
    </row>
    <row r="22" spans="1:18" ht="17.25" thickBot="1">
      <c r="A22" s="40" t="s">
        <v>161</v>
      </c>
      <c r="B22" s="11" t="s">
        <v>162</v>
      </c>
      <c r="C22" s="91">
        <v>1375</v>
      </c>
      <c r="D22" s="88">
        <v>0.1</v>
      </c>
      <c r="E22" s="89">
        <v>94274542.349255264</v>
      </c>
      <c r="F22" s="35"/>
      <c r="G22" s="304"/>
      <c r="H22" s="305"/>
      <c r="I22" s="30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242</v>
      </c>
      <c r="P22" s="39">
        <f t="shared" si="2"/>
        <v>6075</v>
      </c>
      <c r="Q22" s="73">
        <f t="shared" si="3"/>
        <v>0.1116193962</v>
      </c>
      <c r="R22" s="82">
        <f t="shared" si="5"/>
        <v>10551715.43788163</v>
      </c>
    </row>
    <row r="23" spans="1:18" ht="17.25" thickBot="1">
      <c r="A23" s="40" t="s">
        <v>87</v>
      </c>
      <c r="B23" s="11" t="s">
        <v>88</v>
      </c>
      <c r="C23" s="91">
        <v>400</v>
      </c>
      <c r="D23" s="88">
        <v>9.8901098899999998E-2</v>
      </c>
      <c r="E23" s="89">
        <v>130165062.75156821</v>
      </c>
      <c r="F23" s="35"/>
      <c r="G23" s="50" t="s">
        <v>38</v>
      </c>
      <c r="H23" s="290" t="s">
        <v>37</v>
      </c>
      <c r="I23" s="29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144</v>
      </c>
      <c r="P23" s="39">
        <f t="shared" si="2"/>
        <v>8335</v>
      </c>
      <c r="Q23" s="73">
        <f t="shared" si="3"/>
        <v>0.1047051027</v>
      </c>
      <c r="R23" s="82">
        <f t="shared" si="5"/>
        <v>3930001.1356016202</v>
      </c>
    </row>
    <row r="24" spans="1:18">
      <c r="A24" s="40" t="s">
        <v>103</v>
      </c>
      <c r="B24" s="11" t="s">
        <v>104</v>
      </c>
      <c r="C24" s="91">
        <v>1710</v>
      </c>
      <c r="D24" s="88">
        <v>9.6153846200000004E-2</v>
      </c>
      <c r="E24" s="89">
        <v>54801187.347937673</v>
      </c>
      <c r="F24" s="35"/>
      <c r="G24" s="373">
        <f>_xlfn.IFNA(VLOOKUP(G21, $B$2:$D$200, 3, FALSE), "-")</f>
        <v>2.7491613599999999E-2</v>
      </c>
      <c r="H24" s="367">
        <f>_xlfn.IFNA(VLOOKUP(G21, $B$2:$D$200, 2, FALSE), "-")</f>
        <v>51764000</v>
      </c>
      <c r="I24" s="368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74</v>
      </c>
      <c r="P24" s="39">
        <f t="shared" si="2"/>
        <v>21000</v>
      </c>
      <c r="Q24" s="73">
        <f t="shared" si="3"/>
        <v>0.1046817464</v>
      </c>
      <c r="R24" s="82">
        <f t="shared" si="5"/>
        <v>1099054.59518464</v>
      </c>
    </row>
    <row r="25" spans="1:18" ht="17.25" thickBot="1">
      <c r="A25" s="40" t="s">
        <v>193</v>
      </c>
      <c r="B25" s="11" t="s">
        <v>194</v>
      </c>
      <c r="C25" s="91">
        <v>9890</v>
      </c>
      <c r="D25" s="88">
        <v>8.9207048499999997E-2</v>
      </c>
      <c r="E25" s="89">
        <v>15391723.99203868</v>
      </c>
      <c r="F25" s="35"/>
      <c r="G25" s="374"/>
      <c r="H25" s="369"/>
      <c r="I25" s="370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178</v>
      </c>
      <c r="P25" s="37">
        <f t="shared" si="2"/>
        <v>34770</v>
      </c>
      <c r="Q25" s="75">
        <f t="shared" si="3"/>
        <v>0.1013620526</v>
      </c>
      <c r="R25" s="83">
        <f t="shared" si="5"/>
        <v>332955.25468901999</v>
      </c>
    </row>
    <row r="26" spans="1:18">
      <c r="A26" s="40" t="s">
        <v>165</v>
      </c>
      <c r="B26" s="11" t="s">
        <v>166</v>
      </c>
      <c r="C26" s="91">
        <v>1460</v>
      </c>
      <c r="D26" s="88">
        <v>8.5501858700000002E-2</v>
      </c>
      <c r="E26" s="89">
        <v>4215222.4684604099</v>
      </c>
      <c r="F26" s="35"/>
    </row>
    <row r="27" spans="1:18" ht="17.25" thickBot="1">
      <c r="A27" s="40" t="s">
        <v>187</v>
      </c>
      <c r="B27" s="11" t="s">
        <v>188</v>
      </c>
      <c r="C27" s="91">
        <v>16330</v>
      </c>
      <c r="D27" s="88">
        <v>8.5049833899999996E-2</v>
      </c>
      <c r="E27" s="89">
        <v>11436721.7487182</v>
      </c>
      <c r="F27" s="35"/>
    </row>
    <row r="28" spans="1:18" ht="17.25" thickBot="1">
      <c r="A28" s="40" t="s">
        <v>97</v>
      </c>
      <c r="B28" s="11" t="s">
        <v>98</v>
      </c>
      <c r="C28" s="91">
        <v>5380</v>
      </c>
      <c r="D28" s="88">
        <v>8.4677419399999995E-2</v>
      </c>
      <c r="E28" s="89">
        <v>4777426.6976466598</v>
      </c>
      <c r="F28" s="35"/>
      <c r="G28" s="289" t="s">
        <v>46</v>
      </c>
      <c r="H28" s="290"/>
      <c r="I28" s="290"/>
      <c r="J28" s="291"/>
      <c r="K28" s="289" t="s">
        <v>44</v>
      </c>
      <c r="L28" s="290"/>
      <c r="M28" s="290"/>
      <c r="N28" s="291"/>
      <c r="O28" s="289" t="s">
        <v>45</v>
      </c>
      <c r="P28" s="290"/>
      <c r="Q28" s="290"/>
      <c r="R28" s="291"/>
    </row>
    <row r="29" spans="1:18" ht="17.25" thickBot="1">
      <c r="A29" s="40" t="s">
        <v>99</v>
      </c>
      <c r="B29" s="11" t="s">
        <v>100</v>
      </c>
      <c r="C29" s="91">
        <v>5.53</v>
      </c>
      <c r="D29" s="88">
        <v>8.4313725500000006E-2</v>
      </c>
      <c r="E29" s="89">
        <v>61068985323.674858</v>
      </c>
      <c r="F29" s="35"/>
      <c r="G29" s="354" t="s">
        <v>55</v>
      </c>
      <c r="H29" s="375">
        <f ca="1">NOW()</f>
        <v>44337.003380092596</v>
      </c>
      <c r="I29" s="376"/>
      <c r="J29" s="377"/>
      <c r="K29" s="366" t="s">
        <v>55</v>
      </c>
      <c r="L29" s="375">
        <f ca="1">NOW()</f>
        <v>44337.003380092596</v>
      </c>
      <c r="M29" s="376"/>
      <c r="N29" s="377"/>
      <c r="O29" s="366" t="s">
        <v>55</v>
      </c>
      <c r="P29" s="375">
        <f ca="1">NOW()</f>
        <v>44337.003380092596</v>
      </c>
      <c r="Q29" s="376"/>
      <c r="R29" s="377"/>
    </row>
    <row r="30" spans="1:18" ht="17.25" thickBot="1">
      <c r="A30" s="40" t="s">
        <v>109</v>
      </c>
      <c r="B30" s="11" t="s">
        <v>110</v>
      </c>
      <c r="C30" s="91">
        <v>1760</v>
      </c>
      <c r="D30" s="88">
        <v>8.3076923100000005E-2</v>
      </c>
      <c r="E30" s="89">
        <v>4929986.0782594597</v>
      </c>
      <c r="F30" s="35"/>
      <c r="G30" s="351"/>
      <c r="H30" s="51" t="s">
        <v>58</v>
      </c>
      <c r="I30" s="69" t="s">
        <v>59</v>
      </c>
      <c r="J30" s="65" t="s">
        <v>294</v>
      </c>
      <c r="K30" s="306"/>
      <c r="L30" s="51" t="s">
        <v>58</v>
      </c>
      <c r="M30" s="69" t="s">
        <v>59</v>
      </c>
      <c r="N30" s="87" t="s">
        <v>294</v>
      </c>
      <c r="O30" s="306"/>
      <c r="P30" s="51" t="s">
        <v>58</v>
      </c>
      <c r="Q30" s="69" t="s">
        <v>59</v>
      </c>
      <c r="R30" s="87" t="s">
        <v>294</v>
      </c>
    </row>
    <row r="31" spans="1:18">
      <c r="A31" s="40" t="s">
        <v>279</v>
      </c>
      <c r="B31" s="11" t="s">
        <v>280</v>
      </c>
      <c r="C31" s="91">
        <v>1120</v>
      </c>
      <c r="D31" s="88">
        <v>8.2125603899999997E-2</v>
      </c>
      <c r="E31" s="89">
        <v>25136551.40051461</v>
      </c>
      <c r="F31" s="35"/>
      <c r="G31" s="52" t="s">
        <v>192</v>
      </c>
      <c r="H31" s="38">
        <f t="shared" ref="H31:H50" si="6">_xlfn.IFNA(VLOOKUP(G31, $B$2:$D$200, 2, FALSE), "")</f>
        <v>1080</v>
      </c>
      <c r="I31" s="72">
        <f t="shared" ref="I31:I50" si="7">_xlfn.IFNA(VLOOKUP(G31, $B$2:$D$200, 3, FALSE), "")</f>
        <v>0.51260504200000001</v>
      </c>
      <c r="J31" s="81">
        <f>_xlfn.IFNA(VLOOKUP(G31, $B$2:$E$200, 4, FALSE), "")</f>
        <v>474947582.71337605</v>
      </c>
      <c r="K31" s="77" t="s">
        <v>65</v>
      </c>
      <c r="L31" s="38">
        <f t="shared" ref="L31:L50" si="8">_xlfn.IFNA(VLOOKUP(K31, $B$2:$D$200, 2, FALSE), "")</f>
        <v>46.1</v>
      </c>
      <c r="M31" s="72">
        <f t="shared" ref="M31:M50" si="9">_xlfn.IFNA(VLOOKUP(K31, $B$2:$D$200, 3, FALSE), "")</f>
        <v>0.12990196079999999</v>
      </c>
      <c r="N31" s="81">
        <f>_xlfn.IFNA(VLOOKUP(K31, $B$2:$E$200, 4, FALSE), "")</f>
        <v>374747041.31777436</v>
      </c>
      <c r="O31" s="77" t="s">
        <v>132</v>
      </c>
      <c r="P31" s="38">
        <f t="shared" ref="P31:P50" si="10">_xlfn.IFNA(VLOOKUP(O31, $B$2:$D$200, 2, FALSE), "")</f>
        <v>172</v>
      </c>
      <c r="Q31" s="72">
        <f t="shared" ref="Q31:Q50" si="11">_xlfn.IFNA(VLOOKUP(O31, $B$2:$D$200, 3, FALSE), "")</f>
        <v>0.1862068966</v>
      </c>
      <c r="R31" s="81">
        <f>_xlfn.IFNA(VLOOKUP(O31, $B$2:$E$200, 4, FALSE), "")</f>
        <v>1910901028.5351315</v>
      </c>
    </row>
    <row r="32" spans="1:18">
      <c r="A32" s="40" t="s">
        <v>137</v>
      </c>
      <c r="B32" s="11" t="s">
        <v>138</v>
      </c>
      <c r="C32" s="91">
        <v>37310</v>
      </c>
      <c r="D32" s="88">
        <v>8.0196873200000005E-2</v>
      </c>
      <c r="E32" s="89">
        <v>4287724.4845495801</v>
      </c>
      <c r="F32" s="35"/>
      <c r="G32" s="47" t="s">
        <v>164</v>
      </c>
      <c r="H32" s="39">
        <f t="shared" si="6"/>
        <v>31990</v>
      </c>
      <c r="I32" s="73">
        <f t="shared" si="7"/>
        <v>0.27450199199999997</v>
      </c>
      <c r="J32" s="82">
        <f t="shared" ref="J32:J50" si="12">_xlfn.IFNA(VLOOKUP(G32, $B$2:$E$200, 4, FALSE), "")</f>
        <v>13146624.580034081</v>
      </c>
      <c r="K32" s="78" t="s">
        <v>100</v>
      </c>
      <c r="L32" s="39">
        <f t="shared" si="8"/>
        <v>5.53</v>
      </c>
      <c r="M32" s="73">
        <f t="shared" si="9"/>
        <v>8.4313725500000006E-2</v>
      </c>
      <c r="N32" s="82">
        <f t="shared" ref="N32:N50" si="13">_xlfn.IFNA(VLOOKUP(K32, $B$2:$E$200, 4, FALSE), "")</f>
        <v>61068985323.674858</v>
      </c>
      <c r="O32" s="78" t="s">
        <v>142</v>
      </c>
      <c r="P32" s="39">
        <f t="shared" si="10"/>
        <v>377</v>
      </c>
      <c r="Q32" s="73">
        <f t="shared" si="11"/>
        <v>0.17445482870000001</v>
      </c>
      <c r="R32" s="82">
        <f t="shared" ref="R32:R50" si="14">_xlfn.IFNA(VLOOKUP(O32, $B$2:$E$200, 4, FALSE), "")</f>
        <v>92847567.680293486</v>
      </c>
    </row>
    <row r="33" spans="1:18">
      <c r="A33" s="40" t="s">
        <v>95</v>
      </c>
      <c r="B33" s="11" t="s">
        <v>96</v>
      </c>
      <c r="C33" s="91">
        <v>3617000</v>
      </c>
      <c r="D33" s="88">
        <v>7.9701492499999999E-2</v>
      </c>
      <c r="E33" s="89">
        <v>368210.25678232999</v>
      </c>
      <c r="F33" s="35"/>
      <c r="G33" s="47" t="s">
        <v>274</v>
      </c>
      <c r="H33" s="39">
        <f t="shared" si="6"/>
        <v>16330</v>
      </c>
      <c r="I33" s="73">
        <f t="shared" si="7"/>
        <v>0.23618470859999999</v>
      </c>
      <c r="J33" s="82">
        <f t="shared" si="12"/>
        <v>97960399.609126553</v>
      </c>
      <c r="K33" s="78" t="s">
        <v>152</v>
      </c>
      <c r="L33" s="39">
        <f t="shared" si="8"/>
        <v>25.1</v>
      </c>
      <c r="M33" s="73">
        <f t="shared" si="9"/>
        <v>5.9071730000000003E-2</v>
      </c>
      <c r="N33" s="82">
        <f t="shared" si="13"/>
        <v>898265031.38368928</v>
      </c>
      <c r="O33" s="78" t="s">
        <v>136</v>
      </c>
      <c r="P33" s="39">
        <f t="shared" si="10"/>
        <v>176</v>
      </c>
      <c r="Q33" s="73">
        <f t="shared" si="11"/>
        <v>0.1655629139</v>
      </c>
      <c r="R33" s="82">
        <f t="shared" si="14"/>
        <v>144139305.74866784</v>
      </c>
    </row>
    <row r="34" spans="1:18">
      <c r="A34" s="40" t="s">
        <v>79</v>
      </c>
      <c r="B34" s="11" t="s">
        <v>80</v>
      </c>
      <c r="C34" s="91">
        <v>1105</v>
      </c>
      <c r="D34" s="88">
        <v>7.8048780499999998E-2</v>
      </c>
      <c r="E34" s="89">
        <v>6475697.4584360505</v>
      </c>
      <c r="F34" s="35"/>
      <c r="G34" s="47" t="s">
        <v>114</v>
      </c>
      <c r="H34" s="39">
        <f t="shared" si="6"/>
        <v>9985</v>
      </c>
      <c r="I34" s="73">
        <f t="shared" si="7"/>
        <v>0.23423980220000001</v>
      </c>
      <c r="J34" s="82">
        <f t="shared" si="12"/>
        <v>10685899.25083827</v>
      </c>
      <c r="K34" s="78" t="s">
        <v>228</v>
      </c>
      <c r="L34" s="39">
        <f t="shared" si="8"/>
        <v>11.2</v>
      </c>
      <c r="M34" s="73">
        <f t="shared" si="9"/>
        <v>5.6603773599999997E-2</v>
      </c>
      <c r="N34" s="82">
        <f t="shared" si="13"/>
        <v>2197105293.8601389</v>
      </c>
      <c r="O34" s="78" t="s">
        <v>54</v>
      </c>
      <c r="P34" s="39">
        <f t="shared" si="10"/>
        <v>346</v>
      </c>
      <c r="Q34" s="73">
        <f t="shared" si="11"/>
        <v>0.16498316499999999</v>
      </c>
      <c r="R34" s="82">
        <f t="shared" si="14"/>
        <v>101386227.79273719</v>
      </c>
    </row>
    <row r="35" spans="1:18">
      <c r="A35" s="40" t="s">
        <v>139</v>
      </c>
      <c r="B35" s="11" t="s">
        <v>140</v>
      </c>
      <c r="C35" s="91">
        <v>2715</v>
      </c>
      <c r="D35" s="88">
        <v>7.5247524800000007E-2</v>
      </c>
      <c r="E35" s="89">
        <v>2777173.15613015</v>
      </c>
      <c r="F35" s="35"/>
      <c r="G35" s="47" t="s">
        <v>132</v>
      </c>
      <c r="H35" s="44">
        <f t="shared" si="6"/>
        <v>172</v>
      </c>
      <c r="I35" s="74">
        <f t="shared" si="7"/>
        <v>0.1862068966</v>
      </c>
      <c r="J35" s="86">
        <f t="shared" si="12"/>
        <v>1910901028.5351315</v>
      </c>
      <c r="K35" s="79" t="s">
        <v>126</v>
      </c>
      <c r="L35" s="44">
        <f t="shared" si="8"/>
        <v>34.1</v>
      </c>
      <c r="M35" s="74">
        <f t="shared" si="9"/>
        <v>5.5727554200000001E-2</v>
      </c>
      <c r="N35" s="86">
        <f t="shared" si="13"/>
        <v>545082414.09886336</v>
      </c>
      <c r="O35" s="79" t="s">
        <v>296</v>
      </c>
      <c r="P35" s="44">
        <f t="shared" si="10"/>
        <v>517</v>
      </c>
      <c r="Q35" s="74">
        <f t="shared" si="11"/>
        <v>0.13626373629999999</v>
      </c>
      <c r="R35" s="86">
        <f t="shared" si="14"/>
        <v>5749183774.357193</v>
      </c>
    </row>
    <row r="36" spans="1:18">
      <c r="A36" s="40" t="s">
        <v>105</v>
      </c>
      <c r="B36" s="11" t="s">
        <v>106</v>
      </c>
      <c r="C36" s="91">
        <v>1460</v>
      </c>
      <c r="D36" s="88">
        <v>7.35294118E-2</v>
      </c>
      <c r="E36" s="89">
        <v>5018437.7521213302</v>
      </c>
      <c r="F36" s="35"/>
      <c r="G36" s="49" t="s">
        <v>142</v>
      </c>
      <c r="H36" s="39">
        <f t="shared" si="6"/>
        <v>377</v>
      </c>
      <c r="I36" s="73">
        <f t="shared" si="7"/>
        <v>0.17445482870000001</v>
      </c>
      <c r="J36" s="95">
        <f t="shared" si="12"/>
        <v>92847567.680293486</v>
      </c>
      <c r="K36" s="78" t="s">
        <v>278</v>
      </c>
      <c r="L36" s="39">
        <f t="shared" si="8"/>
        <v>95.7</v>
      </c>
      <c r="M36" s="73">
        <f t="shared" si="9"/>
        <v>4.2483660100000001E-2</v>
      </c>
      <c r="N36" s="95">
        <f t="shared" si="13"/>
        <v>98761909.943850726</v>
      </c>
      <c r="O36" s="78" t="s">
        <v>128</v>
      </c>
      <c r="P36" s="39">
        <f t="shared" si="10"/>
        <v>455</v>
      </c>
      <c r="Q36" s="73">
        <f t="shared" si="11"/>
        <v>0.12345679010000001</v>
      </c>
      <c r="R36" s="95">
        <f t="shared" si="14"/>
        <v>14452856.388233891</v>
      </c>
    </row>
    <row r="37" spans="1:18">
      <c r="A37" s="40" t="s">
        <v>115</v>
      </c>
      <c r="B37" s="11" t="s">
        <v>116</v>
      </c>
      <c r="C37" s="91">
        <v>378</v>
      </c>
      <c r="D37" s="88">
        <v>7.0821529699999997E-2</v>
      </c>
      <c r="E37" s="89">
        <v>31314109.811529782</v>
      </c>
      <c r="F37" s="35"/>
      <c r="G37" s="47" t="s">
        <v>136</v>
      </c>
      <c r="H37" s="39">
        <f t="shared" si="6"/>
        <v>176</v>
      </c>
      <c r="I37" s="73">
        <f t="shared" si="7"/>
        <v>0.1655629139</v>
      </c>
      <c r="J37" s="82">
        <f t="shared" si="12"/>
        <v>144139305.74866784</v>
      </c>
      <c r="K37" s="78" t="s">
        <v>266</v>
      </c>
      <c r="L37" s="39">
        <f t="shared" si="8"/>
        <v>64.599999999999994</v>
      </c>
      <c r="M37" s="73">
        <f t="shared" si="9"/>
        <v>3.6918138000000003E-2</v>
      </c>
      <c r="N37" s="82">
        <f t="shared" si="13"/>
        <v>114432938.73146352</v>
      </c>
      <c r="O37" s="78" t="s">
        <v>88</v>
      </c>
      <c r="P37" s="39">
        <f t="shared" si="10"/>
        <v>400</v>
      </c>
      <c r="Q37" s="73">
        <f t="shared" si="11"/>
        <v>9.8901098899999998E-2</v>
      </c>
      <c r="R37" s="82">
        <f t="shared" si="14"/>
        <v>130165062.75156821</v>
      </c>
    </row>
    <row r="38" spans="1:18">
      <c r="A38" s="40" t="s">
        <v>223</v>
      </c>
      <c r="B38" s="11" t="s">
        <v>224</v>
      </c>
      <c r="C38" s="91">
        <v>1625</v>
      </c>
      <c r="D38" s="88">
        <v>6.9078947399999993E-2</v>
      </c>
      <c r="E38" s="89">
        <v>35052468.810048349</v>
      </c>
      <c r="F38" s="35"/>
      <c r="G38" s="47" t="s">
        <v>54</v>
      </c>
      <c r="H38" s="39">
        <f t="shared" si="6"/>
        <v>346</v>
      </c>
      <c r="I38" s="73">
        <f t="shared" si="7"/>
        <v>0.16498316499999999</v>
      </c>
      <c r="J38" s="82">
        <f t="shared" si="12"/>
        <v>101386227.79273719</v>
      </c>
      <c r="K38" s="78" t="s">
        <v>220</v>
      </c>
      <c r="L38" s="39">
        <f t="shared" si="8"/>
        <v>12.3</v>
      </c>
      <c r="M38" s="73">
        <f t="shared" si="9"/>
        <v>3.3613445399999997E-2</v>
      </c>
      <c r="N38" s="82">
        <f t="shared" si="13"/>
        <v>1356940132.0832064</v>
      </c>
      <c r="O38" s="78" t="s">
        <v>116</v>
      </c>
      <c r="P38" s="39">
        <f t="shared" si="10"/>
        <v>378</v>
      </c>
      <c r="Q38" s="73">
        <f t="shared" si="11"/>
        <v>7.0821529699999997E-2</v>
      </c>
      <c r="R38" s="82">
        <f t="shared" si="14"/>
        <v>31314109.811529782</v>
      </c>
    </row>
    <row r="39" spans="1:18">
      <c r="A39" s="40" t="s">
        <v>85</v>
      </c>
      <c r="B39" s="11" t="s">
        <v>86</v>
      </c>
      <c r="C39" s="91">
        <v>8400</v>
      </c>
      <c r="D39" s="88">
        <v>6.8022886199999993E-2</v>
      </c>
      <c r="E39" s="89">
        <v>70133825.341385007</v>
      </c>
      <c r="F39" s="35"/>
      <c r="G39" s="47" t="s">
        <v>146</v>
      </c>
      <c r="H39" s="39">
        <f t="shared" si="6"/>
        <v>13060</v>
      </c>
      <c r="I39" s="73">
        <f t="shared" si="7"/>
        <v>0.15066079299999999</v>
      </c>
      <c r="J39" s="82">
        <f t="shared" si="12"/>
        <v>15685387.177853581</v>
      </c>
      <c r="K39" s="78" t="s">
        <v>72</v>
      </c>
      <c r="L39" s="39">
        <f t="shared" si="8"/>
        <v>21.1</v>
      </c>
      <c r="M39" s="73">
        <f t="shared" si="9"/>
        <v>2.92682927E-2</v>
      </c>
      <c r="N39" s="82">
        <f t="shared" si="13"/>
        <v>144328176.79875311</v>
      </c>
      <c r="O39" s="78" t="s">
        <v>57</v>
      </c>
      <c r="P39" s="39">
        <f t="shared" si="10"/>
        <v>284</v>
      </c>
      <c r="Q39" s="73">
        <f t="shared" si="11"/>
        <v>6.7669172900000005E-2</v>
      </c>
      <c r="R39" s="82">
        <f t="shared" si="14"/>
        <v>104108059.13669568</v>
      </c>
    </row>
    <row r="40" spans="1:18" ht="17.25" thickBot="1">
      <c r="A40" s="40" t="s">
        <v>56</v>
      </c>
      <c r="B40" s="11" t="s">
        <v>57</v>
      </c>
      <c r="C40" s="91">
        <v>284</v>
      </c>
      <c r="D40" s="88">
        <v>6.7669172900000005E-2</v>
      </c>
      <c r="E40" s="89">
        <v>104108059.13669568</v>
      </c>
      <c r="F40" s="35"/>
      <c r="G40" s="53" t="s">
        <v>84</v>
      </c>
      <c r="H40" s="37">
        <f t="shared" si="6"/>
        <v>2315</v>
      </c>
      <c r="I40" s="75">
        <f t="shared" si="7"/>
        <v>0.1432098765</v>
      </c>
      <c r="J40" s="83">
        <f t="shared" si="12"/>
        <v>280303150.88252628</v>
      </c>
      <c r="K40" s="80" t="s">
        <v>198</v>
      </c>
      <c r="L40" s="37">
        <f t="shared" si="8"/>
        <v>18.2</v>
      </c>
      <c r="M40" s="75">
        <f t="shared" si="9"/>
        <v>2.82485876E-2</v>
      </c>
      <c r="N40" s="83">
        <f t="shared" si="13"/>
        <v>1260263204.7912652</v>
      </c>
      <c r="O40" s="80" t="s">
        <v>182</v>
      </c>
      <c r="P40" s="37">
        <f t="shared" si="10"/>
        <v>333</v>
      </c>
      <c r="Q40" s="75">
        <f t="shared" si="11"/>
        <v>6.7307692299999999E-2</v>
      </c>
      <c r="R40" s="83">
        <f t="shared" si="14"/>
        <v>40185720.338943198</v>
      </c>
    </row>
    <row r="41" spans="1:18">
      <c r="A41" s="40" t="s">
        <v>181</v>
      </c>
      <c r="B41" s="11" t="s">
        <v>182</v>
      </c>
      <c r="C41" s="91">
        <v>333</v>
      </c>
      <c r="D41" s="88">
        <v>6.7307692299999999E-2</v>
      </c>
      <c r="E41" s="89">
        <v>40185720.338943198</v>
      </c>
      <c r="F41" s="35"/>
      <c r="G41" s="52" t="s">
        <v>160</v>
      </c>
      <c r="H41" s="38">
        <f t="shared" si="6"/>
        <v>1885</v>
      </c>
      <c r="I41" s="72">
        <f t="shared" si="7"/>
        <v>0.13897280970000001</v>
      </c>
      <c r="J41" s="81">
        <f t="shared" si="12"/>
        <v>6902741.9533337904</v>
      </c>
      <c r="K41" s="77" t="s">
        <v>212</v>
      </c>
      <c r="L41" s="38">
        <f t="shared" si="8"/>
        <v>91.3</v>
      </c>
      <c r="M41" s="72">
        <f t="shared" si="9"/>
        <v>2.6996625400000002E-2</v>
      </c>
      <c r="N41" s="81">
        <f t="shared" si="13"/>
        <v>906652110.42718971</v>
      </c>
      <c r="O41" s="77" t="s">
        <v>148</v>
      </c>
      <c r="P41" s="38">
        <f t="shared" si="10"/>
        <v>160</v>
      </c>
      <c r="Q41" s="72">
        <f t="shared" si="11"/>
        <v>6.6666666700000002E-2</v>
      </c>
      <c r="R41" s="81">
        <f t="shared" si="14"/>
        <v>64931217.87681853</v>
      </c>
    </row>
    <row r="42" spans="1:18">
      <c r="A42" s="40" t="s">
        <v>147</v>
      </c>
      <c r="B42" s="11" t="s">
        <v>148</v>
      </c>
      <c r="C42" s="91">
        <v>160</v>
      </c>
      <c r="D42" s="88">
        <v>6.6666666700000002E-2</v>
      </c>
      <c r="E42" s="89">
        <v>64931217.87681853</v>
      </c>
      <c r="F42" s="35"/>
      <c r="G42" s="47" t="s">
        <v>296</v>
      </c>
      <c r="H42" s="39">
        <f t="shared" si="6"/>
        <v>517</v>
      </c>
      <c r="I42" s="73">
        <f t="shared" si="7"/>
        <v>0.13626373629999999</v>
      </c>
      <c r="J42" s="82">
        <f t="shared" si="12"/>
        <v>5749183774.357193</v>
      </c>
      <c r="K42" s="78" t="s">
        <v>186</v>
      </c>
      <c r="L42" s="39">
        <f t="shared" si="8"/>
        <v>16</v>
      </c>
      <c r="M42" s="73">
        <f t="shared" si="9"/>
        <v>2.5641025599999999E-2</v>
      </c>
      <c r="N42" s="82">
        <f t="shared" si="13"/>
        <v>847326812.16915965</v>
      </c>
      <c r="O42" s="78" t="s">
        <v>112</v>
      </c>
      <c r="P42" s="39">
        <f t="shared" si="10"/>
        <v>181</v>
      </c>
      <c r="Q42" s="73">
        <f t="shared" si="11"/>
        <v>6.4705882399999998E-2</v>
      </c>
      <c r="R42" s="82">
        <f t="shared" si="14"/>
        <v>106703847.12700832</v>
      </c>
    </row>
    <row r="43" spans="1:18">
      <c r="A43" s="40" t="s">
        <v>111</v>
      </c>
      <c r="B43" s="11" t="s">
        <v>112</v>
      </c>
      <c r="C43" s="91">
        <v>181</v>
      </c>
      <c r="D43" s="88">
        <v>6.4705882399999998E-2</v>
      </c>
      <c r="E43" s="89">
        <v>106703847.12700832</v>
      </c>
      <c r="F43" s="35"/>
      <c r="G43" s="47" t="s">
        <v>65</v>
      </c>
      <c r="H43" s="39">
        <f t="shared" si="6"/>
        <v>46.1</v>
      </c>
      <c r="I43" s="73">
        <f t="shared" si="7"/>
        <v>0.12990196079999999</v>
      </c>
      <c r="J43" s="82">
        <f t="shared" si="12"/>
        <v>374747041.31777436</v>
      </c>
      <c r="K43" s="78" t="s">
        <v>196</v>
      </c>
      <c r="L43" s="39">
        <f t="shared" si="8"/>
        <v>12.4</v>
      </c>
      <c r="M43" s="73">
        <f t="shared" si="9"/>
        <v>2.4793388400000001E-2</v>
      </c>
      <c r="N43" s="82">
        <f t="shared" si="13"/>
        <v>661626309.33614182</v>
      </c>
      <c r="O43" s="78" t="s">
        <v>216</v>
      </c>
      <c r="P43" s="39">
        <f t="shared" si="10"/>
        <v>313</v>
      </c>
      <c r="Q43" s="73">
        <f t="shared" si="11"/>
        <v>6.4625850299999996E-2</v>
      </c>
      <c r="R43" s="82">
        <f t="shared" si="14"/>
        <v>26898775.33167896</v>
      </c>
    </row>
    <row r="44" spans="1:18">
      <c r="A44" s="40" t="s">
        <v>215</v>
      </c>
      <c r="B44" s="11" t="s">
        <v>216</v>
      </c>
      <c r="C44" s="91">
        <v>313</v>
      </c>
      <c r="D44" s="88">
        <v>6.4625850299999996E-2</v>
      </c>
      <c r="E44" s="89">
        <v>26898775.33167896</v>
      </c>
      <c r="F44" s="35"/>
      <c r="G44" s="47" t="s">
        <v>102</v>
      </c>
      <c r="H44" s="39">
        <f t="shared" si="6"/>
        <v>92230</v>
      </c>
      <c r="I44" s="73">
        <f t="shared" si="7"/>
        <v>0.1280577299</v>
      </c>
      <c r="J44" s="82">
        <f t="shared" si="12"/>
        <v>24624552.51243668</v>
      </c>
      <c r="K44" s="78" t="s">
        <v>254</v>
      </c>
      <c r="L44" s="39">
        <f t="shared" si="8"/>
        <v>56.1</v>
      </c>
      <c r="M44" s="73">
        <f t="shared" si="9"/>
        <v>2.1857923500000001E-2</v>
      </c>
      <c r="N44" s="82">
        <f t="shared" si="13"/>
        <v>328463011.14004076</v>
      </c>
      <c r="O44" s="78" t="s">
        <v>134</v>
      </c>
      <c r="P44" s="39">
        <f t="shared" si="10"/>
        <v>110</v>
      </c>
      <c r="Q44" s="73">
        <f t="shared" si="11"/>
        <v>5.7692307700000001E-2</v>
      </c>
      <c r="R44" s="82">
        <f t="shared" si="14"/>
        <v>196585130.40175191</v>
      </c>
    </row>
    <row r="45" spans="1:18">
      <c r="A45" s="40" t="s">
        <v>129</v>
      </c>
      <c r="B45" s="11" t="s">
        <v>130</v>
      </c>
      <c r="C45" s="91">
        <v>273750</v>
      </c>
      <c r="D45" s="88">
        <v>6.1869666400000002E-2</v>
      </c>
      <c r="E45" s="89">
        <v>448745.49528059002</v>
      </c>
      <c r="F45" s="35"/>
      <c r="G45" s="47" t="s">
        <v>128</v>
      </c>
      <c r="H45" s="44">
        <f t="shared" si="6"/>
        <v>455</v>
      </c>
      <c r="I45" s="74">
        <f t="shared" si="7"/>
        <v>0.12345679010000001</v>
      </c>
      <c r="J45" s="86">
        <f t="shared" si="12"/>
        <v>14452856.388233891</v>
      </c>
      <c r="K45" s="79" t="s">
        <v>214</v>
      </c>
      <c r="L45" s="44">
        <f t="shared" si="8"/>
        <v>14.6</v>
      </c>
      <c r="M45" s="74">
        <f t="shared" si="9"/>
        <v>2.0979021E-2</v>
      </c>
      <c r="N45" s="86">
        <f t="shared" si="13"/>
        <v>1079071510.6347411</v>
      </c>
      <c r="O45" s="79" t="s">
        <v>250</v>
      </c>
      <c r="P45" s="44">
        <f t="shared" si="10"/>
        <v>138</v>
      </c>
      <c r="Q45" s="74">
        <f t="shared" si="11"/>
        <v>5.3435114499999999E-2</v>
      </c>
      <c r="R45" s="86">
        <f t="shared" si="14"/>
        <v>77195657.24944298</v>
      </c>
    </row>
    <row r="46" spans="1:18">
      <c r="A46" s="40" t="s">
        <v>151</v>
      </c>
      <c r="B46" s="11" t="s">
        <v>152</v>
      </c>
      <c r="C46" s="91">
        <v>25.1</v>
      </c>
      <c r="D46" s="88">
        <v>5.9071730000000003E-2</v>
      </c>
      <c r="E46" s="89">
        <v>898265031.38368928</v>
      </c>
      <c r="F46" s="35"/>
      <c r="G46" s="49" t="s">
        <v>63</v>
      </c>
      <c r="H46" s="39">
        <f t="shared" si="6"/>
        <v>84620</v>
      </c>
      <c r="I46" s="73">
        <f t="shared" si="7"/>
        <v>0.1125427294</v>
      </c>
      <c r="J46" s="95">
        <f t="shared" si="12"/>
        <v>1537983.13912954</v>
      </c>
      <c r="K46" s="78" t="s">
        <v>172</v>
      </c>
      <c r="L46" s="39">
        <f t="shared" si="8"/>
        <v>16</v>
      </c>
      <c r="M46" s="73">
        <f t="shared" si="9"/>
        <v>1.9108280299999999E-2</v>
      </c>
      <c r="N46" s="95">
        <f t="shared" si="13"/>
        <v>548597612.4100399</v>
      </c>
      <c r="O46" s="78" t="s">
        <v>51</v>
      </c>
      <c r="P46" s="39">
        <f t="shared" si="10"/>
        <v>642</v>
      </c>
      <c r="Q46" s="73">
        <f t="shared" si="11"/>
        <v>4.7308319699999997E-2</v>
      </c>
      <c r="R46" s="95">
        <f t="shared" si="14"/>
        <v>219102296.4618265</v>
      </c>
    </row>
    <row r="47" spans="1:18">
      <c r="A47" s="40" t="s">
        <v>93</v>
      </c>
      <c r="B47" s="11" t="s">
        <v>94</v>
      </c>
      <c r="C47" s="91">
        <v>85250</v>
      </c>
      <c r="D47" s="88">
        <v>5.9006211199999999E-2</v>
      </c>
      <c r="E47" s="89">
        <v>752729.76409663004</v>
      </c>
      <c r="F47" s="35"/>
      <c r="G47" s="47" t="s">
        <v>242</v>
      </c>
      <c r="H47" s="39">
        <f t="shared" si="6"/>
        <v>6075</v>
      </c>
      <c r="I47" s="73">
        <f t="shared" si="7"/>
        <v>0.1116193962</v>
      </c>
      <c r="J47" s="82">
        <f t="shared" si="12"/>
        <v>10551715.43788163</v>
      </c>
      <c r="K47" s="78" t="s">
        <v>222</v>
      </c>
      <c r="L47" s="39">
        <f t="shared" si="8"/>
        <v>11.9</v>
      </c>
      <c r="M47" s="73">
        <f t="shared" si="9"/>
        <v>1.7094017100000001E-2</v>
      </c>
      <c r="N47" s="82">
        <f t="shared" si="13"/>
        <v>672734932.83441472</v>
      </c>
      <c r="O47" s="78" t="s">
        <v>270</v>
      </c>
      <c r="P47" s="39">
        <f t="shared" si="10"/>
        <v>389</v>
      </c>
      <c r="Q47" s="73">
        <f t="shared" si="11"/>
        <v>4.5698924699999997E-2</v>
      </c>
      <c r="R47" s="82">
        <f t="shared" si="14"/>
        <v>10291237.580026669</v>
      </c>
    </row>
    <row r="48" spans="1:18">
      <c r="A48" s="40" t="s">
        <v>77</v>
      </c>
      <c r="B48" s="11" t="s">
        <v>78</v>
      </c>
      <c r="C48" s="91">
        <v>1048000</v>
      </c>
      <c r="D48" s="88">
        <v>5.8906739399999998E-2</v>
      </c>
      <c r="E48" s="89">
        <v>221655.89455048999</v>
      </c>
      <c r="F48" s="35"/>
      <c r="G48" s="47" t="s">
        <v>144</v>
      </c>
      <c r="H48" s="39">
        <f t="shared" si="6"/>
        <v>8335</v>
      </c>
      <c r="I48" s="73">
        <f t="shared" si="7"/>
        <v>0.1047051027</v>
      </c>
      <c r="J48" s="82">
        <f t="shared" si="12"/>
        <v>3930001.1356016202</v>
      </c>
      <c r="K48" s="78" t="s">
        <v>218</v>
      </c>
      <c r="L48" s="39">
        <f t="shared" si="8"/>
        <v>18.100000000000001</v>
      </c>
      <c r="M48" s="73">
        <f t="shared" si="9"/>
        <v>1.1173184399999999E-2</v>
      </c>
      <c r="N48" s="82">
        <f t="shared" si="13"/>
        <v>775852057.93918824</v>
      </c>
      <c r="O48" s="78" t="s">
        <v>262</v>
      </c>
      <c r="P48" s="39">
        <f t="shared" si="10"/>
        <v>941</v>
      </c>
      <c r="Q48" s="73">
        <f t="shared" si="11"/>
        <v>4.4395116499999998E-2</v>
      </c>
      <c r="R48" s="82">
        <f t="shared" si="14"/>
        <v>181755731.08055899</v>
      </c>
    </row>
    <row r="49" spans="1:18">
      <c r="A49" s="40" t="s">
        <v>133</v>
      </c>
      <c r="B49" s="11" t="s">
        <v>134</v>
      </c>
      <c r="C49" s="91">
        <v>110</v>
      </c>
      <c r="D49" s="88">
        <v>5.7692307700000001E-2</v>
      </c>
      <c r="E49" s="89">
        <v>196585130.40175191</v>
      </c>
      <c r="F49" s="35"/>
      <c r="G49" s="47" t="s">
        <v>74</v>
      </c>
      <c r="H49" s="39">
        <f t="shared" si="6"/>
        <v>21000</v>
      </c>
      <c r="I49" s="73">
        <f t="shared" si="7"/>
        <v>0.1046817464</v>
      </c>
      <c r="J49" s="82">
        <f t="shared" si="12"/>
        <v>1099054.59518464</v>
      </c>
      <c r="K49" s="78" t="s">
        <v>260</v>
      </c>
      <c r="L49" s="39">
        <f t="shared" si="8"/>
        <v>91.9</v>
      </c>
      <c r="M49" s="73">
        <f t="shared" si="9"/>
        <v>9.8901098999999992E-3</v>
      </c>
      <c r="N49" s="82">
        <f t="shared" si="13"/>
        <v>337379087.97477472</v>
      </c>
      <c r="O49" s="78" t="s">
        <v>168</v>
      </c>
      <c r="P49" s="39">
        <f t="shared" si="10"/>
        <v>143</v>
      </c>
      <c r="Q49" s="73">
        <f t="shared" si="11"/>
        <v>4.3795620399999999E-2</v>
      </c>
      <c r="R49" s="82">
        <f t="shared" si="14"/>
        <v>363297927.4902789</v>
      </c>
    </row>
    <row r="50" spans="1:18" ht="17.25" thickBot="1">
      <c r="A50" s="40" t="s">
        <v>60</v>
      </c>
      <c r="B50" s="11" t="s">
        <v>61</v>
      </c>
      <c r="C50" s="91">
        <v>1200</v>
      </c>
      <c r="D50" s="88">
        <v>5.7268722500000001E-2</v>
      </c>
      <c r="E50" s="89">
        <v>49429611.153743811</v>
      </c>
      <c r="F50" s="35"/>
      <c r="G50" s="53" t="s">
        <v>178</v>
      </c>
      <c r="H50" s="37">
        <f t="shared" si="6"/>
        <v>34770</v>
      </c>
      <c r="I50" s="75">
        <f t="shared" si="7"/>
        <v>0.1013620526</v>
      </c>
      <c r="J50" s="83">
        <f t="shared" si="12"/>
        <v>332955.25468901999</v>
      </c>
      <c r="K50" s="80" t="s">
        <v>154</v>
      </c>
      <c r="L50" s="37">
        <f t="shared" si="8"/>
        <v>12.2</v>
      </c>
      <c r="M50" s="75">
        <f t="shared" si="9"/>
        <v>8.2644628000000005E-3</v>
      </c>
      <c r="N50" s="83">
        <f t="shared" si="13"/>
        <v>1170509378.4536002</v>
      </c>
      <c r="O50" s="80" t="s">
        <v>256</v>
      </c>
      <c r="P50" s="37">
        <f t="shared" si="10"/>
        <v>176</v>
      </c>
      <c r="Q50" s="75">
        <f t="shared" si="11"/>
        <v>4.1420118300000003E-2</v>
      </c>
      <c r="R50" s="83">
        <f t="shared" si="14"/>
        <v>17210350.73097178</v>
      </c>
    </row>
    <row r="51" spans="1:18">
      <c r="A51" s="40" t="s">
        <v>123</v>
      </c>
      <c r="B51" s="11" t="s">
        <v>124</v>
      </c>
      <c r="C51" s="91">
        <v>5200</v>
      </c>
      <c r="D51" s="88">
        <v>5.6910569100000002E-2</v>
      </c>
      <c r="E51" s="89">
        <v>29350900.608983401</v>
      </c>
      <c r="F51" s="35"/>
    </row>
    <row r="52" spans="1:18" ht="17.25" thickBot="1">
      <c r="A52" s="40" t="s">
        <v>227</v>
      </c>
      <c r="B52" s="11" t="s">
        <v>228</v>
      </c>
      <c r="C52" s="91">
        <v>11.2</v>
      </c>
      <c r="D52" s="88">
        <v>5.6603773599999997E-2</v>
      </c>
      <c r="E52" s="89">
        <v>2197105293.8601389</v>
      </c>
      <c r="F52" s="35"/>
    </row>
    <row r="53" spans="1:18" ht="17.25" thickBot="1">
      <c r="A53" s="40" t="s">
        <v>125</v>
      </c>
      <c r="B53" s="11" t="s">
        <v>126</v>
      </c>
      <c r="C53" s="91">
        <v>34.1</v>
      </c>
      <c r="D53" s="88">
        <v>5.5727554200000001E-2</v>
      </c>
      <c r="E53" s="89">
        <v>545082414.09886336</v>
      </c>
      <c r="F53" s="35"/>
      <c r="G53" s="289" t="s">
        <v>285</v>
      </c>
      <c r="H53" s="290"/>
      <c r="I53" s="290"/>
      <c r="J53" s="291"/>
      <c r="K53" s="289" t="s">
        <v>288</v>
      </c>
      <c r="L53" s="290"/>
      <c r="M53" s="290"/>
      <c r="N53" s="291"/>
      <c r="O53" s="289" t="s">
        <v>289</v>
      </c>
      <c r="P53" s="290"/>
      <c r="Q53" s="290"/>
      <c r="R53" s="291"/>
    </row>
    <row r="54" spans="1:18" ht="17.25" thickBot="1">
      <c r="A54" s="40" t="s">
        <v>179</v>
      </c>
      <c r="B54" s="11" t="s">
        <v>180</v>
      </c>
      <c r="C54" s="91">
        <v>3145</v>
      </c>
      <c r="D54" s="88">
        <v>5.5369127499999997E-2</v>
      </c>
      <c r="E54" s="89">
        <v>14254941.007351041</v>
      </c>
      <c r="F54" s="35"/>
      <c r="G54" s="354" t="s">
        <v>55</v>
      </c>
      <c r="H54" s="375">
        <f ca="1">NOW()</f>
        <v>44337.003380092596</v>
      </c>
      <c r="I54" s="376"/>
      <c r="J54" s="377"/>
      <c r="K54" s="366" t="s">
        <v>55</v>
      </c>
      <c r="L54" s="375">
        <f ca="1">NOW()</f>
        <v>44337.003380092596</v>
      </c>
      <c r="M54" s="376"/>
      <c r="N54" s="377"/>
      <c r="O54" s="366" t="s">
        <v>55</v>
      </c>
      <c r="P54" s="375">
        <f ca="1">NOW()</f>
        <v>44337.003380092596</v>
      </c>
      <c r="Q54" s="376"/>
      <c r="R54" s="377"/>
    </row>
    <row r="55" spans="1:18" ht="17.25" thickBot="1">
      <c r="A55" s="40" t="s">
        <v>249</v>
      </c>
      <c r="B55" s="11" t="s">
        <v>250</v>
      </c>
      <c r="C55" s="91">
        <v>138</v>
      </c>
      <c r="D55" s="88">
        <v>5.3435114499999999E-2</v>
      </c>
      <c r="E55" s="89">
        <v>77195657.24944298</v>
      </c>
      <c r="F55" s="35"/>
      <c r="G55" s="351"/>
      <c r="H55" s="51" t="s">
        <v>58</v>
      </c>
      <c r="I55" s="69" t="s">
        <v>59</v>
      </c>
      <c r="J55" s="65" t="s">
        <v>294</v>
      </c>
      <c r="K55" s="306"/>
      <c r="L55" s="51" t="s">
        <v>58</v>
      </c>
      <c r="M55" s="69" t="s">
        <v>59</v>
      </c>
      <c r="N55" s="65" t="s">
        <v>294</v>
      </c>
      <c r="O55" s="306"/>
      <c r="P55" s="51" t="s">
        <v>58</v>
      </c>
      <c r="Q55" s="69" t="s">
        <v>59</v>
      </c>
      <c r="R55" s="65" t="s">
        <v>294</v>
      </c>
    </row>
    <row r="56" spans="1:18">
      <c r="A56" s="40" t="s">
        <v>107</v>
      </c>
      <c r="B56" s="11" t="s">
        <v>108</v>
      </c>
      <c r="C56" s="91">
        <v>36210</v>
      </c>
      <c r="D56" s="88">
        <v>5.2922361199999997E-2</v>
      </c>
      <c r="E56" s="89">
        <v>474402.80085815</v>
      </c>
      <c r="F56" s="35"/>
      <c r="G56" s="55" t="s">
        <v>246</v>
      </c>
      <c r="H56" s="38">
        <f t="shared" ref="H56:H75" si="15">_xlfn.IFNA(VLOOKUP(G56, $B$2:$D$200, 2, FALSE), "")</f>
        <v>249</v>
      </c>
      <c r="I56" s="72">
        <f t="shared" ref="I56:I65" si="16">_xlfn.IFNA(VLOOKUP(G56, $B$2:$D$200, 3, FALSE), "")</f>
        <v>1.2195121999999999E-2</v>
      </c>
      <c r="J56" s="81">
        <f>_xlfn.IFNA(VLOOKUP(G56, $B$2:$E$200, 4, FALSE), "")</f>
        <v>61223384.047055438</v>
      </c>
      <c r="K56" s="77" t="s">
        <v>228</v>
      </c>
      <c r="L56" s="38">
        <f t="shared" ref="L56:L75" si="17">_xlfn.IFNA(VLOOKUP(K56, $B$2:$D$200, 2, FALSE), "")</f>
        <v>11.2</v>
      </c>
      <c r="M56" s="72">
        <f t="shared" ref="M56:M75" si="18">_xlfn.IFNA(VLOOKUP(K56, $B$2:$D$200, 3, FALSE), "")</f>
        <v>5.6603773599999997E-2</v>
      </c>
      <c r="N56" s="81">
        <f>_xlfn.IFNA(VLOOKUP(K56, $B$2:$E$200, 4, FALSE), "")</f>
        <v>2197105293.8601389</v>
      </c>
      <c r="O56" s="77" t="s">
        <v>226</v>
      </c>
      <c r="P56" s="38">
        <f t="shared" ref="P56:P75" si="19">_xlfn.IFNA(VLOOKUP(O56, $B$2:$D$200, 2, FALSE), "")</f>
        <v>329</v>
      </c>
      <c r="Q56" s="72">
        <f t="shared" ref="Q56:Q75" si="20">_xlfn.IFNA(VLOOKUP(O56, $B$2:$D$200, 3, FALSE), "")</f>
        <v>4.11392405E-2</v>
      </c>
      <c r="R56" s="81">
        <f>_xlfn.IFNA(VLOOKUP(O56, $B$2:$E$200, 4, FALSE), "")</f>
        <v>48778192.187499031</v>
      </c>
    </row>
    <row r="57" spans="1:18">
      <c r="A57" s="40" t="s">
        <v>247</v>
      </c>
      <c r="B57" s="11" t="s">
        <v>248</v>
      </c>
      <c r="C57" s="91">
        <v>2170</v>
      </c>
      <c r="D57" s="88">
        <v>5.08474576E-2</v>
      </c>
      <c r="E57" s="89">
        <v>5114819.8253427297</v>
      </c>
      <c r="F57" s="35"/>
      <c r="G57" s="56" t="s">
        <v>118</v>
      </c>
      <c r="H57" s="39">
        <f t="shared" si="15"/>
        <v>4945</v>
      </c>
      <c r="I57" s="73">
        <f t="shared" si="16"/>
        <v>1.12474438E-2</v>
      </c>
      <c r="J57" s="82">
        <f t="shared" ref="J57:J75" si="21">_xlfn.IFNA(VLOOKUP(G57, $B$2:$E$200, 4, FALSE), "")</f>
        <v>6621414.62560305</v>
      </c>
      <c r="K57" s="78" t="s">
        <v>126</v>
      </c>
      <c r="L57" s="39">
        <f t="shared" si="17"/>
        <v>34.1</v>
      </c>
      <c r="M57" s="73">
        <f t="shared" si="18"/>
        <v>5.5727554200000001E-2</v>
      </c>
      <c r="N57" s="82">
        <f t="shared" ref="N57:N75" si="22">_xlfn.IFNA(VLOOKUP(K57, $B$2:$E$200, 4, FALSE), "")</f>
        <v>545082414.09886336</v>
      </c>
      <c r="O57" s="78" t="s">
        <v>284</v>
      </c>
      <c r="P57" s="39">
        <f t="shared" si="19"/>
        <v>298</v>
      </c>
      <c r="Q57" s="73">
        <f t="shared" si="20"/>
        <v>3.8327526100000002E-2</v>
      </c>
      <c r="R57" s="82">
        <f t="shared" ref="R57:R75" si="23">_xlfn.IFNA(VLOOKUP(O57, $B$2:$E$200, 4, FALSE), "")</f>
        <v>30287376.223095551</v>
      </c>
    </row>
    <row r="58" spans="1:18">
      <c r="A58" s="40" t="s">
        <v>157</v>
      </c>
      <c r="B58" s="11" t="s">
        <v>158</v>
      </c>
      <c r="C58" s="91">
        <v>5790</v>
      </c>
      <c r="D58" s="88">
        <v>4.7963800899999999E-2</v>
      </c>
      <c r="E58" s="89">
        <v>1858944.9928295601</v>
      </c>
      <c r="F58" s="35"/>
      <c r="G58" s="56" t="s">
        <v>218</v>
      </c>
      <c r="H58" s="39">
        <f t="shared" si="15"/>
        <v>18.100000000000001</v>
      </c>
      <c r="I58" s="73">
        <f t="shared" si="16"/>
        <v>1.1173184399999999E-2</v>
      </c>
      <c r="J58" s="82">
        <f t="shared" si="21"/>
        <v>775852057.93918824</v>
      </c>
      <c r="K58" s="78" t="s">
        <v>278</v>
      </c>
      <c r="L58" s="39">
        <f t="shared" si="17"/>
        <v>95.7</v>
      </c>
      <c r="M58" s="73">
        <f t="shared" si="18"/>
        <v>4.2483660100000001E-2</v>
      </c>
      <c r="N58" s="82">
        <f t="shared" si="22"/>
        <v>98761909.943850726</v>
      </c>
      <c r="O58" s="78" t="s">
        <v>282</v>
      </c>
      <c r="P58" s="39">
        <f t="shared" si="19"/>
        <v>110</v>
      </c>
      <c r="Q58" s="73">
        <f t="shared" si="20"/>
        <v>3.7735849100000003E-2</v>
      </c>
      <c r="R58" s="82">
        <f t="shared" si="23"/>
        <v>74920253.156016737</v>
      </c>
    </row>
    <row r="59" spans="1:18">
      <c r="A59" s="40" t="s">
        <v>50</v>
      </c>
      <c r="B59" s="11" t="s">
        <v>51</v>
      </c>
      <c r="C59" s="91">
        <v>642</v>
      </c>
      <c r="D59" s="88">
        <v>4.7308319699999997E-2</v>
      </c>
      <c r="E59" s="89">
        <v>219102296.4618265</v>
      </c>
      <c r="F59" s="35"/>
      <c r="G59" s="56" t="s">
        <v>150</v>
      </c>
      <c r="H59" s="39">
        <f t="shared" si="15"/>
        <v>3230</v>
      </c>
      <c r="I59" s="73">
        <f t="shared" si="16"/>
        <v>1.09546166E-2</v>
      </c>
      <c r="J59" s="82">
        <f t="shared" si="21"/>
        <v>23339468.59857722</v>
      </c>
      <c r="K59" s="78" t="s">
        <v>266</v>
      </c>
      <c r="L59" s="39">
        <f t="shared" si="17"/>
        <v>64.599999999999994</v>
      </c>
      <c r="M59" s="73">
        <f t="shared" si="18"/>
        <v>3.6918138000000003E-2</v>
      </c>
      <c r="N59" s="82">
        <f t="shared" si="22"/>
        <v>114432938.73146352</v>
      </c>
      <c r="O59" s="78" t="s">
        <v>156</v>
      </c>
      <c r="P59" s="39">
        <f t="shared" si="19"/>
        <v>113</v>
      </c>
      <c r="Q59" s="73">
        <f t="shared" si="20"/>
        <v>3.6697247699999998E-2</v>
      </c>
      <c r="R59" s="82">
        <f t="shared" si="23"/>
        <v>1223241538.9450543</v>
      </c>
    </row>
    <row r="60" spans="1:18">
      <c r="A60" s="40" t="s">
        <v>183</v>
      </c>
      <c r="B60" s="11" t="s">
        <v>184</v>
      </c>
      <c r="C60" s="91">
        <v>1810</v>
      </c>
      <c r="D60" s="88">
        <v>4.6242774600000001E-2</v>
      </c>
      <c r="E60" s="89">
        <v>1178144.26074431</v>
      </c>
      <c r="F60" s="35"/>
      <c r="G60" s="56" t="s">
        <v>260</v>
      </c>
      <c r="H60" s="39">
        <f t="shared" si="15"/>
        <v>91.9</v>
      </c>
      <c r="I60" s="73">
        <f t="shared" si="16"/>
        <v>9.8901098999999992E-3</v>
      </c>
      <c r="J60" s="86">
        <f t="shared" si="21"/>
        <v>337379087.97477472</v>
      </c>
      <c r="K60" s="79" t="s">
        <v>220</v>
      </c>
      <c r="L60" s="44">
        <f t="shared" si="17"/>
        <v>12.3</v>
      </c>
      <c r="M60" s="74">
        <f t="shared" si="18"/>
        <v>3.3613445399999997E-2</v>
      </c>
      <c r="N60" s="86">
        <f t="shared" si="22"/>
        <v>1356940132.0832064</v>
      </c>
      <c r="O60" s="79" t="s">
        <v>208</v>
      </c>
      <c r="P60" s="44">
        <f t="shared" si="19"/>
        <v>378</v>
      </c>
      <c r="Q60" s="74">
        <f t="shared" si="20"/>
        <v>3.5616438399999999E-2</v>
      </c>
      <c r="R60" s="86">
        <f t="shared" si="23"/>
        <v>318689611.86783665</v>
      </c>
    </row>
    <row r="61" spans="1:18">
      <c r="A61" s="40" t="s">
        <v>269</v>
      </c>
      <c r="B61" s="11" t="s">
        <v>270</v>
      </c>
      <c r="C61" s="91">
        <v>389</v>
      </c>
      <c r="D61" s="88">
        <v>4.5698924699999997E-2</v>
      </c>
      <c r="E61" s="89">
        <v>10291237.580026669</v>
      </c>
      <c r="F61" s="35"/>
      <c r="G61" s="60" t="s">
        <v>206</v>
      </c>
      <c r="H61" s="45">
        <f t="shared" si="15"/>
        <v>20230</v>
      </c>
      <c r="I61" s="76">
        <f t="shared" si="16"/>
        <v>8.9775561000000007E-3</v>
      </c>
      <c r="J61" s="95">
        <f t="shared" si="21"/>
        <v>999334.13234586001</v>
      </c>
      <c r="K61" s="78" t="s">
        <v>72</v>
      </c>
      <c r="L61" s="39">
        <f t="shared" si="17"/>
        <v>21.1</v>
      </c>
      <c r="M61" s="73">
        <f t="shared" si="18"/>
        <v>2.92682927E-2</v>
      </c>
      <c r="N61" s="95">
        <f t="shared" si="22"/>
        <v>144328176.79875311</v>
      </c>
      <c r="O61" s="78" t="s">
        <v>202</v>
      </c>
      <c r="P61" s="39">
        <f t="shared" si="19"/>
        <v>118</v>
      </c>
      <c r="Q61" s="73">
        <f t="shared" si="20"/>
        <v>3.50877193E-2</v>
      </c>
      <c r="R61" s="95">
        <f t="shared" si="23"/>
        <v>148647541.69431794</v>
      </c>
    </row>
    <row r="62" spans="1:18">
      <c r="A62" s="40" t="s">
        <v>261</v>
      </c>
      <c r="B62" s="11" t="s">
        <v>262</v>
      </c>
      <c r="C62" s="91">
        <v>941</v>
      </c>
      <c r="D62" s="88">
        <v>4.4395116499999998E-2</v>
      </c>
      <c r="E62" s="89">
        <v>181755731.08055899</v>
      </c>
      <c r="F62" s="35"/>
      <c r="G62" s="56" t="s">
        <v>154</v>
      </c>
      <c r="H62" s="39">
        <f t="shared" si="15"/>
        <v>12.2</v>
      </c>
      <c r="I62" s="73">
        <f t="shared" si="16"/>
        <v>8.2644628000000005E-3</v>
      </c>
      <c r="J62" s="82">
        <f t="shared" si="21"/>
        <v>1170509378.4536002</v>
      </c>
      <c r="K62" s="78" t="s">
        <v>198</v>
      </c>
      <c r="L62" s="39">
        <f t="shared" si="17"/>
        <v>18.2</v>
      </c>
      <c r="M62" s="73">
        <f t="shared" si="18"/>
        <v>2.82485876E-2</v>
      </c>
      <c r="N62" s="82">
        <f t="shared" si="22"/>
        <v>1260263204.7912652</v>
      </c>
      <c r="O62" s="78" t="s">
        <v>234</v>
      </c>
      <c r="P62" s="39">
        <f t="shared" si="19"/>
        <v>875</v>
      </c>
      <c r="Q62" s="73">
        <f t="shared" si="20"/>
        <v>3.0624263799999999E-2</v>
      </c>
      <c r="R62" s="82">
        <f t="shared" si="23"/>
        <v>23967350.588091072</v>
      </c>
    </row>
    <row r="63" spans="1:18">
      <c r="A63" s="40" t="s">
        <v>167</v>
      </c>
      <c r="B63" s="11" t="s">
        <v>168</v>
      </c>
      <c r="C63" s="91">
        <v>143</v>
      </c>
      <c r="D63" s="88">
        <v>4.3795620399999999E-2</v>
      </c>
      <c r="E63" s="89">
        <v>363297927.4902789</v>
      </c>
      <c r="F63" s="35"/>
      <c r="G63" s="56" t="s">
        <v>190</v>
      </c>
      <c r="H63" s="39">
        <f t="shared" si="15"/>
        <v>57840</v>
      </c>
      <c r="I63" s="73">
        <f t="shared" si="16"/>
        <v>7.4899843000000004E-3</v>
      </c>
      <c r="J63" s="82">
        <f t="shared" si="21"/>
        <v>573103.16768177995</v>
      </c>
      <c r="K63" s="78" t="s">
        <v>212</v>
      </c>
      <c r="L63" s="39">
        <f t="shared" si="17"/>
        <v>91.3</v>
      </c>
      <c r="M63" s="73">
        <f t="shared" si="18"/>
        <v>2.6996625400000002E-2</v>
      </c>
      <c r="N63" s="82">
        <f t="shared" si="22"/>
        <v>906652110.42718971</v>
      </c>
      <c r="O63" s="78" t="s">
        <v>232</v>
      </c>
      <c r="P63" s="39">
        <f t="shared" si="19"/>
        <v>115</v>
      </c>
      <c r="Q63" s="73">
        <f t="shared" si="20"/>
        <v>2.6785714299999999E-2</v>
      </c>
      <c r="R63" s="82">
        <f t="shared" si="23"/>
        <v>77441927.950108543</v>
      </c>
    </row>
    <row r="64" spans="1:18">
      <c r="A64" s="40" t="s">
        <v>277</v>
      </c>
      <c r="B64" s="11" t="s">
        <v>278</v>
      </c>
      <c r="C64" s="91">
        <v>95.7</v>
      </c>
      <c r="D64" s="88">
        <v>4.2483660100000001E-2</v>
      </c>
      <c r="E64" s="89">
        <v>98761909.943850726</v>
      </c>
      <c r="F64" s="35"/>
      <c r="G64" s="56" t="s">
        <v>69</v>
      </c>
      <c r="H64" s="39">
        <f t="shared" si="15"/>
        <v>8090</v>
      </c>
      <c r="I64" s="73">
        <f t="shared" si="16"/>
        <v>7.4719801000000001E-3</v>
      </c>
      <c r="J64" s="82">
        <f t="shared" si="21"/>
        <v>7118675.8800703399</v>
      </c>
      <c r="K64" s="78" t="s">
        <v>186</v>
      </c>
      <c r="L64" s="39">
        <f t="shared" si="17"/>
        <v>16</v>
      </c>
      <c r="M64" s="73">
        <f t="shared" si="18"/>
        <v>2.5641025599999999E-2</v>
      </c>
      <c r="N64" s="82">
        <f t="shared" si="22"/>
        <v>847326812.16915965</v>
      </c>
      <c r="O64" s="78" t="s">
        <v>258</v>
      </c>
      <c r="P64" s="39">
        <f t="shared" si="19"/>
        <v>500</v>
      </c>
      <c r="Q64" s="73">
        <f t="shared" si="20"/>
        <v>2.6694045199999999E-2</v>
      </c>
      <c r="R64" s="82">
        <f t="shared" si="23"/>
        <v>51026187.121343322</v>
      </c>
    </row>
    <row r="65" spans="1:18" ht="17.25" thickBot="1">
      <c r="A65" s="40" t="s">
        <v>255</v>
      </c>
      <c r="B65" s="11" t="s">
        <v>256</v>
      </c>
      <c r="C65" s="91">
        <v>176</v>
      </c>
      <c r="D65" s="88">
        <v>4.1420118300000003E-2</v>
      </c>
      <c r="E65" s="89">
        <v>17210350.73097178</v>
      </c>
      <c r="F65" s="35"/>
      <c r="G65" s="57" t="s">
        <v>120</v>
      </c>
      <c r="H65" s="37">
        <f t="shared" si="15"/>
        <v>163</v>
      </c>
      <c r="I65" s="75">
        <f t="shared" si="16"/>
        <v>6.1728395E-3</v>
      </c>
      <c r="J65" s="83">
        <f t="shared" si="21"/>
        <v>62242736.00795041</v>
      </c>
      <c r="K65" s="80" t="s">
        <v>196</v>
      </c>
      <c r="L65" s="37">
        <f t="shared" si="17"/>
        <v>12.4</v>
      </c>
      <c r="M65" s="75">
        <f t="shared" si="18"/>
        <v>2.4793388400000001E-2</v>
      </c>
      <c r="N65" s="83">
        <f t="shared" si="22"/>
        <v>661626309.33614182</v>
      </c>
      <c r="O65" s="80" t="s">
        <v>210</v>
      </c>
      <c r="P65" s="37">
        <f t="shared" si="19"/>
        <v>133</v>
      </c>
      <c r="Q65" s="75">
        <f t="shared" si="20"/>
        <v>2.3076923100000001E-2</v>
      </c>
      <c r="R65" s="83">
        <f t="shared" si="23"/>
        <v>43075800.814944051</v>
      </c>
    </row>
    <row r="66" spans="1:18">
      <c r="A66" s="40" t="s">
        <v>275</v>
      </c>
      <c r="B66" s="11" t="s">
        <v>276</v>
      </c>
      <c r="C66" s="91">
        <v>3410</v>
      </c>
      <c r="D66" s="88">
        <v>4.1221373999999998E-2</v>
      </c>
      <c r="E66" s="89">
        <v>8683539.2726834398</v>
      </c>
      <c r="F66" s="35"/>
      <c r="G66" s="56" t="s">
        <v>238</v>
      </c>
      <c r="H66" s="38">
        <f t="shared" si="15"/>
        <v>205</v>
      </c>
      <c r="I66" s="72">
        <f t="shared" ref="I66:I75" si="24">_xlfn.IFNA(VLOOKUP(G66, $B$2:$D$200, 3, FALSE), "")</f>
        <v>4.9019607999999998E-3</v>
      </c>
      <c r="J66" s="81">
        <f t="shared" si="21"/>
        <v>40033947.240260288</v>
      </c>
      <c r="K66" s="77" t="s">
        <v>254</v>
      </c>
      <c r="L66" s="38">
        <f t="shared" si="17"/>
        <v>56.1</v>
      </c>
      <c r="M66" s="72">
        <f t="shared" si="18"/>
        <v>2.1857923500000001E-2</v>
      </c>
      <c r="N66" s="81">
        <f t="shared" si="22"/>
        <v>328463011.14004076</v>
      </c>
      <c r="O66" s="77" t="s">
        <v>252</v>
      </c>
      <c r="P66" s="38">
        <f t="shared" si="19"/>
        <v>318</v>
      </c>
      <c r="Q66" s="72">
        <f t="shared" si="20"/>
        <v>2.2508038599999999E-2</v>
      </c>
      <c r="R66" s="81">
        <f t="shared" si="23"/>
        <v>37550963.726598866</v>
      </c>
    </row>
    <row r="67" spans="1:18">
      <c r="A67" s="40" t="s">
        <v>225</v>
      </c>
      <c r="B67" s="11" t="s">
        <v>226</v>
      </c>
      <c r="C67" s="91">
        <v>329</v>
      </c>
      <c r="D67" s="88">
        <v>4.11392405E-2</v>
      </c>
      <c r="E67" s="89">
        <v>48778192.187499031</v>
      </c>
      <c r="F67" s="35"/>
      <c r="G67" s="56" t="s">
        <v>268</v>
      </c>
      <c r="H67" s="39">
        <f t="shared" si="15"/>
        <v>61.7</v>
      </c>
      <c r="I67" s="73">
        <f t="shared" si="24"/>
        <v>1.6233765999999999E-3</v>
      </c>
      <c r="J67" s="82">
        <f t="shared" si="21"/>
        <v>222895508.37819171</v>
      </c>
      <c r="K67" s="78" t="s">
        <v>214</v>
      </c>
      <c r="L67" s="39">
        <f t="shared" si="17"/>
        <v>14.6</v>
      </c>
      <c r="M67" s="73">
        <f t="shared" si="18"/>
        <v>2.0979021E-2</v>
      </c>
      <c r="N67" s="82">
        <f t="shared" si="22"/>
        <v>1079071510.6347411</v>
      </c>
      <c r="O67" s="78" t="s">
        <v>170</v>
      </c>
      <c r="P67" s="39">
        <f t="shared" si="19"/>
        <v>375</v>
      </c>
      <c r="Q67" s="73">
        <f t="shared" si="20"/>
        <v>2.1798365100000001E-2</v>
      </c>
      <c r="R67" s="82">
        <f t="shared" si="23"/>
        <v>10304389.833653189</v>
      </c>
    </row>
    <row r="68" spans="1:18">
      <c r="A68" s="40" t="s">
        <v>243</v>
      </c>
      <c r="B68" s="11" t="s">
        <v>244</v>
      </c>
      <c r="C68" s="91">
        <v>2110</v>
      </c>
      <c r="D68" s="88">
        <v>3.9408867E-2</v>
      </c>
      <c r="E68" s="89">
        <v>9651608.3726844396</v>
      </c>
      <c r="F68" s="35"/>
      <c r="G68" s="56" t="s">
        <v>240</v>
      </c>
      <c r="H68" s="39">
        <f t="shared" si="15"/>
        <v>129</v>
      </c>
      <c r="I68" s="73">
        <f t="shared" si="24"/>
        <v>0</v>
      </c>
      <c r="J68" s="82">
        <f t="shared" si="21"/>
        <v>79147494.725167066</v>
      </c>
      <c r="K68" s="78" t="s">
        <v>172</v>
      </c>
      <c r="L68" s="39">
        <f t="shared" si="17"/>
        <v>16</v>
      </c>
      <c r="M68" s="73">
        <f t="shared" si="18"/>
        <v>1.9108280299999999E-2</v>
      </c>
      <c r="N68" s="82">
        <f t="shared" si="22"/>
        <v>548597612.4100399</v>
      </c>
      <c r="O68" s="78" t="s">
        <v>264</v>
      </c>
      <c r="P68" s="39">
        <f t="shared" si="19"/>
        <v>109</v>
      </c>
      <c r="Q68" s="73">
        <f t="shared" si="20"/>
        <v>1.8691588799999999E-2</v>
      </c>
      <c r="R68" s="82">
        <f t="shared" si="23"/>
        <v>101643827.21572912</v>
      </c>
    </row>
    <row r="69" spans="1:18">
      <c r="A69" s="40" t="s">
        <v>283</v>
      </c>
      <c r="B69" s="11" t="s">
        <v>284</v>
      </c>
      <c r="C69" s="91">
        <v>298</v>
      </c>
      <c r="D69" s="88">
        <v>3.8327526100000002E-2</v>
      </c>
      <c r="E69" s="89">
        <v>30287376.223095551</v>
      </c>
      <c r="F69" s="35"/>
      <c r="G69" s="56" t="s">
        <v>230</v>
      </c>
      <c r="H69" s="39">
        <f t="shared" si="15"/>
        <v>116</v>
      </c>
      <c r="I69" s="73">
        <f t="shared" si="24"/>
        <v>0</v>
      </c>
      <c r="J69" s="82">
        <f t="shared" si="21"/>
        <v>105625847.97300199</v>
      </c>
      <c r="K69" s="78" t="s">
        <v>222</v>
      </c>
      <c r="L69" s="39">
        <f t="shared" si="17"/>
        <v>11.9</v>
      </c>
      <c r="M69" s="73">
        <f t="shared" si="18"/>
        <v>1.7094017100000001E-2</v>
      </c>
      <c r="N69" s="82">
        <f t="shared" si="22"/>
        <v>672734932.83441472</v>
      </c>
      <c r="O69" s="78" t="s">
        <v>246</v>
      </c>
      <c r="P69" s="39">
        <f t="shared" si="19"/>
        <v>249</v>
      </c>
      <c r="Q69" s="73">
        <f t="shared" si="20"/>
        <v>1.2195121999999999E-2</v>
      </c>
      <c r="R69" s="82">
        <f t="shared" si="23"/>
        <v>61223384.047055438</v>
      </c>
    </row>
    <row r="70" spans="1:18">
      <c r="A70" s="40" t="s">
        <v>281</v>
      </c>
      <c r="B70" s="11" t="s">
        <v>282</v>
      </c>
      <c r="C70" s="91">
        <v>110</v>
      </c>
      <c r="D70" s="88">
        <v>3.7735849100000003E-2</v>
      </c>
      <c r="E70" s="89">
        <v>74920253.156016737</v>
      </c>
      <c r="F70" s="35"/>
      <c r="G70" s="56" t="s">
        <v>236</v>
      </c>
      <c r="H70" s="39">
        <f t="shared" si="15"/>
        <v>61.8</v>
      </c>
      <c r="I70" s="73">
        <f t="shared" si="24"/>
        <v>-1.6155089E-3</v>
      </c>
      <c r="J70" s="86">
        <f t="shared" si="21"/>
        <v>826503271.87544668</v>
      </c>
      <c r="K70" s="79" t="s">
        <v>218</v>
      </c>
      <c r="L70" s="44">
        <f t="shared" si="17"/>
        <v>18.100000000000001</v>
      </c>
      <c r="M70" s="74">
        <f t="shared" si="18"/>
        <v>1.1173184399999999E-2</v>
      </c>
      <c r="N70" s="86">
        <f t="shared" si="22"/>
        <v>775852057.93918824</v>
      </c>
      <c r="O70" s="79" t="s">
        <v>120</v>
      </c>
      <c r="P70" s="44">
        <f t="shared" si="19"/>
        <v>163</v>
      </c>
      <c r="Q70" s="74">
        <f t="shared" si="20"/>
        <v>6.1728395E-3</v>
      </c>
      <c r="R70" s="86">
        <f t="shared" si="23"/>
        <v>62242736.00795041</v>
      </c>
    </row>
    <row r="71" spans="1:18">
      <c r="A71" s="40" t="s">
        <v>265</v>
      </c>
      <c r="B71" s="11" t="s">
        <v>266</v>
      </c>
      <c r="C71" s="91">
        <v>64.599999999999994</v>
      </c>
      <c r="D71" s="88">
        <v>3.6918138000000003E-2</v>
      </c>
      <c r="E71" s="89">
        <v>114432938.73146352</v>
      </c>
      <c r="F71" s="35"/>
      <c r="G71" s="60" t="s">
        <v>67</v>
      </c>
      <c r="H71" s="45">
        <f t="shared" si="15"/>
        <v>6555</v>
      </c>
      <c r="I71" s="76">
        <f t="shared" si="24"/>
        <v>-8.3207261999999997E-3</v>
      </c>
      <c r="J71" s="95">
        <f t="shared" si="21"/>
        <v>11599434.551077129</v>
      </c>
      <c r="K71" s="78" t="s">
        <v>260</v>
      </c>
      <c r="L71" s="39">
        <f t="shared" si="17"/>
        <v>91.9</v>
      </c>
      <c r="M71" s="73">
        <f t="shared" si="18"/>
        <v>9.8901098999999992E-3</v>
      </c>
      <c r="N71" s="95">
        <f t="shared" si="22"/>
        <v>337379087.97477472</v>
      </c>
      <c r="O71" s="78" t="s">
        <v>238</v>
      </c>
      <c r="P71" s="39">
        <f t="shared" si="19"/>
        <v>205</v>
      </c>
      <c r="Q71" s="73">
        <f t="shared" si="20"/>
        <v>4.9019607999999998E-3</v>
      </c>
      <c r="R71" s="95">
        <f t="shared" si="23"/>
        <v>40033947.240260288</v>
      </c>
    </row>
    <row r="72" spans="1:18">
      <c r="A72" s="40" t="s">
        <v>155</v>
      </c>
      <c r="B72" s="11" t="s">
        <v>156</v>
      </c>
      <c r="C72" s="91">
        <v>113</v>
      </c>
      <c r="D72" s="88">
        <v>3.6697247699999998E-2</v>
      </c>
      <c r="E72" s="89">
        <v>1223241538.9450543</v>
      </c>
      <c r="F72" s="35"/>
      <c r="G72" s="56" t="s">
        <v>272</v>
      </c>
      <c r="H72" s="39">
        <f t="shared" si="15"/>
        <v>1810</v>
      </c>
      <c r="I72" s="73">
        <f t="shared" si="24"/>
        <v>-2.4258760099999999E-2</v>
      </c>
      <c r="J72" s="82">
        <f t="shared" si="21"/>
        <v>24063542.464951821</v>
      </c>
      <c r="K72" s="78" t="s">
        <v>154</v>
      </c>
      <c r="L72" s="39">
        <f t="shared" si="17"/>
        <v>12.2</v>
      </c>
      <c r="M72" s="73">
        <f t="shared" si="18"/>
        <v>8.2644628000000005E-3</v>
      </c>
      <c r="N72" s="82">
        <f t="shared" si="22"/>
        <v>1170509378.4536002</v>
      </c>
      <c r="O72" s="78" t="s">
        <v>240</v>
      </c>
      <c r="P72" s="39">
        <f t="shared" si="19"/>
        <v>129</v>
      </c>
      <c r="Q72" s="73">
        <f t="shared" si="20"/>
        <v>0</v>
      </c>
      <c r="R72" s="82">
        <f t="shared" si="23"/>
        <v>79147494.725167066</v>
      </c>
    </row>
    <row r="73" spans="1:18">
      <c r="A73" s="40" t="s">
        <v>75</v>
      </c>
      <c r="B73" s="11" t="s">
        <v>76</v>
      </c>
      <c r="C73" s="91">
        <v>39580</v>
      </c>
      <c r="D73" s="88">
        <v>3.6668412800000001E-2</v>
      </c>
      <c r="E73" s="89">
        <v>3810498.0898321299</v>
      </c>
      <c r="F73" s="35"/>
      <c r="G73" s="56" t="s">
        <v>122</v>
      </c>
      <c r="H73" s="39">
        <f t="shared" si="15"/>
        <v>93.2</v>
      </c>
      <c r="I73" s="73">
        <f t="shared" si="24"/>
        <v>-4.7034764799999997E-2</v>
      </c>
      <c r="J73" s="82">
        <f t="shared" si="21"/>
        <v>497323226.97478807</v>
      </c>
      <c r="K73" s="78" t="s">
        <v>268</v>
      </c>
      <c r="L73" s="39">
        <f t="shared" si="17"/>
        <v>61.7</v>
      </c>
      <c r="M73" s="73">
        <f t="shared" si="18"/>
        <v>1.6233765999999999E-3</v>
      </c>
      <c r="N73" s="82">
        <f t="shared" si="22"/>
        <v>222895508.37819171</v>
      </c>
      <c r="O73" s="78" t="s">
        <v>230</v>
      </c>
      <c r="P73" s="39">
        <f t="shared" si="19"/>
        <v>116</v>
      </c>
      <c r="Q73" s="73">
        <f t="shared" si="20"/>
        <v>0</v>
      </c>
      <c r="R73" s="82">
        <f t="shared" si="23"/>
        <v>105625847.97300199</v>
      </c>
    </row>
    <row r="74" spans="1:18">
      <c r="A74" s="40" t="s">
        <v>175</v>
      </c>
      <c r="B74" s="11" t="s">
        <v>176</v>
      </c>
      <c r="C74" s="91">
        <v>1305</v>
      </c>
      <c r="D74" s="88">
        <v>3.5714285700000001E-2</v>
      </c>
      <c r="E74" s="89">
        <v>7407842.0796867097</v>
      </c>
      <c r="F74" s="35"/>
      <c r="G74" s="56" t="s">
        <v>174</v>
      </c>
      <c r="H74" s="39">
        <f t="shared" si="15"/>
        <v>225</v>
      </c>
      <c r="I74" s="73">
        <f t="shared" si="24"/>
        <v>-5.0632911400000001E-2</v>
      </c>
      <c r="J74" s="82">
        <f t="shared" si="21"/>
        <v>148461908.44635269</v>
      </c>
      <c r="K74" s="78" t="s">
        <v>236</v>
      </c>
      <c r="L74" s="39">
        <f t="shared" si="17"/>
        <v>61.8</v>
      </c>
      <c r="M74" s="73">
        <f t="shared" si="18"/>
        <v>-1.6155089E-3</v>
      </c>
      <c r="N74" s="82">
        <f t="shared" si="22"/>
        <v>826503271.87544668</v>
      </c>
      <c r="O74" s="78" t="s">
        <v>174</v>
      </c>
      <c r="P74" s="39">
        <f t="shared" si="19"/>
        <v>225</v>
      </c>
      <c r="Q74" s="73">
        <f t="shared" si="20"/>
        <v>-5.0632911400000001E-2</v>
      </c>
      <c r="R74" s="82">
        <f t="shared" si="23"/>
        <v>148461908.44635269</v>
      </c>
    </row>
    <row r="75" spans="1:18" ht="17.25" thickBot="1">
      <c r="A75" s="40" t="s">
        <v>207</v>
      </c>
      <c r="B75" s="11" t="s">
        <v>208</v>
      </c>
      <c r="C75" s="91">
        <v>378</v>
      </c>
      <c r="D75" s="88">
        <v>3.5616438399999999E-2</v>
      </c>
      <c r="E75" s="89">
        <v>318689611.86783665</v>
      </c>
      <c r="F75" s="35"/>
      <c r="G75" s="57" t="s">
        <v>200</v>
      </c>
      <c r="H75" s="37">
        <f t="shared" si="15"/>
        <v>315</v>
      </c>
      <c r="I75" s="75">
        <f t="shared" si="24"/>
        <v>-9.7421203400000003E-2</v>
      </c>
      <c r="J75" s="83">
        <f t="shared" si="21"/>
        <v>320051556.13490075</v>
      </c>
      <c r="K75" s="80" t="s">
        <v>122</v>
      </c>
      <c r="L75" s="37">
        <f t="shared" si="17"/>
        <v>93.2</v>
      </c>
      <c r="M75" s="75">
        <f t="shared" si="18"/>
        <v>-4.7034764799999997E-2</v>
      </c>
      <c r="N75" s="83">
        <f t="shared" si="22"/>
        <v>497323226.97478807</v>
      </c>
      <c r="O75" s="80" t="s">
        <v>200</v>
      </c>
      <c r="P75" s="37">
        <f t="shared" si="19"/>
        <v>315</v>
      </c>
      <c r="Q75" s="75">
        <f t="shared" si="20"/>
        <v>-9.7421203400000003E-2</v>
      </c>
      <c r="R75" s="83">
        <f t="shared" si="23"/>
        <v>320051556.13490075</v>
      </c>
    </row>
    <row r="76" spans="1:18">
      <c r="A76" s="40" t="s">
        <v>201</v>
      </c>
      <c r="B76" s="11" t="s">
        <v>202</v>
      </c>
      <c r="C76" s="91">
        <v>118</v>
      </c>
      <c r="D76" s="88">
        <v>3.50877193E-2</v>
      </c>
      <c r="E76" s="89">
        <v>148647541.69431794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1">
        <v>12.3</v>
      </c>
      <c r="D77" s="88">
        <v>3.3613445399999997E-2</v>
      </c>
      <c r="E77" s="89">
        <v>1356940132.0832064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1">
        <v>4365</v>
      </c>
      <c r="D78" s="88">
        <v>3.31360947E-2</v>
      </c>
      <c r="E78" s="89">
        <v>13065726.274544951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1">
        <v>875</v>
      </c>
      <c r="D79" s="88">
        <v>3.0624263799999999E-2</v>
      </c>
      <c r="E79" s="89">
        <v>23967350.588091072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1">
        <v>1530</v>
      </c>
      <c r="D80" s="88">
        <v>3.0303030299999999E-2</v>
      </c>
      <c r="E80" s="89">
        <v>1621333271.1385691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1">
        <v>21.1</v>
      </c>
      <c r="D81" s="88">
        <v>2.92682927E-2</v>
      </c>
      <c r="E81" s="89">
        <v>144328176.79875311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1">
        <v>18.2</v>
      </c>
      <c r="D82" s="88">
        <v>2.82485876E-2</v>
      </c>
      <c r="E82" s="89">
        <v>1260263204.7912652</v>
      </c>
      <c r="F82" s="35"/>
      <c r="G82" s="35"/>
      <c r="H82" s="35"/>
      <c r="I82" s="35"/>
    </row>
    <row r="83" spans="1:9">
      <c r="A83" s="40" t="s">
        <v>48</v>
      </c>
      <c r="B83" s="11" t="s">
        <v>49</v>
      </c>
      <c r="C83" s="91">
        <v>51764000</v>
      </c>
      <c r="D83" s="88">
        <v>2.7491613599999999E-2</v>
      </c>
      <c r="E83" s="89">
        <v>16378.51323733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91.3</v>
      </c>
      <c r="D84" s="88">
        <v>2.6996625400000002E-2</v>
      </c>
      <c r="E84" s="89">
        <v>906652110.42718971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1">
        <v>115</v>
      </c>
      <c r="D85" s="88">
        <v>2.6785714299999999E-2</v>
      </c>
      <c r="E85" s="89">
        <v>77441927.950108543</v>
      </c>
      <c r="F85" s="35"/>
      <c r="G85" s="35"/>
      <c r="H85" s="35"/>
      <c r="I85" s="35"/>
    </row>
    <row r="86" spans="1:9">
      <c r="A86" s="40" t="s">
        <v>257</v>
      </c>
      <c r="B86" s="11" t="s">
        <v>258</v>
      </c>
      <c r="C86" s="91">
        <v>500</v>
      </c>
      <c r="D86" s="88">
        <v>2.6694045199999999E-2</v>
      </c>
      <c r="E86" s="89">
        <v>51026187.121343322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1">
        <v>16</v>
      </c>
      <c r="D87" s="88">
        <v>2.5641025599999999E-2</v>
      </c>
      <c r="E87" s="89">
        <v>847326812.16915965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1">
        <v>12.4</v>
      </c>
      <c r="D88" s="88">
        <v>2.4793388400000001E-2</v>
      </c>
      <c r="E88" s="89">
        <v>661626309.33614182</v>
      </c>
      <c r="F88" s="35"/>
      <c r="G88" s="35"/>
      <c r="H88" s="35"/>
      <c r="I88" s="35"/>
    </row>
    <row r="89" spans="1:9">
      <c r="A89" s="40" t="s">
        <v>89</v>
      </c>
      <c r="B89" s="11" t="s">
        <v>90</v>
      </c>
      <c r="C89" s="91">
        <v>252100</v>
      </c>
      <c r="D89" s="88">
        <v>2.3964256699999999E-2</v>
      </c>
      <c r="E89" s="89">
        <v>129326.68226005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1">
        <v>133</v>
      </c>
      <c r="D90" s="88">
        <v>2.3076923100000001E-2</v>
      </c>
      <c r="E90" s="89">
        <v>43075800.814944051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1">
        <v>318</v>
      </c>
      <c r="D91" s="88">
        <v>2.2508038599999999E-2</v>
      </c>
      <c r="E91" s="89">
        <v>37550963.726598866</v>
      </c>
      <c r="F91" s="35"/>
      <c r="G91" s="35"/>
      <c r="H91" s="35"/>
      <c r="I91" s="35"/>
    </row>
    <row r="92" spans="1:9">
      <c r="A92" s="40" t="s">
        <v>253</v>
      </c>
      <c r="B92" s="11" t="s">
        <v>254</v>
      </c>
      <c r="C92" s="91">
        <v>56.1</v>
      </c>
      <c r="D92" s="88">
        <v>2.1857923500000001E-2</v>
      </c>
      <c r="E92" s="89">
        <v>328463011.14004076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375</v>
      </c>
      <c r="D93" s="88">
        <v>2.1798365100000001E-2</v>
      </c>
      <c r="E93" s="89">
        <v>10304389.833653189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1">
        <v>14.6</v>
      </c>
      <c r="D94" s="88">
        <v>2.0979021E-2</v>
      </c>
      <c r="E94" s="89">
        <v>1079071510.6347411</v>
      </c>
      <c r="F94" s="35"/>
      <c r="G94" s="35"/>
      <c r="H94" s="35"/>
      <c r="I94" s="35"/>
    </row>
    <row r="95" spans="1:9">
      <c r="A95" s="40" t="s">
        <v>81</v>
      </c>
      <c r="B95" s="11" t="s">
        <v>82</v>
      </c>
      <c r="C95" s="91">
        <v>1030</v>
      </c>
      <c r="D95" s="88">
        <v>1.9801980199999999E-2</v>
      </c>
      <c r="E95" s="89">
        <v>3003440.94618261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1">
        <v>16</v>
      </c>
      <c r="D96" s="88">
        <v>1.9108280299999999E-2</v>
      </c>
      <c r="E96" s="89">
        <v>548597612.4100399</v>
      </c>
      <c r="F96" s="35"/>
      <c r="G96" s="35"/>
      <c r="H96" s="35"/>
      <c r="I96" s="35"/>
    </row>
    <row r="97" spans="1:9">
      <c r="A97" s="40" t="s">
        <v>263</v>
      </c>
      <c r="B97" s="11" t="s">
        <v>264</v>
      </c>
      <c r="C97" s="91">
        <v>109</v>
      </c>
      <c r="D97" s="88">
        <v>1.8691588799999999E-2</v>
      </c>
      <c r="E97" s="89">
        <v>101643827.21572912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1">
        <v>11.9</v>
      </c>
      <c r="D98" s="88">
        <v>1.7094017100000001E-2</v>
      </c>
      <c r="E98" s="89">
        <v>672734932.83441472</v>
      </c>
      <c r="F98" s="35"/>
      <c r="G98" s="35"/>
      <c r="H98" s="35"/>
      <c r="I98" s="35"/>
    </row>
    <row r="99" spans="1:9">
      <c r="A99" s="40" t="s">
        <v>245</v>
      </c>
      <c r="B99" s="11" t="s">
        <v>246</v>
      </c>
      <c r="C99" s="91">
        <v>249</v>
      </c>
      <c r="D99" s="88">
        <v>1.2195121999999999E-2</v>
      </c>
      <c r="E99" s="89">
        <v>61223384.047055438</v>
      </c>
      <c r="F99" s="35"/>
      <c r="G99" s="35"/>
      <c r="H99" s="35"/>
      <c r="I99" s="35"/>
    </row>
    <row r="100" spans="1:9">
      <c r="A100" s="40" t="s">
        <v>117</v>
      </c>
      <c r="B100" s="11" t="s">
        <v>118</v>
      </c>
      <c r="C100" s="91">
        <v>4945</v>
      </c>
      <c r="D100" s="88">
        <v>1.12474438E-2</v>
      </c>
      <c r="E100" s="89">
        <v>6621414.62560305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18.100000000000001</v>
      </c>
      <c r="D101" s="88">
        <v>1.1173184399999999E-2</v>
      </c>
      <c r="E101" s="89">
        <v>775852057.93918824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1">
        <v>3230</v>
      </c>
      <c r="D102" s="88">
        <v>1.09546166E-2</v>
      </c>
      <c r="E102" s="89">
        <v>23339468.59857722</v>
      </c>
      <c r="F102" s="35"/>
      <c r="G102" s="35"/>
      <c r="H102" s="35"/>
      <c r="I102" s="35"/>
    </row>
    <row r="103" spans="1:9">
      <c r="A103" s="40" t="s">
        <v>259</v>
      </c>
      <c r="B103" s="11" t="s">
        <v>260</v>
      </c>
      <c r="C103" s="91">
        <v>91.9</v>
      </c>
      <c r="D103" s="88">
        <v>9.8901098999999992E-3</v>
      </c>
      <c r="E103" s="89">
        <v>337379087.97477472</v>
      </c>
      <c r="F103" s="35"/>
      <c r="G103" s="35"/>
      <c r="H103" s="35"/>
      <c r="I103" s="35"/>
    </row>
    <row r="104" spans="1:9">
      <c r="A104" s="40" t="s">
        <v>205</v>
      </c>
      <c r="B104" s="11" t="s">
        <v>206</v>
      </c>
      <c r="C104" s="91">
        <v>20230</v>
      </c>
      <c r="D104" s="88">
        <v>8.9775561000000007E-3</v>
      </c>
      <c r="E104" s="89">
        <v>999334.13234586001</v>
      </c>
      <c r="F104" s="35"/>
      <c r="G104" s="35"/>
      <c r="H104" s="35"/>
      <c r="I104" s="35"/>
    </row>
    <row r="105" spans="1:9">
      <c r="A105" s="40" t="s">
        <v>153</v>
      </c>
      <c r="B105" s="11" t="s">
        <v>154</v>
      </c>
      <c r="C105" s="91">
        <v>12.2</v>
      </c>
      <c r="D105" s="88">
        <v>8.2644628000000005E-3</v>
      </c>
      <c r="E105" s="89">
        <v>1170509378.4536002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1">
        <v>57840</v>
      </c>
      <c r="D106" s="88">
        <v>7.4899843000000004E-3</v>
      </c>
      <c r="E106" s="89">
        <v>573103.16768177995</v>
      </c>
      <c r="F106" s="35"/>
      <c r="G106" s="35"/>
      <c r="H106" s="35"/>
      <c r="I106" s="35"/>
    </row>
    <row r="107" spans="1:9">
      <c r="A107" s="40" t="s">
        <v>68</v>
      </c>
      <c r="B107" s="11" t="s">
        <v>69</v>
      </c>
      <c r="C107" s="91">
        <v>8090</v>
      </c>
      <c r="D107" s="88">
        <v>7.4719801000000001E-3</v>
      </c>
      <c r="E107" s="89">
        <v>7118675.8800703399</v>
      </c>
      <c r="F107" s="35"/>
      <c r="G107" s="35"/>
      <c r="H107" s="35"/>
      <c r="I107" s="35"/>
    </row>
    <row r="108" spans="1:9">
      <c r="A108" s="40" t="s">
        <v>119</v>
      </c>
      <c r="B108" s="11" t="s">
        <v>120</v>
      </c>
      <c r="C108" s="91">
        <v>163</v>
      </c>
      <c r="D108" s="88">
        <v>6.1728395E-3</v>
      </c>
      <c r="E108" s="89">
        <v>62242736.00795041</v>
      </c>
      <c r="F108" s="35"/>
      <c r="G108" s="35"/>
      <c r="H108" s="35"/>
      <c r="I108" s="35"/>
    </row>
    <row r="109" spans="1:9">
      <c r="A109" s="40" t="s">
        <v>237</v>
      </c>
      <c r="B109" s="11" t="s">
        <v>238</v>
      </c>
      <c r="C109" s="91">
        <v>205</v>
      </c>
      <c r="D109" s="88">
        <v>4.9019607999999998E-3</v>
      </c>
      <c r="E109" s="41">
        <v>40033947.240260288</v>
      </c>
    </row>
    <row r="110" spans="1:9">
      <c r="A110" s="40" t="s">
        <v>267</v>
      </c>
      <c r="B110" s="11" t="s">
        <v>268</v>
      </c>
      <c r="C110" s="91">
        <v>61.7</v>
      </c>
      <c r="D110" s="88">
        <v>1.6233765999999999E-3</v>
      </c>
      <c r="E110" s="41">
        <v>222895508.37819171</v>
      </c>
    </row>
    <row r="111" spans="1:9">
      <c r="A111" s="40" t="s">
        <v>239</v>
      </c>
      <c r="B111" s="11" t="s">
        <v>240</v>
      </c>
      <c r="C111" s="91">
        <v>129</v>
      </c>
      <c r="D111" s="88">
        <v>0</v>
      </c>
      <c r="E111" s="41">
        <v>79147494.725167066</v>
      </c>
    </row>
    <row r="112" spans="1:9">
      <c r="A112" s="40" t="s">
        <v>229</v>
      </c>
      <c r="B112" s="11" t="s">
        <v>230</v>
      </c>
      <c r="C112" s="91">
        <v>116</v>
      </c>
      <c r="D112" s="88">
        <v>0</v>
      </c>
      <c r="E112" s="41">
        <v>105625847.97300199</v>
      </c>
    </row>
    <row r="113" spans="1:5">
      <c r="A113" s="40" t="s">
        <v>235</v>
      </c>
      <c r="B113" s="11" t="s">
        <v>236</v>
      </c>
      <c r="C113" s="91">
        <v>61.8</v>
      </c>
      <c r="D113" s="88">
        <v>-1.6155089E-3</v>
      </c>
      <c r="E113" s="41">
        <v>826503271.87544668</v>
      </c>
    </row>
    <row r="114" spans="1:5">
      <c r="A114" s="40" t="s">
        <v>66</v>
      </c>
      <c r="B114" s="11" t="s">
        <v>67</v>
      </c>
      <c r="C114" s="91">
        <v>6555</v>
      </c>
      <c r="D114" s="88">
        <v>-8.3207261999999997E-3</v>
      </c>
      <c r="E114" s="41">
        <v>11599434.551077129</v>
      </c>
    </row>
    <row r="115" spans="1:5">
      <c r="A115" s="40" t="s">
        <v>271</v>
      </c>
      <c r="B115" s="11" t="s">
        <v>272</v>
      </c>
      <c r="C115" s="91">
        <v>1810</v>
      </c>
      <c r="D115" s="88">
        <v>-2.4258760099999999E-2</v>
      </c>
      <c r="E115" s="41">
        <v>24063542.464951821</v>
      </c>
    </row>
    <row r="116" spans="1:5">
      <c r="A116" s="40" t="s">
        <v>121</v>
      </c>
      <c r="B116" s="11" t="s">
        <v>122</v>
      </c>
      <c r="C116" s="91">
        <v>93.2</v>
      </c>
      <c r="D116" s="88">
        <v>-4.7034764799999997E-2</v>
      </c>
      <c r="E116" s="41">
        <v>497323226.97478807</v>
      </c>
    </row>
    <row r="117" spans="1:5">
      <c r="A117" s="40" t="s">
        <v>173</v>
      </c>
      <c r="B117" s="11" t="s">
        <v>174</v>
      </c>
      <c r="C117" s="91">
        <v>225</v>
      </c>
      <c r="D117" s="88">
        <v>-5.0632911400000001E-2</v>
      </c>
      <c r="E117" s="41">
        <v>148461908.44635269</v>
      </c>
    </row>
    <row r="118" spans="1:5">
      <c r="A118" s="40" t="s">
        <v>199</v>
      </c>
      <c r="B118" s="11" t="s">
        <v>200</v>
      </c>
      <c r="C118" s="91">
        <v>315</v>
      </c>
      <c r="D118" s="88">
        <v>-9.7421203400000003E-2</v>
      </c>
      <c r="E118" s="41">
        <v>320051556.13490075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6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92" t="str">
        <f>TEXT(투자전략!$G$1, "[$-ko-KR]yyyy년 mm월") &amp; " 총결산"</f>
        <v>2021년 05월 총결산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4"/>
    </row>
    <row r="2" spans="1:15" ht="16.5" customHeight="1" thickBot="1">
      <c r="A2" s="298" t="s">
        <v>326</v>
      </c>
      <c r="B2" s="299"/>
      <c r="C2" s="299"/>
      <c r="D2" s="290" t="s">
        <v>322</v>
      </c>
      <c r="E2" s="290"/>
      <c r="F2" s="291"/>
      <c r="G2" s="292" t="s">
        <v>323</v>
      </c>
      <c r="H2" s="293"/>
      <c r="I2" s="294"/>
      <c r="J2" s="289" t="s">
        <v>324</v>
      </c>
      <c r="K2" s="290"/>
      <c r="L2" s="290"/>
      <c r="M2" s="290" t="s">
        <v>325</v>
      </c>
      <c r="N2" s="290"/>
      <c r="O2" s="291"/>
    </row>
    <row r="3" spans="1:15" ht="16.5" customHeight="1">
      <c r="A3" s="378">
        <v>1</v>
      </c>
      <c r="B3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00"/>
      <c r="D3" s="298" t="s">
        <v>327</v>
      </c>
      <c r="E3" s="299"/>
      <c r="F3" s="300"/>
      <c r="G3" s="298" t="s">
        <v>334</v>
      </c>
      <c r="H3" s="299"/>
      <c r="I3" s="300"/>
      <c r="J3" s="298" t="s">
        <v>341</v>
      </c>
      <c r="K3" s="299"/>
      <c r="L3" s="300"/>
      <c r="M3" s="298" t="s">
        <v>348</v>
      </c>
      <c r="N3" s="299"/>
      <c r="O3" s="300"/>
    </row>
    <row r="4" spans="1:15" ht="16.5" customHeight="1" thickBot="1">
      <c r="A4" s="379"/>
      <c r="B4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848,142 KRW (23.75%)</v>
      </c>
      <c r="C4" s="306"/>
      <c r="D4" s="304" t="str">
        <f ca="1" xml:space="preserve"> TEXT($F$92, "#,##0") &amp; " KRW (" &amp; TEXT($E$92, "0.00%)")</f>
        <v>-890,434 KRW (-26.30%)</v>
      </c>
      <c r="E4" s="305"/>
      <c r="F4" s="306"/>
      <c r="G4" s="304" t="str">
        <f ca="1" xml:space="preserve"> TEXT($I$92, "#,##0") &amp; " KRW (" &amp; TEXT($H$92, "0.00%)")</f>
        <v>-503,015 KRW (-14.86%)</v>
      </c>
      <c r="H4" s="305"/>
      <c r="I4" s="306"/>
      <c r="J4" s="304" t="str">
        <f ca="1" xml:space="preserve"> TEXT($L$92, "#,##0") &amp; " KRW (" &amp; TEXT($K$92, "0.00%)")</f>
        <v>-551,305 KRW (-16.28%)</v>
      </c>
      <c r="K4" s="305"/>
      <c r="L4" s="306"/>
      <c r="M4" s="304" t="str">
        <f ca="1" xml:space="preserve"> TEXT($O$92, "#,##0") &amp; " KRW (" &amp; TEXT($N$92, "0.00%)")</f>
        <v>-1,213,398 KRW (-35.84%)</v>
      </c>
      <c r="N4" s="305"/>
      <c r="O4" s="306"/>
    </row>
    <row r="5" spans="1:15" ht="16.5" customHeight="1">
      <c r="A5" s="378">
        <v>2</v>
      </c>
      <c r="B5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00"/>
      <c r="D5" s="298" t="s">
        <v>328</v>
      </c>
      <c r="E5" s="299"/>
      <c r="F5" s="300"/>
      <c r="G5" s="298" t="s">
        <v>335</v>
      </c>
      <c r="H5" s="299"/>
      <c r="I5" s="300"/>
      <c r="J5" s="298" t="s">
        <v>342</v>
      </c>
      <c r="K5" s="299"/>
      <c r="L5" s="300"/>
      <c r="M5" s="298" t="s">
        <v>349</v>
      </c>
      <c r="N5" s="299"/>
      <c r="O5" s="300"/>
    </row>
    <row r="6" spans="1:15" ht="16.5" customHeight="1" thickBot="1">
      <c r="A6" s="379"/>
      <c r="B6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786,019 KRW (22.01%)</v>
      </c>
      <c r="C6" s="306"/>
      <c r="D6" s="304" t="str">
        <f ca="1" xml:space="preserve"> TEXT($F$130, "#,##0") &amp; " KRW (" &amp; TEXT($E$130, "0.00%)")</f>
        <v>-341,053 KRW (-9.55%)</v>
      </c>
      <c r="E6" s="305"/>
      <c r="F6" s="306"/>
      <c r="G6" s="304" t="str">
        <f ca="1" xml:space="preserve"> TEXT($I$130, "#,##0") &amp; " KRW (" &amp; TEXT($H$130, "0.00%)")</f>
        <v>155,676 KRW (4.36%)</v>
      </c>
      <c r="H6" s="305"/>
      <c r="I6" s="306"/>
      <c r="J6" s="304" t="str">
        <f ca="1" xml:space="preserve"> TEXT($L$130, "#,##0") &amp; " KRW (" &amp; TEXT($K$130, "0.00%)")</f>
        <v>143,940 KRW (4.03%)</v>
      </c>
      <c r="K6" s="305"/>
      <c r="L6" s="306"/>
      <c r="M6" s="304" t="str">
        <f ca="1" xml:space="preserve"> TEXT($O$130, "#,##0") &amp; " KRW (" &amp; TEXT($N$130, "0.00%)")</f>
        <v>-636,838 KRW (-17.83%)</v>
      </c>
      <c r="N6" s="305"/>
      <c r="O6" s="306"/>
    </row>
    <row r="7" spans="1:15" ht="16.5" customHeight="1">
      <c r="A7" s="378">
        <v>3</v>
      </c>
      <c r="B7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300"/>
      <c r="D7" s="298" t="s">
        <v>329</v>
      </c>
      <c r="E7" s="299"/>
      <c r="F7" s="300"/>
      <c r="G7" s="298" t="s">
        <v>336</v>
      </c>
      <c r="H7" s="299"/>
      <c r="I7" s="300"/>
      <c r="J7" s="298" t="s">
        <v>343</v>
      </c>
      <c r="K7" s="299"/>
      <c r="L7" s="300"/>
      <c r="M7" s="298" t="s">
        <v>350</v>
      </c>
      <c r="N7" s="299"/>
      <c r="O7" s="300"/>
    </row>
    <row r="8" spans="1:15" ht="16.5" customHeight="1" thickBot="1">
      <c r="A8" s="379"/>
      <c r="B8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231,512 KRW (6.48%)</v>
      </c>
      <c r="C8" s="306"/>
      <c r="D8" s="304" t="str">
        <f ca="1" xml:space="preserve"> TEXT($F$206, "#,##0") &amp; " KRW (" &amp; TEXT($E$206, "0.00%)")</f>
        <v>-949,683 KRW (-28.17%)</v>
      </c>
      <c r="E8" s="305"/>
      <c r="F8" s="306"/>
      <c r="G8" s="304" t="str">
        <f ca="1" xml:space="preserve"> TEXT($I$206, "#,##0") &amp; " KRW (" &amp; TEXT($H$206, "0.00%)")</f>
        <v>-537,119 KRW (-15.93%)</v>
      </c>
      <c r="H8" s="305"/>
      <c r="I8" s="306"/>
      <c r="J8" s="304" t="str">
        <f ca="1" xml:space="preserve"> TEXT($L$206, "#,##0") &amp; " KRW (" &amp; TEXT($K$206, "0.00%)")</f>
        <v>-579,565 KRW (-17.19%)</v>
      </c>
      <c r="K8" s="305"/>
      <c r="L8" s="306"/>
      <c r="M8" s="304" t="str">
        <f ca="1" xml:space="preserve"> TEXT($O$206, "#,##0") &amp; " KRW (" &amp; TEXT($N$206, "0.00%)")</f>
        <v>-1,244,286 KRW (-36.91%)</v>
      </c>
      <c r="N8" s="305"/>
      <c r="O8" s="306"/>
    </row>
    <row r="9" spans="1:15" ht="16.5" customHeight="1">
      <c r="A9" s="378">
        <v>4</v>
      </c>
      <c r="B9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Top20</v>
      </c>
      <c r="C9" s="300"/>
      <c r="D9" s="298" t="s">
        <v>330</v>
      </c>
      <c r="E9" s="299"/>
      <c r="F9" s="300"/>
      <c r="G9" s="298" t="s">
        <v>337</v>
      </c>
      <c r="H9" s="299"/>
      <c r="I9" s="300"/>
      <c r="J9" s="298" t="s">
        <v>344</v>
      </c>
      <c r="K9" s="299"/>
      <c r="L9" s="300"/>
      <c r="M9" s="298" t="s">
        <v>351</v>
      </c>
      <c r="N9" s="299"/>
      <c r="O9" s="300"/>
    </row>
    <row r="10" spans="1:15" ht="16.5" customHeight="1" thickBot="1">
      <c r="A10" s="379"/>
      <c r="B10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155,676 KRW (4.36%)</v>
      </c>
      <c r="C10" s="306"/>
      <c r="D10" s="304" t="str">
        <f ca="1" xml:space="preserve"> TEXT($F$244, "#,##0") &amp; " KRW (" &amp; TEXT($E$244, "0.00%)")</f>
        <v>-742,929 KRW (-20.80%)</v>
      </c>
      <c r="E10" s="305"/>
      <c r="F10" s="306"/>
      <c r="G10" s="304" t="str">
        <f ca="1" xml:space="preserve"> TEXT($I$244, "#,##0") &amp; " KRW (" &amp; TEXT($H$244, "0.00%)")</f>
        <v>-336,005 KRW (-9.41%)</v>
      </c>
      <c r="H10" s="305"/>
      <c r="I10" s="306"/>
      <c r="J10" s="304" t="str">
        <f ca="1" xml:space="preserve"> TEXT($L$244, "#,##0") &amp; " KRW (" &amp; TEXT($K$244, "0.00%)")</f>
        <v>-416,366 KRW (-11.66%)</v>
      </c>
      <c r="K10" s="305"/>
      <c r="L10" s="306"/>
      <c r="M10" s="304" t="str">
        <f ca="1" xml:space="preserve"> TEXT($O$244, "#,##0") &amp; " KRW (" &amp; TEXT($N$244, "0.00%)")</f>
        <v>-968,723 KRW (-27.12%)</v>
      </c>
      <c r="N10" s="305"/>
      <c r="O10" s="306"/>
    </row>
    <row r="11" spans="1:15" ht="16.5" customHeight="1">
      <c r="A11" s="378">
        <v>5</v>
      </c>
      <c r="B11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00"/>
      <c r="D11" s="298" t="s">
        <v>331</v>
      </c>
      <c r="E11" s="299"/>
      <c r="F11" s="300"/>
      <c r="G11" s="298" t="s">
        <v>338</v>
      </c>
      <c r="H11" s="299"/>
      <c r="I11" s="300"/>
      <c r="J11" s="298" t="s">
        <v>345</v>
      </c>
      <c r="K11" s="299"/>
      <c r="L11" s="300"/>
      <c r="M11" s="298" t="s">
        <v>352</v>
      </c>
      <c r="N11" s="299"/>
      <c r="O11" s="300"/>
    </row>
    <row r="12" spans="1:15" ht="16.5" customHeight="1" thickBot="1">
      <c r="A12" s="379"/>
      <c r="B12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143,940 KRW (4.03%)</v>
      </c>
      <c r="C12" s="306"/>
      <c r="D12" s="304" t="str">
        <f ca="1" xml:space="preserve"> TEXT($F$168, "#,##0") &amp; " KRW (" &amp; TEXT($E$168, "0.00%)")</f>
        <v>231,512 KRW (6.48%)</v>
      </c>
      <c r="E12" s="305"/>
      <c r="F12" s="306"/>
      <c r="G12" s="304" t="str">
        <f ca="1" xml:space="preserve"> TEXT($I$168, "#,##0") &amp; " KRW (" &amp; TEXT($H$168, "0.00%)")</f>
        <v>786,019 KRW (22.01%)</v>
      </c>
      <c r="H12" s="305"/>
      <c r="I12" s="306"/>
      <c r="J12" s="304" t="str">
        <f ca="1" xml:space="preserve"> TEXT($L$168, "#,##0") &amp; " KRW (" &amp; TEXT($K$168, "0.00%)")</f>
        <v>848,142 KRW (23.75%)</v>
      </c>
      <c r="K12" s="305"/>
      <c r="L12" s="306"/>
      <c r="M12" s="304" t="str">
        <f ca="1" xml:space="preserve"> TEXT($O$168, "#,##0") &amp; " KRW (" &amp; TEXT($N$168, "0.00%)")</f>
        <v>-93,046 KRW (-2.61%)</v>
      </c>
      <c r="N12" s="305"/>
      <c r="O12" s="306"/>
    </row>
    <row r="13" spans="1:15" ht="16.5" customHeight="1">
      <c r="A13" s="378">
        <v>6</v>
      </c>
      <c r="B13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00"/>
      <c r="D13" s="298" t="s">
        <v>332</v>
      </c>
      <c r="E13" s="299"/>
      <c r="F13" s="300"/>
      <c r="G13" s="298" t="s">
        <v>339</v>
      </c>
      <c r="H13" s="299"/>
      <c r="I13" s="300"/>
      <c r="J13" s="298" t="s">
        <v>346</v>
      </c>
      <c r="K13" s="299"/>
      <c r="L13" s="300"/>
      <c r="M13" s="298" t="s">
        <v>353</v>
      </c>
      <c r="N13" s="299"/>
      <c r="O13" s="300"/>
    </row>
    <row r="14" spans="1:15" ht="16.5" customHeight="1" thickBot="1">
      <c r="A14" s="379"/>
      <c r="B14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122,533 KRW (5.23%)</v>
      </c>
      <c r="C14" s="306"/>
      <c r="D14" s="304" t="str">
        <f ca="1" xml:space="preserve"> TEXT($F$282, "#,##0") &amp; " KRW (" &amp; TEXT($E$282, "0.00%)")</f>
        <v>-1,282,977 KRW (-35.92%)</v>
      </c>
      <c r="E14" s="305"/>
      <c r="F14" s="306"/>
      <c r="G14" s="304" t="str">
        <f ca="1" xml:space="preserve"> TEXT($I$282, "#,##0") &amp; " KRW (" &amp; TEXT($H$282, "0.00%)")</f>
        <v>-943,287 KRW (-26.41%)</v>
      </c>
      <c r="H14" s="305"/>
      <c r="I14" s="306"/>
      <c r="J14" s="304" t="str">
        <f ca="1" xml:space="preserve"> TEXT($L$282, "#,##0") &amp; " KRW (" &amp; TEXT($K$282, "0.00%)")</f>
        <v>-1,035,671 KRW (-29.00%)</v>
      </c>
      <c r="K14" s="305"/>
      <c r="L14" s="306"/>
      <c r="M14" s="304" t="str">
        <f ca="1" xml:space="preserve"> TEXT($O$282, "#,##0") &amp; " KRW (" &amp; TEXT($N$282, "0.00%)")</f>
        <v>-1,586,218 KRW (-44.41%)</v>
      </c>
      <c r="N14" s="305"/>
      <c r="O14" s="306"/>
    </row>
    <row r="15" spans="1:15" ht="16.5" customHeight="1">
      <c r="A15" s="378">
        <v>7</v>
      </c>
      <c r="B15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300"/>
      <c r="D15" s="298" t="s">
        <v>333</v>
      </c>
      <c r="E15" s="299"/>
      <c r="F15" s="300"/>
      <c r="G15" s="298" t="s">
        <v>340</v>
      </c>
      <c r="H15" s="299"/>
      <c r="I15" s="300"/>
      <c r="J15" s="298" t="s">
        <v>347</v>
      </c>
      <c r="K15" s="299"/>
      <c r="L15" s="300"/>
      <c r="M15" s="298" t="s">
        <v>354</v>
      </c>
      <c r="N15" s="299"/>
      <c r="O15" s="300"/>
    </row>
    <row r="16" spans="1:15" ht="16.5" customHeight="1" thickBot="1">
      <c r="A16" s="379"/>
      <c r="B16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86,302 KRW (3.68%)</v>
      </c>
      <c r="C16" s="306"/>
      <c r="D16" s="304" t="str">
        <f ca="1" xml:space="preserve"> TEXT($F$54, "#,##0") &amp; " KRW (" &amp; TEXT($E$54, "0.00%)")</f>
        <v>-219,248 KRW (-9.36%)</v>
      </c>
      <c r="E16" s="305"/>
      <c r="F16" s="306"/>
      <c r="G16" s="304" t="str">
        <f ca="1" xml:space="preserve"> TEXT($I$54, "#,##0") &amp; " KRW (" &amp; TEXT($H$54, "0.00%)")</f>
        <v>122,533 KRW (5.23%)</v>
      </c>
      <c r="H16" s="305"/>
      <c r="I16" s="306"/>
      <c r="J16" s="304" t="str">
        <f ca="1" xml:space="preserve"> TEXT($L$54, "#,##0") &amp; " KRW (" &amp; TEXT($K$54, "0.00%)")</f>
        <v>86,302 KRW (3.68%)</v>
      </c>
      <c r="K16" s="305"/>
      <c r="L16" s="306"/>
      <c r="M16" s="304" t="str">
        <f ca="1" xml:space="preserve"> TEXT($O$54, "#,##0") &amp; " KRW (" &amp; TEXT($N$54, "0.00%)")</f>
        <v>-380,342 KRW (-16.23%)</v>
      </c>
      <c r="N16" s="305"/>
      <c r="O16" s="306"/>
    </row>
    <row r="18" spans="1:15" ht="16.5" customHeight="1" thickBot="1"/>
    <row r="19" spans="1:15" ht="16.5" customHeight="1" thickBot="1">
      <c r="A19" s="289" t="str">
        <f>TEXT(투자전략!$G$1, "[$-ko-KR]yyyy년 mm월 ") &amp; "실거래 월말결산"</f>
        <v>2021년 05월 실거래 월말결산</v>
      </c>
      <c r="B19" s="290"/>
      <c r="C19" s="290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1"/>
    </row>
    <row r="20" spans="1:15" ht="16.5" customHeight="1" thickBot="1">
      <c r="A20" s="350" t="s">
        <v>320</v>
      </c>
      <c r="B20" s="304" t="s">
        <v>318</v>
      </c>
      <c r="C20" s="306"/>
      <c r="D20" s="304" t="s">
        <v>310</v>
      </c>
      <c r="E20" s="305"/>
      <c r="F20" s="306"/>
      <c r="G20" s="304" t="s">
        <v>311</v>
      </c>
      <c r="H20" s="305"/>
      <c r="I20" s="306"/>
      <c r="J20" s="304" t="s">
        <v>312</v>
      </c>
      <c r="K20" s="305"/>
      <c r="L20" s="306"/>
      <c r="M20" s="304" t="s">
        <v>313</v>
      </c>
      <c r="N20" s="305"/>
      <c r="O20" s="306"/>
    </row>
    <row r="21" spans="1:15" ht="16.5" customHeight="1" thickBot="1">
      <c r="A21" s="354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2100000</v>
      </c>
      <c r="E42" s="75">
        <f t="shared" ca="1" si="2"/>
        <v>0</v>
      </c>
      <c r="F42" s="137">
        <f t="shared" ca="1" si="3"/>
        <v>0</v>
      </c>
      <c r="G42" s="139">
        <f t="shared" ca="1" si="4"/>
        <v>2100000</v>
      </c>
      <c r="H42" s="75">
        <f t="shared" ca="1" si="5"/>
        <v>0</v>
      </c>
      <c r="I42" s="137">
        <f t="shared" ca="1" si="6"/>
        <v>0</v>
      </c>
      <c r="J42" s="139">
        <f t="shared" ca="1" si="7"/>
        <v>2100000</v>
      </c>
      <c r="K42" s="75">
        <f t="shared" ca="1" si="8"/>
        <v>0</v>
      </c>
      <c r="L42" s="137">
        <f t="shared" ca="1" si="9"/>
        <v>0</v>
      </c>
      <c r="M42" s="139">
        <f t="shared" ca="1" si="10"/>
        <v>2100000</v>
      </c>
      <c r="N42" s="75">
        <f t="shared" ca="1" si="11"/>
        <v>0</v>
      </c>
      <c r="O42" s="137">
        <f t="shared" ca="1" si="12"/>
        <v>0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98" t="s">
        <v>319</v>
      </c>
      <c r="B53" s="300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04"/>
      <c r="B54" s="306"/>
      <c r="C54" s="135">
        <f ca="1">SUM(C22:C52)</f>
        <v>49200000</v>
      </c>
      <c r="D54" s="139">
        <f ca="1">SUM(D22:D52)</f>
        <v>48980752.000862397</v>
      </c>
      <c r="E54" s="75">
        <f ca="1">IFERROR(F54 / (SUM($C22:$C52) / COUNT($C22:$C52)), 0)</f>
        <v>-9.3581463046538707E-2</v>
      </c>
      <c r="F54" s="137">
        <f ca="1">SUM(F22:F52)</f>
        <v>-219247.99913760496</v>
      </c>
      <c r="G54" s="139">
        <f ca="1">SUM(G22:G52)</f>
        <v>49322532.629074976</v>
      </c>
      <c r="H54" s="75">
        <f ca="1">IFERROR(I54 / (SUM($C22:$C52) / COUNT($C22:$C52)), 0)</f>
        <v>5.230051241004631E-2</v>
      </c>
      <c r="I54" s="137">
        <f ca="1">SUM(I22:I52)</f>
        <v>122532.62907496563</v>
      </c>
      <c r="J54" s="139">
        <f ca="1">SUM(J22:J52)</f>
        <v>49286302.447471507</v>
      </c>
      <c r="K54" s="75">
        <f ca="1">IFERROR(L54 / (SUM($C22:$C52) / COUNT($C22:$C52)), 0)</f>
        <v>3.6836410506135349E-2</v>
      </c>
      <c r="L54" s="137">
        <f ca="1">SUM(L22:L52)</f>
        <v>86302.447471517095</v>
      </c>
      <c r="M54" s="139">
        <f ca="1">SUM(M22:M52)</f>
        <v>48819657.888967089</v>
      </c>
      <c r="N54" s="75">
        <f ca="1">IFERROR(O54 / (SUM($C22:$C52) / COUNT($C22:$C52)), 0)</f>
        <v>-0.16234114495307239</v>
      </c>
      <c r="O54" s="137">
        <f ca="1">SUM(O22:O52)</f>
        <v>-380342.11103291245</v>
      </c>
    </row>
    <row r="56" spans="1:15" ht="16.5" customHeight="1" thickBot="1"/>
    <row r="57" spans="1:15" ht="16.5" customHeight="1" thickBot="1">
      <c r="A57" s="289" t="str">
        <f>TEXT(투자전략!$G$1, "[$-ko-KR]yyyy년 mm월 ") &amp; "[엽전코인] 전일대비 상승률 Top20 월말결산"</f>
        <v>2021년 05월 [엽전코인] 전일대비 상승률 Top20 월말결산</v>
      </c>
      <c r="B57" s="290"/>
      <c r="C57" s="290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1"/>
    </row>
    <row r="58" spans="1:15" ht="16.5" customHeight="1" thickBot="1">
      <c r="A58" s="350" t="s">
        <v>320</v>
      </c>
      <c r="B58" s="304" t="s">
        <v>318</v>
      </c>
      <c r="C58" s="306"/>
      <c r="D58" s="304" t="s">
        <v>310</v>
      </c>
      <c r="E58" s="305"/>
      <c r="F58" s="306"/>
      <c r="G58" s="304" t="s">
        <v>311</v>
      </c>
      <c r="H58" s="305"/>
      <c r="I58" s="306"/>
      <c r="J58" s="304" t="s">
        <v>312</v>
      </c>
      <c r="K58" s="305"/>
      <c r="L58" s="306"/>
      <c r="M58" s="304" t="s">
        <v>313</v>
      </c>
      <c r="N58" s="305"/>
      <c r="O58" s="306"/>
    </row>
    <row r="59" spans="1:15" ht="16.5" customHeight="1" thickBot="1">
      <c r="A59" s="354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3000000</v>
      </c>
      <c r="E80" s="73">
        <f t="shared" ca="1" si="15"/>
        <v>0</v>
      </c>
      <c r="F80" s="136">
        <f t="shared" ca="1" si="16"/>
        <v>0</v>
      </c>
      <c r="G80" s="138">
        <f t="shared" ca="1" si="17"/>
        <v>3000000</v>
      </c>
      <c r="H80" s="73">
        <f t="shared" ca="1" si="18"/>
        <v>0</v>
      </c>
      <c r="I80" s="136">
        <f t="shared" ca="1" si="19"/>
        <v>0</v>
      </c>
      <c r="J80" s="138">
        <f t="shared" ca="1" si="20"/>
        <v>3000000</v>
      </c>
      <c r="K80" s="73">
        <f t="shared" ca="1" si="21"/>
        <v>0</v>
      </c>
      <c r="L80" s="136">
        <f t="shared" ca="1" si="22"/>
        <v>0</v>
      </c>
      <c r="M80" s="138">
        <f t="shared" ca="1" si="23"/>
        <v>3000000</v>
      </c>
      <c r="N80" s="73">
        <f t="shared" ca="1" si="24"/>
        <v>0</v>
      </c>
      <c r="O80" s="136">
        <f t="shared" ca="1" si="25"/>
        <v>0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98" t="s">
        <v>319</v>
      </c>
      <c r="B91" s="300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04"/>
      <c r="B92" s="306"/>
      <c r="C92" s="135">
        <f ca="1">SUM(C60:C90)</f>
        <v>71100000</v>
      </c>
      <c r="D92" s="139">
        <f ca="1">SUM(D60:D90)</f>
        <v>70209565.582544118</v>
      </c>
      <c r="E92" s="75">
        <f ca="1">IFERROR(F92 / (SUM($C60:$C90) / COUNT($C60:$C90)), 0)</f>
        <v>-0.26299750726545118</v>
      </c>
      <c r="F92" s="137">
        <f ca="1">SUM(F60:F90)</f>
        <v>-890434.41745588474</v>
      </c>
      <c r="G92" s="139">
        <f ca="1">SUM(G60:G90)</f>
        <v>70596985.256750226</v>
      </c>
      <c r="H92" s="75">
        <f ca="1">IFERROR(I92 / (SUM($C60:$C90) / COUNT($C60:$C90)), 0)</f>
        <v>-0.14856975539022491</v>
      </c>
      <c r="I92" s="137">
        <f ca="1">SUM(I60:I90)</f>
        <v>-503014.74324976146</v>
      </c>
      <c r="J92" s="139">
        <f ca="1">SUM(J60:J90)</f>
        <v>70548694.774211362</v>
      </c>
      <c r="K92" s="75">
        <f ca="1">IFERROR(L92 / (SUM($C60:$C90) / COUNT($C60:$C90)), 0)</f>
        <v>-0.16283276711056938</v>
      </c>
      <c r="L92" s="137">
        <f ca="1">SUM(L60:L90)</f>
        <v>-551305.22578864207</v>
      </c>
      <c r="M92" s="139">
        <f ca="1">SUM(M60:M90)</f>
        <v>69886601.744499713</v>
      </c>
      <c r="N92" s="75">
        <f ca="1">IFERROR(O92 / (SUM($C60:$C90) / COUNT($C60:$C90)), 0)</f>
        <v>-0.35838767040092789</v>
      </c>
      <c r="O92" s="137">
        <f ca="1">SUM(O60:O90)</f>
        <v>-1213398.2555002845</v>
      </c>
    </row>
    <row r="94" spans="1:15" ht="16.5" customHeight="1" thickBot="1"/>
    <row r="95" spans="1:15" ht="16.5" customHeight="1" thickBot="1">
      <c r="A95" s="289" t="str">
        <f>TEXT(투자전략!$G$1, "[$-ko-KR]yyyy년 mm월 ") &amp; "[동전코인] 전일대비 상승률 Top20 월말결산"</f>
        <v>2021년 05월 [동전코인] 전일대비 상승률 Top20 월말결산</v>
      </c>
      <c r="B95" s="290"/>
      <c r="C95" s="290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1"/>
    </row>
    <row r="96" spans="1:15" ht="16.5" customHeight="1" thickBot="1">
      <c r="A96" s="350" t="s">
        <v>320</v>
      </c>
      <c r="B96" s="304" t="s">
        <v>318</v>
      </c>
      <c r="C96" s="306"/>
      <c r="D96" s="304" t="s">
        <v>310</v>
      </c>
      <c r="E96" s="305"/>
      <c r="F96" s="306"/>
      <c r="G96" s="304" t="s">
        <v>311</v>
      </c>
      <c r="H96" s="305"/>
      <c r="I96" s="306"/>
      <c r="J96" s="304" t="s">
        <v>312</v>
      </c>
      <c r="K96" s="305"/>
      <c r="L96" s="306"/>
      <c r="M96" s="304" t="s">
        <v>313</v>
      </c>
      <c r="N96" s="305"/>
      <c r="O96" s="306"/>
    </row>
    <row r="97" spans="1:15" ht="16.5" customHeight="1" thickBot="1">
      <c r="A97" s="354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3000000</v>
      </c>
      <c r="E118" s="73">
        <f t="shared" ca="1" si="28"/>
        <v>0</v>
      </c>
      <c r="F118" s="136">
        <f t="shared" ca="1" si="29"/>
        <v>0</v>
      </c>
      <c r="G118" s="138">
        <f t="shared" ca="1" si="30"/>
        <v>3000000</v>
      </c>
      <c r="H118" s="73">
        <f t="shared" ca="1" si="31"/>
        <v>0</v>
      </c>
      <c r="I118" s="136">
        <f t="shared" ca="1" si="32"/>
        <v>0</v>
      </c>
      <c r="J118" s="138">
        <f t="shared" ca="1" si="33"/>
        <v>3000000</v>
      </c>
      <c r="K118" s="73">
        <f t="shared" ca="1" si="34"/>
        <v>0</v>
      </c>
      <c r="L118" s="136">
        <f t="shared" ca="1" si="35"/>
        <v>0</v>
      </c>
      <c r="M118" s="138">
        <f t="shared" ca="1" si="36"/>
        <v>3000000</v>
      </c>
      <c r="N118" s="73">
        <f t="shared" ca="1" si="37"/>
        <v>0</v>
      </c>
      <c r="O118" s="136">
        <f t="shared" ca="1" si="38"/>
        <v>0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98" t="s">
        <v>319</v>
      </c>
      <c r="B129" s="300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04"/>
      <c r="B130" s="306"/>
      <c r="C130" s="135">
        <f ca="1">SUM(C98:C128)</f>
        <v>75000000</v>
      </c>
      <c r="D130" s="139">
        <f ca="1">SUM(D98:D128)</f>
        <v>74658946.941961035</v>
      </c>
      <c r="E130" s="75">
        <f ca="1">IFERROR(F130 / (SUM($C98:$C128) / COUNT($C98:$C128)), 0)</f>
        <v>-9.5494856250909713E-2</v>
      </c>
      <c r="F130" s="137">
        <f ca="1">SUM(F98:F128)</f>
        <v>-341053.05803896324</v>
      </c>
      <c r="G130" s="139">
        <f ca="1">SUM(G98:G128)</f>
        <v>75155676.359276116</v>
      </c>
      <c r="H130" s="75">
        <f ca="1">IFERROR(I130 / (SUM($C98:$C128) / COUNT($C98:$C128)), 0)</f>
        <v>4.3589380597314244E-2</v>
      </c>
      <c r="I130" s="137">
        <f ca="1">SUM(I98:I128)</f>
        <v>155676.3592761223</v>
      </c>
      <c r="J130" s="139">
        <f ca="1">SUM(J98:J128)</f>
        <v>75143940.420818225</v>
      </c>
      <c r="K130" s="75">
        <f ca="1">IFERROR(L130 / (SUM($C98:$C128) / COUNT($C98:$C128)), 0)</f>
        <v>4.0303317829101855E-2</v>
      </c>
      <c r="L130" s="137">
        <f ca="1">SUM(L98:L128)</f>
        <v>143940.42081822091</v>
      </c>
      <c r="M130" s="139">
        <f ca="1">SUM(M98:M128)</f>
        <v>74363161.980991483</v>
      </c>
      <c r="N130" s="75">
        <f ca="1">IFERROR(O130 / (SUM($C98:$C128) / COUNT($C98:$C128)), 0)</f>
        <v>-0.17831464532238497</v>
      </c>
      <c r="O130" s="137">
        <f ca="1">SUM(O98:O128)</f>
        <v>-636838.01900851773</v>
      </c>
    </row>
    <row r="132" spans="1:15" ht="16.5" customHeight="1" thickBot="1"/>
    <row r="133" spans="1:15" ht="16.5" customHeight="1" thickBot="1">
      <c r="A133" s="289" t="str">
        <f>TEXT(투자전략!$G$1, "[$-ko-KR]yyyy년 mm월 ") &amp; "전일대비 상승률 Top20 월말결산"</f>
        <v>2021년 05월 전일대비 상승률 Top20 월말결산</v>
      </c>
      <c r="B133" s="290"/>
      <c r="C133" s="290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1"/>
    </row>
    <row r="134" spans="1:15" ht="16.5" customHeight="1" thickBot="1">
      <c r="A134" s="350" t="s">
        <v>320</v>
      </c>
      <c r="B134" s="304" t="s">
        <v>318</v>
      </c>
      <c r="C134" s="306"/>
      <c r="D134" s="304" t="s">
        <v>310</v>
      </c>
      <c r="E134" s="305"/>
      <c r="F134" s="306"/>
      <c r="G134" s="304" t="s">
        <v>311</v>
      </c>
      <c r="H134" s="305"/>
      <c r="I134" s="306"/>
      <c r="J134" s="304" t="s">
        <v>312</v>
      </c>
      <c r="K134" s="305"/>
      <c r="L134" s="306"/>
      <c r="M134" s="304" t="s">
        <v>313</v>
      </c>
      <c r="N134" s="305"/>
      <c r="O134" s="306"/>
    </row>
    <row r="135" spans="1:15" ht="16.5" customHeight="1" thickBot="1">
      <c r="A135" s="354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3000000</v>
      </c>
      <c r="E156" s="73">
        <f t="shared" ca="1" si="41"/>
        <v>0</v>
      </c>
      <c r="F156" s="136">
        <f t="shared" ca="1" si="42"/>
        <v>0</v>
      </c>
      <c r="G156" s="138">
        <f t="shared" ca="1" si="43"/>
        <v>3000000</v>
      </c>
      <c r="H156" s="73">
        <f t="shared" ca="1" si="44"/>
        <v>0</v>
      </c>
      <c r="I156" s="136">
        <f t="shared" ca="1" si="45"/>
        <v>0</v>
      </c>
      <c r="J156" s="138">
        <f t="shared" ca="1" si="46"/>
        <v>3000000</v>
      </c>
      <c r="K156" s="73">
        <f t="shared" ca="1" si="47"/>
        <v>0</v>
      </c>
      <c r="L156" s="136">
        <f t="shared" ca="1" si="48"/>
        <v>0</v>
      </c>
      <c r="M156" s="138">
        <f t="shared" ca="1" si="49"/>
        <v>3000000</v>
      </c>
      <c r="N156" s="73">
        <f t="shared" ca="1" si="50"/>
        <v>0</v>
      </c>
      <c r="O156" s="136">
        <f t="shared" ca="1" si="51"/>
        <v>0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98" t="s">
        <v>319</v>
      </c>
      <c r="B167" s="300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04"/>
      <c r="B168" s="306"/>
      <c r="C168" s="135">
        <f ca="1">SUM(C136:C166)</f>
        <v>75000000</v>
      </c>
      <c r="D168" s="139">
        <f ca="1">SUM(D136:D166)</f>
        <v>75231511.668857411</v>
      </c>
      <c r="E168" s="75">
        <f ca="1">IFERROR(F168 / (SUM($C136:$C166) / COUNT($C136:$C166)), 0)</f>
        <v>6.4823267280077451E-2</v>
      </c>
      <c r="F168" s="137">
        <f ca="1">SUM(F136:F166)</f>
        <v>231511.66885741946</v>
      </c>
      <c r="G168" s="139">
        <f ca="1">SUM(G136:G166)</f>
        <v>75786019.24190709</v>
      </c>
      <c r="H168" s="75">
        <f ca="1">IFERROR(I168 / (SUM($C136:$C166) / COUNT($C136:$C166)), 0)</f>
        <v>0.22008538773398786</v>
      </c>
      <c r="I168" s="137">
        <f ca="1">SUM(I136:I166)</f>
        <v>786019.24190709949</v>
      </c>
      <c r="J168" s="139">
        <f ca="1">SUM(J136:J166)</f>
        <v>75848142.10167399</v>
      </c>
      <c r="K168" s="75">
        <f ca="1">IFERROR(L168 / (SUM($C136:$C166) / COUNT($C136:$C166)), 0)</f>
        <v>0.23747978846871934</v>
      </c>
      <c r="L168" s="137">
        <f ca="1">SUM(L136:L166)</f>
        <v>848142.10167399759</v>
      </c>
      <c r="M168" s="139">
        <f ca="1">SUM(M136:M166)</f>
        <v>74906953.666247681</v>
      </c>
      <c r="N168" s="75">
        <f ca="1">IFERROR(O168 / (SUM($C136:$C166) / COUNT($C136:$C166)), 0)</f>
        <v>-2.6052973450647981E-2</v>
      </c>
      <c r="O168" s="137">
        <f ca="1">SUM(O136:O166)</f>
        <v>-93046.333752314211</v>
      </c>
    </row>
    <row r="170" spans="1:15" ht="16.5" customHeight="1" thickBot="1"/>
    <row r="171" spans="1:15" ht="16.5" customHeight="1" thickBot="1">
      <c r="A171" s="289" t="str">
        <f>TEXT(투자전략!$G$1, "[$-ko-KR]yyyy년 mm월 ") &amp; "[엽전코인] 전일대비 상승률 Bottom20 월말결산"</f>
        <v>2021년 05월 [엽전코인] 전일대비 상승률 Bottom20 월말결산</v>
      </c>
      <c r="B171" s="290"/>
      <c r="C171" s="290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1"/>
    </row>
    <row r="172" spans="1:15" ht="16.5" customHeight="1" thickBot="1">
      <c r="A172" s="350" t="s">
        <v>320</v>
      </c>
      <c r="B172" s="304" t="s">
        <v>318</v>
      </c>
      <c r="C172" s="306"/>
      <c r="D172" s="304" t="s">
        <v>310</v>
      </c>
      <c r="E172" s="305"/>
      <c r="F172" s="306"/>
      <c r="G172" s="304" t="s">
        <v>311</v>
      </c>
      <c r="H172" s="305"/>
      <c r="I172" s="306"/>
      <c r="J172" s="304" t="s">
        <v>312</v>
      </c>
      <c r="K172" s="305"/>
      <c r="L172" s="306"/>
      <c r="M172" s="304" t="s">
        <v>313</v>
      </c>
      <c r="N172" s="305"/>
      <c r="O172" s="306"/>
    </row>
    <row r="173" spans="1:15" ht="16.5" customHeight="1" thickBot="1">
      <c r="A173" s="354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3000000</v>
      </c>
      <c r="E194" s="73">
        <f t="shared" ca="1" si="54"/>
        <v>0</v>
      </c>
      <c r="F194" s="136">
        <f t="shared" ca="1" si="55"/>
        <v>0</v>
      </c>
      <c r="G194" s="138">
        <f t="shared" ca="1" si="56"/>
        <v>3000000</v>
      </c>
      <c r="H194" s="73">
        <f t="shared" ca="1" si="57"/>
        <v>0</v>
      </c>
      <c r="I194" s="136">
        <f t="shared" ca="1" si="58"/>
        <v>0</v>
      </c>
      <c r="J194" s="138">
        <f t="shared" ca="1" si="59"/>
        <v>3000000</v>
      </c>
      <c r="K194" s="73">
        <f t="shared" ca="1" si="60"/>
        <v>0</v>
      </c>
      <c r="L194" s="136">
        <f t="shared" ca="1" si="61"/>
        <v>0</v>
      </c>
      <c r="M194" s="138">
        <f t="shared" ca="1" si="62"/>
        <v>3000000</v>
      </c>
      <c r="N194" s="73">
        <f t="shared" ca="1" si="63"/>
        <v>0</v>
      </c>
      <c r="O194" s="136">
        <f t="shared" ca="1" si="64"/>
        <v>0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98" t="s">
        <v>319</v>
      </c>
      <c r="B205" s="300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04"/>
      <c r="B206" s="306"/>
      <c r="C206" s="135">
        <f ca="1">SUM(C174:C204)</f>
        <v>70800000</v>
      </c>
      <c r="D206" s="139">
        <f ca="1">SUM(D174:D204)</f>
        <v>69850316.767341971</v>
      </c>
      <c r="E206" s="75">
        <f ca="1">IFERROR(F206 / (SUM($C174:$C204) / COUNT($C174:$C204)), 0)</f>
        <v>-0.28168570460195946</v>
      </c>
      <c r="F206" s="137">
        <f ca="1">SUM(F174:F204)</f>
        <v>-949683.23265803466</v>
      </c>
      <c r="G206" s="139">
        <f ca="1">SUM(G174:G204)</f>
        <v>70262880.658768594</v>
      </c>
      <c r="H206" s="75">
        <f ca="1">IFERROR(I206 / (SUM($C174:$C204) / COUNT($C174:$C204)), 0)</f>
        <v>-0.15931505883981867</v>
      </c>
      <c r="I206" s="137">
        <f ca="1">SUM(I174:I204)</f>
        <v>-537119.34123138862</v>
      </c>
      <c r="J206" s="139">
        <f ca="1">SUM(J174:J204)</f>
        <v>70220435.154399082</v>
      </c>
      <c r="K206" s="75">
        <f ca="1">IFERROR(L206 / (SUM($C174:$C204) / COUNT($C174:$C204)), 0)</f>
        <v>-0.17190482708502183</v>
      </c>
      <c r="L206" s="137">
        <f ca="1">SUM(L174:L204)</f>
        <v>-579564.84560093074</v>
      </c>
      <c r="M206" s="139">
        <f ca="1">SUM(M174:M204)</f>
        <v>69555714.156714916</v>
      </c>
      <c r="N206" s="75">
        <f ca="1">IFERROR(O206 / (SUM($C174:$C204) / COUNT($C174:$C204)), 0)</f>
        <v>-0.36906783487268902</v>
      </c>
      <c r="O206" s="137">
        <f ca="1">SUM(O174:O204)</f>
        <v>-1244285.8432850658</v>
      </c>
    </row>
    <row r="208" spans="1:15" ht="16.5" customHeight="1" thickBot="1"/>
    <row r="209" spans="1:15" ht="16.5" customHeight="1" thickBot="1">
      <c r="A209" s="289" t="str">
        <f>TEXT(투자전략!$G$1, "[$-ko-KR]yyyy년 mm월 ") &amp; "[동전코인] 전일대비 상승률 Bottom20 월말결산"</f>
        <v>2021년 05월 [동전코인] 전일대비 상승률 Bottom20 월말결산</v>
      </c>
      <c r="B209" s="290"/>
      <c r="C209" s="290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1"/>
    </row>
    <row r="210" spans="1:15" ht="16.5" customHeight="1" thickBot="1">
      <c r="A210" s="350" t="s">
        <v>320</v>
      </c>
      <c r="B210" s="304" t="s">
        <v>318</v>
      </c>
      <c r="C210" s="306"/>
      <c r="D210" s="304" t="s">
        <v>310</v>
      </c>
      <c r="E210" s="305"/>
      <c r="F210" s="306"/>
      <c r="G210" s="304" t="s">
        <v>311</v>
      </c>
      <c r="H210" s="305"/>
      <c r="I210" s="306"/>
      <c r="J210" s="304" t="s">
        <v>312</v>
      </c>
      <c r="K210" s="305"/>
      <c r="L210" s="306"/>
      <c r="M210" s="304" t="s">
        <v>313</v>
      </c>
      <c r="N210" s="305"/>
      <c r="O210" s="306"/>
    </row>
    <row r="211" spans="1:15" ht="16.5" customHeight="1" thickBot="1">
      <c r="A211" s="354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3000000</v>
      </c>
      <c r="E232" s="73">
        <f t="shared" ca="1" si="67"/>
        <v>0</v>
      </c>
      <c r="F232" s="136">
        <f t="shared" ca="1" si="68"/>
        <v>0</v>
      </c>
      <c r="G232" s="138">
        <f t="shared" ca="1" si="69"/>
        <v>3000000</v>
      </c>
      <c r="H232" s="73">
        <f t="shared" ca="1" si="70"/>
        <v>0</v>
      </c>
      <c r="I232" s="136">
        <f t="shared" ca="1" si="71"/>
        <v>0</v>
      </c>
      <c r="J232" s="138">
        <f t="shared" ca="1" si="72"/>
        <v>3000000</v>
      </c>
      <c r="K232" s="73">
        <f t="shared" ca="1" si="73"/>
        <v>0</v>
      </c>
      <c r="L232" s="136">
        <f t="shared" ca="1" si="74"/>
        <v>0</v>
      </c>
      <c r="M232" s="138">
        <f t="shared" ca="1" si="75"/>
        <v>3000000</v>
      </c>
      <c r="N232" s="73">
        <f t="shared" ca="1" si="76"/>
        <v>0</v>
      </c>
      <c r="O232" s="136">
        <f t="shared" ca="1" si="77"/>
        <v>0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98" t="s">
        <v>319</v>
      </c>
      <c r="B243" s="300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04"/>
      <c r="B244" s="306"/>
      <c r="C244" s="135">
        <f ca="1">SUM(C212:C242)</f>
        <v>75000000</v>
      </c>
      <c r="D244" s="139">
        <f ca="1">SUM(D212:D242)</f>
        <v>74257070.70696491</v>
      </c>
      <c r="E244" s="75">
        <f ca="1">IFERROR(F244 / (SUM($C212:$C242) / COUNT($C212:$C242)), 0)</f>
        <v>-0.20802020204982555</v>
      </c>
      <c r="F244" s="137">
        <f ca="1">SUM(F212:F242)</f>
        <v>-742929.29303509125</v>
      </c>
      <c r="G244" s="139">
        <f ca="1">SUM(G212:G242)</f>
        <v>74663995.011192843</v>
      </c>
      <c r="H244" s="75">
        <f ca="1">IFERROR(I244 / (SUM($C212:$C242) / COUNT($C212:$C242)), 0)</f>
        <v>-9.4081396866003614E-2</v>
      </c>
      <c r="I244" s="137">
        <f ca="1">SUM(I212:I242)</f>
        <v>-336004.98880715575</v>
      </c>
      <c r="J244" s="139">
        <f ca="1">SUM(J212:J242)</f>
        <v>74583634.157031909</v>
      </c>
      <c r="K244" s="75">
        <f ca="1">IFERROR(L244 / (SUM($C212:$C242) / COUNT($C212:$C242)), 0)</f>
        <v>-0.11658243603106799</v>
      </c>
      <c r="L244" s="137">
        <f ca="1">SUM(L212:L242)</f>
        <v>-416365.84296809998</v>
      </c>
      <c r="M244" s="139">
        <f ca="1">SUM(M212:M242)</f>
        <v>74031276.86607112</v>
      </c>
      <c r="N244" s="75">
        <f ca="1">IFERROR(O244 / (SUM($C212:$C242) / COUNT($C212:$C242)), 0)</f>
        <v>-0.2712424775000844</v>
      </c>
      <c r="O244" s="137">
        <f ca="1">SUM(O212:O242)</f>
        <v>-968723.13392887288</v>
      </c>
    </row>
    <row r="246" spans="1:15" ht="16.5" customHeight="1" thickBot="1"/>
    <row r="247" spans="1:15" ht="16.5" customHeight="1" thickBot="1">
      <c r="A247" s="289" t="str">
        <f>TEXT(투자전략!$G$1, "[$-ko-KR]yyyy년 mm월 ") &amp; "전일대비 상승률 Bottom20 월말결산"</f>
        <v>2021년 05월 전일대비 상승률 Bottom20 월말결산</v>
      </c>
      <c r="B247" s="290"/>
      <c r="C247" s="290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1"/>
    </row>
    <row r="248" spans="1:15" ht="16.5" customHeight="1" thickBot="1">
      <c r="A248" s="350" t="s">
        <v>320</v>
      </c>
      <c r="B248" s="304" t="s">
        <v>318</v>
      </c>
      <c r="C248" s="306"/>
      <c r="D248" s="304" t="s">
        <v>310</v>
      </c>
      <c r="E248" s="305"/>
      <c r="F248" s="306"/>
      <c r="G248" s="304" t="s">
        <v>311</v>
      </c>
      <c r="H248" s="305"/>
      <c r="I248" s="306"/>
      <c r="J248" s="304" t="s">
        <v>312</v>
      </c>
      <c r="K248" s="305"/>
      <c r="L248" s="306"/>
      <c r="M248" s="304" t="s">
        <v>313</v>
      </c>
      <c r="N248" s="305"/>
      <c r="O248" s="306"/>
    </row>
    <row r="249" spans="1:15" ht="16.5" customHeight="1" thickBot="1">
      <c r="A249" s="354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3000000</v>
      </c>
      <c r="E270" s="73">
        <f t="shared" ca="1" si="80"/>
        <v>0</v>
      </c>
      <c r="F270" s="136">
        <f t="shared" ca="1" si="81"/>
        <v>0</v>
      </c>
      <c r="G270" s="138">
        <f t="shared" ca="1" si="82"/>
        <v>3000000</v>
      </c>
      <c r="H270" s="73">
        <f t="shared" ca="1" si="83"/>
        <v>0</v>
      </c>
      <c r="I270" s="136">
        <f t="shared" ca="1" si="84"/>
        <v>0</v>
      </c>
      <c r="J270" s="138">
        <f t="shared" ca="1" si="85"/>
        <v>3000000</v>
      </c>
      <c r="K270" s="73">
        <f t="shared" ca="1" si="86"/>
        <v>0</v>
      </c>
      <c r="L270" s="136">
        <f t="shared" ca="1" si="87"/>
        <v>0</v>
      </c>
      <c r="M270" s="138">
        <f t="shared" ca="1" si="88"/>
        <v>3000000</v>
      </c>
      <c r="N270" s="73">
        <f t="shared" ca="1" si="89"/>
        <v>0</v>
      </c>
      <c r="O270" s="136">
        <f t="shared" ca="1" si="90"/>
        <v>0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98" t="s">
        <v>319</v>
      </c>
      <c r="B281" s="300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04"/>
      <c r="B282" s="306"/>
      <c r="C282" s="135">
        <f ca="1">SUM(C250:C280)</f>
        <v>75000000</v>
      </c>
      <c r="D282" s="139">
        <f ca="1">SUM(D250:D280)</f>
        <v>73717022.786559597</v>
      </c>
      <c r="E282" s="75">
        <f ca="1">IFERROR(F282 / (SUM($C250:$C280) / COUNT($C250:$C280)), 0)</f>
        <v>-0.35923361976331047</v>
      </c>
      <c r="F282" s="137">
        <f ca="1">SUM(F250:F280)</f>
        <v>-1282977.2134403945</v>
      </c>
      <c r="G282" s="139">
        <f ca="1">SUM(G250:G280)</f>
        <v>74056712.963944227</v>
      </c>
      <c r="H282" s="75">
        <f ca="1">IFERROR(I282 / (SUM($C250:$C280) / COUNT($C250:$C280)), 0)</f>
        <v>-0.26412037009561545</v>
      </c>
      <c r="I282" s="137">
        <f ca="1">SUM(I250:I280)</f>
        <v>-943287.03605576942</v>
      </c>
      <c r="J282" s="139">
        <f ca="1">SUM(J250:J280)</f>
        <v>73964328.545185864</v>
      </c>
      <c r="K282" s="75">
        <f ca="1">IFERROR(L282 / (SUM($C250:$C280) / COUNT($C250:$C280)), 0)</f>
        <v>-0.28998800734795616</v>
      </c>
      <c r="L282" s="137">
        <f ca="1">SUM(L250:L280)</f>
        <v>-1035671.454814129</v>
      </c>
      <c r="M282" s="139">
        <f ca="1">SUM(M250:M280)</f>
        <v>73413781.973618239</v>
      </c>
      <c r="N282" s="75">
        <f ca="1">IFERROR(O282 / (SUM($C250:$C280) / COUNT($C250:$C280)), 0)</f>
        <v>-0.44414104738689097</v>
      </c>
      <c r="O282" s="137">
        <f ca="1">SUM(O250:O280)</f>
        <v>-1586218.0263817534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001" priority="323">
      <formula>$E$54 &gt; 0</formula>
    </cfRule>
    <cfRule type="expression" dxfId="4000" priority="324">
      <formula>$E$54 = 0</formula>
    </cfRule>
    <cfRule type="expression" dxfId="3999" priority="325">
      <formula>$E$54 &lt; 0</formula>
    </cfRule>
  </conditionalFormatting>
  <conditionalFormatting sqref="G20:I21 H54:I54">
    <cfRule type="expression" dxfId="3998" priority="320">
      <formula>$H$54 &gt; 0</formula>
    </cfRule>
    <cfRule type="expression" dxfId="3997" priority="321">
      <formula>$H$54 = 0</formula>
    </cfRule>
    <cfRule type="expression" dxfId="3996" priority="322">
      <formula>$H$54 &lt; 0</formula>
    </cfRule>
  </conditionalFormatting>
  <conditionalFormatting sqref="J20:L21 K54:L54">
    <cfRule type="expression" dxfId="3995" priority="317">
      <formula>$K$54 &gt; 0</formula>
    </cfRule>
    <cfRule type="expression" dxfId="3994" priority="318">
      <formula>$K$54 = 0</formula>
    </cfRule>
    <cfRule type="expression" dxfId="3993" priority="319">
      <formula>$K$54 &lt; 0</formula>
    </cfRule>
  </conditionalFormatting>
  <conditionalFormatting sqref="M20:O21 N54:O54">
    <cfRule type="expression" dxfId="3992" priority="314">
      <formula>$N$54 &gt; 0</formula>
    </cfRule>
    <cfRule type="expression" dxfId="3991" priority="315">
      <formula>$N$54 = 0</formula>
    </cfRule>
    <cfRule type="expression" dxfId="3990" priority="316">
      <formula>$N$54 &lt; 0</formula>
    </cfRule>
  </conditionalFormatting>
  <conditionalFormatting sqref="D22:F52">
    <cfRule type="expression" dxfId="3989" priority="299">
      <formula>AND($E22 &gt; 0, ISNUMBER($E22))</formula>
    </cfRule>
    <cfRule type="expression" dxfId="3988" priority="300">
      <formula>AND($E22 = 0, ISNUMBER($E22))</formula>
    </cfRule>
    <cfRule type="expression" dxfId="3987" priority="301">
      <formula>AND($E22 &lt; 0, ISNUMBER($E22))</formula>
    </cfRule>
  </conditionalFormatting>
  <conditionalFormatting sqref="G22:I52">
    <cfRule type="expression" dxfId="3986" priority="296">
      <formula>AND($H22 &gt; 0, ISNUMBER($H22))</formula>
    </cfRule>
    <cfRule type="expression" dxfId="3985" priority="297">
      <formula>AND($H22 = 0, ISNUMBER($H22))</formula>
    </cfRule>
    <cfRule type="expression" dxfId="3984" priority="298">
      <formula>AND($H22 &lt; 0, ISNUMBER($H22))</formula>
    </cfRule>
  </conditionalFormatting>
  <conditionalFormatting sqref="J22:L52">
    <cfRule type="expression" dxfId="3983" priority="293">
      <formula>AND($K22 &gt; 0, ISNUMBER($K22))</formula>
    </cfRule>
    <cfRule type="expression" dxfId="3982" priority="294">
      <formula>AND($K22 = 0, ISNUMBER($K22))</formula>
    </cfRule>
    <cfRule type="expression" dxfId="3981" priority="295">
      <formula>AND($K22 &lt; 0, ISNUMBER($K22))</formula>
    </cfRule>
  </conditionalFormatting>
  <conditionalFormatting sqref="M22:O52">
    <cfRule type="expression" dxfId="3980" priority="290">
      <formula>AND($N22 &gt; 0, ISNUMBER($N22))</formula>
    </cfRule>
    <cfRule type="expression" dxfId="3979" priority="291">
      <formula>AND($N22 = 0, ISNUMBER($N22))</formula>
    </cfRule>
    <cfRule type="expression" dxfId="3978" priority="292">
      <formula>AND($N22 &lt; 0, ISNUMBER($N22))</formula>
    </cfRule>
  </conditionalFormatting>
  <conditionalFormatting sqref="D58:F59 E92:F92">
    <cfRule type="expression" dxfId="3977" priority="287">
      <formula>$E$92 &gt; 0</formula>
    </cfRule>
    <cfRule type="expression" dxfId="3976" priority="288">
      <formula>$E$92 = 0</formula>
    </cfRule>
    <cfRule type="expression" dxfId="3975" priority="289">
      <formula>$E$92 &lt; 0</formula>
    </cfRule>
  </conditionalFormatting>
  <conditionalFormatting sqref="G58:I59 H92:I92">
    <cfRule type="expression" dxfId="3974" priority="284">
      <formula>$H$92 &gt; 0</formula>
    </cfRule>
    <cfRule type="expression" dxfId="3973" priority="285">
      <formula>$H$92 = 0</formula>
    </cfRule>
    <cfRule type="expression" dxfId="3972" priority="286">
      <formula>$H$92 &lt; 0</formula>
    </cfRule>
  </conditionalFormatting>
  <conditionalFormatting sqref="J58:L59 K92:L92">
    <cfRule type="expression" dxfId="3971" priority="281">
      <formula>$K$92 &gt; 0</formula>
    </cfRule>
    <cfRule type="expression" dxfId="3970" priority="282">
      <formula>$K$92 = 0</formula>
    </cfRule>
    <cfRule type="expression" dxfId="3969" priority="283">
      <formula>$K$92 &lt; 0</formula>
    </cfRule>
  </conditionalFormatting>
  <conditionalFormatting sqref="M58:O59 N92:O92">
    <cfRule type="expression" dxfId="3968" priority="278">
      <formula>$N$92 &gt; 0</formula>
    </cfRule>
    <cfRule type="expression" dxfId="3967" priority="279">
      <formula>$N$92 = 0</formula>
    </cfRule>
    <cfRule type="expression" dxfId="3966" priority="280">
      <formula>$N$92 &lt; 0</formula>
    </cfRule>
  </conditionalFormatting>
  <conditionalFormatting sqref="D60:F90">
    <cfRule type="expression" dxfId="3965" priority="275">
      <formula>AND($E60 &gt; 0, ISNUMBER($E60))</formula>
    </cfRule>
    <cfRule type="expression" dxfId="3964" priority="276">
      <formula>AND($E60 = 0, ISNUMBER($E60))</formula>
    </cfRule>
    <cfRule type="expression" dxfId="3963" priority="277">
      <formula>AND($E60 &lt; 0, ISNUMBER($E60))</formula>
    </cfRule>
  </conditionalFormatting>
  <conditionalFormatting sqref="G60:I90">
    <cfRule type="expression" dxfId="3962" priority="272">
      <formula>AND($H60 &gt; 0, ISNUMBER($H60))</formula>
    </cfRule>
    <cfRule type="expression" dxfId="3961" priority="273">
      <formula>AND($H60 = 0, ISNUMBER($H60))</formula>
    </cfRule>
    <cfRule type="expression" dxfId="3960" priority="274">
      <formula>AND($H60 &lt; 0, ISNUMBER($H60))</formula>
    </cfRule>
  </conditionalFormatting>
  <conditionalFormatting sqref="J60:L90">
    <cfRule type="expression" dxfId="3959" priority="269">
      <formula>AND($K60 &gt; 0, ISNUMBER($K60))</formula>
    </cfRule>
    <cfRule type="expression" dxfId="3958" priority="270">
      <formula>AND($K60 = 0, ISNUMBER($K60))</formula>
    </cfRule>
    <cfRule type="expression" dxfId="3957" priority="271">
      <formula>AND($K60 &lt; 0, ISNUMBER($K60))</formula>
    </cfRule>
  </conditionalFormatting>
  <conditionalFormatting sqref="M60:O90">
    <cfRule type="expression" dxfId="3956" priority="266">
      <formula>AND($N60 &gt; 0, ISNUMBER($N60))</formula>
    </cfRule>
    <cfRule type="expression" dxfId="3955" priority="267">
      <formula>AND($N60 = 0, ISNUMBER($N60))</formula>
    </cfRule>
    <cfRule type="expression" dxfId="3954" priority="268">
      <formula>AND($N60 &lt; 0, ISNUMBER($N60))</formula>
    </cfRule>
  </conditionalFormatting>
  <conditionalFormatting sqref="D96:F97 E130:F130">
    <cfRule type="expression" dxfId="3953" priority="263">
      <formula>$E$130 &gt; 0</formula>
    </cfRule>
    <cfRule type="expression" dxfId="3952" priority="264">
      <formula>$E$130 = 0</formula>
    </cfRule>
    <cfRule type="expression" dxfId="3951" priority="265">
      <formula>$E$130 &lt; 0</formula>
    </cfRule>
  </conditionalFormatting>
  <conditionalFormatting sqref="G96:I97 H130:I130">
    <cfRule type="expression" dxfId="3950" priority="260">
      <formula>$H$130 &gt; 0</formula>
    </cfRule>
    <cfRule type="expression" dxfId="3949" priority="261">
      <formula>$H$130 = 0</formula>
    </cfRule>
    <cfRule type="expression" dxfId="3948" priority="262">
      <formula>$H$130 &lt; 0</formula>
    </cfRule>
  </conditionalFormatting>
  <conditionalFormatting sqref="J96:L97 K130:L130">
    <cfRule type="expression" dxfId="3947" priority="257">
      <formula>$K$130 &gt; 0</formula>
    </cfRule>
    <cfRule type="expression" dxfId="3946" priority="258">
      <formula>$K$130 = 0</formula>
    </cfRule>
    <cfRule type="expression" dxfId="3945" priority="259">
      <formula>$K$130 &lt; 0</formula>
    </cfRule>
  </conditionalFormatting>
  <conditionalFormatting sqref="M96:O97 N130:O130">
    <cfRule type="expression" dxfId="3944" priority="254">
      <formula>$N$130 &gt; 0</formula>
    </cfRule>
    <cfRule type="expression" dxfId="3943" priority="255">
      <formula>$N$130 = 0</formula>
    </cfRule>
    <cfRule type="expression" dxfId="3942" priority="256">
      <formula>$N$130 &lt; 0</formula>
    </cfRule>
  </conditionalFormatting>
  <conditionalFormatting sqref="D98:F128">
    <cfRule type="expression" dxfId="3941" priority="251">
      <formula>AND($E98 &gt; 0, ISNUMBER($E98))</formula>
    </cfRule>
    <cfRule type="expression" dxfId="3940" priority="252">
      <formula>AND($E98 = 0, ISNUMBER($E98))</formula>
    </cfRule>
    <cfRule type="expression" dxfId="3939" priority="253">
      <formula>AND($E98 &lt; 0, ISNUMBER($E98))</formula>
    </cfRule>
  </conditionalFormatting>
  <conditionalFormatting sqref="G98:I128">
    <cfRule type="expression" dxfId="3938" priority="248">
      <formula>AND($H98 &gt; 0, ISNUMBER($H98))</formula>
    </cfRule>
    <cfRule type="expression" dxfId="3937" priority="249">
      <formula>AND($H98 = 0, ISNUMBER($H98))</formula>
    </cfRule>
    <cfRule type="expression" dxfId="3936" priority="250">
      <formula>AND($H98 &lt; 0, ISNUMBER($H98))</formula>
    </cfRule>
  </conditionalFormatting>
  <conditionalFormatting sqref="J98:L128">
    <cfRule type="expression" dxfId="3935" priority="245">
      <formula>AND($K98 &gt; 0, ISNUMBER($K98))</formula>
    </cfRule>
    <cfRule type="expression" dxfId="3934" priority="246">
      <formula>AND($K98 = 0, ISNUMBER($K98))</formula>
    </cfRule>
    <cfRule type="expression" dxfId="3933" priority="247">
      <formula>AND($K98 &lt; 0, ISNUMBER($K98))</formula>
    </cfRule>
  </conditionalFormatting>
  <conditionalFormatting sqref="M98:O128">
    <cfRule type="expression" dxfId="3932" priority="242">
      <formula>AND($N98 &gt; 0, ISNUMBER($N98))</formula>
    </cfRule>
    <cfRule type="expression" dxfId="3931" priority="243">
      <formula>AND($N98 = 0, ISNUMBER($N98))</formula>
    </cfRule>
    <cfRule type="expression" dxfId="3930" priority="244">
      <formula>AND($N98 &lt; 0, ISNUMBER($N98))</formula>
    </cfRule>
  </conditionalFormatting>
  <conditionalFormatting sqref="D134:F135 E168:F168">
    <cfRule type="expression" dxfId="3929" priority="239">
      <formula>$E$168 &gt; 0</formula>
    </cfRule>
    <cfRule type="expression" dxfId="3928" priority="240">
      <formula>$E$168 = 0</formula>
    </cfRule>
    <cfRule type="expression" dxfId="3927" priority="241">
      <formula>$E$168 &lt; 0</formula>
    </cfRule>
  </conditionalFormatting>
  <conditionalFormatting sqref="G134:I135 H168:I168">
    <cfRule type="expression" dxfId="3926" priority="236">
      <formula>$H$168 &gt; 0</formula>
    </cfRule>
    <cfRule type="expression" dxfId="3925" priority="237">
      <formula>$H$168 = 0</formula>
    </cfRule>
    <cfRule type="expression" dxfId="3924" priority="238">
      <formula>$H$168 &lt; 0</formula>
    </cfRule>
  </conditionalFormatting>
  <conditionalFormatting sqref="J134:L135 K168:L168">
    <cfRule type="expression" dxfId="3923" priority="233">
      <formula>$K$168 &gt; 0</formula>
    </cfRule>
    <cfRule type="expression" dxfId="3922" priority="234">
      <formula>$K$168 = 0</formula>
    </cfRule>
    <cfRule type="expression" dxfId="3921" priority="235">
      <formula>$K$168 &lt; 0</formula>
    </cfRule>
  </conditionalFormatting>
  <conditionalFormatting sqref="M134:O135 N168:O168">
    <cfRule type="expression" dxfId="3920" priority="230">
      <formula>$N$168 &gt; 0</formula>
    </cfRule>
    <cfRule type="expression" dxfId="3919" priority="231">
      <formula>$N$168 = 0</formula>
    </cfRule>
    <cfRule type="expression" dxfId="3918" priority="232">
      <formula>$N$168 &lt; 0</formula>
    </cfRule>
  </conditionalFormatting>
  <conditionalFormatting sqref="D136:F166">
    <cfRule type="expression" dxfId="3917" priority="227">
      <formula>AND($E136 &gt; 0, ISNUMBER($E136))</formula>
    </cfRule>
    <cfRule type="expression" dxfId="3916" priority="228">
      <formula>AND($E136 = 0, ISNUMBER($E136))</formula>
    </cfRule>
    <cfRule type="expression" dxfId="3915" priority="229">
      <formula>AND($E136 &lt; 0, ISNUMBER($E136))</formula>
    </cfRule>
  </conditionalFormatting>
  <conditionalFormatting sqref="G136:I166">
    <cfRule type="expression" dxfId="3914" priority="224">
      <formula>AND($H136 &gt; 0, ISNUMBER($H136))</formula>
    </cfRule>
    <cfRule type="expression" dxfId="3913" priority="225">
      <formula>AND($H136 = 0, ISNUMBER($H136))</formula>
    </cfRule>
    <cfRule type="expression" dxfId="3912" priority="226">
      <formula>AND($H136 &lt; 0, ISNUMBER($H136))</formula>
    </cfRule>
  </conditionalFormatting>
  <conditionalFormatting sqref="J136:L166">
    <cfRule type="expression" dxfId="3911" priority="221">
      <formula>AND($K136 &gt; 0, ISNUMBER($K136))</formula>
    </cfRule>
    <cfRule type="expression" dxfId="3910" priority="222">
      <formula>AND($K136 = 0, ISNUMBER($K136))</formula>
    </cfRule>
    <cfRule type="expression" dxfId="3909" priority="223">
      <formula>AND($K136 &lt; 0, ISNUMBER($K136))</formula>
    </cfRule>
  </conditionalFormatting>
  <conditionalFormatting sqref="M136:O166">
    <cfRule type="expression" dxfId="3908" priority="218">
      <formula>AND($N136 &gt; 0, ISNUMBER($N136))</formula>
    </cfRule>
    <cfRule type="expression" dxfId="3907" priority="219">
      <formula>AND($N136 = 0, ISNUMBER($N136))</formula>
    </cfRule>
    <cfRule type="expression" dxfId="3906" priority="220">
      <formula>AND($N136 &lt; 0, ISNUMBER($N136))</formula>
    </cfRule>
  </conditionalFormatting>
  <conditionalFormatting sqref="D172:F173 E206:F206">
    <cfRule type="expression" dxfId="3905" priority="215">
      <formula>$E$206 &gt; 0</formula>
    </cfRule>
    <cfRule type="expression" dxfId="3904" priority="216">
      <formula>$E$206 = 0</formula>
    </cfRule>
    <cfRule type="expression" dxfId="3903" priority="217">
      <formula>$E$206 &lt; 0</formula>
    </cfRule>
  </conditionalFormatting>
  <conditionalFormatting sqref="G172:I173 H206:I206">
    <cfRule type="expression" dxfId="3902" priority="212">
      <formula>$H$206 &gt; 0</formula>
    </cfRule>
    <cfRule type="expression" dxfId="3901" priority="213">
      <formula>$H$206 = 0</formula>
    </cfRule>
    <cfRule type="expression" dxfId="3900" priority="214">
      <formula>$H$206 &lt; 0</formula>
    </cfRule>
  </conditionalFormatting>
  <conditionalFormatting sqref="J172:L173 K206:L206">
    <cfRule type="expression" dxfId="3899" priority="209">
      <formula>$K$206 &gt; 0</formula>
    </cfRule>
    <cfRule type="expression" dxfId="3898" priority="210">
      <formula>$K$206 = 0</formula>
    </cfRule>
    <cfRule type="expression" dxfId="3897" priority="211">
      <formula>$K$206 &lt; 0</formula>
    </cfRule>
  </conditionalFormatting>
  <conditionalFormatting sqref="M172:O173 N206:O206">
    <cfRule type="expression" dxfId="3896" priority="206">
      <formula>$N$206 &gt; 0</formula>
    </cfRule>
    <cfRule type="expression" dxfId="3895" priority="207">
      <formula>$N$206 = 0</formula>
    </cfRule>
    <cfRule type="expression" dxfId="3894" priority="208">
      <formula>$N$206 &lt; 0</formula>
    </cfRule>
  </conditionalFormatting>
  <conditionalFormatting sqref="D174:F204">
    <cfRule type="expression" dxfId="3893" priority="203">
      <formula>AND($E174 &gt; 0, ISNUMBER($E174))</formula>
    </cfRule>
    <cfRule type="expression" dxfId="3892" priority="204">
      <formula>AND($E174 = 0, ISNUMBER($E174))</formula>
    </cfRule>
    <cfRule type="expression" dxfId="3891" priority="205">
      <formula>AND($E174 &lt; 0, ISNUMBER($E174))</formula>
    </cfRule>
  </conditionalFormatting>
  <conditionalFormatting sqref="G174:I204">
    <cfRule type="expression" dxfId="3890" priority="200">
      <formula>AND($H174 &gt; 0, ISNUMBER($H174))</formula>
    </cfRule>
    <cfRule type="expression" dxfId="3889" priority="201">
      <formula>AND($H174 = 0, ISNUMBER($H174))</formula>
    </cfRule>
    <cfRule type="expression" dxfId="3888" priority="202">
      <formula>AND($H174 &lt; 0, ISNUMBER($H174))</formula>
    </cfRule>
  </conditionalFormatting>
  <conditionalFormatting sqref="J174:L204">
    <cfRule type="expression" dxfId="3887" priority="197">
      <formula>AND($K174 &gt; 0, ISNUMBER($K174))</formula>
    </cfRule>
    <cfRule type="expression" dxfId="3886" priority="198">
      <formula>AND($K174 = 0, ISNUMBER($K174))</formula>
    </cfRule>
    <cfRule type="expression" dxfId="3885" priority="199">
      <formula>AND($K174 &lt; 0, ISNUMBER($K174))</formula>
    </cfRule>
  </conditionalFormatting>
  <conditionalFormatting sqref="M174:O204">
    <cfRule type="expression" dxfId="3884" priority="194">
      <formula>AND($N174 &gt; 0, ISNUMBER($N174))</formula>
    </cfRule>
    <cfRule type="expression" dxfId="3883" priority="195">
      <formula>AND($N174 = 0, ISNUMBER($N174))</formula>
    </cfRule>
    <cfRule type="expression" dxfId="3882" priority="196">
      <formula>AND($N174 &lt; 0, ISNUMBER($N174))</formula>
    </cfRule>
  </conditionalFormatting>
  <conditionalFormatting sqref="D210:F211 E244:F244">
    <cfRule type="expression" dxfId="3881" priority="191">
      <formula>$E$244 &gt; 0</formula>
    </cfRule>
    <cfRule type="expression" dxfId="3880" priority="192">
      <formula>$E$244 = 0</formula>
    </cfRule>
    <cfRule type="expression" dxfId="3879" priority="193">
      <formula>$E$244 &lt; 0</formula>
    </cfRule>
  </conditionalFormatting>
  <conditionalFormatting sqref="G210:I211 H244:I244">
    <cfRule type="expression" dxfId="3878" priority="188">
      <formula>$H$244 &gt; 0</formula>
    </cfRule>
    <cfRule type="expression" dxfId="3877" priority="189">
      <formula>$H$244 = 0</formula>
    </cfRule>
    <cfRule type="expression" dxfId="3876" priority="190">
      <formula>$H$244 &lt; 0</formula>
    </cfRule>
  </conditionalFormatting>
  <conditionalFormatting sqref="J210:L211 K244:L244">
    <cfRule type="expression" dxfId="3875" priority="185">
      <formula>$K$244 &gt; 0</formula>
    </cfRule>
    <cfRule type="expression" dxfId="3874" priority="186">
      <formula>$K$244 = 0</formula>
    </cfRule>
    <cfRule type="expression" dxfId="3873" priority="187">
      <formula>$K$244 &lt; 0</formula>
    </cfRule>
  </conditionalFormatting>
  <conditionalFormatting sqref="M210:O211 N244:O244">
    <cfRule type="expression" dxfId="3872" priority="182">
      <formula>$N$244 &gt; 0</formula>
    </cfRule>
    <cfRule type="expression" dxfId="3871" priority="183">
      <formula>$N$244 = 0</formula>
    </cfRule>
    <cfRule type="expression" dxfId="3870" priority="184">
      <formula>$N$244 &lt; 0</formula>
    </cfRule>
  </conditionalFormatting>
  <conditionalFormatting sqref="D212:F242">
    <cfRule type="expression" dxfId="3869" priority="179">
      <formula>AND($E212 &gt; 0, ISNUMBER($E212))</formula>
    </cfRule>
    <cfRule type="expression" dxfId="3868" priority="180">
      <formula>AND($E212 = 0, ISNUMBER($E212))</formula>
    </cfRule>
    <cfRule type="expression" dxfId="3867" priority="181">
      <formula>AND($E212 &lt; 0, ISNUMBER($E212))</formula>
    </cfRule>
  </conditionalFormatting>
  <conditionalFormatting sqref="G212:I242">
    <cfRule type="expression" dxfId="3866" priority="176">
      <formula>AND($H212 &gt; 0, ISNUMBER($H212))</formula>
    </cfRule>
    <cfRule type="expression" dxfId="3865" priority="177">
      <formula>AND($H212 = 0, ISNUMBER($H212))</formula>
    </cfRule>
    <cfRule type="expression" dxfId="3864" priority="178">
      <formula>AND($H212 &lt; 0, ISNUMBER($H212))</formula>
    </cfRule>
  </conditionalFormatting>
  <conditionalFormatting sqref="J212:L242">
    <cfRule type="expression" dxfId="3863" priority="173">
      <formula>AND($K212 &gt; 0, ISNUMBER($K212))</formula>
    </cfRule>
    <cfRule type="expression" dxfId="3862" priority="174">
      <formula>AND($K212 = 0, ISNUMBER($K212))</formula>
    </cfRule>
    <cfRule type="expression" dxfId="3861" priority="175">
      <formula>AND($K212 &lt; 0, ISNUMBER($K212))</formula>
    </cfRule>
  </conditionalFormatting>
  <conditionalFormatting sqref="M212:O242">
    <cfRule type="expression" dxfId="3860" priority="170">
      <formula>AND($N212 &gt; 0, ISNUMBER($N212))</formula>
    </cfRule>
    <cfRule type="expression" dxfId="3859" priority="171">
      <formula>AND($N212 = 0, ISNUMBER($N212))</formula>
    </cfRule>
    <cfRule type="expression" dxfId="3858" priority="172">
      <formula>AND($N212 &lt; 0, ISNUMBER($N212))</formula>
    </cfRule>
  </conditionalFormatting>
  <conditionalFormatting sqref="D248:F249 E282:F282">
    <cfRule type="expression" dxfId="3857" priority="167">
      <formula>$E$282 &gt; 0</formula>
    </cfRule>
    <cfRule type="expression" dxfId="3856" priority="168">
      <formula>$E$282 = 0</formula>
    </cfRule>
    <cfRule type="expression" dxfId="3855" priority="169">
      <formula>$E$282 &lt; 0</formula>
    </cfRule>
  </conditionalFormatting>
  <conditionalFormatting sqref="G248:I249 H282:I282">
    <cfRule type="expression" dxfId="3854" priority="164">
      <formula>$H$282 &gt; 0</formula>
    </cfRule>
    <cfRule type="expression" dxfId="3853" priority="165">
      <formula>$H$282 = 0</formula>
    </cfRule>
    <cfRule type="expression" dxfId="3852" priority="166">
      <formula>$H$282 &lt; 0</formula>
    </cfRule>
  </conditionalFormatting>
  <conditionalFormatting sqref="J248:L249 K282:L282">
    <cfRule type="expression" dxfId="3851" priority="161">
      <formula>$K$282 &gt; 0</formula>
    </cfRule>
    <cfRule type="expression" dxfId="3850" priority="162">
      <formula>$K$282 = 0</formula>
    </cfRule>
    <cfRule type="expression" dxfId="3849" priority="163">
      <formula>$K$282 &lt; 0</formula>
    </cfRule>
  </conditionalFormatting>
  <conditionalFormatting sqref="M248:O249 N282:O282">
    <cfRule type="expression" dxfId="3848" priority="158">
      <formula>$N$282 &gt; 0</formula>
    </cfRule>
    <cfRule type="expression" dxfId="3847" priority="159">
      <formula>$N$282 = 0</formula>
    </cfRule>
    <cfRule type="expression" dxfId="3846" priority="160">
      <formula>$N$282 &lt; 0</formula>
    </cfRule>
  </conditionalFormatting>
  <conditionalFormatting sqref="D250:F280">
    <cfRule type="expression" dxfId="3845" priority="155">
      <formula>AND($E250 &gt; 0, ISNUMBER($E250))</formula>
    </cfRule>
    <cfRule type="expression" dxfId="3844" priority="156">
      <formula>AND($E250 = 0, ISNUMBER($E250))</formula>
    </cfRule>
    <cfRule type="expression" dxfId="3843" priority="157">
      <formula>AND($E250 &lt; 0, ISNUMBER($E250))</formula>
    </cfRule>
  </conditionalFormatting>
  <conditionalFormatting sqref="G250:I280">
    <cfRule type="expression" dxfId="3842" priority="152">
      <formula>AND($H250 &gt; 0, ISNUMBER($H250))</formula>
    </cfRule>
    <cfRule type="expression" dxfId="3841" priority="153">
      <formula>AND($H250 = 0, ISNUMBER($H250))</formula>
    </cfRule>
    <cfRule type="expression" dxfId="3840" priority="154">
      <formula>AND($H250 &lt; 0, ISNUMBER($H250))</formula>
    </cfRule>
  </conditionalFormatting>
  <conditionalFormatting sqref="J250:L280">
    <cfRule type="expression" dxfId="3839" priority="149">
      <formula>AND($K250 &gt; 0, ISNUMBER($K250))</formula>
    </cfRule>
    <cfRule type="expression" dxfId="3838" priority="150">
      <formula>AND($K250 = 0, ISNUMBER($K250))</formula>
    </cfRule>
    <cfRule type="expression" dxfId="3837" priority="151">
      <formula>AND($K250 &lt; 0, ISNUMBER($K250))</formula>
    </cfRule>
  </conditionalFormatting>
  <conditionalFormatting sqref="M250:O280">
    <cfRule type="expression" dxfId="3836" priority="146">
      <formula>AND($N250 &gt; 0, ISNUMBER($N250))</formula>
    </cfRule>
    <cfRule type="expression" dxfId="3835" priority="147">
      <formula>AND($N250 = 0, ISNUMBER($N250))</formula>
    </cfRule>
    <cfRule type="expression" dxfId="3834" priority="148">
      <formula>AND($N250 &lt; 0, ISNUMBER($N250))</formula>
    </cfRule>
  </conditionalFormatting>
  <conditionalFormatting sqref="D5:F6">
    <cfRule type="expression" dxfId="3833" priority="143">
      <formula>$F$130 &gt; 0</formula>
    </cfRule>
    <cfRule type="expression" dxfId="3832" priority="144">
      <formula>$F$130 = 0</formula>
    </cfRule>
    <cfRule type="expression" dxfId="3831" priority="145">
      <formula>$F$130 &lt; 0</formula>
    </cfRule>
  </conditionalFormatting>
  <conditionalFormatting sqref="D7:F8">
    <cfRule type="expression" dxfId="3830" priority="140">
      <formula>$F$206 &gt; 0</formula>
    </cfRule>
    <cfRule type="expression" dxfId="3829" priority="141">
      <formula>$F$206 = 0</formula>
    </cfRule>
    <cfRule type="expression" dxfId="3828" priority="142">
      <formula>$F$206 &lt; 0</formula>
    </cfRule>
  </conditionalFormatting>
  <conditionalFormatting sqref="D9:F10">
    <cfRule type="expression" dxfId="3827" priority="137">
      <formula>$F$244 &gt; 0</formula>
    </cfRule>
    <cfRule type="expression" dxfId="3826" priority="138">
      <formula>$F$244 = 0</formula>
    </cfRule>
    <cfRule type="expression" dxfId="3825" priority="139">
      <formula>$F$244 &lt; 0</formula>
    </cfRule>
  </conditionalFormatting>
  <conditionalFormatting sqref="D11:F12">
    <cfRule type="expression" dxfId="3824" priority="134">
      <formula>$F$168 &gt; 0</formula>
    </cfRule>
    <cfRule type="expression" dxfId="3823" priority="135">
      <formula>$F$168 = 0</formula>
    </cfRule>
    <cfRule type="expression" dxfId="3822" priority="136">
      <formula>$F$168 &lt; 0</formula>
    </cfRule>
  </conditionalFormatting>
  <conditionalFormatting sqref="D13:F14">
    <cfRule type="expression" dxfId="3821" priority="92">
      <formula>$F$282 &gt; 0</formula>
    </cfRule>
    <cfRule type="expression" dxfId="3820" priority="93">
      <formula>$F$282 = 0</formula>
    </cfRule>
    <cfRule type="expression" dxfId="3819" priority="94">
      <formula>$F$282 &lt; 0</formula>
    </cfRule>
  </conditionalFormatting>
  <conditionalFormatting sqref="D15:F16">
    <cfRule type="expression" dxfId="3818" priority="77">
      <formula>$F$54 &gt; 0</formula>
    </cfRule>
    <cfRule type="expression" dxfId="3817" priority="78">
      <formula>$F$54 = 0</formula>
    </cfRule>
    <cfRule type="expression" dxfId="3816" priority="79">
      <formula>$F$54 &lt; 0</formula>
    </cfRule>
  </conditionalFormatting>
  <conditionalFormatting sqref="G5:I6">
    <cfRule type="expression" dxfId="3815" priority="65">
      <formula>$I$130 &gt; 0</formula>
    </cfRule>
    <cfRule type="expression" dxfId="3814" priority="66">
      <formula>$I$130 = 0</formula>
    </cfRule>
    <cfRule type="expression" dxfId="3813" priority="67">
      <formula>$I$130 &lt; 0</formula>
    </cfRule>
  </conditionalFormatting>
  <conditionalFormatting sqref="G7:I8">
    <cfRule type="expression" dxfId="3812" priority="62">
      <formula>$I$206 &gt; 0</formula>
    </cfRule>
    <cfRule type="expression" dxfId="3811" priority="63">
      <formula>$I$206 = 0</formula>
    </cfRule>
    <cfRule type="expression" dxfId="3810" priority="64">
      <formula>$I$206 &lt; 0</formula>
    </cfRule>
  </conditionalFormatting>
  <conditionalFormatting sqref="G9:I10">
    <cfRule type="expression" dxfId="3809" priority="59">
      <formula>$I$244 &gt; 0</formula>
    </cfRule>
    <cfRule type="expression" dxfId="3808" priority="60">
      <formula>$I$244 = 0</formula>
    </cfRule>
    <cfRule type="expression" dxfId="3807" priority="61">
      <formula>$I$244 &lt; 0</formula>
    </cfRule>
  </conditionalFormatting>
  <conditionalFormatting sqref="G11:I12">
    <cfRule type="expression" dxfId="3806" priority="56">
      <formula>$I$168 &gt; 0</formula>
    </cfRule>
    <cfRule type="expression" dxfId="3805" priority="57">
      <formula>$I$168 = 0</formula>
    </cfRule>
    <cfRule type="expression" dxfId="3804" priority="58">
      <formula>$I$168 &lt; 0</formula>
    </cfRule>
  </conditionalFormatting>
  <conditionalFormatting sqref="G13:I14">
    <cfRule type="expression" dxfId="3803" priority="53">
      <formula>$I$282 &gt; 0</formula>
    </cfRule>
    <cfRule type="expression" dxfId="3802" priority="54">
      <formula>$I$282 = 0</formula>
    </cfRule>
    <cfRule type="expression" dxfId="3801" priority="55">
      <formula>$I$282 &lt; 0</formula>
    </cfRule>
  </conditionalFormatting>
  <conditionalFormatting sqref="G15:I16">
    <cfRule type="expression" dxfId="3800" priority="50">
      <formula>$I$54 &gt; 0</formula>
    </cfRule>
    <cfRule type="expression" dxfId="3799" priority="51">
      <formula>$I$54 = 0</formula>
    </cfRule>
    <cfRule type="expression" dxfId="3798" priority="52">
      <formula>$I$54 &lt; 0</formula>
    </cfRule>
  </conditionalFormatting>
  <conditionalFormatting sqref="J5:L6">
    <cfRule type="expression" dxfId="3797" priority="47">
      <formula>$L$130 &gt; 0</formula>
    </cfRule>
    <cfRule type="expression" dxfId="3796" priority="48">
      <formula>$L$130 = 0</formula>
    </cfRule>
    <cfRule type="expression" dxfId="3795" priority="49">
      <formula>$L$130 &lt; 0</formula>
    </cfRule>
  </conditionalFormatting>
  <conditionalFormatting sqref="J7:L8">
    <cfRule type="expression" dxfId="3794" priority="44">
      <formula>$L$206 &gt; 0</formula>
    </cfRule>
    <cfRule type="expression" dxfId="3793" priority="45">
      <formula>$L$206 = 0</formula>
    </cfRule>
    <cfRule type="expression" dxfId="3792" priority="46">
      <formula>$L$206 &lt; 0</formula>
    </cfRule>
  </conditionalFormatting>
  <conditionalFormatting sqref="J9:L10">
    <cfRule type="expression" dxfId="3791" priority="41">
      <formula>$L$244 &gt; 0</formula>
    </cfRule>
    <cfRule type="expression" dxfId="3790" priority="42">
      <formula>$L$244 = 0</formula>
    </cfRule>
    <cfRule type="expression" dxfId="3789" priority="43">
      <formula>$L$244 &lt; 0</formula>
    </cfRule>
  </conditionalFormatting>
  <conditionalFormatting sqref="J11:L12">
    <cfRule type="expression" dxfId="3788" priority="38">
      <formula>$L$168 &gt; 0</formula>
    </cfRule>
    <cfRule type="expression" dxfId="3787" priority="39">
      <formula>$L$168 = 0</formula>
    </cfRule>
    <cfRule type="expression" dxfId="3786" priority="40">
      <formula>$L$168 &lt; 0</formula>
    </cfRule>
  </conditionalFormatting>
  <conditionalFormatting sqref="J13:L14">
    <cfRule type="expression" dxfId="3785" priority="35">
      <formula>$L$282 &gt; 0</formula>
    </cfRule>
    <cfRule type="expression" dxfId="3784" priority="36">
      <formula>$L$282 = 0</formula>
    </cfRule>
    <cfRule type="expression" dxfId="3783" priority="37">
      <formula>$L$282 &lt; 0</formula>
    </cfRule>
  </conditionalFormatting>
  <conditionalFormatting sqref="J15:L16">
    <cfRule type="expression" dxfId="3782" priority="32">
      <formula>$L$54 &gt; 0</formula>
    </cfRule>
    <cfRule type="expression" dxfId="3781" priority="33">
      <formula>$L$54 = 0</formula>
    </cfRule>
    <cfRule type="expression" dxfId="3780" priority="34">
      <formula>$L$54 &lt; 0</formula>
    </cfRule>
  </conditionalFormatting>
  <conditionalFormatting sqref="M5:O6">
    <cfRule type="expression" dxfId="3779" priority="29">
      <formula>$O$130 &gt; 0</formula>
    </cfRule>
    <cfRule type="expression" dxfId="3778" priority="30">
      <formula>$O$130 = 0</formula>
    </cfRule>
    <cfRule type="expression" dxfId="3777" priority="31">
      <formula>$O$130 &lt; 0</formula>
    </cfRule>
  </conditionalFormatting>
  <conditionalFormatting sqref="M7:O8">
    <cfRule type="expression" dxfId="3776" priority="26">
      <formula>$O$206 &gt; 0</formula>
    </cfRule>
    <cfRule type="expression" dxfId="3775" priority="27">
      <formula>$O$206 = 0</formula>
    </cfRule>
    <cfRule type="expression" dxfId="3774" priority="28">
      <formula>$O$206 &lt; 0</formula>
    </cfRule>
  </conditionalFormatting>
  <conditionalFormatting sqref="M9:O10">
    <cfRule type="expression" dxfId="3773" priority="23">
      <formula>$O$244 &gt; 0</formula>
    </cfRule>
    <cfRule type="expression" dxfId="3772" priority="24">
      <formula>$O$244 = 0</formula>
    </cfRule>
    <cfRule type="expression" dxfId="3771" priority="25">
      <formula>$O$244 &lt; 0</formula>
    </cfRule>
  </conditionalFormatting>
  <conditionalFormatting sqref="M11:O12">
    <cfRule type="expression" dxfId="3770" priority="20">
      <formula>$O$168 &gt; 0</formula>
    </cfRule>
    <cfRule type="expression" dxfId="3769" priority="21">
      <formula>$O$168 = 0</formula>
    </cfRule>
    <cfRule type="expression" dxfId="3768" priority="22">
      <formula>$O$168 &lt; 0</formula>
    </cfRule>
  </conditionalFormatting>
  <conditionalFormatting sqref="M13:O14">
    <cfRule type="expression" dxfId="3767" priority="17">
      <formula>$O$282 &gt; 0</formula>
    </cfRule>
    <cfRule type="expression" dxfId="3766" priority="18">
      <formula>$O$282 = 0</formula>
    </cfRule>
    <cfRule type="expression" dxfId="3765" priority="19">
      <formula>$O$282 &lt; 0</formula>
    </cfRule>
  </conditionalFormatting>
  <conditionalFormatting sqref="M15:O16">
    <cfRule type="expression" dxfId="3764" priority="14">
      <formula>$O$54 &gt; 0</formula>
    </cfRule>
    <cfRule type="expression" dxfId="3763" priority="15">
      <formula>$O$54 = 0</formula>
    </cfRule>
    <cfRule type="expression" dxfId="3762" priority="16">
      <formula>$O$54 &lt; 0</formula>
    </cfRule>
  </conditionalFormatting>
  <conditionalFormatting sqref="D3:F4">
    <cfRule type="expression" dxfId="3761" priority="11">
      <formula>$F$92 &gt; 0</formula>
    </cfRule>
    <cfRule type="expression" dxfId="3760" priority="12">
      <formula>$F$92 = 0</formula>
    </cfRule>
    <cfRule type="expression" dxfId="3759" priority="13">
      <formula>$F$92 &lt; 0</formula>
    </cfRule>
  </conditionalFormatting>
  <conditionalFormatting sqref="G3:I4">
    <cfRule type="expression" dxfId="3758" priority="8">
      <formula>$I$92 &gt; 0</formula>
    </cfRule>
    <cfRule type="expression" dxfId="3757" priority="9">
      <formula>$I$92 = 0</formula>
    </cfRule>
    <cfRule type="expression" dxfId="3756" priority="10">
      <formula>$I$92 &lt; 0</formula>
    </cfRule>
  </conditionalFormatting>
  <conditionalFormatting sqref="J3:L4">
    <cfRule type="expression" dxfId="3755" priority="5">
      <formula>$L$92 &gt; 0</formula>
    </cfRule>
    <cfRule type="expression" dxfId="3754" priority="6">
      <formula>$L$92 = 0</formula>
    </cfRule>
    <cfRule type="expression" dxfId="3753" priority="7">
      <formula>$L$92 &lt; 0</formula>
    </cfRule>
  </conditionalFormatting>
  <conditionalFormatting sqref="M3:O4">
    <cfRule type="expression" dxfId="3752" priority="2">
      <formula>$O$92 &gt; 0</formula>
    </cfRule>
    <cfRule type="expression" dxfId="3751" priority="3">
      <formula>$O$92 = 0</formula>
    </cfRule>
    <cfRule type="expression" dxfId="37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44317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4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4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4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4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4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4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7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0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11" t="s">
        <v>39</v>
      </c>
      <c r="B15" s="322" t="str">
        <f>TEXT($G$1, "[$-ko-KR]yyyy-mm-dd(ddd) ") &amp; "오전 00:00"</f>
        <v>2021-05-01(토) 오전 00:00</v>
      </c>
      <c r="C15" s="323"/>
      <c r="D15" s="312" t="str">
        <f>TEXT($G$1, "[$-ko-KR]yyyy-mm-dd(ddd) ") &amp; "오후 14:00"</f>
        <v>2021-05-01(토) 오후 14:00</v>
      </c>
      <c r="E15" s="313"/>
      <c r="F15" s="314"/>
      <c r="G15" s="312" t="str">
        <f>TEXT($G$1, "[$-ko-KR]yyyy-mm-dd(ddd) ") &amp; "오후 19:00"</f>
        <v>2021-05-01(토) 오후 19:00</v>
      </c>
      <c r="H15" s="313"/>
      <c r="I15" s="314"/>
      <c r="J15" s="312" t="str">
        <f>TEXT($G$1, "[$-ko-KR]yyyy-mm-dd(ddd) ") &amp; "오후 21:00"</f>
        <v>2021-05-01(토) 오후 21:00</v>
      </c>
      <c r="K15" s="313"/>
      <c r="L15" s="314"/>
      <c r="M15" s="312" t="str">
        <f>TEXT($G$1+1, "[$-ko-KR]yyyy-mm-dd(ddd) ") &amp; "오전 00:00"</f>
        <v>2021-05-02(일) 오전 00:00</v>
      </c>
      <c r="N15" s="313"/>
      <c r="O15" s="314"/>
      <c r="Q15" s="310"/>
      <c r="R15" s="310"/>
      <c r="S15" s="310"/>
    </row>
    <row r="16" spans="1:19" ht="17.25" customHeight="1" thickBot="1">
      <c r="A16" s="3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10"/>
      <c r="R17" s="310"/>
      <c r="S17" s="31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10"/>
      <c r="R18" s="310"/>
      <c r="S18" s="31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15"/>
      <c r="R19" s="315"/>
      <c r="S19" s="315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15"/>
      <c r="R20" s="315"/>
      <c r="S20" s="315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15"/>
      <c r="R21" s="315"/>
      <c r="S21" s="31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26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0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33" t="s">
        <v>55</v>
      </c>
      <c r="B42" s="335" t="str">
        <f>TEXT($G$1, "[$-ko-KR]yyyy-mm-dd(ddd) ") &amp; "오전 00:00"</f>
        <v>2021-05-01(토) 오전 00:00</v>
      </c>
      <c r="C42" s="336"/>
      <c r="D42" s="312" t="str">
        <f>TEXT($G$1, "[$-ko-KR]yyyy-mm-dd(ddd) ") &amp; "오후 14:00"</f>
        <v>2021-05-01(토) 오후 14:00</v>
      </c>
      <c r="E42" s="313"/>
      <c r="F42" s="314"/>
      <c r="G42" s="312" t="str">
        <f>TEXT($G$1, "[$-ko-KR]yyyy-mm-dd(ddd) ") &amp; "오후 19:00"</f>
        <v>2021-05-01(토) 오후 19:00</v>
      </c>
      <c r="H42" s="313"/>
      <c r="I42" s="314"/>
      <c r="J42" s="312" t="str">
        <f>TEXT($G$1, "[$-ko-KR]yyyy-mm-dd(ddd) ") &amp; "오후 21:00"</f>
        <v>2021-05-01(토) 오후 21:00</v>
      </c>
      <c r="K42" s="313"/>
      <c r="L42" s="314"/>
      <c r="M42" s="312" t="str">
        <f>TEXT($G$1+1, "[$-ko-KR]yyyy-mm-dd(ddd) ") &amp; "오전 00:00"</f>
        <v>2021-05-02(일) 오전 00:00</v>
      </c>
      <c r="N42" s="313"/>
      <c r="O42" s="314"/>
      <c r="Q42" s="310"/>
      <c r="R42" s="310"/>
      <c r="S42" s="310"/>
    </row>
    <row r="43" spans="1:19" ht="17.25" customHeight="1" thickBot="1">
      <c r="A43" s="33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10"/>
      <c r="R44" s="310"/>
      <c r="S44" s="31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10"/>
      <c r="R45" s="310"/>
      <c r="S45" s="31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15"/>
      <c r="R46" s="315"/>
      <c r="S46" s="315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15"/>
      <c r="R47" s="315"/>
      <c r="S47" s="315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15"/>
      <c r="R48" s="315"/>
      <c r="S48" s="315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15"/>
      <c r="R49" s="315"/>
      <c r="S49" s="315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15"/>
      <c r="R50" s="315"/>
      <c r="S50" s="315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15"/>
      <c r="R51" s="315"/>
      <c r="S51" s="315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24"/>
      <c r="R53" s="325"/>
      <c r="S53" s="326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27"/>
      <c r="R54" s="328"/>
      <c r="S54" s="329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30"/>
      <c r="R55" s="331"/>
      <c r="S55" s="332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15"/>
      <c r="R56" s="315"/>
      <c r="S56" s="315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10"/>
      <c r="R57" s="310"/>
      <c r="S57" s="31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10"/>
      <c r="R58" s="310"/>
      <c r="S58" s="310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15"/>
      <c r="R59" s="315"/>
      <c r="S59" s="315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15"/>
      <c r="R60" s="315"/>
      <c r="S60" s="315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15"/>
      <c r="R61" s="315"/>
      <c r="S61" s="315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37"/>
      <c r="R62" s="338"/>
      <c r="S62" s="33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26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0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33" t="s">
        <v>55</v>
      </c>
      <c r="B69" s="335" t="str">
        <f>TEXT($G$1, "[$-ko-KR]yyyy-mm-dd(ddd) ") &amp; "오전 00:00"</f>
        <v>2021-05-01(토) 오전 00:00</v>
      </c>
      <c r="C69" s="336"/>
      <c r="D69" s="312" t="str">
        <f>TEXT($G$1, "[$-ko-KR]yyyy-mm-dd(ddd) ") &amp; "오후 14:00"</f>
        <v>2021-05-01(토) 오후 14:00</v>
      </c>
      <c r="E69" s="313"/>
      <c r="F69" s="314"/>
      <c r="G69" s="312" t="str">
        <f>TEXT($G$1, "[$-ko-KR]yyyy-mm-dd(ddd) ") &amp; "오후 19:00"</f>
        <v>2021-05-01(토) 오후 19:00</v>
      </c>
      <c r="H69" s="313"/>
      <c r="I69" s="314"/>
      <c r="J69" s="312" t="str">
        <f>TEXT($G$1, "[$-ko-KR]yyyy-mm-dd(ddd) ") &amp; "오후 21:00"</f>
        <v>2021-05-01(토) 오후 21:00</v>
      </c>
      <c r="K69" s="313"/>
      <c r="L69" s="314"/>
      <c r="M69" s="312" t="str">
        <f>TEXT($G$1+1, "[$-ko-KR]yyyy-mm-dd(ddd) ") &amp; "오전 00:00"</f>
        <v>2021-05-02(일) 오전 00:00</v>
      </c>
      <c r="N69" s="313"/>
      <c r="O69" s="314"/>
      <c r="Q69" s="310"/>
      <c r="R69" s="310"/>
      <c r="S69" s="310"/>
    </row>
    <row r="70" spans="1:19" ht="17.25" thickBot="1">
      <c r="A70" s="33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10"/>
      <c r="R71" s="310"/>
      <c r="S71" s="31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0"/>
      <c r="R72" s="310"/>
      <c r="S72" s="31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15"/>
      <c r="R73" s="315"/>
      <c r="S73" s="315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15"/>
      <c r="R74" s="315"/>
      <c r="S74" s="315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15"/>
      <c r="R75" s="315"/>
      <c r="S75" s="315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15"/>
      <c r="R76" s="315"/>
      <c r="S76" s="315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15"/>
      <c r="R77" s="315"/>
      <c r="S77" s="315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15"/>
      <c r="R78" s="315"/>
      <c r="S78" s="315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24"/>
      <c r="R80" s="325"/>
      <c r="S80" s="326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27"/>
      <c r="R81" s="328"/>
      <c r="S81" s="329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30"/>
      <c r="R82" s="331"/>
      <c r="S82" s="332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15"/>
      <c r="R83" s="315"/>
      <c r="S83" s="315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10"/>
      <c r="R84" s="310"/>
      <c r="S84" s="31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10"/>
      <c r="R85" s="310"/>
      <c r="S85" s="310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15"/>
      <c r="R86" s="315"/>
      <c r="S86" s="315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15"/>
      <c r="R87" s="315"/>
      <c r="S87" s="315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15"/>
      <c r="R88" s="315"/>
      <c r="S88" s="315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37"/>
      <c r="R89" s="338"/>
      <c r="S89" s="33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40"/>
      <c r="R90" s="341"/>
      <c r="S90" s="342"/>
    </row>
    <row r="91" spans="1:19" ht="17.25" thickBot="1">
      <c r="A91" s="26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0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33" t="s">
        <v>55</v>
      </c>
      <c r="B96" s="335" t="str">
        <f>TEXT($G$1, "[$-ko-KR]yyyy-mm-dd(ddd) ") &amp; "오전 00:00"</f>
        <v>2021-05-01(토) 오전 00:00</v>
      </c>
      <c r="C96" s="336"/>
      <c r="D96" s="312" t="str">
        <f>TEXT($G$1, "[$-ko-KR]yyyy-mm-dd(ddd) ") &amp; "오후 14:00"</f>
        <v>2021-05-01(토) 오후 14:00</v>
      </c>
      <c r="E96" s="313"/>
      <c r="F96" s="314"/>
      <c r="G96" s="312" t="str">
        <f>TEXT($G$1, "[$-ko-KR]yyyy-mm-dd(ddd) ") &amp; "오후 19:00"</f>
        <v>2021-05-01(토) 오후 19:00</v>
      </c>
      <c r="H96" s="313"/>
      <c r="I96" s="314"/>
      <c r="J96" s="312" t="str">
        <f>TEXT($G$1, "[$-ko-KR]yyyy-mm-dd(ddd) ") &amp; "오후 21:00"</f>
        <v>2021-05-01(토) 오후 21:00</v>
      </c>
      <c r="K96" s="313"/>
      <c r="L96" s="314"/>
      <c r="M96" s="312" t="str">
        <f>TEXT($G$1+1, "[$-ko-KR]yyyy-mm-dd(ddd) ") &amp; "오전 00:00"</f>
        <v>2021-05-02(일) 오전 00:00</v>
      </c>
      <c r="N96" s="313"/>
      <c r="O96" s="314"/>
      <c r="Q96" s="310"/>
      <c r="R96" s="310"/>
      <c r="S96" s="310"/>
    </row>
    <row r="97" spans="1:19" ht="17.25" thickBot="1">
      <c r="A97" s="33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10"/>
      <c r="R98" s="310"/>
      <c r="S98" s="31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10"/>
      <c r="R99" s="310"/>
      <c r="S99" s="31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15"/>
      <c r="R100" s="315"/>
      <c r="S100" s="315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15"/>
      <c r="R101" s="315"/>
      <c r="S101" s="315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15"/>
      <c r="R102" s="315"/>
      <c r="S102" s="315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15"/>
      <c r="R103" s="315"/>
      <c r="S103" s="315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15"/>
      <c r="R104" s="315"/>
      <c r="S104" s="315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15"/>
      <c r="R105" s="315"/>
      <c r="S105" s="315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24"/>
      <c r="R107" s="325"/>
      <c r="S107" s="326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27"/>
      <c r="R108" s="328"/>
      <c r="S108" s="329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30"/>
      <c r="R109" s="331"/>
      <c r="S109" s="332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15"/>
      <c r="R110" s="315"/>
      <c r="S110" s="315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10"/>
      <c r="R111" s="310"/>
      <c r="S111" s="31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10"/>
      <c r="R112" s="310"/>
      <c r="S112" s="310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15"/>
      <c r="R113" s="315"/>
      <c r="S113" s="315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15"/>
      <c r="R114" s="315"/>
      <c r="S114" s="315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15"/>
      <c r="R115" s="315"/>
      <c r="S115" s="315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37"/>
      <c r="R116" s="338"/>
      <c r="S116" s="33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40"/>
      <c r="R117" s="341"/>
      <c r="S117" s="342"/>
    </row>
    <row r="118" spans="1:19" ht="17.25" thickBot="1">
      <c r="A118" s="26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0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33" t="s">
        <v>55</v>
      </c>
      <c r="B123" s="335" t="str">
        <f>TEXT($G$1, "[$-ko-KR]yyyy-mm-dd(ddd) ") &amp; "오전 00:00"</f>
        <v>2021-05-01(토) 오전 00:00</v>
      </c>
      <c r="C123" s="336"/>
      <c r="D123" s="312" t="str">
        <f>TEXT($G$1, "[$-ko-KR]yyyy-mm-dd(ddd) ") &amp; "오후 14:00"</f>
        <v>2021-05-01(토) 오후 14:00</v>
      </c>
      <c r="E123" s="313"/>
      <c r="F123" s="314"/>
      <c r="G123" s="312" t="str">
        <f>TEXT($G$1, "[$-ko-KR]yyyy-mm-dd(ddd) ") &amp; "오후 19:00"</f>
        <v>2021-05-01(토) 오후 19:00</v>
      </c>
      <c r="H123" s="313"/>
      <c r="I123" s="314"/>
      <c r="J123" s="312" t="str">
        <f>TEXT($G$1, "[$-ko-KR]yyyy-mm-dd(ddd) ") &amp; "오후 21:00"</f>
        <v>2021-05-01(토) 오후 21:00</v>
      </c>
      <c r="K123" s="313"/>
      <c r="L123" s="314"/>
      <c r="M123" s="312" t="str">
        <f>TEXT($G$1+1, "[$-ko-KR]yyyy-mm-dd(ddd) ") &amp; "오전 00:00"</f>
        <v>2021-05-02(일) 오전 00:00</v>
      </c>
      <c r="N123" s="313"/>
      <c r="O123" s="314"/>
      <c r="Q123" s="310"/>
      <c r="R123" s="310"/>
      <c r="S123" s="310"/>
    </row>
    <row r="124" spans="1:19" ht="17.25" thickBot="1">
      <c r="A124" s="33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10"/>
      <c r="R125" s="310"/>
      <c r="S125" s="31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10"/>
      <c r="R126" s="310"/>
      <c r="S126" s="31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15"/>
      <c r="R127" s="315"/>
      <c r="S127" s="315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15"/>
      <c r="R128" s="315"/>
      <c r="S128" s="315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15"/>
      <c r="R129" s="315"/>
      <c r="S129" s="315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15"/>
      <c r="R130" s="315"/>
      <c r="S130" s="315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15"/>
      <c r="R131" s="315"/>
      <c r="S131" s="315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15"/>
      <c r="R132" s="315"/>
      <c r="S132" s="315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24"/>
      <c r="R134" s="325"/>
      <c r="S134" s="326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27"/>
      <c r="R135" s="328"/>
      <c r="S135" s="329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30"/>
      <c r="R136" s="331"/>
      <c r="S136" s="332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15"/>
      <c r="R137" s="315"/>
      <c r="S137" s="315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10"/>
      <c r="R138" s="310"/>
      <c r="S138" s="31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10"/>
      <c r="R139" s="310"/>
      <c r="S139" s="310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15"/>
      <c r="R140" s="315"/>
      <c r="S140" s="315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15"/>
      <c r="R141" s="315"/>
      <c r="S141" s="315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15"/>
      <c r="R142" s="315"/>
      <c r="S142" s="315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37"/>
      <c r="R143" s="338"/>
      <c r="S143" s="33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26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0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33" t="s">
        <v>55</v>
      </c>
      <c r="B150" s="335" t="str">
        <f>TEXT($G$1, "[$-ko-KR]yyyy-mm-dd(ddd) ") &amp; "오전 00:00"</f>
        <v>2021-05-01(토) 오전 00:00</v>
      </c>
      <c r="C150" s="336"/>
      <c r="D150" s="312" t="str">
        <f>TEXT($G$1, "[$-ko-KR]yyyy-mm-dd(ddd) ") &amp; "오후 14:00"</f>
        <v>2021-05-01(토) 오후 14:00</v>
      </c>
      <c r="E150" s="313"/>
      <c r="F150" s="314"/>
      <c r="G150" s="312" t="str">
        <f>TEXT($G$1, "[$-ko-KR]yyyy-mm-dd(ddd) ") &amp; "오후 19:00"</f>
        <v>2021-05-01(토) 오후 19:00</v>
      </c>
      <c r="H150" s="313"/>
      <c r="I150" s="314"/>
      <c r="J150" s="312" t="str">
        <f>TEXT($G$1, "[$-ko-KR]yyyy-mm-dd(ddd) ") &amp; "오후 21:00"</f>
        <v>2021-05-01(토) 오후 21:00</v>
      </c>
      <c r="K150" s="313"/>
      <c r="L150" s="314"/>
      <c r="M150" s="312" t="str">
        <f>TEXT($G$1+1, "[$-ko-KR]yyyy-mm-dd(ddd) ") &amp; "오전 00:00"</f>
        <v>2021-05-02(일) 오전 00:00</v>
      </c>
      <c r="N150" s="313"/>
      <c r="O150" s="314"/>
      <c r="Q150" s="310"/>
      <c r="R150" s="310"/>
      <c r="S150" s="310"/>
    </row>
    <row r="151" spans="1:19" ht="17.25" thickBot="1">
      <c r="A151" s="33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10"/>
      <c r="R152" s="310"/>
      <c r="S152" s="31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10"/>
      <c r="R153" s="310"/>
      <c r="S153" s="31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15"/>
      <c r="R154" s="315"/>
      <c r="S154" s="315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15"/>
      <c r="R155" s="315"/>
      <c r="S155" s="315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15"/>
      <c r="R156" s="315"/>
      <c r="S156" s="315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15"/>
      <c r="R157" s="315"/>
      <c r="S157" s="315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15"/>
      <c r="R158" s="315"/>
      <c r="S158" s="315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15"/>
      <c r="R159" s="315"/>
      <c r="S159" s="315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24"/>
      <c r="R161" s="325"/>
      <c r="S161" s="326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27"/>
      <c r="R162" s="328"/>
      <c r="S162" s="329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30"/>
      <c r="R163" s="331"/>
      <c r="S163" s="332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15"/>
      <c r="R164" s="315"/>
      <c r="S164" s="315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10"/>
      <c r="R165" s="310"/>
      <c r="S165" s="31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10"/>
      <c r="R166" s="310"/>
      <c r="S166" s="310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15"/>
      <c r="R167" s="315"/>
      <c r="S167" s="315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15"/>
      <c r="R168" s="315"/>
      <c r="S168" s="315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15"/>
      <c r="R169" s="315"/>
      <c r="S169" s="315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37"/>
      <c r="R170" s="338"/>
      <c r="S170" s="33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40"/>
      <c r="R171" s="341"/>
      <c r="S171" s="342"/>
    </row>
    <row r="172" spans="1:19" ht="17.25" thickBot="1">
      <c r="A172" s="26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0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33" t="s">
        <v>55</v>
      </c>
      <c r="B177" s="335" t="str">
        <f>TEXT($G$1, "[$-ko-KR]yyyy-mm-dd(ddd) ") &amp; "오전 00:00"</f>
        <v>2021-05-01(토) 오전 00:00</v>
      </c>
      <c r="C177" s="336"/>
      <c r="D177" s="312" t="str">
        <f>TEXT($G$1, "[$-ko-KR]yyyy-mm-dd(ddd) ") &amp; "오후 14:00"</f>
        <v>2021-05-01(토) 오후 14:00</v>
      </c>
      <c r="E177" s="313"/>
      <c r="F177" s="314"/>
      <c r="G177" s="312" t="str">
        <f>TEXT($G$1, "[$-ko-KR]yyyy-mm-dd(ddd) ") &amp; "오후 19:00"</f>
        <v>2021-05-01(토) 오후 19:00</v>
      </c>
      <c r="H177" s="313"/>
      <c r="I177" s="314"/>
      <c r="J177" s="312" t="str">
        <f>TEXT($G$1, "[$-ko-KR]yyyy-mm-dd(ddd) ") &amp; "오후 21:00"</f>
        <v>2021-05-01(토) 오후 21:00</v>
      </c>
      <c r="K177" s="313"/>
      <c r="L177" s="314"/>
      <c r="M177" s="312" t="str">
        <f>TEXT($G$1+1, "[$-ko-KR]yyyy-mm-dd(ddd) ") &amp; "오전 00:00"</f>
        <v>2021-05-02(일) 오전 00:00</v>
      </c>
      <c r="N177" s="313"/>
      <c r="O177" s="314"/>
      <c r="Q177" s="310"/>
      <c r="R177" s="310"/>
      <c r="S177" s="310"/>
    </row>
    <row r="178" spans="1:19" ht="17.25" thickBot="1">
      <c r="A178" s="33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10"/>
      <c r="R179" s="310"/>
      <c r="S179" s="31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10"/>
      <c r="R180" s="310"/>
      <c r="S180" s="31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15"/>
      <c r="R181" s="315"/>
      <c r="S181" s="315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15"/>
      <c r="R182" s="315"/>
      <c r="S182" s="315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15"/>
      <c r="R183" s="315"/>
      <c r="S183" s="315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15"/>
      <c r="R184" s="315"/>
      <c r="S184" s="315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15"/>
      <c r="R185" s="315"/>
      <c r="S185" s="315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15"/>
      <c r="R186" s="315"/>
      <c r="S186" s="315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24"/>
      <c r="R188" s="325"/>
      <c r="S188" s="326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27"/>
      <c r="R189" s="328"/>
      <c r="S189" s="329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30"/>
      <c r="R190" s="331"/>
      <c r="S190" s="332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15"/>
      <c r="R191" s="315"/>
      <c r="S191" s="315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10"/>
      <c r="R192" s="310"/>
      <c r="S192" s="31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10"/>
      <c r="R193" s="310"/>
      <c r="S193" s="310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15"/>
      <c r="R194" s="315"/>
      <c r="S194" s="315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15"/>
      <c r="R195" s="315"/>
      <c r="S195" s="315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15"/>
      <c r="R196" s="315"/>
      <c r="S196" s="315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37"/>
      <c r="R197" s="338"/>
      <c r="S197" s="33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40"/>
      <c r="R198" s="341"/>
      <c r="S198" s="342"/>
    </row>
    <row r="199" spans="1:19" ht="17.25" thickBot="1">
      <c r="A199" s="26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44318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4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4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4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4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4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4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7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0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11" t="s">
        <v>39</v>
      </c>
      <c r="B15" s="322" t="str">
        <f>TEXT($G$1, "[$-ko-KR]yyyy-mm-dd(ddd) ") &amp; "오전 00:00"</f>
        <v>2021-05-02(일) 오전 00:00</v>
      </c>
      <c r="C15" s="323"/>
      <c r="D15" s="312" t="str">
        <f>TEXT($G$1, "[$-ko-KR]yyyy-mm-dd(ddd) ") &amp; "오후 14:00"</f>
        <v>2021-05-02(일) 오후 14:00</v>
      </c>
      <c r="E15" s="313"/>
      <c r="F15" s="314"/>
      <c r="G15" s="312" t="str">
        <f>TEXT($G$1, "[$-ko-KR]yyyy-mm-dd(ddd) ") &amp; "오후 19:00"</f>
        <v>2021-05-02(일) 오후 19:00</v>
      </c>
      <c r="H15" s="313"/>
      <c r="I15" s="314"/>
      <c r="J15" s="312" t="str">
        <f>TEXT($G$1, "[$-ko-KR]yyyy-mm-dd(ddd) ") &amp; "오후 21:00"</f>
        <v>2021-05-02(일) 오후 21:00</v>
      </c>
      <c r="K15" s="313"/>
      <c r="L15" s="314"/>
      <c r="M15" s="312" t="str">
        <f>TEXT($G$1+1, "[$-ko-KR]yyyy-mm-dd(ddd) ") &amp; "오전 00:00"</f>
        <v>2021-05-03(월) 오전 00:00</v>
      </c>
      <c r="N15" s="313"/>
      <c r="O15" s="314"/>
      <c r="Q15" s="310"/>
      <c r="R15" s="310"/>
      <c r="S15" s="310"/>
    </row>
    <row r="16" spans="1:19" ht="17.25" customHeight="1" thickBot="1">
      <c r="A16" s="3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10"/>
      <c r="R17" s="310"/>
      <c r="S17" s="31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10"/>
      <c r="R18" s="310"/>
      <c r="S18" s="31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15"/>
      <c r="R19" s="315"/>
      <c r="S19" s="315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15"/>
      <c r="R20" s="315"/>
      <c r="S20" s="315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15"/>
      <c r="R21" s="315"/>
      <c r="S21" s="31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26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0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33" t="s">
        <v>55</v>
      </c>
      <c r="B42" s="335" t="str">
        <f>TEXT($G$1, "[$-ko-KR]yyyy-mm-dd(ddd) ") &amp; "오전 00:00"</f>
        <v>2021-05-02(일) 오전 00:00</v>
      </c>
      <c r="C42" s="336"/>
      <c r="D42" s="312" t="str">
        <f>TEXT($G$1, "[$-ko-KR]yyyy-mm-dd(ddd) ") &amp; "오후 14:00"</f>
        <v>2021-05-02(일) 오후 14:00</v>
      </c>
      <c r="E42" s="313"/>
      <c r="F42" s="314"/>
      <c r="G42" s="312" t="str">
        <f>TEXT($G$1, "[$-ko-KR]yyyy-mm-dd(ddd) ") &amp; "오후 19:00"</f>
        <v>2021-05-02(일) 오후 19:00</v>
      </c>
      <c r="H42" s="313"/>
      <c r="I42" s="314"/>
      <c r="J42" s="312" t="str">
        <f>TEXT($G$1, "[$-ko-KR]yyyy-mm-dd(ddd) ") &amp; "오후 21:00"</f>
        <v>2021-05-02(일) 오후 21:00</v>
      </c>
      <c r="K42" s="313"/>
      <c r="L42" s="314"/>
      <c r="M42" s="312" t="str">
        <f>TEXT($G$1+1, "[$-ko-KR]yyyy-mm-dd(ddd) ") &amp; "오전 00:00"</f>
        <v>2021-05-03(월) 오전 00:00</v>
      </c>
      <c r="N42" s="313"/>
      <c r="O42" s="314"/>
      <c r="Q42" s="310"/>
      <c r="R42" s="310"/>
      <c r="S42" s="310"/>
    </row>
    <row r="43" spans="1:19" ht="17.25" customHeight="1" thickBot="1">
      <c r="A43" s="33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10"/>
      <c r="R44" s="310"/>
      <c r="S44" s="31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10"/>
      <c r="R45" s="310"/>
      <c r="S45" s="31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15"/>
      <c r="R46" s="315"/>
      <c r="S46" s="315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15"/>
      <c r="R47" s="315"/>
      <c r="S47" s="315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15"/>
      <c r="R48" s="315"/>
      <c r="S48" s="315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15"/>
      <c r="R49" s="315"/>
      <c r="S49" s="315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15"/>
      <c r="R50" s="315"/>
      <c r="S50" s="315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15"/>
      <c r="R51" s="315"/>
      <c r="S51" s="315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24"/>
      <c r="R53" s="325"/>
      <c r="S53" s="326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27"/>
      <c r="R54" s="328"/>
      <c r="S54" s="329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30"/>
      <c r="R55" s="331"/>
      <c r="S55" s="332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15"/>
      <c r="R56" s="315"/>
      <c r="S56" s="315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10"/>
      <c r="R57" s="310"/>
      <c r="S57" s="31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10"/>
      <c r="R58" s="310"/>
      <c r="S58" s="310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15"/>
      <c r="R59" s="315"/>
      <c r="S59" s="315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15"/>
      <c r="R60" s="315"/>
      <c r="S60" s="315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15"/>
      <c r="R61" s="315"/>
      <c r="S61" s="315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37"/>
      <c r="R62" s="338"/>
      <c r="S62" s="33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26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0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33" t="s">
        <v>55</v>
      </c>
      <c r="B69" s="335" t="str">
        <f>TEXT($G$1, "[$-ko-KR]yyyy-mm-dd(ddd) ") &amp; "오전 00:00"</f>
        <v>2021-05-02(일) 오전 00:00</v>
      </c>
      <c r="C69" s="336"/>
      <c r="D69" s="312" t="str">
        <f>TEXT($G$1, "[$-ko-KR]yyyy-mm-dd(ddd) ") &amp; "오후 14:00"</f>
        <v>2021-05-02(일) 오후 14:00</v>
      </c>
      <c r="E69" s="313"/>
      <c r="F69" s="314"/>
      <c r="G69" s="312" t="str">
        <f>TEXT($G$1, "[$-ko-KR]yyyy-mm-dd(ddd) ") &amp; "오후 19:00"</f>
        <v>2021-05-02(일) 오후 19:00</v>
      </c>
      <c r="H69" s="313"/>
      <c r="I69" s="314"/>
      <c r="J69" s="312" t="str">
        <f>TEXT($G$1, "[$-ko-KR]yyyy-mm-dd(ddd) ") &amp; "오후 21:00"</f>
        <v>2021-05-02(일) 오후 21:00</v>
      </c>
      <c r="K69" s="313"/>
      <c r="L69" s="314"/>
      <c r="M69" s="312" t="str">
        <f>TEXT($G$1+1, "[$-ko-KR]yyyy-mm-dd(ddd) ") &amp; "오전 00:00"</f>
        <v>2021-05-03(월) 오전 00:00</v>
      </c>
      <c r="N69" s="313"/>
      <c r="O69" s="314"/>
      <c r="Q69" s="310"/>
      <c r="R69" s="310"/>
      <c r="S69" s="310"/>
    </row>
    <row r="70" spans="1:19" ht="17.25" thickBot="1">
      <c r="A70" s="33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10"/>
      <c r="R71" s="310"/>
      <c r="S71" s="31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10"/>
      <c r="R72" s="310"/>
      <c r="S72" s="31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15"/>
      <c r="R73" s="315"/>
      <c r="S73" s="315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15"/>
      <c r="R74" s="315"/>
      <c r="S74" s="315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15"/>
      <c r="R75" s="315"/>
      <c r="S75" s="315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15"/>
      <c r="R76" s="315"/>
      <c r="S76" s="315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15"/>
      <c r="R77" s="315"/>
      <c r="S77" s="315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15"/>
      <c r="R78" s="315"/>
      <c r="S78" s="315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24"/>
      <c r="R80" s="325"/>
      <c r="S80" s="326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27"/>
      <c r="R81" s="328"/>
      <c r="S81" s="329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30"/>
      <c r="R82" s="331"/>
      <c r="S82" s="332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15"/>
      <c r="R83" s="315"/>
      <c r="S83" s="315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10"/>
      <c r="R84" s="310"/>
      <c r="S84" s="31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10"/>
      <c r="R85" s="310"/>
      <c r="S85" s="310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15"/>
      <c r="R86" s="315"/>
      <c r="S86" s="315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15"/>
      <c r="R87" s="315"/>
      <c r="S87" s="315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15"/>
      <c r="R88" s="315"/>
      <c r="S88" s="315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37"/>
      <c r="R89" s="338"/>
      <c r="S89" s="33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40"/>
      <c r="R90" s="341"/>
      <c r="S90" s="342"/>
    </row>
    <row r="91" spans="1:19" ht="17.25" thickBot="1">
      <c r="A91" s="26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0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33" t="s">
        <v>55</v>
      </c>
      <c r="B96" s="335" t="str">
        <f>TEXT($G$1, "[$-ko-KR]yyyy-mm-dd(ddd) ") &amp; "오전 00:00"</f>
        <v>2021-05-02(일) 오전 00:00</v>
      </c>
      <c r="C96" s="336"/>
      <c r="D96" s="312" t="str">
        <f>TEXT($G$1, "[$-ko-KR]yyyy-mm-dd(ddd) ") &amp; "오후 14:00"</f>
        <v>2021-05-02(일) 오후 14:00</v>
      </c>
      <c r="E96" s="313"/>
      <c r="F96" s="314"/>
      <c r="G96" s="312" t="str">
        <f>TEXT($G$1, "[$-ko-KR]yyyy-mm-dd(ddd) ") &amp; "오후 19:00"</f>
        <v>2021-05-02(일) 오후 19:00</v>
      </c>
      <c r="H96" s="313"/>
      <c r="I96" s="314"/>
      <c r="J96" s="312" t="str">
        <f>TEXT($G$1, "[$-ko-KR]yyyy-mm-dd(ddd) ") &amp; "오후 21:00"</f>
        <v>2021-05-02(일) 오후 21:00</v>
      </c>
      <c r="K96" s="313"/>
      <c r="L96" s="314"/>
      <c r="M96" s="312" t="str">
        <f>TEXT($G$1+1, "[$-ko-KR]yyyy-mm-dd(ddd) ") &amp; "오전 00:00"</f>
        <v>2021-05-03(월) 오전 00:00</v>
      </c>
      <c r="N96" s="313"/>
      <c r="O96" s="314"/>
      <c r="Q96" s="310"/>
      <c r="R96" s="310"/>
      <c r="S96" s="310"/>
    </row>
    <row r="97" spans="1:19" ht="17.25" thickBot="1">
      <c r="A97" s="33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10"/>
      <c r="R98" s="310"/>
      <c r="S98" s="31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10"/>
      <c r="R99" s="310"/>
      <c r="S99" s="31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15"/>
      <c r="R100" s="315"/>
      <c r="S100" s="315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15"/>
      <c r="R101" s="315"/>
      <c r="S101" s="315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15"/>
      <c r="R102" s="315"/>
      <c r="S102" s="315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15"/>
      <c r="R103" s="315"/>
      <c r="S103" s="315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15"/>
      <c r="R104" s="315"/>
      <c r="S104" s="315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15"/>
      <c r="R105" s="315"/>
      <c r="S105" s="315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24"/>
      <c r="R107" s="325"/>
      <c r="S107" s="326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27"/>
      <c r="R108" s="328"/>
      <c r="S108" s="329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30"/>
      <c r="R109" s="331"/>
      <c r="S109" s="332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15"/>
      <c r="R110" s="315"/>
      <c r="S110" s="315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10"/>
      <c r="R111" s="310"/>
      <c r="S111" s="31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10"/>
      <c r="R112" s="310"/>
      <c r="S112" s="310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15"/>
      <c r="R113" s="315"/>
      <c r="S113" s="315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15"/>
      <c r="R114" s="315"/>
      <c r="S114" s="315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15"/>
      <c r="R115" s="315"/>
      <c r="S115" s="315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37"/>
      <c r="R116" s="338"/>
      <c r="S116" s="33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40"/>
      <c r="R117" s="341"/>
      <c r="S117" s="342"/>
    </row>
    <row r="118" spans="1:19" ht="17.25" thickBot="1">
      <c r="A118" s="26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0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33" t="s">
        <v>55</v>
      </c>
      <c r="B123" s="335" t="str">
        <f>TEXT($G$1, "[$-ko-KR]yyyy-mm-dd(ddd) ") &amp; "오전 00:00"</f>
        <v>2021-05-02(일) 오전 00:00</v>
      </c>
      <c r="C123" s="336"/>
      <c r="D123" s="312" t="str">
        <f>TEXT($G$1, "[$-ko-KR]yyyy-mm-dd(ddd) ") &amp; "오후 14:00"</f>
        <v>2021-05-02(일) 오후 14:00</v>
      </c>
      <c r="E123" s="313"/>
      <c r="F123" s="314"/>
      <c r="G123" s="312" t="str">
        <f>TEXT($G$1, "[$-ko-KR]yyyy-mm-dd(ddd) ") &amp; "오후 19:00"</f>
        <v>2021-05-02(일) 오후 19:00</v>
      </c>
      <c r="H123" s="313"/>
      <c r="I123" s="314"/>
      <c r="J123" s="312" t="str">
        <f>TEXT($G$1, "[$-ko-KR]yyyy-mm-dd(ddd) ") &amp; "오후 21:00"</f>
        <v>2021-05-02(일) 오후 21:00</v>
      </c>
      <c r="K123" s="313"/>
      <c r="L123" s="314"/>
      <c r="M123" s="312" t="str">
        <f>TEXT($G$1+1, "[$-ko-KR]yyyy-mm-dd(ddd) ") &amp; "오전 00:00"</f>
        <v>2021-05-03(월) 오전 00:00</v>
      </c>
      <c r="N123" s="313"/>
      <c r="O123" s="314"/>
      <c r="Q123" s="310"/>
      <c r="R123" s="310"/>
      <c r="S123" s="310"/>
    </row>
    <row r="124" spans="1:19" ht="17.25" thickBot="1">
      <c r="A124" s="33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10"/>
      <c r="R125" s="310"/>
      <c r="S125" s="31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10"/>
      <c r="R126" s="310"/>
      <c r="S126" s="31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15"/>
      <c r="R127" s="315"/>
      <c r="S127" s="315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15"/>
      <c r="R128" s="315"/>
      <c r="S128" s="315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15"/>
      <c r="R129" s="315"/>
      <c r="S129" s="315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15"/>
      <c r="R130" s="315"/>
      <c r="S130" s="315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15"/>
      <c r="R131" s="315"/>
      <c r="S131" s="315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15"/>
      <c r="R132" s="315"/>
      <c r="S132" s="315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24"/>
      <c r="R134" s="325"/>
      <c r="S134" s="326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27"/>
      <c r="R135" s="328"/>
      <c r="S135" s="329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30"/>
      <c r="R136" s="331"/>
      <c r="S136" s="332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15"/>
      <c r="R137" s="315"/>
      <c r="S137" s="315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10"/>
      <c r="R138" s="310"/>
      <c r="S138" s="31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10"/>
      <c r="R139" s="310"/>
      <c r="S139" s="310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15"/>
      <c r="R140" s="315"/>
      <c r="S140" s="315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15"/>
      <c r="R141" s="315"/>
      <c r="S141" s="315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15"/>
      <c r="R142" s="315"/>
      <c r="S142" s="315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37"/>
      <c r="R143" s="338"/>
      <c r="S143" s="33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26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0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33" t="s">
        <v>55</v>
      </c>
      <c r="B150" s="335" t="str">
        <f>TEXT($G$1, "[$-ko-KR]yyyy-mm-dd(ddd) ") &amp; "오전 00:00"</f>
        <v>2021-05-02(일) 오전 00:00</v>
      </c>
      <c r="C150" s="336"/>
      <c r="D150" s="312" t="str">
        <f>TEXT($G$1, "[$-ko-KR]yyyy-mm-dd(ddd) ") &amp; "오후 14:00"</f>
        <v>2021-05-02(일) 오후 14:00</v>
      </c>
      <c r="E150" s="313"/>
      <c r="F150" s="314"/>
      <c r="G150" s="312" t="str">
        <f>TEXT($G$1, "[$-ko-KR]yyyy-mm-dd(ddd) ") &amp; "오후 19:00"</f>
        <v>2021-05-02(일) 오후 19:00</v>
      </c>
      <c r="H150" s="313"/>
      <c r="I150" s="314"/>
      <c r="J150" s="312" t="str">
        <f>TEXT($G$1, "[$-ko-KR]yyyy-mm-dd(ddd) ") &amp; "오후 21:00"</f>
        <v>2021-05-02(일) 오후 21:00</v>
      </c>
      <c r="K150" s="313"/>
      <c r="L150" s="314"/>
      <c r="M150" s="312" t="str">
        <f>TEXT($G$1+1, "[$-ko-KR]yyyy-mm-dd(ddd) ") &amp; "오전 00:00"</f>
        <v>2021-05-03(월) 오전 00:00</v>
      </c>
      <c r="N150" s="313"/>
      <c r="O150" s="314"/>
      <c r="Q150" s="310"/>
      <c r="R150" s="310"/>
      <c r="S150" s="310"/>
    </row>
    <row r="151" spans="1:19" ht="17.25" thickBot="1">
      <c r="A151" s="33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10"/>
      <c r="R152" s="310"/>
      <c r="S152" s="31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10"/>
      <c r="R153" s="310"/>
      <c r="S153" s="31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15"/>
      <c r="R154" s="315"/>
      <c r="S154" s="315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15"/>
      <c r="R155" s="315"/>
      <c r="S155" s="315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15"/>
      <c r="R156" s="315"/>
      <c r="S156" s="315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15"/>
      <c r="R157" s="315"/>
      <c r="S157" s="315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15"/>
      <c r="R158" s="315"/>
      <c r="S158" s="315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15"/>
      <c r="R159" s="315"/>
      <c r="S159" s="315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24"/>
      <c r="R161" s="325"/>
      <c r="S161" s="326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27"/>
      <c r="R162" s="328"/>
      <c r="S162" s="329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30"/>
      <c r="R163" s="331"/>
      <c r="S163" s="332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15"/>
      <c r="R164" s="315"/>
      <c r="S164" s="315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10"/>
      <c r="R165" s="310"/>
      <c r="S165" s="31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10"/>
      <c r="R166" s="310"/>
      <c r="S166" s="310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15"/>
      <c r="R167" s="315"/>
      <c r="S167" s="315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15"/>
      <c r="R168" s="315"/>
      <c r="S168" s="315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15"/>
      <c r="R169" s="315"/>
      <c r="S169" s="315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37"/>
      <c r="R170" s="338"/>
      <c r="S170" s="33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40"/>
      <c r="R171" s="341"/>
      <c r="S171" s="342"/>
    </row>
    <row r="172" spans="1:19" ht="17.25" thickBot="1">
      <c r="A172" s="26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0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33" t="s">
        <v>55</v>
      </c>
      <c r="B177" s="335" t="str">
        <f>TEXT($G$1, "[$-ko-KR]yyyy-mm-dd(ddd) ") &amp; "오전 00:00"</f>
        <v>2021-05-02(일) 오전 00:00</v>
      </c>
      <c r="C177" s="336"/>
      <c r="D177" s="312" t="str">
        <f>TEXT($G$1, "[$-ko-KR]yyyy-mm-dd(ddd) ") &amp; "오후 14:00"</f>
        <v>2021-05-02(일) 오후 14:00</v>
      </c>
      <c r="E177" s="313"/>
      <c r="F177" s="314"/>
      <c r="G177" s="312" t="str">
        <f>TEXT($G$1, "[$-ko-KR]yyyy-mm-dd(ddd) ") &amp; "오후 19:00"</f>
        <v>2021-05-02(일) 오후 19:00</v>
      </c>
      <c r="H177" s="313"/>
      <c r="I177" s="314"/>
      <c r="J177" s="312" t="str">
        <f>TEXT($G$1, "[$-ko-KR]yyyy-mm-dd(ddd) ") &amp; "오후 21:00"</f>
        <v>2021-05-02(일) 오후 21:00</v>
      </c>
      <c r="K177" s="313"/>
      <c r="L177" s="314"/>
      <c r="M177" s="312" t="str">
        <f>TEXT($G$1+1, "[$-ko-KR]yyyy-mm-dd(ddd) ") &amp; "오전 00:00"</f>
        <v>2021-05-03(월) 오전 00:00</v>
      </c>
      <c r="N177" s="313"/>
      <c r="O177" s="314"/>
      <c r="Q177" s="310"/>
      <c r="R177" s="310"/>
      <c r="S177" s="310"/>
    </row>
    <row r="178" spans="1:19" ht="17.25" thickBot="1">
      <c r="A178" s="33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10"/>
      <c r="R179" s="310"/>
      <c r="S179" s="31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10"/>
      <c r="R180" s="310"/>
      <c r="S180" s="31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15"/>
      <c r="R181" s="315"/>
      <c r="S181" s="315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15"/>
      <c r="R182" s="315"/>
      <c r="S182" s="315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15"/>
      <c r="R183" s="315"/>
      <c r="S183" s="315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15"/>
      <c r="R184" s="315"/>
      <c r="S184" s="315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15"/>
      <c r="R185" s="315"/>
      <c r="S185" s="315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15"/>
      <c r="R186" s="315"/>
      <c r="S186" s="315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24"/>
      <c r="R188" s="325"/>
      <c r="S188" s="326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27"/>
      <c r="R189" s="328"/>
      <c r="S189" s="329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30"/>
      <c r="R190" s="331"/>
      <c r="S190" s="332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15"/>
      <c r="R191" s="315"/>
      <c r="S191" s="315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10"/>
      <c r="R192" s="310"/>
      <c r="S192" s="31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10"/>
      <c r="R193" s="310"/>
      <c r="S193" s="310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15"/>
      <c r="R194" s="315"/>
      <c r="S194" s="315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15"/>
      <c r="R195" s="315"/>
      <c r="S195" s="315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15"/>
      <c r="R196" s="315"/>
      <c r="S196" s="315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37"/>
      <c r="R197" s="338"/>
      <c r="S197" s="33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40"/>
      <c r="R198" s="341"/>
      <c r="S198" s="342"/>
    </row>
    <row r="199" spans="1:19" ht="17.25" thickBot="1">
      <c r="A199" s="26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44319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4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4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4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4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4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4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7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0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11" t="s">
        <v>39</v>
      </c>
      <c r="B15" s="322" t="str">
        <f>TEXT($G$1, "[$-ko-KR]yyyy-mm-dd(ddd) ") &amp; "오전 00:00"</f>
        <v>2021-05-03(월) 오전 00:00</v>
      </c>
      <c r="C15" s="323"/>
      <c r="D15" s="312" t="str">
        <f>TEXT($G$1, "[$-ko-KR]yyyy-mm-dd(ddd) ") &amp; "오후 14:00"</f>
        <v>2021-05-03(월) 오후 14:00</v>
      </c>
      <c r="E15" s="313"/>
      <c r="F15" s="314"/>
      <c r="G15" s="312" t="str">
        <f>TEXT($G$1, "[$-ko-KR]yyyy-mm-dd(ddd) ") &amp; "오후 19:00"</f>
        <v>2021-05-03(월) 오후 19:00</v>
      </c>
      <c r="H15" s="313"/>
      <c r="I15" s="314"/>
      <c r="J15" s="312" t="str">
        <f>TEXT($G$1, "[$-ko-KR]yyyy-mm-dd(ddd) ") &amp; "오후 21:00"</f>
        <v>2021-05-03(월) 오후 21:00</v>
      </c>
      <c r="K15" s="313"/>
      <c r="L15" s="314"/>
      <c r="M15" s="312" t="str">
        <f>TEXT($G$1+1, "[$-ko-KR]yyyy-mm-dd(ddd) ") &amp; "오전 00:00"</f>
        <v>2021-05-04(화) 오전 00:00</v>
      </c>
      <c r="N15" s="313"/>
      <c r="O15" s="314"/>
      <c r="Q15" s="310"/>
      <c r="R15" s="310"/>
      <c r="S15" s="310"/>
    </row>
    <row r="16" spans="1:19" ht="17.25" customHeight="1" thickBot="1">
      <c r="A16" s="3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10"/>
      <c r="R17" s="310"/>
      <c r="S17" s="31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10"/>
      <c r="R18" s="310"/>
      <c r="S18" s="31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15"/>
      <c r="R19" s="315"/>
      <c r="S19" s="315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15"/>
      <c r="R20" s="315"/>
      <c r="S20" s="315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15"/>
      <c r="R21" s="315"/>
      <c r="S21" s="315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26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0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33" t="s">
        <v>55</v>
      </c>
      <c r="B42" s="335" t="str">
        <f>TEXT($G$1, "[$-ko-KR]yyyy-mm-dd(ddd) ") &amp; "오전 00:00"</f>
        <v>2021-05-03(월) 오전 00:00</v>
      </c>
      <c r="C42" s="336"/>
      <c r="D42" s="312" t="str">
        <f>TEXT($G$1, "[$-ko-KR]yyyy-mm-dd(ddd) ") &amp; "오후 14:00"</f>
        <v>2021-05-03(월) 오후 14:00</v>
      </c>
      <c r="E42" s="313"/>
      <c r="F42" s="314"/>
      <c r="G42" s="312" t="str">
        <f>TEXT($G$1, "[$-ko-KR]yyyy-mm-dd(ddd) ") &amp; "오후 19:00"</f>
        <v>2021-05-03(월) 오후 19:00</v>
      </c>
      <c r="H42" s="313"/>
      <c r="I42" s="314"/>
      <c r="J42" s="312" t="str">
        <f>TEXT($G$1, "[$-ko-KR]yyyy-mm-dd(ddd) ") &amp; "오후 21:00"</f>
        <v>2021-05-03(월) 오후 21:00</v>
      </c>
      <c r="K42" s="313"/>
      <c r="L42" s="314"/>
      <c r="M42" s="312" t="str">
        <f>TEXT($G$1+1, "[$-ko-KR]yyyy-mm-dd(ddd) ") &amp; "오전 00:00"</f>
        <v>2021-05-04(화) 오전 00:00</v>
      </c>
      <c r="N42" s="313"/>
      <c r="O42" s="314"/>
      <c r="Q42" s="310"/>
      <c r="R42" s="310"/>
      <c r="S42" s="310"/>
    </row>
    <row r="43" spans="1:19" ht="17.25" customHeight="1" thickBot="1">
      <c r="A43" s="334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10"/>
      <c r="R44" s="310"/>
      <c r="S44" s="31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10"/>
      <c r="R45" s="310"/>
      <c r="S45" s="31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15"/>
      <c r="R46" s="315"/>
      <c r="S46" s="315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15"/>
      <c r="R47" s="315"/>
      <c r="S47" s="315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15"/>
      <c r="R48" s="315"/>
      <c r="S48" s="315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15"/>
      <c r="R49" s="315"/>
      <c r="S49" s="315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15"/>
      <c r="R50" s="315"/>
      <c r="S50" s="315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15"/>
      <c r="R51" s="315"/>
      <c r="S51" s="315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24"/>
      <c r="R53" s="325"/>
      <c r="S53" s="326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27"/>
      <c r="R54" s="328"/>
      <c r="S54" s="329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30"/>
      <c r="R55" s="331"/>
      <c r="S55" s="332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15"/>
      <c r="R56" s="315"/>
      <c r="S56" s="315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10"/>
      <c r="R57" s="310"/>
      <c r="S57" s="31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10"/>
      <c r="R58" s="310"/>
      <c r="S58" s="310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15"/>
      <c r="R59" s="315"/>
      <c r="S59" s="315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15"/>
      <c r="R60" s="315"/>
      <c r="S60" s="315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15"/>
      <c r="R61" s="315"/>
      <c r="S61" s="315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37"/>
      <c r="R62" s="338"/>
      <c r="S62" s="33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26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0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33" t="s">
        <v>55</v>
      </c>
      <c r="B69" s="335" t="str">
        <f>TEXT($G$1, "[$-ko-KR]yyyy-mm-dd(ddd) ") &amp; "오전 00:00"</f>
        <v>2021-05-03(월) 오전 00:00</v>
      </c>
      <c r="C69" s="336"/>
      <c r="D69" s="312" t="str">
        <f>TEXT($G$1, "[$-ko-KR]yyyy-mm-dd(ddd) ") &amp; "오후 14:00"</f>
        <v>2021-05-03(월) 오후 14:00</v>
      </c>
      <c r="E69" s="313"/>
      <c r="F69" s="314"/>
      <c r="G69" s="312" t="str">
        <f>TEXT($G$1, "[$-ko-KR]yyyy-mm-dd(ddd) ") &amp; "오후 19:00"</f>
        <v>2021-05-03(월) 오후 19:00</v>
      </c>
      <c r="H69" s="313"/>
      <c r="I69" s="314"/>
      <c r="J69" s="312" t="str">
        <f>TEXT($G$1, "[$-ko-KR]yyyy-mm-dd(ddd) ") &amp; "오후 21:00"</f>
        <v>2021-05-03(월) 오후 21:00</v>
      </c>
      <c r="K69" s="313"/>
      <c r="L69" s="314"/>
      <c r="M69" s="312" t="str">
        <f>TEXT($G$1+1, "[$-ko-KR]yyyy-mm-dd(ddd) ") &amp; "오전 00:00"</f>
        <v>2021-05-04(화) 오전 00:00</v>
      </c>
      <c r="N69" s="313"/>
      <c r="O69" s="314"/>
      <c r="Q69" s="310"/>
      <c r="R69" s="310"/>
      <c r="S69" s="310"/>
    </row>
    <row r="70" spans="1:19" ht="17.25" thickBot="1">
      <c r="A70" s="334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10"/>
      <c r="R71" s="310"/>
      <c r="S71" s="31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10"/>
      <c r="R72" s="310"/>
      <c r="S72" s="31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15"/>
      <c r="R73" s="315"/>
      <c r="S73" s="315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15"/>
      <c r="R74" s="315"/>
      <c r="S74" s="315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15"/>
      <c r="R75" s="315"/>
      <c r="S75" s="315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15"/>
      <c r="R76" s="315"/>
      <c r="S76" s="315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15"/>
      <c r="R77" s="315"/>
      <c r="S77" s="315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15"/>
      <c r="R78" s="315"/>
      <c r="S78" s="315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24"/>
      <c r="R80" s="325"/>
      <c r="S80" s="326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27"/>
      <c r="R81" s="328"/>
      <c r="S81" s="329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30"/>
      <c r="R82" s="331"/>
      <c r="S82" s="332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15"/>
      <c r="R83" s="315"/>
      <c r="S83" s="315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10"/>
      <c r="R84" s="310"/>
      <c r="S84" s="31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10"/>
      <c r="R85" s="310"/>
      <c r="S85" s="310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15"/>
      <c r="R86" s="315"/>
      <c r="S86" s="315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15"/>
      <c r="R87" s="315"/>
      <c r="S87" s="315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15"/>
      <c r="R88" s="315"/>
      <c r="S88" s="315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37"/>
      <c r="R89" s="338"/>
      <c r="S89" s="33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40"/>
      <c r="R90" s="341"/>
      <c r="S90" s="342"/>
    </row>
    <row r="91" spans="1:19" ht="17.25" thickBot="1">
      <c r="A91" s="26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0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33" t="s">
        <v>55</v>
      </c>
      <c r="B96" s="335" t="str">
        <f>TEXT($G$1, "[$-ko-KR]yyyy-mm-dd(ddd) ") &amp; "오전 00:00"</f>
        <v>2021-05-03(월) 오전 00:00</v>
      </c>
      <c r="C96" s="336"/>
      <c r="D96" s="312" t="str">
        <f>TEXT($G$1, "[$-ko-KR]yyyy-mm-dd(ddd) ") &amp; "오후 14:00"</f>
        <v>2021-05-03(월) 오후 14:00</v>
      </c>
      <c r="E96" s="313"/>
      <c r="F96" s="314"/>
      <c r="G96" s="312" t="str">
        <f>TEXT($G$1, "[$-ko-KR]yyyy-mm-dd(ddd) ") &amp; "오후 19:00"</f>
        <v>2021-05-03(월) 오후 19:00</v>
      </c>
      <c r="H96" s="313"/>
      <c r="I96" s="314"/>
      <c r="J96" s="312" t="str">
        <f>TEXT($G$1, "[$-ko-KR]yyyy-mm-dd(ddd) ") &amp; "오후 21:00"</f>
        <v>2021-05-03(월) 오후 21:00</v>
      </c>
      <c r="K96" s="313"/>
      <c r="L96" s="314"/>
      <c r="M96" s="312" t="str">
        <f>TEXT($G$1+1, "[$-ko-KR]yyyy-mm-dd(ddd) ") &amp; "오전 00:00"</f>
        <v>2021-05-04(화) 오전 00:00</v>
      </c>
      <c r="N96" s="313"/>
      <c r="O96" s="314"/>
      <c r="Q96" s="310"/>
      <c r="R96" s="310"/>
      <c r="S96" s="310"/>
    </row>
    <row r="97" spans="1:19" ht="17.25" thickBot="1">
      <c r="A97" s="334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10"/>
      <c r="R98" s="310"/>
      <c r="S98" s="31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10"/>
      <c r="R99" s="310"/>
      <c r="S99" s="31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15"/>
      <c r="R100" s="315"/>
      <c r="S100" s="315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15"/>
      <c r="R101" s="315"/>
      <c r="S101" s="315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15"/>
      <c r="R102" s="315"/>
      <c r="S102" s="315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15"/>
      <c r="R103" s="315"/>
      <c r="S103" s="315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15"/>
      <c r="R104" s="315"/>
      <c r="S104" s="315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15"/>
      <c r="R105" s="315"/>
      <c r="S105" s="315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24"/>
      <c r="R107" s="325"/>
      <c r="S107" s="326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27"/>
      <c r="R108" s="328"/>
      <c r="S108" s="329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30"/>
      <c r="R109" s="331"/>
      <c r="S109" s="332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15"/>
      <c r="R110" s="315"/>
      <c r="S110" s="315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10"/>
      <c r="R111" s="310"/>
      <c r="S111" s="31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10"/>
      <c r="R112" s="310"/>
      <c r="S112" s="310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15"/>
      <c r="R113" s="315"/>
      <c r="S113" s="315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15"/>
      <c r="R114" s="315"/>
      <c r="S114" s="315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15"/>
      <c r="R115" s="315"/>
      <c r="S115" s="315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37"/>
      <c r="R116" s="338"/>
      <c r="S116" s="33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40"/>
      <c r="R117" s="341"/>
      <c r="S117" s="342"/>
    </row>
    <row r="118" spans="1:19" ht="17.25" thickBot="1">
      <c r="A118" s="26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0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33" t="s">
        <v>55</v>
      </c>
      <c r="B123" s="335" t="str">
        <f>TEXT($G$1, "[$-ko-KR]yyyy-mm-dd(ddd) ") &amp; "오전 00:00"</f>
        <v>2021-05-03(월) 오전 00:00</v>
      </c>
      <c r="C123" s="336"/>
      <c r="D123" s="312" t="str">
        <f>TEXT($G$1, "[$-ko-KR]yyyy-mm-dd(ddd) ") &amp; "오후 14:00"</f>
        <v>2021-05-03(월) 오후 14:00</v>
      </c>
      <c r="E123" s="313"/>
      <c r="F123" s="314"/>
      <c r="G123" s="312" t="str">
        <f>TEXT($G$1, "[$-ko-KR]yyyy-mm-dd(ddd) ") &amp; "오후 19:00"</f>
        <v>2021-05-03(월) 오후 19:00</v>
      </c>
      <c r="H123" s="313"/>
      <c r="I123" s="314"/>
      <c r="J123" s="312" t="str">
        <f>TEXT($G$1, "[$-ko-KR]yyyy-mm-dd(ddd) ") &amp; "오후 21:00"</f>
        <v>2021-05-03(월) 오후 21:00</v>
      </c>
      <c r="K123" s="313"/>
      <c r="L123" s="314"/>
      <c r="M123" s="312" t="str">
        <f>TEXT($G$1+1, "[$-ko-KR]yyyy-mm-dd(ddd) ") &amp; "오전 00:00"</f>
        <v>2021-05-04(화) 오전 00:00</v>
      </c>
      <c r="N123" s="313"/>
      <c r="O123" s="314"/>
      <c r="Q123" s="310"/>
      <c r="R123" s="310"/>
      <c r="S123" s="310"/>
    </row>
    <row r="124" spans="1:19" ht="17.25" thickBot="1">
      <c r="A124" s="334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10"/>
      <c r="R125" s="310"/>
      <c r="S125" s="31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10"/>
      <c r="R126" s="310"/>
      <c r="S126" s="31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15"/>
      <c r="R127" s="315"/>
      <c r="S127" s="315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15"/>
      <c r="R128" s="315"/>
      <c r="S128" s="315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15"/>
      <c r="R129" s="315"/>
      <c r="S129" s="315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15"/>
      <c r="R130" s="315"/>
      <c r="S130" s="315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15"/>
      <c r="R131" s="315"/>
      <c r="S131" s="315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15"/>
      <c r="R132" s="315"/>
      <c r="S132" s="315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24"/>
      <c r="R134" s="325"/>
      <c r="S134" s="326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27"/>
      <c r="R135" s="328"/>
      <c r="S135" s="329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30"/>
      <c r="R136" s="331"/>
      <c r="S136" s="332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15"/>
      <c r="R137" s="315"/>
      <c r="S137" s="315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10"/>
      <c r="R138" s="310"/>
      <c r="S138" s="31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10"/>
      <c r="R139" s="310"/>
      <c r="S139" s="310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15"/>
      <c r="R140" s="315"/>
      <c r="S140" s="315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15"/>
      <c r="R141" s="315"/>
      <c r="S141" s="315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15"/>
      <c r="R142" s="315"/>
      <c r="S142" s="315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37"/>
      <c r="R143" s="338"/>
      <c r="S143" s="33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26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0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33" t="s">
        <v>55</v>
      </c>
      <c r="B150" s="335" t="str">
        <f>TEXT($G$1, "[$-ko-KR]yyyy-mm-dd(ddd) ") &amp; "오전 00:00"</f>
        <v>2021-05-03(월) 오전 00:00</v>
      </c>
      <c r="C150" s="336"/>
      <c r="D150" s="312" t="str">
        <f>TEXT($G$1, "[$-ko-KR]yyyy-mm-dd(ddd) ") &amp; "오후 14:00"</f>
        <v>2021-05-03(월) 오후 14:00</v>
      </c>
      <c r="E150" s="313"/>
      <c r="F150" s="314"/>
      <c r="G150" s="312" t="str">
        <f>TEXT($G$1, "[$-ko-KR]yyyy-mm-dd(ddd) ") &amp; "오후 19:00"</f>
        <v>2021-05-03(월) 오후 19:00</v>
      </c>
      <c r="H150" s="313"/>
      <c r="I150" s="314"/>
      <c r="J150" s="312" t="str">
        <f>TEXT($G$1, "[$-ko-KR]yyyy-mm-dd(ddd) ") &amp; "오후 21:00"</f>
        <v>2021-05-03(월) 오후 21:00</v>
      </c>
      <c r="K150" s="313"/>
      <c r="L150" s="314"/>
      <c r="M150" s="312" t="str">
        <f>TEXT($G$1+1, "[$-ko-KR]yyyy-mm-dd(ddd) ") &amp; "오전 00:00"</f>
        <v>2021-05-04(화) 오전 00:00</v>
      </c>
      <c r="N150" s="313"/>
      <c r="O150" s="314"/>
      <c r="Q150" s="310"/>
      <c r="R150" s="310"/>
      <c r="S150" s="310"/>
    </row>
    <row r="151" spans="1:19" ht="17.25" thickBot="1">
      <c r="A151" s="334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10"/>
      <c r="R152" s="310"/>
      <c r="S152" s="31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10"/>
      <c r="R153" s="310"/>
      <c r="S153" s="31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15"/>
      <c r="R154" s="315"/>
      <c r="S154" s="315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15"/>
      <c r="R155" s="315"/>
      <c r="S155" s="315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15"/>
      <c r="R156" s="315"/>
      <c r="S156" s="315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15"/>
      <c r="R157" s="315"/>
      <c r="S157" s="315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15"/>
      <c r="R158" s="315"/>
      <c r="S158" s="315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15"/>
      <c r="R159" s="315"/>
      <c r="S159" s="315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24"/>
      <c r="R161" s="325"/>
      <c r="S161" s="326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27"/>
      <c r="R162" s="328"/>
      <c r="S162" s="329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30"/>
      <c r="R163" s="331"/>
      <c r="S163" s="332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15"/>
      <c r="R164" s="315"/>
      <c r="S164" s="315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10"/>
      <c r="R165" s="310"/>
      <c r="S165" s="31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10"/>
      <c r="R166" s="310"/>
      <c r="S166" s="310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15"/>
      <c r="R167" s="315"/>
      <c r="S167" s="315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15"/>
      <c r="R168" s="315"/>
      <c r="S168" s="315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15"/>
      <c r="R169" s="315"/>
      <c r="S169" s="315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37"/>
      <c r="R170" s="338"/>
      <c r="S170" s="33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40"/>
      <c r="R171" s="341"/>
      <c r="S171" s="342"/>
    </row>
    <row r="172" spans="1:19" ht="17.25" thickBot="1">
      <c r="A172" s="26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0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33" t="s">
        <v>55</v>
      </c>
      <c r="B177" s="335" t="str">
        <f>TEXT($G$1, "[$-ko-KR]yyyy-mm-dd(ddd) ") &amp; "오전 00:00"</f>
        <v>2021-05-03(월) 오전 00:00</v>
      </c>
      <c r="C177" s="336"/>
      <c r="D177" s="312" t="str">
        <f>TEXT($G$1, "[$-ko-KR]yyyy-mm-dd(ddd) ") &amp; "오후 14:00"</f>
        <v>2021-05-03(월) 오후 14:00</v>
      </c>
      <c r="E177" s="313"/>
      <c r="F177" s="314"/>
      <c r="G177" s="312" t="str">
        <f>TEXT($G$1, "[$-ko-KR]yyyy-mm-dd(ddd) ") &amp; "오후 19:00"</f>
        <v>2021-05-03(월) 오후 19:00</v>
      </c>
      <c r="H177" s="313"/>
      <c r="I177" s="314"/>
      <c r="J177" s="312" t="str">
        <f>TEXT($G$1, "[$-ko-KR]yyyy-mm-dd(ddd) ") &amp; "오후 21:00"</f>
        <v>2021-05-03(월) 오후 21:00</v>
      </c>
      <c r="K177" s="313"/>
      <c r="L177" s="314"/>
      <c r="M177" s="312" t="str">
        <f>TEXT($G$1+1, "[$-ko-KR]yyyy-mm-dd(ddd) ") &amp; "오전 00:00"</f>
        <v>2021-05-04(화) 오전 00:00</v>
      </c>
      <c r="N177" s="313"/>
      <c r="O177" s="314"/>
      <c r="Q177" s="310"/>
      <c r="R177" s="310"/>
      <c r="S177" s="310"/>
    </row>
    <row r="178" spans="1:19" ht="17.25" thickBot="1">
      <c r="A178" s="334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10"/>
      <c r="R179" s="310"/>
      <c r="S179" s="31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10"/>
      <c r="R180" s="310"/>
      <c r="S180" s="31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15"/>
      <c r="R181" s="315"/>
      <c r="S181" s="315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15"/>
      <c r="R182" s="315"/>
      <c r="S182" s="315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15"/>
      <c r="R183" s="315"/>
      <c r="S183" s="315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15"/>
      <c r="R184" s="315"/>
      <c r="S184" s="315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15"/>
      <c r="R185" s="315"/>
      <c r="S185" s="315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15"/>
      <c r="R186" s="315"/>
      <c r="S186" s="315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24"/>
      <c r="R188" s="325"/>
      <c r="S188" s="326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27"/>
      <c r="R189" s="328"/>
      <c r="S189" s="329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30"/>
      <c r="R190" s="331"/>
      <c r="S190" s="332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15"/>
      <c r="R191" s="315"/>
      <c r="S191" s="315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10"/>
      <c r="R192" s="310"/>
      <c r="S192" s="31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10"/>
      <c r="R193" s="310"/>
      <c r="S193" s="310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15"/>
      <c r="R194" s="315"/>
      <c r="S194" s="315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15"/>
      <c r="R195" s="315"/>
      <c r="S195" s="315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15"/>
      <c r="R196" s="315"/>
      <c r="S196" s="315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37"/>
      <c r="R197" s="338"/>
      <c r="S197" s="33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40"/>
      <c r="R198" s="341"/>
      <c r="S198" s="342"/>
    </row>
    <row r="199" spans="1:19" ht="17.25" thickBot="1">
      <c r="A199" s="26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44320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117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117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117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12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2021-05-04(화) 오전 00:00</v>
      </c>
      <c r="C15" s="356"/>
      <c r="D15" s="312" t="str">
        <f>TEXT($G$1, "[$-ko-KR]yyyy-mm-dd(ddd) ") &amp; "오후 14:00"</f>
        <v>2021-05-04(화) 오후 14:00</v>
      </c>
      <c r="E15" s="313"/>
      <c r="F15" s="314"/>
      <c r="G15" s="312" t="str">
        <f>TEXT($G$1, "[$-ko-KR]yyyy-mm-dd(ddd) ") &amp; "오후 19:00"</f>
        <v>2021-05-04(화) 오후 19:00</v>
      </c>
      <c r="H15" s="313"/>
      <c r="I15" s="314"/>
      <c r="J15" s="312" t="str">
        <f>TEXT($G$1, "[$-ko-KR]yyyy-mm-dd(ddd) ") &amp; "오후 21:00"</f>
        <v>2021-05-04(화) 오후 21:00</v>
      </c>
      <c r="K15" s="313"/>
      <c r="L15" s="314"/>
      <c r="M15" s="312" t="str">
        <f>TEXT($G$1+1, "[$-ko-KR]yyyy-mm-dd(ddd) ") &amp; "오전 00:00"</f>
        <v>2021-05-05(수)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10"/>
      <c r="R17" s="310"/>
      <c r="S17" s="310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10"/>
      <c r="R18" s="310"/>
      <c r="S18" s="310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15"/>
      <c r="R19" s="315"/>
      <c r="S19" s="315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15"/>
      <c r="R20" s="315"/>
      <c r="S20" s="315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15"/>
      <c r="R21" s="315"/>
      <c r="S21" s="31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300000</v>
      </c>
      <c r="C37" s="34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12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2021-05-04(화) 오전 00:00</v>
      </c>
      <c r="C42" s="353"/>
      <c r="D42" s="312" t="str">
        <f>TEXT($G$1, "[$-ko-KR]yyyy-mm-dd(ddd) ") &amp; "오후 14:00"</f>
        <v>2021-05-04(화) 오후 14:00</v>
      </c>
      <c r="E42" s="313"/>
      <c r="F42" s="314"/>
      <c r="G42" s="312" t="str">
        <f>TEXT($G$1, "[$-ko-KR]yyyy-mm-dd(ddd) ") &amp; "오후 19:00"</f>
        <v>2021-05-04(화) 오후 19:00</v>
      </c>
      <c r="H42" s="313"/>
      <c r="I42" s="314"/>
      <c r="J42" s="312" t="str">
        <f>TEXT($G$1, "[$-ko-KR]yyyy-mm-dd(ddd) ") &amp; "오후 21:00"</f>
        <v>2021-05-04(화) 오후 21:00</v>
      </c>
      <c r="K42" s="313"/>
      <c r="L42" s="314"/>
      <c r="M42" s="312" t="str">
        <f>TEXT($G$1+1, "[$-ko-KR]yyyy-mm-dd(ddd) ") &amp; "오전 00:00"</f>
        <v>2021-05-05(수)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10"/>
      <c r="R44" s="310"/>
      <c r="S44" s="310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10"/>
      <c r="R45" s="310"/>
      <c r="S45" s="310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15"/>
      <c r="R46" s="315"/>
      <c r="S46" s="315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15"/>
      <c r="R47" s="315"/>
      <c r="S47" s="315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15"/>
      <c r="R48" s="315"/>
      <c r="S48" s="315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15"/>
      <c r="R49" s="315"/>
      <c r="S49" s="315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15"/>
      <c r="R50" s="315"/>
      <c r="S50" s="315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15"/>
      <c r="R51" s="315"/>
      <c r="S51" s="315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24"/>
      <c r="R53" s="325"/>
      <c r="S53" s="326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27"/>
      <c r="R54" s="328"/>
      <c r="S54" s="329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30"/>
      <c r="R55" s="331"/>
      <c r="S55" s="332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15"/>
      <c r="R56" s="315"/>
      <c r="S56" s="315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10"/>
      <c r="R57" s="310"/>
      <c r="S57" s="310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10"/>
      <c r="R58" s="310"/>
      <c r="S58" s="310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15"/>
      <c r="R59" s="315"/>
      <c r="S59" s="315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15"/>
      <c r="R60" s="315"/>
      <c r="S60" s="31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15"/>
      <c r="R61" s="315"/>
      <c r="S61" s="31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300000</v>
      </c>
      <c r="C64" s="34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12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2021-05-04(화) 오전 00:00</v>
      </c>
      <c r="C69" s="353"/>
      <c r="D69" s="312" t="str">
        <f>TEXT($G$1, "[$-ko-KR]yyyy-mm-dd(ddd) ") &amp; "오후 14:00"</f>
        <v>2021-05-04(화) 오후 14:00</v>
      </c>
      <c r="E69" s="313"/>
      <c r="F69" s="314"/>
      <c r="G69" s="312" t="str">
        <f>TEXT($G$1, "[$-ko-KR]yyyy-mm-dd(ddd) ") &amp; "오후 19:00"</f>
        <v>2021-05-04(화) 오후 19:00</v>
      </c>
      <c r="H69" s="313"/>
      <c r="I69" s="314"/>
      <c r="J69" s="312" t="str">
        <f>TEXT($G$1, "[$-ko-KR]yyyy-mm-dd(ddd) ") &amp; "오후 21:00"</f>
        <v>2021-05-04(화) 오후 21:00</v>
      </c>
      <c r="K69" s="313"/>
      <c r="L69" s="314"/>
      <c r="M69" s="312" t="str">
        <f>TEXT($G$1+1, "[$-ko-KR]yyyy-mm-dd(ddd) ") &amp; "오전 00:00"</f>
        <v>2021-05-05(수)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10"/>
      <c r="R71" s="310"/>
      <c r="S71" s="310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10"/>
      <c r="R72" s="310"/>
      <c r="S72" s="310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15"/>
      <c r="R73" s="315"/>
      <c r="S73" s="315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15"/>
      <c r="R74" s="315"/>
      <c r="S74" s="315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15"/>
      <c r="R75" s="315"/>
      <c r="S75" s="315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15"/>
      <c r="R76" s="315"/>
      <c r="S76" s="315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15"/>
      <c r="R77" s="315"/>
      <c r="S77" s="315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15"/>
      <c r="R78" s="315"/>
      <c r="S78" s="315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24"/>
      <c r="R80" s="325"/>
      <c r="S80" s="326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27"/>
      <c r="R81" s="328"/>
      <c r="S81" s="329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30"/>
      <c r="R82" s="331"/>
      <c r="S82" s="332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15"/>
      <c r="R83" s="315"/>
      <c r="S83" s="315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10"/>
      <c r="R84" s="310"/>
      <c r="S84" s="310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10"/>
      <c r="R85" s="310"/>
      <c r="S85" s="310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15"/>
      <c r="R86" s="315"/>
      <c r="S86" s="315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15"/>
      <c r="R87" s="315"/>
      <c r="S87" s="315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15"/>
      <c r="R88" s="315"/>
      <c r="S88" s="315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37"/>
      <c r="R89" s="338"/>
      <c r="S89" s="33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300000</v>
      </c>
      <c r="C91" s="34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12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2021-05-04(화) 오전 00:00</v>
      </c>
      <c r="C96" s="353"/>
      <c r="D96" s="312" t="str">
        <f>TEXT($G$1, "[$-ko-KR]yyyy-mm-dd(ddd) ") &amp; "오후 14:00"</f>
        <v>2021-05-04(화) 오후 14:00</v>
      </c>
      <c r="E96" s="313"/>
      <c r="F96" s="314"/>
      <c r="G96" s="312" t="str">
        <f>TEXT($G$1, "[$-ko-KR]yyyy-mm-dd(ddd) ") &amp; "오후 19:00"</f>
        <v>2021-05-04(화) 오후 19:00</v>
      </c>
      <c r="H96" s="313"/>
      <c r="I96" s="314"/>
      <c r="J96" s="312" t="str">
        <f>TEXT($G$1, "[$-ko-KR]yyyy-mm-dd(ddd) ") &amp; "오후 21:00"</f>
        <v>2021-05-04(화) 오후 21:00</v>
      </c>
      <c r="K96" s="313"/>
      <c r="L96" s="314"/>
      <c r="M96" s="312" t="str">
        <f>TEXT($G$1+1, "[$-ko-KR]yyyy-mm-dd(ddd) ") &amp; "오전 00:00"</f>
        <v>2021-05-05(수)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10"/>
      <c r="R98" s="310"/>
      <c r="S98" s="310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10"/>
      <c r="R99" s="310"/>
      <c r="S99" s="310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15"/>
      <c r="R100" s="315"/>
      <c r="S100" s="315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15"/>
      <c r="R101" s="315"/>
      <c r="S101" s="315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15"/>
      <c r="R102" s="315"/>
      <c r="S102" s="315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15"/>
      <c r="R103" s="315"/>
      <c r="S103" s="315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15"/>
      <c r="R104" s="315"/>
      <c r="S104" s="315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15"/>
      <c r="R105" s="315"/>
      <c r="S105" s="315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24"/>
      <c r="R107" s="325"/>
      <c r="S107" s="326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27"/>
      <c r="R108" s="328"/>
      <c r="S108" s="329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30"/>
      <c r="R109" s="331"/>
      <c r="S109" s="332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15"/>
      <c r="R110" s="315"/>
      <c r="S110" s="315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10"/>
      <c r="R111" s="310"/>
      <c r="S111" s="310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10"/>
      <c r="R112" s="310"/>
      <c r="S112" s="310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15"/>
      <c r="R113" s="315"/>
      <c r="S113" s="315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15"/>
      <c r="R114" s="315"/>
      <c r="S114" s="315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15"/>
      <c r="R115" s="315"/>
      <c r="S115" s="315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37"/>
      <c r="R116" s="338"/>
      <c r="S116" s="33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300000</v>
      </c>
      <c r="C118" s="34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12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2021-05-04(화) 오전 00:00</v>
      </c>
      <c r="C123" s="353"/>
      <c r="D123" s="312" t="str">
        <f>TEXT($G$1, "[$-ko-KR]yyyy-mm-dd(ddd) ") &amp; "오후 14:00"</f>
        <v>2021-05-04(화) 오후 14:00</v>
      </c>
      <c r="E123" s="313"/>
      <c r="F123" s="314"/>
      <c r="G123" s="312" t="str">
        <f>TEXT($G$1, "[$-ko-KR]yyyy-mm-dd(ddd) ") &amp; "오후 19:00"</f>
        <v>2021-05-04(화) 오후 19:00</v>
      </c>
      <c r="H123" s="313"/>
      <c r="I123" s="314"/>
      <c r="J123" s="312" t="str">
        <f>TEXT($G$1, "[$-ko-KR]yyyy-mm-dd(ddd) ") &amp; "오후 21:00"</f>
        <v>2021-05-04(화) 오후 21:00</v>
      </c>
      <c r="K123" s="313"/>
      <c r="L123" s="314"/>
      <c r="M123" s="312" t="str">
        <f>TEXT($G$1+1, "[$-ko-KR]yyyy-mm-dd(ddd) ") &amp; "오전 00:00"</f>
        <v>2021-05-05(수)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10"/>
      <c r="R125" s="310"/>
      <c r="S125" s="310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10"/>
      <c r="R126" s="310"/>
      <c r="S126" s="310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15"/>
      <c r="R127" s="315"/>
      <c r="S127" s="315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15"/>
      <c r="R128" s="315"/>
      <c r="S128" s="315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15"/>
      <c r="R129" s="315"/>
      <c r="S129" s="315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15"/>
      <c r="R130" s="315"/>
      <c r="S130" s="315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15"/>
      <c r="R131" s="315"/>
      <c r="S131" s="315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15"/>
      <c r="R132" s="315"/>
      <c r="S132" s="315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24"/>
      <c r="R134" s="325"/>
      <c r="S134" s="326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27"/>
      <c r="R135" s="328"/>
      <c r="S135" s="329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30"/>
      <c r="R136" s="331"/>
      <c r="S136" s="332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15"/>
      <c r="R137" s="315"/>
      <c r="S137" s="315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10"/>
      <c r="R138" s="310"/>
      <c r="S138" s="310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10"/>
      <c r="R139" s="310"/>
      <c r="S139" s="310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15"/>
      <c r="R140" s="315"/>
      <c r="S140" s="315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15"/>
      <c r="R141" s="315"/>
      <c r="S141" s="31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15"/>
      <c r="R142" s="315"/>
      <c r="S142" s="31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300000</v>
      </c>
      <c r="C145" s="34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12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2021-05-04(화) 오전 00:00</v>
      </c>
      <c r="C150" s="353"/>
      <c r="D150" s="312" t="str">
        <f>TEXT($G$1, "[$-ko-KR]yyyy-mm-dd(ddd) ") &amp; "오후 14:00"</f>
        <v>2021-05-04(화) 오후 14:00</v>
      </c>
      <c r="E150" s="313"/>
      <c r="F150" s="314"/>
      <c r="G150" s="312" t="str">
        <f>TEXT($G$1, "[$-ko-KR]yyyy-mm-dd(ddd) ") &amp; "오후 19:00"</f>
        <v>2021-05-04(화) 오후 19:00</v>
      </c>
      <c r="H150" s="313"/>
      <c r="I150" s="314"/>
      <c r="J150" s="312" t="str">
        <f>TEXT($G$1, "[$-ko-KR]yyyy-mm-dd(ddd) ") &amp; "오후 21:00"</f>
        <v>2021-05-04(화) 오후 21:00</v>
      </c>
      <c r="K150" s="313"/>
      <c r="L150" s="314"/>
      <c r="M150" s="312" t="str">
        <f>TEXT($G$1+1, "[$-ko-KR]yyyy-mm-dd(ddd) ") &amp; "오전 00:00"</f>
        <v>2021-05-05(수)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10"/>
      <c r="R152" s="310"/>
      <c r="S152" s="310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10"/>
      <c r="R153" s="310"/>
      <c r="S153" s="310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15"/>
      <c r="R154" s="315"/>
      <c r="S154" s="315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15"/>
      <c r="R155" s="315"/>
      <c r="S155" s="315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15"/>
      <c r="R156" s="315"/>
      <c r="S156" s="315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15"/>
      <c r="R157" s="315"/>
      <c r="S157" s="315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15"/>
      <c r="R158" s="315"/>
      <c r="S158" s="315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15"/>
      <c r="R159" s="315"/>
      <c r="S159" s="315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24"/>
      <c r="R161" s="325"/>
      <c r="S161" s="326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27"/>
      <c r="R162" s="328"/>
      <c r="S162" s="329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30"/>
      <c r="R163" s="331"/>
      <c r="S163" s="332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15"/>
      <c r="R164" s="315"/>
      <c r="S164" s="315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10"/>
      <c r="R165" s="310"/>
      <c r="S165" s="310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10"/>
      <c r="R166" s="310"/>
      <c r="S166" s="310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15"/>
      <c r="R167" s="315"/>
      <c r="S167" s="315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15"/>
      <c r="R168" s="315"/>
      <c r="S168" s="315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15"/>
      <c r="R169" s="315"/>
      <c r="S169" s="315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37"/>
      <c r="R170" s="338"/>
      <c r="S170" s="33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300000</v>
      </c>
      <c r="C172" s="34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12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2021-05-04(화) 오전 00:00</v>
      </c>
      <c r="C177" s="353"/>
      <c r="D177" s="312" t="str">
        <f>TEXT($G$1, "[$-ko-KR]yyyy-mm-dd(ddd) ") &amp; "오후 14:00"</f>
        <v>2021-05-04(화) 오후 14:00</v>
      </c>
      <c r="E177" s="313"/>
      <c r="F177" s="314"/>
      <c r="G177" s="312" t="str">
        <f>TEXT($G$1, "[$-ko-KR]yyyy-mm-dd(ddd) ") &amp; "오후 19:00"</f>
        <v>2021-05-04(화) 오후 19:00</v>
      </c>
      <c r="H177" s="313"/>
      <c r="I177" s="314"/>
      <c r="J177" s="312" t="str">
        <f>TEXT($G$1, "[$-ko-KR]yyyy-mm-dd(ddd) ") &amp; "오후 21:00"</f>
        <v>2021-05-04(화) 오후 21:00</v>
      </c>
      <c r="K177" s="313"/>
      <c r="L177" s="314"/>
      <c r="M177" s="312" t="str">
        <f>TEXT($G$1+1, "[$-ko-KR]yyyy-mm-dd(ddd) ") &amp; "오전 00:00"</f>
        <v>2021-05-05(수)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10"/>
      <c r="R179" s="310"/>
      <c r="S179" s="310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10"/>
      <c r="R180" s="310"/>
      <c r="S180" s="310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15"/>
      <c r="R181" s="315"/>
      <c r="S181" s="315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15"/>
      <c r="R182" s="315"/>
      <c r="S182" s="315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15"/>
      <c r="R183" s="315"/>
      <c r="S183" s="315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15"/>
      <c r="R184" s="315"/>
      <c r="S184" s="315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15"/>
      <c r="R185" s="315"/>
      <c r="S185" s="315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15"/>
      <c r="R186" s="315"/>
      <c r="S186" s="315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24"/>
      <c r="R188" s="325"/>
      <c r="S188" s="326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27"/>
      <c r="R189" s="328"/>
      <c r="S189" s="329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30"/>
      <c r="R190" s="331"/>
      <c r="S190" s="332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15"/>
      <c r="R191" s="315"/>
      <c r="S191" s="315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10"/>
      <c r="R192" s="310"/>
      <c r="S192" s="310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10"/>
      <c r="R193" s="310"/>
      <c r="S193" s="310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15"/>
      <c r="R194" s="315"/>
      <c r="S194" s="315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15"/>
      <c r="R195" s="315"/>
      <c r="S195" s="315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15"/>
      <c r="R196" s="315"/>
      <c r="S196" s="315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37"/>
      <c r="R197" s="338"/>
      <c r="S197" s="33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300000</v>
      </c>
      <c r="C199" s="34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44321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117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117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117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49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2021-05-05(수) 오전 00:00</v>
      </c>
      <c r="C15" s="356"/>
      <c r="D15" s="312" t="str">
        <f>TEXT($G$1, "[$-ko-KR]yyyy-mm-dd(ddd) ") &amp; "오후 14:00"</f>
        <v>2021-05-05(수) 오후 14:00</v>
      </c>
      <c r="E15" s="313"/>
      <c r="F15" s="314"/>
      <c r="G15" s="312" t="str">
        <f>TEXT($G$1, "[$-ko-KR]yyyy-mm-dd(ddd) ") &amp; "오후 19:00"</f>
        <v>2021-05-05(수) 오후 19:00</v>
      </c>
      <c r="H15" s="313"/>
      <c r="I15" s="314"/>
      <c r="J15" s="312" t="str">
        <f>TEXT($G$1, "[$-ko-KR]yyyy-mm-dd(ddd) ") &amp; "오후 21:00"</f>
        <v>2021-05-05(수) 오후 21:00</v>
      </c>
      <c r="K15" s="313"/>
      <c r="L15" s="314"/>
      <c r="M15" s="312" t="str">
        <f>TEXT($G$1+1, "[$-ko-KR]yyyy-mm-dd(ddd) ") &amp; "오전 00:00"</f>
        <v>2021-05-06(목)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15"/>
      <c r="R19" s="315"/>
      <c r="S19" s="315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15"/>
      <c r="R20" s="315"/>
      <c r="S20" s="315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15"/>
      <c r="R21" s="315"/>
      <c r="S21" s="315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15"/>
      <c r="R22" s="315"/>
      <c r="S22" s="315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15"/>
      <c r="R23" s="315"/>
      <c r="S23" s="315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15"/>
      <c r="R24" s="315"/>
      <c r="S24" s="315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4"/>
      <c r="R26" s="325"/>
      <c r="S26" s="326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7"/>
      <c r="R27" s="328"/>
      <c r="S27" s="329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0"/>
      <c r="R28" s="331"/>
      <c r="S28" s="332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15"/>
      <c r="R29" s="315"/>
      <c r="S29" s="315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49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2021-05-05(수) 오전 00:00</v>
      </c>
      <c r="C42" s="353"/>
      <c r="D42" s="312" t="str">
        <f>TEXT($G$1, "[$-ko-KR]yyyy-mm-dd(ddd) ") &amp; "오후 14:00"</f>
        <v>2021-05-05(수) 오후 14:00</v>
      </c>
      <c r="E42" s="313"/>
      <c r="F42" s="314"/>
      <c r="G42" s="312" t="str">
        <f>TEXT($G$1, "[$-ko-KR]yyyy-mm-dd(ddd) ") &amp; "오후 19:00"</f>
        <v>2021-05-05(수) 오후 19:00</v>
      </c>
      <c r="H42" s="313"/>
      <c r="I42" s="314"/>
      <c r="J42" s="312" t="str">
        <f>TEXT($G$1, "[$-ko-KR]yyyy-mm-dd(ddd) ") &amp; "오후 21:00"</f>
        <v>2021-05-05(수) 오후 21:00</v>
      </c>
      <c r="K42" s="313"/>
      <c r="L42" s="314"/>
      <c r="M42" s="312" t="str">
        <f>TEXT($G$1+1, "[$-ko-KR]yyyy-mm-dd(ddd) ") &amp; "오전 00:00"</f>
        <v>2021-05-06(목)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10"/>
      <c r="R44" s="310"/>
      <c r="S44" s="310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10"/>
      <c r="R45" s="310"/>
      <c r="S45" s="310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15"/>
      <c r="R46" s="315"/>
      <c r="S46" s="315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15"/>
      <c r="R47" s="315"/>
      <c r="S47" s="315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15"/>
      <c r="R48" s="315"/>
      <c r="S48" s="315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15"/>
      <c r="R49" s="315"/>
      <c r="S49" s="315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15"/>
      <c r="R50" s="315"/>
      <c r="S50" s="315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15"/>
      <c r="R51" s="315"/>
      <c r="S51" s="315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24"/>
      <c r="R53" s="325"/>
      <c r="S53" s="326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27"/>
      <c r="R54" s="328"/>
      <c r="S54" s="329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30"/>
      <c r="R55" s="331"/>
      <c r="S55" s="332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15"/>
      <c r="R56" s="315"/>
      <c r="S56" s="315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10"/>
      <c r="R57" s="310"/>
      <c r="S57" s="310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10"/>
      <c r="R58" s="310"/>
      <c r="S58" s="310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15"/>
      <c r="R59" s="315"/>
      <c r="S59" s="315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15"/>
      <c r="R60" s="315"/>
      <c r="S60" s="315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15"/>
      <c r="R61" s="315"/>
      <c r="S61" s="31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49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2021-05-05(수) 오전 00:00</v>
      </c>
      <c r="C69" s="353"/>
      <c r="D69" s="312" t="str">
        <f>TEXT($G$1, "[$-ko-KR]yyyy-mm-dd(ddd) ") &amp; "오후 14:00"</f>
        <v>2021-05-05(수) 오후 14:00</v>
      </c>
      <c r="E69" s="313"/>
      <c r="F69" s="314"/>
      <c r="G69" s="312" t="str">
        <f>TEXT($G$1, "[$-ko-KR]yyyy-mm-dd(ddd) ") &amp; "오후 19:00"</f>
        <v>2021-05-05(수) 오후 19:00</v>
      </c>
      <c r="H69" s="313"/>
      <c r="I69" s="314"/>
      <c r="J69" s="312" t="str">
        <f>TEXT($G$1, "[$-ko-KR]yyyy-mm-dd(ddd) ") &amp; "오후 21:00"</f>
        <v>2021-05-05(수) 오후 21:00</v>
      </c>
      <c r="K69" s="313"/>
      <c r="L69" s="314"/>
      <c r="M69" s="312" t="str">
        <f>TEXT($G$1+1, "[$-ko-KR]yyyy-mm-dd(ddd) ") &amp; "오전 00:00"</f>
        <v>2021-05-06(목)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10"/>
      <c r="R71" s="310"/>
      <c r="S71" s="310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10"/>
      <c r="R72" s="310"/>
      <c r="S72" s="310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15"/>
      <c r="R73" s="315"/>
      <c r="S73" s="315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15"/>
      <c r="R74" s="315"/>
      <c r="S74" s="315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15"/>
      <c r="R75" s="315"/>
      <c r="S75" s="315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15"/>
      <c r="R76" s="315"/>
      <c r="S76" s="315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15"/>
      <c r="R77" s="315"/>
      <c r="S77" s="315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15"/>
      <c r="R78" s="315"/>
      <c r="S78" s="315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24"/>
      <c r="R80" s="325"/>
      <c r="S80" s="326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27"/>
      <c r="R81" s="328"/>
      <c r="S81" s="329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30"/>
      <c r="R82" s="331"/>
      <c r="S82" s="332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15"/>
      <c r="R83" s="315"/>
      <c r="S83" s="315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10"/>
      <c r="R84" s="310"/>
      <c r="S84" s="310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10"/>
      <c r="R85" s="310"/>
      <c r="S85" s="310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15"/>
      <c r="R86" s="315"/>
      <c r="S86" s="315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15"/>
      <c r="R87" s="315"/>
      <c r="S87" s="315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15"/>
      <c r="R88" s="315"/>
      <c r="S88" s="315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37"/>
      <c r="R89" s="338"/>
      <c r="S89" s="33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49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2021-05-05(수) 오전 00:00</v>
      </c>
      <c r="C96" s="353"/>
      <c r="D96" s="312" t="str">
        <f>TEXT($G$1, "[$-ko-KR]yyyy-mm-dd(ddd) ") &amp; "오후 14:00"</f>
        <v>2021-05-05(수) 오후 14:00</v>
      </c>
      <c r="E96" s="313"/>
      <c r="F96" s="314"/>
      <c r="G96" s="312" t="str">
        <f>TEXT($G$1, "[$-ko-KR]yyyy-mm-dd(ddd) ") &amp; "오후 19:00"</f>
        <v>2021-05-05(수) 오후 19:00</v>
      </c>
      <c r="H96" s="313"/>
      <c r="I96" s="314"/>
      <c r="J96" s="312" t="str">
        <f>TEXT($G$1, "[$-ko-KR]yyyy-mm-dd(ddd) ") &amp; "오후 21:00"</f>
        <v>2021-05-05(수) 오후 21:00</v>
      </c>
      <c r="K96" s="313"/>
      <c r="L96" s="314"/>
      <c r="M96" s="312" t="str">
        <f>TEXT($G$1+1, "[$-ko-KR]yyyy-mm-dd(ddd) ") &amp; "오전 00:00"</f>
        <v>2021-05-06(목)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10"/>
      <c r="R98" s="310"/>
      <c r="S98" s="310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10"/>
      <c r="R99" s="310"/>
      <c r="S99" s="310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15"/>
      <c r="R100" s="315"/>
      <c r="S100" s="315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15"/>
      <c r="R101" s="315"/>
      <c r="S101" s="315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15"/>
      <c r="R102" s="315"/>
      <c r="S102" s="315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15"/>
      <c r="R103" s="315"/>
      <c r="S103" s="315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15"/>
      <c r="R104" s="315"/>
      <c r="S104" s="315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15"/>
      <c r="R105" s="315"/>
      <c r="S105" s="315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24"/>
      <c r="R107" s="325"/>
      <c r="S107" s="326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27"/>
      <c r="R108" s="328"/>
      <c r="S108" s="329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30"/>
      <c r="R109" s="331"/>
      <c r="S109" s="332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15"/>
      <c r="R110" s="315"/>
      <c r="S110" s="315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10"/>
      <c r="R111" s="310"/>
      <c r="S111" s="310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10"/>
      <c r="R112" s="310"/>
      <c r="S112" s="310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15"/>
      <c r="R113" s="315"/>
      <c r="S113" s="315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15"/>
      <c r="R114" s="315"/>
      <c r="S114" s="315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15"/>
      <c r="R115" s="315"/>
      <c r="S115" s="315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37"/>
      <c r="R116" s="338"/>
      <c r="S116" s="33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49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2021-05-05(수) 오전 00:00</v>
      </c>
      <c r="C123" s="353"/>
      <c r="D123" s="312" t="str">
        <f>TEXT($G$1, "[$-ko-KR]yyyy-mm-dd(ddd) ") &amp; "오후 14:00"</f>
        <v>2021-05-05(수) 오후 14:00</v>
      </c>
      <c r="E123" s="313"/>
      <c r="F123" s="314"/>
      <c r="G123" s="312" t="str">
        <f>TEXT($G$1, "[$-ko-KR]yyyy-mm-dd(ddd) ") &amp; "오후 19:00"</f>
        <v>2021-05-05(수) 오후 19:00</v>
      </c>
      <c r="H123" s="313"/>
      <c r="I123" s="314"/>
      <c r="J123" s="312" t="str">
        <f>TEXT($G$1, "[$-ko-KR]yyyy-mm-dd(ddd) ") &amp; "오후 21:00"</f>
        <v>2021-05-05(수) 오후 21:00</v>
      </c>
      <c r="K123" s="313"/>
      <c r="L123" s="314"/>
      <c r="M123" s="312" t="str">
        <f>TEXT($G$1+1, "[$-ko-KR]yyyy-mm-dd(ddd) ") &amp; "오전 00:00"</f>
        <v>2021-05-06(목)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10"/>
      <c r="R125" s="310"/>
      <c r="S125" s="310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10"/>
      <c r="R126" s="310"/>
      <c r="S126" s="310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15"/>
      <c r="R127" s="315"/>
      <c r="S127" s="315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15"/>
      <c r="R128" s="315"/>
      <c r="S128" s="315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15"/>
      <c r="R129" s="315"/>
      <c r="S129" s="315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15"/>
      <c r="R130" s="315"/>
      <c r="S130" s="315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15"/>
      <c r="R131" s="315"/>
      <c r="S131" s="315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15"/>
      <c r="R132" s="315"/>
      <c r="S132" s="315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24"/>
      <c r="R134" s="325"/>
      <c r="S134" s="326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27"/>
      <c r="R135" s="328"/>
      <c r="S135" s="329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30"/>
      <c r="R136" s="331"/>
      <c r="S136" s="332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15"/>
      <c r="R137" s="315"/>
      <c r="S137" s="315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10"/>
      <c r="R138" s="310"/>
      <c r="S138" s="310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10"/>
      <c r="R139" s="310"/>
      <c r="S139" s="310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15"/>
      <c r="R140" s="315"/>
      <c r="S140" s="315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15"/>
      <c r="R141" s="315"/>
      <c r="S141" s="315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15"/>
      <c r="R142" s="315"/>
      <c r="S142" s="31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49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2021-05-05(수) 오전 00:00</v>
      </c>
      <c r="C150" s="353"/>
      <c r="D150" s="312" t="str">
        <f>TEXT($G$1, "[$-ko-KR]yyyy-mm-dd(ddd) ") &amp; "오후 14:00"</f>
        <v>2021-05-05(수) 오후 14:00</v>
      </c>
      <c r="E150" s="313"/>
      <c r="F150" s="314"/>
      <c r="G150" s="312" t="str">
        <f>TEXT($G$1, "[$-ko-KR]yyyy-mm-dd(ddd) ") &amp; "오후 19:00"</f>
        <v>2021-05-05(수) 오후 19:00</v>
      </c>
      <c r="H150" s="313"/>
      <c r="I150" s="314"/>
      <c r="J150" s="312" t="str">
        <f>TEXT($G$1, "[$-ko-KR]yyyy-mm-dd(ddd) ") &amp; "오후 21:00"</f>
        <v>2021-05-05(수) 오후 21:00</v>
      </c>
      <c r="K150" s="313"/>
      <c r="L150" s="314"/>
      <c r="M150" s="312" t="str">
        <f>TEXT($G$1+1, "[$-ko-KR]yyyy-mm-dd(ddd) ") &amp; "오전 00:00"</f>
        <v>2021-05-06(목)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10"/>
      <c r="R152" s="310"/>
      <c r="S152" s="310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10"/>
      <c r="R153" s="310"/>
      <c r="S153" s="310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15"/>
      <c r="R154" s="315"/>
      <c r="S154" s="315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15"/>
      <c r="R155" s="315"/>
      <c r="S155" s="315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15"/>
      <c r="R156" s="315"/>
      <c r="S156" s="315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15"/>
      <c r="R157" s="315"/>
      <c r="S157" s="315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15"/>
      <c r="R158" s="315"/>
      <c r="S158" s="315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15"/>
      <c r="R159" s="315"/>
      <c r="S159" s="315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24"/>
      <c r="R161" s="325"/>
      <c r="S161" s="326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27"/>
      <c r="R162" s="328"/>
      <c r="S162" s="329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30"/>
      <c r="R163" s="331"/>
      <c r="S163" s="332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15"/>
      <c r="R164" s="315"/>
      <c r="S164" s="315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10"/>
      <c r="R165" s="310"/>
      <c r="S165" s="310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10"/>
      <c r="R166" s="310"/>
      <c r="S166" s="310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15"/>
      <c r="R167" s="315"/>
      <c r="S167" s="315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15"/>
      <c r="R168" s="315"/>
      <c r="S168" s="315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15"/>
      <c r="R169" s="315"/>
      <c r="S169" s="315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37"/>
      <c r="R170" s="338"/>
      <c r="S170" s="33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49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2021-05-05(수) 오전 00:00</v>
      </c>
      <c r="C177" s="353"/>
      <c r="D177" s="312" t="str">
        <f>TEXT($G$1, "[$-ko-KR]yyyy-mm-dd(ddd) ") &amp; "오후 14:00"</f>
        <v>2021-05-05(수) 오후 14:00</v>
      </c>
      <c r="E177" s="313"/>
      <c r="F177" s="314"/>
      <c r="G177" s="312" t="str">
        <f>TEXT($G$1, "[$-ko-KR]yyyy-mm-dd(ddd) ") &amp; "오후 19:00"</f>
        <v>2021-05-05(수) 오후 19:00</v>
      </c>
      <c r="H177" s="313"/>
      <c r="I177" s="314"/>
      <c r="J177" s="312" t="str">
        <f>TEXT($G$1, "[$-ko-KR]yyyy-mm-dd(ddd) ") &amp; "오후 21:00"</f>
        <v>2021-05-05(수) 오후 21:00</v>
      </c>
      <c r="K177" s="313"/>
      <c r="L177" s="314"/>
      <c r="M177" s="312" t="str">
        <f>TEXT($G$1+1, "[$-ko-KR]yyyy-mm-dd(ddd) ") &amp; "오전 00:00"</f>
        <v>2021-05-06(목)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10"/>
      <c r="R179" s="310"/>
      <c r="S179" s="310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10"/>
      <c r="R180" s="310"/>
      <c r="S180" s="310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15"/>
      <c r="R181" s="315"/>
      <c r="S181" s="315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15"/>
      <c r="R182" s="315"/>
      <c r="S182" s="315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15"/>
      <c r="R183" s="315"/>
      <c r="S183" s="315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15"/>
      <c r="R184" s="315"/>
      <c r="S184" s="315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15"/>
      <c r="R185" s="315"/>
      <c r="S185" s="315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15"/>
      <c r="R186" s="315"/>
      <c r="S186" s="315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24"/>
      <c r="R188" s="325"/>
      <c r="S188" s="326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27"/>
      <c r="R189" s="328"/>
      <c r="S189" s="329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30"/>
      <c r="R190" s="331"/>
      <c r="S190" s="332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15"/>
      <c r="R191" s="315"/>
      <c r="S191" s="315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10"/>
      <c r="R192" s="310"/>
      <c r="S192" s="310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10"/>
      <c r="R193" s="310"/>
      <c r="S193" s="310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15"/>
      <c r="R194" s="315"/>
      <c r="S194" s="315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15"/>
      <c r="R195" s="315"/>
      <c r="S195" s="315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15"/>
      <c r="R196" s="315"/>
      <c r="S196" s="315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37"/>
      <c r="R197" s="338"/>
      <c r="S197" s="33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44322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117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117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117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59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2021-05-06(목) 오전 00:00</v>
      </c>
      <c r="C15" s="356"/>
      <c r="D15" s="312" t="str">
        <f>TEXT($G$1, "[$-ko-KR]yyyy-mm-dd(ddd) ") &amp; "오후 14:00"</f>
        <v>2021-05-06(목) 오후 14:00</v>
      </c>
      <c r="E15" s="313"/>
      <c r="F15" s="314"/>
      <c r="G15" s="312" t="str">
        <f>TEXT($G$1, "[$-ko-KR]yyyy-mm-dd(ddd) ") &amp; "오후 19:00"</f>
        <v>2021-05-06(목) 오후 19:00</v>
      </c>
      <c r="H15" s="313"/>
      <c r="I15" s="314"/>
      <c r="J15" s="312" t="str">
        <f>TEXT($G$1, "[$-ko-KR]yyyy-mm-dd(ddd) ") &amp; "오후 21:00"</f>
        <v>2021-05-06(목) 오후 21:00</v>
      </c>
      <c r="K15" s="313"/>
      <c r="L15" s="314"/>
      <c r="M15" s="312" t="str">
        <f>TEXT($G$1+1, "[$-ko-KR]yyyy-mm-dd(ddd) ") &amp; "오전 00:00"</f>
        <v>2021-05-07(금)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10"/>
      <c r="R17" s="310"/>
      <c r="S17" s="310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10"/>
      <c r="R18" s="310"/>
      <c r="S18" s="310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15"/>
      <c r="R19" s="315"/>
      <c r="S19" s="315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15"/>
      <c r="R20" s="315"/>
      <c r="S20" s="315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15"/>
      <c r="R21" s="315"/>
      <c r="S21" s="315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15"/>
      <c r="R22" s="315"/>
      <c r="S22" s="315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15"/>
      <c r="R23" s="315"/>
      <c r="S23" s="315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15"/>
      <c r="R24" s="315"/>
      <c r="S24" s="315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24"/>
      <c r="R26" s="325"/>
      <c r="S26" s="326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27"/>
      <c r="R27" s="328"/>
      <c r="S27" s="329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30"/>
      <c r="R28" s="331"/>
      <c r="S28" s="332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15"/>
      <c r="R29" s="315"/>
      <c r="S29" s="315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10"/>
      <c r="R30" s="310"/>
      <c r="S30" s="310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10"/>
      <c r="R31" s="310"/>
      <c r="S31" s="310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15"/>
      <c r="R32" s="315"/>
      <c r="S32" s="315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15"/>
      <c r="R33" s="315"/>
      <c r="S33" s="315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15"/>
      <c r="R34" s="315"/>
      <c r="S34" s="315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37"/>
      <c r="R35" s="338"/>
      <c r="S35" s="33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59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2021-05-06(목) 오전 00:00</v>
      </c>
      <c r="C42" s="353"/>
      <c r="D42" s="312" t="str">
        <f>TEXT($G$1, "[$-ko-KR]yyyy-mm-dd(ddd) ") &amp; "오후 14:00"</f>
        <v>2021-05-06(목) 오후 14:00</v>
      </c>
      <c r="E42" s="313"/>
      <c r="F42" s="314"/>
      <c r="G42" s="312" t="str">
        <f>TEXT($G$1, "[$-ko-KR]yyyy-mm-dd(ddd) ") &amp; "오후 19:00"</f>
        <v>2021-05-06(목) 오후 19:00</v>
      </c>
      <c r="H42" s="313"/>
      <c r="I42" s="314"/>
      <c r="J42" s="312" t="str">
        <f>TEXT($G$1, "[$-ko-KR]yyyy-mm-dd(ddd) ") &amp; "오후 21:00"</f>
        <v>2021-05-06(목) 오후 21:00</v>
      </c>
      <c r="K42" s="313"/>
      <c r="L42" s="314"/>
      <c r="M42" s="312" t="str">
        <f>TEXT($G$1+1, "[$-ko-KR]yyyy-mm-dd(ddd) ") &amp; "오전 00:00"</f>
        <v>2021-05-07(금)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10"/>
      <c r="R44" s="310"/>
      <c r="S44" s="310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10"/>
      <c r="R45" s="310"/>
      <c r="S45" s="310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15"/>
      <c r="R46" s="315"/>
      <c r="S46" s="315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15"/>
      <c r="R47" s="315"/>
      <c r="S47" s="315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15"/>
      <c r="R48" s="315"/>
      <c r="S48" s="315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15"/>
      <c r="R49" s="315"/>
      <c r="S49" s="315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15"/>
      <c r="R50" s="315"/>
      <c r="S50" s="315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15"/>
      <c r="R51" s="315"/>
      <c r="S51" s="315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24"/>
      <c r="R53" s="325"/>
      <c r="S53" s="326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27"/>
      <c r="R54" s="328"/>
      <c r="S54" s="329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30"/>
      <c r="R55" s="331"/>
      <c r="S55" s="332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15"/>
      <c r="R56" s="315"/>
      <c r="S56" s="315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10"/>
      <c r="R57" s="310"/>
      <c r="S57" s="310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10"/>
      <c r="R58" s="310"/>
      <c r="S58" s="310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15"/>
      <c r="R59" s="315"/>
      <c r="S59" s="315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15"/>
      <c r="R60" s="315"/>
      <c r="S60" s="315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15"/>
      <c r="R61" s="315"/>
      <c r="S61" s="315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59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2021-05-06(목) 오전 00:00</v>
      </c>
      <c r="C69" s="353"/>
      <c r="D69" s="312" t="str">
        <f>TEXT($G$1, "[$-ko-KR]yyyy-mm-dd(ddd) ") &amp; "오후 14:00"</f>
        <v>2021-05-06(목) 오후 14:00</v>
      </c>
      <c r="E69" s="313"/>
      <c r="F69" s="314"/>
      <c r="G69" s="312" t="str">
        <f>TEXT($G$1, "[$-ko-KR]yyyy-mm-dd(ddd) ") &amp; "오후 19:00"</f>
        <v>2021-05-06(목) 오후 19:00</v>
      </c>
      <c r="H69" s="313"/>
      <c r="I69" s="314"/>
      <c r="J69" s="312" t="str">
        <f>TEXT($G$1, "[$-ko-KR]yyyy-mm-dd(ddd) ") &amp; "오후 21:00"</f>
        <v>2021-05-06(목) 오후 21:00</v>
      </c>
      <c r="K69" s="313"/>
      <c r="L69" s="314"/>
      <c r="M69" s="312" t="str">
        <f>TEXT($G$1+1, "[$-ko-KR]yyyy-mm-dd(ddd) ") &amp; "오전 00:00"</f>
        <v>2021-05-07(금)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10"/>
      <c r="R71" s="310"/>
      <c r="S71" s="310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10"/>
      <c r="R72" s="310"/>
      <c r="S72" s="310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15"/>
      <c r="R73" s="315"/>
      <c r="S73" s="315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15"/>
      <c r="R74" s="315"/>
      <c r="S74" s="315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15"/>
      <c r="R75" s="315"/>
      <c r="S75" s="315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15"/>
      <c r="R76" s="315"/>
      <c r="S76" s="315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15"/>
      <c r="R77" s="315"/>
      <c r="S77" s="315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15"/>
      <c r="R78" s="315"/>
      <c r="S78" s="315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24"/>
      <c r="R80" s="325"/>
      <c r="S80" s="326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27"/>
      <c r="R81" s="328"/>
      <c r="S81" s="329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30"/>
      <c r="R82" s="331"/>
      <c r="S82" s="332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15"/>
      <c r="R83" s="315"/>
      <c r="S83" s="315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10"/>
      <c r="R84" s="310"/>
      <c r="S84" s="310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10"/>
      <c r="R85" s="310"/>
      <c r="S85" s="310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15"/>
      <c r="R86" s="315"/>
      <c r="S86" s="315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15"/>
      <c r="R87" s="315"/>
      <c r="S87" s="315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15"/>
      <c r="R88" s="315"/>
      <c r="S88" s="315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37"/>
      <c r="R89" s="338"/>
      <c r="S89" s="33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59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2021-05-06(목) 오전 00:00</v>
      </c>
      <c r="C96" s="353"/>
      <c r="D96" s="312" t="str">
        <f>TEXT($G$1, "[$-ko-KR]yyyy-mm-dd(ddd) ") &amp; "오후 14:00"</f>
        <v>2021-05-06(목) 오후 14:00</v>
      </c>
      <c r="E96" s="313"/>
      <c r="F96" s="314"/>
      <c r="G96" s="312" t="str">
        <f>TEXT($G$1, "[$-ko-KR]yyyy-mm-dd(ddd) ") &amp; "오후 19:00"</f>
        <v>2021-05-06(목) 오후 19:00</v>
      </c>
      <c r="H96" s="313"/>
      <c r="I96" s="314"/>
      <c r="J96" s="312" t="str">
        <f>TEXT($G$1, "[$-ko-KR]yyyy-mm-dd(ddd) ") &amp; "오후 21:00"</f>
        <v>2021-05-06(목) 오후 21:00</v>
      </c>
      <c r="K96" s="313"/>
      <c r="L96" s="314"/>
      <c r="M96" s="312" t="str">
        <f>TEXT($G$1+1, "[$-ko-KR]yyyy-mm-dd(ddd) ") &amp; "오전 00:00"</f>
        <v>2021-05-07(금)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10"/>
      <c r="R98" s="310"/>
      <c r="S98" s="310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10"/>
      <c r="R99" s="310"/>
      <c r="S99" s="310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15"/>
      <c r="R100" s="315"/>
      <c r="S100" s="315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15"/>
      <c r="R101" s="315"/>
      <c r="S101" s="315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15"/>
      <c r="R102" s="315"/>
      <c r="S102" s="315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15"/>
      <c r="R103" s="315"/>
      <c r="S103" s="315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15"/>
      <c r="R104" s="315"/>
      <c r="S104" s="315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15"/>
      <c r="R105" s="315"/>
      <c r="S105" s="315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24"/>
      <c r="R107" s="325"/>
      <c r="S107" s="326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27"/>
      <c r="R108" s="328"/>
      <c r="S108" s="329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30"/>
      <c r="R109" s="331"/>
      <c r="S109" s="332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15"/>
      <c r="R110" s="315"/>
      <c r="S110" s="315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10"/>
      <c r="R111" s="310"/>
      <c r="S111" s="310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10"/>
      <c r="R112" s="310"/>
      <c r="S112" s="310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15"/>
      <c r="R113" s="315"/>
      <c r="S113" s="315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15"/>
      <c r="R114" s="315"/>
      <c r="S114" s="315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15"/>
      <c r="R115" s="315"/>
      <c r="S115" s="315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37"/>
      <c r="R116" s="338"/>
      <c r="S116" s="33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59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2021-05-06(목) 오전 00:00</v>
      </c>
      <c r="C123" s="353"/>
      <c r="D123" s="312" t="str">
        <f>TEXT($G$1, "[$-ko-KR]yyyy-mm-dd(ddd) ") &amp; "오후 14:00"</f>
        <v>2021-05-06(목) 오후 14:00</v>
      </c>
      <c r="E123" s="313"/>
      <c r="F123" s="314"/>
      <c r="G123" s="312" t="str">
        <f>TEXT($G$1, "[$-ko-KR]yyyy-mm-dd(ddd) ") &amp; "오후 19:00"</f>
        <v>2021-05-06(목) 오후 19:00</v>
      </c>
      <c r="H123" s="313"/>
      <c r="I123" s="314"/>
      <c r="J123" s="312" t="str">
        <f>TEXT($G$1, "[$-ko-KR]yyyy-mm-dd(ddd) ") &amp; "오후 21:00"</f>
        <v>2021-05-06(목) 오후 21:00</v>
      </c>
      <c r="K123" s="313"/>
      <c r="L123" s="314"/>
      <c r="M123" s="312" t="str">
        <f>TEXT($G$1+1, "[$-ko-KR]yyyy-mm-dd(ddd) ") &amp; "오전 00:00"</f>
        <v>2021-05-07(금)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10"/>
      <c r="R125" s="310"/>
      <c r="S125" s="310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10"/>
      <c r="R126" s="310"/>
      <c r="S126" s="310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15"/>
      <c r="R127" s="315"/>
      <c r="S127" s="315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15"/>
      <c r="R128" s="315"/>
      <c r="S128" s="315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15"/>
      <c r="R129" s="315"/>
      <c r="S129" s="315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15"/>
      <c r="R130" s="315"/>
      <c r="S130" s="315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15"/>
      <c r="R131" s="315"/>
      <c r="S131" s="315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15"/>
      <c r="R132" s="315"/>
      <c r="S132" s="315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24"/>
      <c r="R134" s="325"/>
      <c r="S134" s="326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27"/>
      <c r="R135" s="328"/>
      <c r="S135" s="329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30"/>
      <c r="R136" s="331"/>
      <c r="S136" s="332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15"/>
      <c r="R137" s="315"/>
      <c r="S137" s="315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10"/>
      <c r="R138" s="310"/>
      <c r="S138" s="310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10"/>
      <c r="R139" s="310"/>
      <c r="S139" s="310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15"/>
      <c r="R140" s="315"/>
      <c r="S140" s="315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15"/>
      <c r="R141" s="315"/>
      <c r="S141" s="315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15"/>
      <c r="R142" s="315"/>
      <c r="S142" s="315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59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2021-05-06(목) 오전 00:00</v>
      </c>
      <c r="C150" s="353"/>
      <c r="D150" s="312" t="str">
        <f>TEXT($G$1, "[$-ko-KR]yyyy-mm-dd(ddd) ") &amp; "오후 14:00"</f>
        <v>2021-05-06(목) 오후 14:00</v>
      </c>
      <c r="E150" s="313"/>
      <c r="F150" s="314"/>
      <c r="G150" s="312" t="str">
        <f>TEXT($G$1, "[$-ko-KR]yyyy-mm-dd(ddd) ") &amp; "오후 19:00"</f>
        <v>2021-05-06(목) 오후 19:00</v>
      </c>
      <c r="H150" s="313"/>
      <c r="I150" s="314"/>
      <c r="J150" s="312" t="str">
        <f>TEXT($G$1, "[$-ko-KR]yyyy-mm-dd(ddd) ") &amp; "오후 21:00"</f>
        <v>2021-05-06(목) 오후 21:00</v>
      </c>
      <c r="K150" s="313"/>
      <c r="L150" s="314"/>
      <c r="M150" s="312" t="str">
        <f>TEXT($G$1+1, "[$-ko-KR]yyyy-mm-dd(ddd) ") &amp; "오전 00:00"</f>
        <v>2021-05-07(금)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10"/>
      <c r="R152" s="310"/>
      <c r="S152" s="310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10"/>
      <c r="R153" s="310"/>
      <c r="S153" s="310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15"/>
      <c r="R154" s="315"/>
      <c r="S154" s="315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15"/>
      <c r="R155" s="315"/>
      <c r="S155" s="315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15"/>
      <c r="R156" s="315"/>
      <c r="S156" s="315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15"/>
      <c r="R157" s="315"/>
      <c r="S157" s="315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15"/>
      <c r="R158" s="315"/>
      <c r="S158" s="315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15"/>
      <c r="R159" s="315"/>
      <c r="S159" s="315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24"/>
      <c r="R161" s="325"/>
      <c r="S161" s="326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27"/>
      <c r="R162" s="328"/>
      <c r="S162" s="329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30"/>
      <c r="R163" s="331"/>
      <c r="S163" s="332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15"/>
      <c r="R164" s="315"/>
      <c r="S164" s="315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10"/>
      <c r="R165" s="310"/>
      <c r="S165" s="310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10"/>
      <c r="R166" s="310"/>
      <c r="S166" s="310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15"/>
      <c r="R167" s="315"/>
      <c r="S167" s="315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15"/>
      <c r="R168" s="315"/>
      <c r="S168" s="315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15"/>
      <c r="R169" s="315"/>
      <c r="S169" s="315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37"/>
      <c r="R170" s="338"/>
      <c r="S170" s="33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59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2021-05-06(목) 오전 00:00</v>
      </c>
      <c r="C177" s="353"/>
      <c r="D177" s="312" t="str">
        <f>TEXT($G$1, "[$-ko-KR]yyyy-mm-dd(ddd) ") &amp; "오후 14:00"</f>
        <v>2021-05-06(목) 오후 14:00</v>
      </c>
      <c r="E177" s="313"/>
      <c r="F177" s="314"/>
      <c r="G177" s="312" t="str">
        <f>TEXT($G$1, "[$-ko-KR]yyyy-mm-dd(ddd) ") &amp; "오후 19:00"</f>
        <v>2021-05-06(목) 오후 19:00</v>
      </c>
      <c r="H177" s="313"/>
      <c r="I177" s="314"/>
      <c r="J177" s="312" t="str">
        <f>TEXT($G$1, "[$-ko-KR]yyyy-mm-dd(ddd) ") &amp; "오후 21:00"</f>
        <v>2021-05-06(목) 오후 21:00</v>
      </c>
      <c r="K177" s="313"/>
      <c r="L177" s="314"/>
      <c r="M177" s="312" t="str">
        <f>TEXT($G$1+1, "[$-ko-KR]yyyy-mm-dd(ddd) ") &amp; "오전 00:00"</f>
        <v>2021-05-07(금)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10"/>
      <c r="R179" s="310"/>
      <c r="S179" s="310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10"/>
      <c r="R180" s="310"/>
      <c r="S180" s="310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15"/>
      <c r="R181" s="315"/>
      <c r="S181" s="315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15"/>
      <c r="R182" s="315"/>
      <c r="S182" s="315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15"/>
      <c r="R183" s="315"/>
      <c r="S183" s="315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15"/>
      <c r="R184" s="315"/>
      <c r="S184" s="315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15"/>
      <c r="R185" s="315"/>
      <c r="S185" s="315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15"/>
      <c r="R186" s="315"/>
      <c r="S186" s="315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24"/>
      <c r="R188" s="325"/>
      <c r="S188" s="326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27"/>
      <c r="R189" s="328"/>
      <c r="S189" s="329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30"/>
      <c r="R190" s="331"/>
      <c r="S190" s="332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15"/>
      <c r="R191" s="315"/>
      <c r="S191" s="315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10"/>
      <c r="R192" s="310"/>
      <c r="S192" s="310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10"/>
      <c r="R193" s="310"/>
      <c r="S193" s="310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15"/>
      <c r="R194" s="315"/>
      <c r="S194" s="315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15"/>
      <c r="R195" s="315"/>
      <c r="S195" s="315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15"/>
      <c r="R196" s="315"/>
      <c r="S196" s="315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37"/>
      <c r="R197" s="338"/>
      <c r="S197" s="33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44323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117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117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05"/>
      <c r="I7" s="306"/>
      <c r="J7" s="4" t="s">
        <v>21</v>
      </c>
      <c r="K7" s="301" t="s">
        <v>23</v>
      </c>
      <c r="L7" s="302"/>
      <c r="M7" s="302"/>
      <c r="N7" s="302"/>
      <c r="O7" s="303"/>
    </row>
    <row r="8" spans="1:19" ht="17.25" thickBot="1">
      <c r="A8" s="117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63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2021-05-07(금) 오전 00:00</v>
      </c>
      <c r="C15" s="356"/>
      <c r="D15" s="312" t="str">
        <f>TEXT($G$1, "[$-ko-KR]yyyy-mm-dd(ddd) ") &amp; "오후 14:00"</f>
        <v>2021-05-07(금) 오후 14:00</v>
      </c>
      <c r="E15" s="313"/>
      <c r="F15" s="314"/>
      <c r="G15" s="312" t="str">
        <f>TEXT($G$1, "[$-ko-KR]yyyy-mm-dd(ddd) ") &amp; "오후 19:00"</f>
        <v>2021-05-07(금) 오후 19:00</v>
      </c>
      <c r="H15" s="313"/>
      <c r="I15" s="314"/>
      <c r="J15" s="312" t="str">
        <f>TEXT($G$1, "[$-ko-KR]yyyy-mm-dd(ddd) ") &amp; "오후 21:00"</f>
        <v>2021-05-07(금) 오후 21:00</v>
      </c>
      <c r="K15" s="313"/>
      <c r="L15" s="314"/>
      <c r="M15" s="312" t="str">
        <f>TEXT($G$1+1, "[$-ko-KR]yyyy-mm-dd(ddd) ") &amp; "오전 00:00"</f>
        <v>2021-05-08(토)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10"/>
      <c r="R17" s="310"/>
      <c r="S17" s="310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10"/>
      <c r="R18" s="310"/>
      <c r="S18" s="310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15"/>
      <c r="R19" s="315"/>
      <c r="S19" s="315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15"/>
      <c r="R20" s="315"/>
      <c r="S20" s="315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15"/>
      <c r="R21" s="315"/>
      <c r="S21" s="315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15"/>
      <c r="R22" s="315"/>
      <c r="S22" s="315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15"/>
      <c r="R23" s="315"/>
      <c r="S23" s="315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15"/>
      <c r="R24" s="315"/>
      <c r="S24" s="315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24"/>
      <c r="R26" s="325"/>
      <c r="S26" s="326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27"/>
      <c r="R27" s="328"/>
      <c r="S27" s="329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30"/>
      <c r="R28" s="331"/>
      <c r="S28" s="332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15"/>
      <c r="R29" s="315"/>
      <c r="S29" s="315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10"/>
      <c r="R30" s="310"/>
      <c r="S30" s="310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10"/>
      <c r="R31" s="310"/>
      <c r="S31" s="310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15"/>
      <c r="R32" s="315"/>
      <c r="S32" s="315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15"/>
      <c r="R33" s="315"/>
      <c r="S33" s="315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15"/>
      <c r="R34" s="315"/>
      <c r="S34" s="315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37"/>
      <c r="R35" s="338"/>
      <c r="S35" s="33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63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2021-05-07(금) 오전 00:00</v>
      </c>
      <c r="C42" s="353"/>
      <c r="D42" s="312" t="str">
        <f>TEXT($G$1, "[$-ko-KR]yyyy-mm-dd(ddd) ") &amp; "오후 14:00"</f>
        <v>2021-05-07(금) 오후 14:00</v>
      </c>
      <c r="E42" s="313"/>
      <c r="F42" s="314"/>
      <c r="G42" s="312" t="str">
        <f>TEXT($G$1, "[$-ko-KR]yyyy-mm-dd(ddd) ") &amp; "오후 19:00"</f>
        <v>2021-05-07(금) 오후 19:00</v>
      </c>
      <c r="H42" s="313"/>
      <c r="I42" s="314"/>
      <c r="J42" s="312" t="str">
        <f>TEXT($G$1, "[$-ko-KR]yyyy-mm-dd(ddd) ") &amp; "오후 21:00"</f>
        <v>2021-05-07(금) 오후 21:00</v>
      </c>
      <c r="K42" s="313"/>
      <c r="L42" s="314"/>
      <c r="M42" s="312" t="str">
        <f>TEXT($G$1+1, "[$-ko-KR]yyyy-mm-dd(ddd) ") &amp; "오전 00:00"</f>
        <v>2021-05-08(토)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10"/>
      <c r="R44" s="310"/>
      <c r="S44" s="310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10"/>
      <c r="R45" s="310"/>
      <c r="S45" s="310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15"/>
      <c r="R46" s="315"/>
      <c r="S46" s="315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15"/>
      <c r="R47" s="315"/>
      <c r="S47" s="315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15"/>
      <c r="R48" s="315"/>
      <c r="S48" s="315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15"/>
      <c r="R49" s="315"/>
      <c r="S49" s="315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15"/>
      <c r="R50" s="315"/>
      <c r="S50" s="315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15"/>
      <c r="R51" s="315"/>
      <c r="S51" s="315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24"/>
      <c r="R53" s="325"/>
      <c r="S53" s="326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27"/>
      <c r="R54" s="328"/>
      <c r="S54" s="329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30"/>
      <c r="R55" s="331"/>
      <c r="S55" s="332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15"/>
      <c r="R56" s="315"/>
      <c r="S56" s="315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10"/>
      <c r="R57" s="310"/>
      <c r="S57" s="310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10"/>
      <c r="R58" s="310"/>
      <c r="S58" s="310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15"/>
      <c r="R59" s="315"/>
      <c r="S59" s="315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15"/>
      <c r="R60" s="315"/>
      <c r="S60" s="315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15"/>
      <c r="R61" s="315"/>
      <c r="S61" s="315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63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2021-05-07(금) 오전 00:00</v>
      </c>
      <c r="C69" s="353"/>
      <c r="D69" s="312" t="str">
        <f>TEXT($G$1, "[$-ko-KR]yyyy-mm-dd(ddd) ") &amp; "오후 14:00"</f>
        <v>2021-05-07(금) 오후 14:00</v>
      </c>
      <c r="E69" s="313"/>
      <c r="F69" s="314"/>
      <c r="G69" s="312" t="str">
        <f>TEXT($G$1, "[$-ko-KR]yyyy-mm-dd(ddd) ") &amp; "오후 19:00"</f>
        <v>2021-05-07(금) 오후 19:00</v>
      </c>
      <c r="H69" s="313"/>
      <c r="I69" s="314"/>
      <c r="J69" s="312" t="str">
        <f>TEXT($G$1, "[$-ko-KR]yyyy-mm-dd(ddd) ") &amp; "오후 21:00"</f>
        <v>2021-05-07(금) 오후 21:00</v>
      </c>
      <c r="K69" s="313"/>
      <c r="L69" s="314"/>
      <c r="M69" s="312" t="str">
        <f>TEXT($G$1+1, "[$-ko-KR]yyyy-mm-dd(ddd) ") &amp; "오전 00:00"</f>
        <v>2021-05-08(토)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10"/>
      <c r="R71" s="310"/>
      <c r="S71" s="310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10"/>
      <c r="R72" s="310"/>
      <c r="S72" s="310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15"/>
      <c r="R73" s="315"/>
      <c r="S73" s="315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15"/>
      <c r="R74" s="315"/>
      <c r="S74" s="315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15"/>
      <c r="R75" s="315"/>
      <c r="S75" s="315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15"/>
      <c r="R76" s="315"/>
      <c r="S76" s="315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15"/>
      <c r="R77" s="315"/>
      <c r="S77" s="315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15"/>
      <c r="R78" s="315"/>
      <c r="S78" s="315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24"/>
      <c r="R80" s="325"/>
      <c r="S80" s="326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27"/>
      <c r="R81" s="328"/>
      <c r="S81" s="329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30"/>
      <c r="R82" s="331"/>
      <c r="S82" s="332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15"/>
      <c r="R83" s="315"/>
      <c r="S83" s="315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10"/>
      <c r="R84" s="310"/>
      <c r="S84" s="310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10"/>
      <c r="R85" s="310"/>
      <c r="S85" s="310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15"/>
      <c r="R86" s="315"/>
      <c r="S86" s="315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15"/>
      <c r="R87" s="315"/>
      <c r="S87" s="315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15"/>
      <c r="R88" s="315"/>
      <c r="S88" s="315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37"/>
      <c r="R89" s="338"/>
      <c r="S89" s="33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63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2021-05-07(금) 오전 00:00</v>
      </c>
      <c r="C96" s="353"/>
      <c r="D96" s="312" t="str">
        <f>TEXT($G$1, "[$-ko-KR]yyyy-mm-dd(ddd) ") &amp; "오후 14:00"</f>
        <v>2021-05-07(금) 오후 14:00</v>
      </c>
      <c r="E96" s="313"/>
      <c r="F96" s="314"/>
      <c r="G96" s="312" t="str">
        <f>TEXT($G$1, "[$-ko-KR]yyyy-mm-dd(ddd) ") &amp; "오후 19:00"</f>
        <v>2021-05-07(금) 오후 19:00</v>
      </c>
      <c r="H96" s="313"/>
      <c r="I96" s="314"/>
      <c r="J96" s="312" t="str">
        <f>TEXT($G$1, "[$-ko-KR]yyyy-mm-dd(ddd) ") &amp; "오후 21:00"</f>
        <v>2021-05-07(금) 오후 21:00</v>
      </c>
      <c r="K96" s="313"/>
      <c r="L96" s="314"/>
      <c r="M96" s="312" t="str">
        <f>TEXT($G$1+1, "[$-ko-KR]yyyy-mm-dd(ddd) ") &amp; "오전 00:00"</f>
        <v>2021-05-08(토)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10"/>
      <c r="R98" s="310"/>
      <c r="S98" s="310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10"/>
      <c r="R99" s="310"/>
      <c r="S99" s="310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15"/>
      <c r="R100" s="315"/>
      <c r="S100" s="315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15"/>
      <c r="R101" s="315"/>
      <c r="S101" s="315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15"/>
      <c r="R102" s="315"/>
      <c r="S102" s="315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15"/>
      <c r="R103" s="315"/>
      <c r="S103" s="315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15"/>
      <c r="R104" s="315"/>
      <c r="S104" s="315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15"/>
      <c r="R105" s="315"/>
      <c r="S105" s="315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24"/>
      <c r="R107" s="325"/>
      <c r="S107" s="326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27"/>
      <c r="R108" s="328"/>
      <c r="S108" s="329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30"/>
      <c r="R109" s="331"/>
      <c r="S109" s="332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15"/>
      <c r="R110" s="315"/>
      <c r="S110" s="315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10"/>
      <c r="R111" s="310"/>
      <c r="S111" s="310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10"/>
      <c r="R112" s="310"/>
      <c r="S112" s="310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15"/>
      <c r="R113" s="315"/>
      <c r="S113" s="315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15"/>
      <c r="R114" s="315"/>
      <c r="S114" s="315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15"/>
      <c r="R115" s="315"/>
      <c r="S115" s="315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37"/>
      <c r="R116" s="338"/>
      <c r="S116" s="33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63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2021-05-07(금) 오전 00:00</v>
      </c>
      <c r="C123" s="353"/>
      <c r="D123" s="312" t="str">
        <f>TEXT($G$1, "[$-ko-KR]yyyy-mm-dd(ddd) ") &amp; "오후 14:00"</f>
        <v>2021-05-07(금) 오후 14:00</v>
      </c>
      <c r="E123" s="313"/>
      <c r="F123" s="314"/>
      <c r="G123" s="312" t="str">
        <f>TEXT($G$1, "[$-ko-KR]yyyy-mm-dd(ddd) ") &amp; "오후 19:00"</f>
        <v>2021-05-07(금) 오후 19:00</v>
      </c>
      <c r="H123" s="313"/>
      <c r="I123" s="314"/>
      <c r="J123" s="312" t="str">
        <f>TEXT($G$1, "[$-ko-KR]yyyy-mm-dd(ddd) ") &amp; "오후 21:00"</f>
        <v>2021-05-07(금) 오후 21:00</v>
      </c>
      <c r="K123" s="313"/>
      <c r="L123" s="314"/>
      <c r="M123" s="312" t="str">
        <f>TEXT($G$1+1, "[$-ko-KR]yyyy-mm-dd(ddd) ") &amp; "오전 00:00"</f>
        <v>2021-05-08(토)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10"/>
      <c r="R125" s="310"/>
      <c r="S125" s="310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10"/>
      <c r="R126" s="310"/>
      <c r="S126" s="310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15"/>
      <c r="R127" s="315"/>
      <c r="S127" s="315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15"/>
      <c r="R128" s="315"/>
      <c r="S128" s="315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15"/>
      <c r="R129" s="315"/>
      <c r="S129" s="315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15"/>
      <c r="R130" s="315"/>
      <c r="S130" s="315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15"/>
      <c r="R131" s="315"/>
      <c r="S131" s="315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15"/>
      <c r="R132" s="315"/>
      <c r="S132" s="315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24"/>
      <c r="R134" s="325"/>
      <c r="S134" s="326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27"/>
      <c r="R135" s="328"/>
      <c r="S135" s="329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30"/>
      <c r="R136" s="331"/>
      <c r="S136" s="332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15"/>
      <c r="R137" s="315"/>
      <c r="S137" s="315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10"/>
      <c r="R138" s="310"/>
      <c r="S138" s="310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10"/>
      <c r="R139" s="310"/>
      <c r="S139" s="310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15"/>
      <c r="R140" s="315"/>
      <c r="S140" s="315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15"/>
      <c r="R141" s="315"/>
      <c r="S141" s="315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15"/>
      <c r="R142" s="315"/>
      <c r="S142" s="315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63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2021-05-07(금) 오전 00:00</v>
      </c>
      <c r="C150" s="353"/>
      <c r="D150" s="312" t="str">
        <f>TEXT($G$1, "[$-ko-KR]yyyy-mm-dd(ddd) ") &amp; "오후 14:00"</f>
        <v>2021-05-07(금) 오후 14:00</v>
      </c>
      <c r="E150" s="313"/>
      <c r="F150" s="314"/>
      <c r="G150" s="312" t="str">
        <f>TEXT($G$1, "[$-ko-KR]yyyy-mm-dd(ddd) ") &amp; "오후 19:00"</f>
        <v>2021-05-07(금) 오후 19:00</v>
      </c>
      <c r="H150" s="313"/>
      <c r="I150" s="314"/>
      <c r="J150" s="312" t="str">
        <f>TEXT($G$1, "[$-ko-KR]yyyy-mm-dd(ddd) ") &amp; "오후 21:00"</f>
        <v>2021-05-07(금) 오후 21:00</v>
      </c>
      <c r="K150" s="313"/>
      <c r="L150" s="314"/>
      <c r="M150" s="312" t="str">
        <f>TEXT($G$1+1, "[$-ko-KR]yyyy-mm-dd(ddd) ") &amp; "오전 00:00"</f>
        <v>2021-05-08(토)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10"/>
      <c r="R152" s="310"/>
      <c r="S152" s="310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10"/>
      <c r="R153" s="310"/>
      <c r="S153" s="310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15"/>
      <c r="R154" s="315"/>
      <c r="S154" s="315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15"/>
      <c r="R155" s="315"/>
      <c r="S155" s="315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15"/>
      <c r="R156" s="315"/>
      <c r="S156" s="315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15"/>
      <c r="R157" s="315"/>
      <c r="S157" s="315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15"/>
      <c r="R158" s="315"/>
      <c r="S158" s="315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15"/>
      <c r="R159" s="315"/>
      <c r="S159" s="315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24"/>
      <c r="R161" s="325"/>
      <c r="S161" s="326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27"/>
      <c r="R162" s="328"/>
      <c r="S162" s="329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30"/>
      <c r="R163" s="331"/>
      <c r="S163" s="332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15"/>
      <c r="R164" s="315"/>
      <c r="S164" s="315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10"/>
      <c r="R165" s="310"/>
      <c r="S165" s="310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10"/>
      <c r="R166" s="310"/>
      <c r="S166" s="310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15"/>
      <c r="R167" s="315"/>
      <c r="S167" s="315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15"/>
      <c r="R168" s="315"/>
      <c r="S168" s="315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15"/>
      <c r="R169" s="315"/>
      <c r="S169" s="315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37"/>
      <c r="R170" s="338"/>
      <c r="S170" s="33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63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2021-05-07(금) 오전 00:00</v>
      </c>
      <c r="C177" s="353"/>
      <c r="D177" s="312" t="str">
        <f>TEXT($G$1, "[$-ko-KR]yyyy-mm-dd(ddd) ") &amp; "오후 14:00"</f>
        <v>2021-05-07(금) 오후 14:00</v>
      </c>
      <c r="E177" s="313"/>
      <c r="F177" s="314"/>
      <c r="G177" s="312" t="str">
        <f>TEXT($G$1, "[$-ko-KR]yyyy-mm-dd(ddd) ") &amp; "오후 19:00"</f>
        <v>2021-05-07(금) 오후 19:00</v>
      </c>
      <c r="H177" s="313"/>
      <c r="I177" s="314"/>
      <c r="J177" s="312" t="str">
        <f>TEXT($G$1, "[$-ko-KR]yyyy-mm-dd(ddd) ") &amp; "오후 21:00"</f>
        <v>2021-05-07(금) 오후 21:00</v>
      </c>
      <c r="K177" s="313"/>
      <c r="L177" s="314"/>
      <c r="M177" s="312" t="str">
        <f>TEXT($G$1+1, "[$-ko-KR]yyyy-mm-dd(ddd) ") &amp; "오전 00:00"</f>
        <v>2021-05-08(토)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10"/>
      <c r="R179" s="310"/>
      <c r="S179" s="310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10"/>
      <c r="R180" s="310"/>
      <c r="S180" s="310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15"/>
      <c r="R181" s="315"/>
      <c r="S181" s="315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15"/>
      <c r="R182" s="315"/>
      <c r="S182" s="315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15"/>
      <c r="R183" s="315"/>
      <c r="S183" s="315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15"/>
      <c r="R184" s="315"/>
      <c r="S184" s="315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15"/>
      <c r="R185" s="315"/>
      <c r="S185" s="315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15"/>
      <c r="R186" s="315"/>
      <c r="S186" s="315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24"/>
      <c r="R188" s="325"/>
      <c r="S188" s="326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27"/>
      <c r="R189" s="328"/>
      <c r="S189" s="329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30"/>
      <c r="R190" s="331"/>
      <c r="S190" s="332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15"/>
      <c r="R191" s="315"/>
      <c r="S191" s="315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10"/>
      <c r="R192" s="310"/>
      <c r="S192" s="310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10"/>
      <c r="R193" s="310"/>
      <c r="S193" s="310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15"/>
      <c r="R194" s="315"/>
      <c r="S194" s="315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15"/>
      <c r="R195" s="315"/>
      <c r="S195" s="315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15"/>
      <c r="R196" s="315"/>
      <c r="S196" s="315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37"/>
      <c r="R197" s="338"/>
      <c r="S197" s="33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44324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4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8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05"/>
      <c r="I3" s="306"/>
      <c r="J3" s="4" t="s">
        <v>7</v>
      </c>
      <c r="K3" s="301" t="s">
        <v>9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12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13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16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05"/>
      <c r="I5" s="306"/>
      <c r="J5" s="4" t="s">
        <v>15</v>
      </c>
      <c r="K5" s="301" t="s">
        <v>17</v>
      </c>
      <c r="L5" s="302"/>
      <c r="M5" s="302"/>
      <c r="N5" s="302"/>
      <c r="O5" s="303"/>
    </row>
    <row r="6" spans="1:19">
      <c r="A6" s="117" t="s">
        <v>18</v>
      </c>
      <c r="B6" s="301" t="s">
        <v>19</v>
      </c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20</v>
      </c>
      <c r="L6" s="302"/>
      <c r="M6" s="302"/>
      <c r="N6" s="302"/>
      <c r="O6" s="303"/>
    </row>
    <row r="7" spans="1:19" ht="17.25" thickBot="1">
      <c r="A7" s="117" t="s">
        <v>21</v>
      </c>
      <c r="B7" s="301" t="s">
        <v>22</v>
      </c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05"/>
      <c r="I7" s="306"/>
      <c r="J7" s="4" t="s">
        <v>21</v>
      </c>
      <c r="K7" s="301" t="s">
        <v>375</v>
      </c>
      <c r="L7" s="302"/>
      <c r="M7" s="302"/>
      <c r="N7" s="302"/>
      <c r="O7" s="303"/>
    </row>
    <row r="8" spans="1:19" ht="17.25" thickBot="1">
      <c r="A8" s="117" t="s">
        <v>24</v>
      </c>
      <c r="B8" s="301" t="s">
        <v>25</v>
      </c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 t="s">
        <v>26</v>
      </c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05"/>
      <c r="I9" s="306"/>
      <c r="J9" s="4" t="s">
        <v>28</v>
      </c>
      <c r="K9" s="301" t="s">
        <v>293</v>
      </c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/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/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05"/>
      <c r="I11" s="306"/>
      <c r="J11" s="7" t="s">
        <v>32</v>
      </c>
      <c r="K11" s="307"/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6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2021-05-08(토) 오전 00:00</v>
      </c>
      <c r="C15" s="356"/>
      <c r="D15" s="312" t="str">
        <f>TEXT($G$1, "[$-ko-KR]yyyy-mm-dd(ddd) ") &amp; "오후 14:00"</f>
        <v>2021-05-08(토) 오후 14:00</v>
      </c>
      <c r="E15" s="313"/>
      <c r="F15" s="314"/>
      <c r="G15" s="312" t="str">
        <f>TEXT($G$1, "[$-ko-KR]yyyy-mm-dd(ddd) ") &amp; "오후 19:00"</f>
        <v>2021-05-08(토) 오후 19:00</v>
      </c>
      <c r="H15" s="313"/>
      <c r="I15" s="314"/>
      <c r="J15" s="312" t="str">
        <f>TEXT($G$1, "[$-ko-KR]yyyy-mm-dd(ddd) ") &amp; "오후 21:00"</f>
        <v>2021-05-08(토) 오후 21:00</v>
      </c>
      <c r="K15" s="313"/>
      <c r="L15" s="314"/>
      <c r="M15" s="312" t="str">
        <f>TEXT($G$1+1, "[$-ko-KR]yyyy-mm-dd(ddd) ") &amp; "오전 00:00"</f>
        <v>2021-05-09(일)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10"/>
      <c r="R17" s="310"/>
      <c r="S17" s="310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10"/>
      <c r="R18" s="310"/>
      <c r="S18" s="310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15"/>
      <c r="R19" s="315"/>
      <c r="S19" s="315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15"/>
      <c r="R20" s="315"/>
      <c r="S20" s="315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15"/>
      <c r="R21" s="315"/>
      <c r="S21" s="315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15"/>
      <c r="R22" s="315"/>
      <c r="S22" s="315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15"/>
      <c r="R23" s="315"/>
      <c r="S23" s="315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15"/>
      <c r="R24" s="315"/>
      <c r="S24" s="315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24"/>
      <c r="R26" s="325"/>
      <c r="S26" s="326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27"/>
      <c r="R27" s="328"/>
      <c r="S27" s="329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30"/>
      <c r="R28" s="331"/>
      <c r="S28" s="332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15"/>
      <c r="R29" s="315"/>
      <c r="S29" s="315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10"/>
      <c r="R30" s="310"/>
      <c r="S30" s="310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10"/>
      <c r="R31" s="310"/>
      <c r="S31" s="310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15"/>
      <c r="R32" s="315"/>
      <c r="S32" s="315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15"/>
      <c r="R33" s="315"/>
      <c r="S33" s="315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15"/>
      <c r="R34" s="315"/>
      <c r="S34" s="315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37"/>
      <c r="R35" s="338"/>
      <c r="S35" s="33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6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2021-05-08(토) 오전 00:00</v>
      </c>
      <c r="C42" s="353"/>
      <c r="D42" s="312" t="str">
        <f>TEXT($G$1, "[$-ko-KR]yyyy-mm-dd(ddd) ") &amp; "오후 14:00"</f>
        <v>2021-05-08(토) 오후 14:00</v>
      </c>
      <c r="E42" s="313"/>
      <c r="F42" s="314"/>
      <c r="G42" s="312" t="str">
        <f>TEXT($G$1, "[$-ko-KR]yyyy-mm-dd(ddd) ") &amp; "오후 19:00"</f>
        <v>2021-05-08(토) 오후 19:00</v>
      </c>
      <c r="H42" s="313"/>
      <c r="I42" s="314"/>
      <c r="J42" s="312" t="str">
        <f>TEXT($G$1, "[$-ko-KR]yyyy-mm-dd(ddd) ") &amp; "오후 21:00"</f>
        <v>2021-05-08(토) 오후 21:00</v>
      </c>
      <c r="K42" s="313"/>
      <c r="L42" s="314"/>
      <c r="M42" s="312" t="str">
        <f>TEXT($G$1+1, "[$-ko-KR]yyyy-mm-dd(ddd) ") &amp; "오전 00:00"</f>
        <v>2021-05-09(일)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10"/>
      <c r="R44" s="310"/>
      <c r="S44" s="310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10"/>
      <c r="R45" s="310"/>
      <c r="S45" s="310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15"/>
      <c r="R46" s="315"/>
      <c r="S46" s="315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15"/>
      <c r="R47" s="315"/>
      <c r="S47" s="315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15"/>
      <c r="R48" s="315"/>
      <c r="S48" s="315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15"/>
      <c r="R49" s="315"/>
      <c r="S49" s="315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15"/>
      <c r="R50" s="315"/>
      <c r="S50" s="315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15"/>
      <c r="R51" s="315"/>
      <c r="S51" s="315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24"/>
      <c r="R53" s="325"/>
      <c r="S53" s="326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27"/>
      <c r="R54" s="328"/>
      <c r="S54" s="329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30"/>
      <c r="R55" s="331"/>
      <c r="S55" s="332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15"/>
      <c r="R56" s="315"/>
      <c r="S56" s="315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10"/>
      <c r="R57" s="310"/>
      <c r="S57" s="310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10"/>
      <c r="R58" s="310"/>
      <c r="S58" s="310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15"/>
      <c r="R59" s="315"/>
      <c r="S59" s="315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15"/>
      <c r="R60" s="315"/>
      <c r="S60" s="315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15"/>
      <c r="R61" s="315"/>
      <c r="S61" s="315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6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2021-05-08(토) 오전 00:00</v>
      </c>
      <c r="C69" s="353"/>
      <c r="D69" s="312" t="str">
        <f>TEXT($G$1, "[$-ko-KR]yyyy-mm-dd(ddd) ") &amp; "오후 14:00"</f>
        <v>2021-05-08(토) 오후 14:00</v>
      </c>
      <c r="E69" s="313"/>
      <c r="F69" s="314"/>
      <c r="G69" s="312" t="str">
        <f>TEXT($G$1, "[$-ko-KR]yyyy-mm-dd(ddd) ") &amp; "오후 19:00"</f>
        <v>2021-05-08(토) 오후 19:00</v>
      </c>
      <c r="H69" s="313"/>
      <c r="I69" s="314"/>
      <c r="J69" s="312" t="str">
        <f>TEXT($G$1, "[$-ko-KR]yyyy-mm-dd(ddd) ") &amp; "오후 21:00"</f>
        <v>2021-05-08(토) 오후 21:00</v>
      </c>
      <c r="K69" s="313"/>
      <c r="L69" s="314"/>
      <c r="M69" s="312" t="str">
        <f>TEXT($G$1+1, "[$-ko-KR]yyyy-mm-dd(ddd) ") &amp; "오전 00:00"</f>
        <v>2021-05-09(일)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10"/>
      <c r="R71" s="310"/>
      <c r="S71" s="310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10"/>
      <c r="R72" s="310"/>
      <c r="S72" s="310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15"/>
      <c r="R73" s="315"/>
      <c r="S73" s="315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15"/>
      <c r="R74" s="315"/>
      <c r="S74" s="315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15"/>
      <c r="R75" s="315"/>
      <c r="S75" s="315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15"/>
      <c r="R76" s="315"/>
      <c r="S76" s="315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15"/>
      <c r="R77" s="315"/>
      <c r="S77" s="315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15"/>
      <c r="R78" s="315"/>
      <c r="S78" s="315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24"/>
      <c r="R80" s="325"/>
      <c r="S80" s="326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27"/>
      <c r="R81" s="328"/>
      <c r="S81" s="329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30"/>
      <c r="R82" s="331"/>
      <c r="S82" s="332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15"/>
      <c r="R83" s="315"/>
      <c r="S83" s="315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10"/>
      <c r="R84" s="310"/>
      <c r="S84" s="310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10"/>
      <c r="R85" s="310"/>
      <c r="S85" s="310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15"/>
      <c r="R86" s="315"/>
      <c r="S86" s="315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15"/>
      <c r="R87" s="315"/>
      <c r="S87" s="315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15"/>
      <c r="R88" s="315"/>
      <c r="S88" s="315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37"/>
      <c r="R89" s="338"/>
      <c r="S89" s="33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6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2021-05-08(토) 오전 00:00</v>
      </c>
      <c r="C96" s="353"/>
      <c r="D96" s="312" t="str">
        <f>TEXT($G$1, "[$-ko-KR]yyyy-mm-dd(ddd) ") &amp; "오후 14:00"</f>
        <v>2021-05-08(토) 오후 14:00</v>
      </c>
      <c r="E96" s="313"/>
      <c r="F96" s="314"/>
      <c r="G96" s="312" t="str">
        <f>TEXT($G$1, "[$-ko-KR]yyyy-mm-dd(ddd) ") &amp; "오후 19:00"</f>
        <v>2021-05-08(토) 오후 19:00</v>
      </c>
      <c r="H96" s="313"/>
      <c r="I96" s="314"/>
      <c r="J96" s="312" t="str">
        <f>TEXT($G$1, "[$-ko-KR]yyyy-mm-dd(ddd) ") &amp; "오후 21:00"</f>
        <v>2021-05-08(토) 오후 21:00</v>
      </c>
      <c r="K96" s="313"/>
      <c r="L96" s="314"/>
      <c r="M96" s="312" t="str">
        <f>TEXT($G$1+1, "[$-ko-KR]yyyy-mm-dd(ddd) ") &amp; "오전 00:00"</f>
        <v>2021-05-09(일)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10"/>
      <c r="R98" s="310"/>
      <c r="S98" s="310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10"/>
      <c r="R99" s="310"/>
      <c r="S99" s="310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15"/>
      <c r="R100" s="315"/>
      <c r="S100" s="315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15"/>
      <c r="R101" s="315"/>
      <c r="S101" s="315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15"/>
      <c r="R102" s="315"/>
      <c r="S102" s="315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15"/>
      <c r="R103" s="315"/>
      <c r="S103" s="315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15"/>
      <c r="R104" s="315"/>
      <c r="S104" s="315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15"/>
      <c r="R105" s="315"/>
      <c r="S105" s="315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24"/>
      <c r="R107" s="325"/>
      <c r="S107" s="326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27"/>
      <c r="R108" s="328"/>
      <c r="S108" s="329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30"/>
      <c r="R109" s="331"/>
      <c r="S109" s="332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15"/>
      <c r="R110" s="315"/>
      <c r="S110" s="315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10"/>
      <c r="R111" s="310"/>
      <c r="S111" s="310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10"/>
      <c r="R112" s="310"/>
      <c r="S112" s="310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15"/>
      <c r="R113" s="315"/>
      <c r="S113" s="315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15"/>
      <c r="R114" s="315"/>
      <c r="S114" s="315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15"/>
      <c r="R115" s="315"/>
      <c r="S115" s="315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37"/>
      <c r="R116" s="338"/>
      <c r="S116" s="33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6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2021-05-08(토) 오전 00:00</v>
      </c>
      <c r="C123" s="353"/>
      <c r="D123" s="312" t="str">
        <f>TEXT($G$1, "[$-ko-KR]yyyy-mm-dd(ddd) ") &amp; "오후 14:00"</f>
        <v>2021-05-08(토) 오후 14:00</v>
      </c>
      <c r="E123" s="313"/>
      <c r="F123" s="314"/>
      <c r="G123" s="312" t="str">
        <f>TEXT($G$1, "[$-ko-KR]yyyy-mm-dd(ddd) ") &amp; "오후 19:00"</f>
        <v>2021-05-08(토) 오후 19:00</v>
      </c>
      <c r="H123" s="313"/>
      <c r="I123" s="314"/>
      <c r="J123" s="312" t="str">
        <f>TEXT($G$1, "[$-ko-KR]yyyy-mm-dd(ddd) ") &amp; "오후 21:00"</f>
        <v>2021-05-08(토) 오후 21:00</v>
      </c>
      <c r="K123" s="313"/>
      <c r="L123" s="314"/>
      <c r="M123" s="312" t="str">
        <f>TEXT($G$1+1, "[$-ko-KR]yyyy-mm-dd(ddd) ") &amp; "오전 00:00"</f>
        <v>2021-05-09(일)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10"/>
      <c r="R125" s="310"/>
      <c r="S125" s="310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10"/>
      <c r="R126" s="310"/>
      <c r="S126" s="310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15"/>
      <c r="R127" s="315"/>
      <c r="S127" s="315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15"/>
      <c r="R128" s="315"/>
      <c r="S128" s="315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15"/>
      <c r="R129" s="315"/>
      <c r="S129" s="315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15"/>
      <c r="R130" s="315"/>
      <c r="S130" s="315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15"/>
      <c r="R131" s="315"/>
      <c r="S131" s="315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15"/>
      <c r="R132" s="315"/>
      <c r="S132" s="315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24"/>
      <c r="R134" s="325"/>
      <c r="S134" s="326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27"/>
      <c r="R135" s="328"/>
      <c r="S135" s="329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30"/>
      <c r="R136" s="331"/>
      <c r="S136" s="332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15"/>
      <c r="R137" s="315"/>
      <c r="S137" s="315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10"/>
      <c r="R138" s="310"/>
      <c r="S138" s="310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10"/>
      <c r="R139" s="310"/>
      <c r="S139" s="310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15"/>
      <c r="R140" s="315"/>
      <c r="S140" s="315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15"/>
      <c r="R141" s="315"/>
      <c r="S141" s="315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15"/>
      <c r="R142" s="315"/>
      <c r="S142" s="315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6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2021-05-08(토) 오전 00:00</v>
      </c>
      <c r="C150" s="353"/>
      <c r="D150" s="312" t="str">
        <f>TEXT($G$1, "[$-ko-KR]yyyy-mm-dd(ddd) ") &amp; "오후 14:00"</f>
        <v>2021-05-08(토) 오후 14:00</v>
      </c>
      <c r="E150" s="313"/>
      <c r="F150" s="314"/>
      <c r="G150" s="312" t="str">
        <f>TEXT($G$1, "[$-ko-KR]yyyy-mm-dd(ddd) ") &amp; "오후 19:00"</f>
        <v>2021-05-08(토) 오후 19:00</v>
      </c>
      <c r="H150" s="313"/>
      <c r="I150" s="314"/>
      <c r="J150" s="312" t="str">
        <f>TEXT($G$1, "[$-ko-KR]yyyy-mm-dd(ddd) ") &amp; "오후 21:00"</f>
        <v>2021-05-08(토) 오후 21:00</v>
      </c>
      <c r="K150" s="313"/>
      <c r="L150" s="314"/>
      <c r="M150" s="312" t="str">
        <f>TEXT($G$1+1, "[$-ko-KR]yyyy-mm-dd(ddd) ") &amp; "오전 00:00"</f>
        <v>2021-05-09(일)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10"/>
      <c r="R152" s="310"/>
      <c r="S152" s="310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10"/>
      <c r="R153" s="310"/>
      <c r="S153" s="310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15"/>
      <c r="R154" s="315"/>
      <c r="S154" s="315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15"/>
      <c r="R155" s="315"/>
      <c r="S155" s="315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15"/>
      <c r="R156" s="315"/>
      <c r="S156" s="315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15"/>
      <c r="R157" s="315"/>
      <c r="S157" s="315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15"/>
      <c r="R158" s="315"/>
      <c r="S158" s="315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15"/>
      <c r="R159" s="315"/>
      <c r="S159" s="315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24"/>
      <c r="R161" s="325"/>
      <c r="S161" s="326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27"/>
      <c r="R162" s="328"/>
      <c r="S162" s="329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30"/>
      <c r="R163" s="331"/>
      <c r="S163" s="332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15"/>
      <c r="R164" s="315"/>
      <c r="S164" s="315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10"/>
      <c r="R165" s="310"/>
      <c r="S165" s="310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10"/>
      <c r="R166" s="310"/>
      <c r="S166" s="310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15"/>
      <c r="R167" s="315"/>
      <c r="S167" s="315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15"/>
      <c r="R168" s="315"/>
      <c r="S168" s="315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15"/>
      <c r="R169" s="315"/>
      <c r="S169" s="315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37"/>
      <c r="R170" s="338"/>
      <c r="S170" s="33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6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2021-05-08(토) 오전 00:00</v>
      </c>
      <c r="C177" s="353"/>
      <c r="D177" s="312" t="str">
        <f>TEXT($G$1, "[$-ko-KR]yyyy-mm-dd(ddd) ") &amp; "오후 14:00"</f>
        <v>2021-05-08(토) 오후 14:00</v>
      </c>
      <c r="E177" s="313"/>
      <c r="F177" s="314"/>
      <c r="G177" s="312" t="str">
        <f>TEXT($G$1, "[$-ko-KR]yyyy-mm-dd(ddd) ") &amp; "오후 19:00"</f>
        <v>2021-05-08(토) 오후 19:00</v>
      </c>
      <c r="H177" s="313"/>
      <c r="I177" s="314"/>
      <c r="J177" s="312" t="str">
        <f>TEXT($G$1, "[$-ko-KR]yyyy-mm-dd(ddd) ") &amp; "오후 21:00"</f>
        <v>2021-05-08(토) 오후 21:00</v>
      </c>
      <c r="K177" s="313"/>
      <c r="L177" s="314"/>
      <c r="M177" s="312" t="str">
        <f>TEXT($G$1+1, "[$-ko-KR]yyyy-mm-dd(ddd) ") &amp; "오전 00:00"</f>
        <v>2021-05-09(일)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10"/>
      <c r="R179" s="310"/>
      <c r="S179" s="310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10"/>
      <c r="R180" s="310"/>
      <c r="S180" s="310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15"/>
      <c r="R181" s="315"/>
      <c r="S181" s="315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15"/>
      <c r="R182" s="315"/>
      <c r="S182" s="315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15"/>
      <c r="R183" s="315"/>
      <c r="S183" s="315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15"/>
      <c r="R184" s="315"/>
      <c r="S184" s="315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15"/>
      <c r="R185" s="315"/>
      <c r="S185" s="315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15"/>
      <c r="R186" s="315"/>
      <c r="S186" s="315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24"/>
      <c r="R188" s="325"/>
      <c r="S188" s="326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27"/>
      <c r="R189" s="328"/>
      <c r="S189" s="329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30"/>
      <c r="R190" s="331"/>
      <c r="S190" s="332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15"/>
      <c r="R191" s="315"/>
      <c r="S191" s="315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10"/>
      <c r="R192" s="310"/>
      <c r="S192" s="310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10"/>
      <c r="R193" s="310"/>
      <c r="S193" s="310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15"/>
      <c r="R194" s="315"/>
      <c r="S194" s="315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15"/>
      <c r="R195" s="315"/>
      <c r="S195" s="315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15"/>
      <c r="R196" s="315"/>
      <c r="S196" s="315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37"/>
      <c r="R197" s="338"/>
      <c r="S197" s="33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44325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8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376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384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05"/>
      <c r="I3" s="306"/>
      <c r="J3" s="4" t="s">
        <v>7</v>
      </c>
      <c r="K3" s="301" t="s">
        <v>377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16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378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374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05"/>
      <c r="I5" s="306"/>
      <c r="J5" s="4" t="s">
        <v>15</v>
      </c>
      <c r="K5" s="301" t="s">
        <v>379</v>
      </c>
      <c r="L5" s="302"/>
      <c r="M5" s="302"/>
      <c r="N5" s="302"/>
      <c r="O5" s="303"/>
    </row>
    <row r="6" spans="1:19">
      <c r="A6" s="117" t="s">
        <v>18</v>
      </c>
      <c r="B6" s="301"/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380</v>
      </c>
      <c r="L6" s="302"/>
      <c r="M6" s="302"/>
      <c r="N6" s="302"/>
      <c r="O6" s="303"/>
    </row>
    <row r="7" spans="1:19" ht="17.25" thickBot="1">
      <c r="A7" s="117" t="s">
        <v>21</v>
      </c>
      <c r="B7" s="301"/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05"/>
      <c r="I7" s="306"/>
      <c r="J7" s="4" t="s">
        <v>21</v>
      </c>
      <c r="K7" s="301" t="s">
        <v>381</v>
      </c>
      <c r="L7" s="302"/>
      <c r="M7" s="302"/>
      <c r="N7" s="302"/>
      <c r="O7" s="303"/>
    </row>
    <row r="8" spans="1:19" ht="17.25" thickBot="1">
      <c r="A8" s="117" t="s">
        <v>24</v>
      </c>
      <c r="B8" s="301"/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/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05"/>
      <c r="I9" s="306"/>
      <c r="J9" s="4" t="s">
        <v>28</v>
      </c>
      <c r="K9" s="301"/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 t="s">
        <v>382</v>
      </c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 t="s">
        <v>383</v>
      </c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05"/>
      <c r="I11" s="306"/>
      <c r="J11" s="7" t="s">
        <v>32</v>
      </c>
      <c r="K11" s="307" t="s">
        <v>373</v>
      </c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71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2021-05-09(일) 오전 00:00</v>
      </c>
      <c r="C15" s="356"/>
      <c r="D15" s="312" t="str">
        <f>TEXT($G$1, "[$-ko-KR]yyyy-mm-dd(ddd) ") &amp; "오후 14:00"</f>
        <v>2021-05-09(일) 오후 14:00</v>
      </c>
      <c r="E15" s="313"/>
      <c r="F15" s="314"/>
      <c r="G15" s="312" t="str">
        <f>TEXT($G$1, "[$-ko-KR]yyyy-mm-dd(ddd) ") &amp; "오후 19:00"</f>
        <v>2021-05-09(일) 오후 19:00</v>
      </c>
      <c r="H15" s="313"/>
      <c r="I15" s="314"/>
      <c r="J15" s="312" t="str">
        <f>TEXT($G$1, "[$-ko-KR]yyyy-mm-dd(ddd) ") &amp; "오후 21:00"</f>
        <v>2021-05-09(일) 오후 21:00</v>
      </c>
      <c r="K15" s="313"/>
      <c r="L15" s="314"/>
      <c r="M15" s="312" t="str">
        <f>TEXT($G$1+1, "[$-ko-KR]yyyy-mm-dd(ddd) ") &amp; "오전 00:00"</f>
        <v>2021-05-10(월)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10"/>
      <c r="R17" s="310"/>
      <c r="S17" s="310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10"/>
      <c r="R18" s="310"/>
      <c r="S18" s="310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15"/>
      <c r="R19" s="315"/>
      <c r="S19" s="315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15"/>
      <c r="R20" s="315"/>
      <c r="S20" s="315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15"/>
      <c r="R21" s="315"/>
      <c r="S21" s="315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15"/>
      <c r="R22" s="315"/>
      <c r="S22" s="315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15"/>
      <c r="R23" s="315"/>
      <c r="S23" s="315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15"/>
      <c r="R24" s="315"/>
      <c r="S24" s="315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24"/>
      <c r="R26" s="325"/>
      <c r="S26" s="326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27"/>
      <c r="R27" s="328"/>
      <c r="S27" s="329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30"/>
      <c r="R28" s="331"/>
      <c r="S28" s="332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15"/>
      <c r="R29" s="315"/>
      <c r="S29" s="315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10"/>
      <c r="R30" s="310"/>
      <c r="S30" s="310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10"/>
      <c r="R31" s="310"/>
      <c r="S31" s="310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15"/>
      <c r="R32" s="315"/>
      <c r="S32" s="315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15"/>
      <c r="R33" s="315"/>
      <c r="S33" s="315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15"/>
      <c r="R34" s="315"/>
      <c r="S34" s="315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37"/>
      <c r="R35" s="338"/>
      <c r="S35" s="33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71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2021-05-09(일) 오전 00:00</v>
      </c>
      <c r="C42" s="353"/>
      <c r="D42" s="312" t="str">
        <f>TEXT($G$1, "[$-ko-KR]yyyy-mm-dd(ddd) ") &amp; "오후 14:00"</f>
        <v>2021-05-09(일) 오후 14:00</v>
      </c>
      <c r="E42" s="313"/>
      <c r="F42" s="314"/>
      <c r="G42" s="312" t="str">
        <f>TEXT($G$1, "[$-ko-KR]yyyy-mm-dd(ddd) ") &amp; "오후 19:00"</f>
        <v>2021-05-09(일) 오후 19:00</v>
      </c>
      <c r="H42" s="313"/>
      <c r="I42" s="314"/>
      <c r="J42" s="312" t="str">
        <f>TEXT($G$1, "[$-ko-KR]yyyy-mm-dd(ddd) ") &amp; "오후 21:00"</f>
        <v>2021-05-09(일) 오후 21:00</v>
      </c>
      <c r="K42" s="313"/>
      <c r="L42" s="314"/>
      <c r="M42" s="312" t="str">
        <f>TEXT($G$1+1, "[$-ko-KR]yyyy-mm-dd(ddd) ") &amp; "오전 00:00"</f>
        <v>2021-05-10(월)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10"/>
      <c r="R44" s="310"/>
      <c r="S44" s="310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10"/>
      <c r="R45" s="310"/>
      <c r="S45" s="310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15"/>
      <c r="R46" s="315"/>
      <c r="S46" s="315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15"/>
      <c r="R47" s="315"/>
      <c r="S47" s="315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15"/>
      <c r="R48" s="315"/>
      <c r="S48" s="315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15"/>
      <c r="R49" s="315"/>
      <c r="S49" s="315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15"/>
      <c r="R50" s="315"/>
      <c r="S50" s="315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15"/>
      <c r="R51" s="315"/>
      <c r="S51" s="315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24"/>
      <c r="R53" s="325"/>
      <c r="S53" s="326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27"/>
      <c r="R54" s="328"/>
      <c r="S54" s="329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30"/>
      <c r="R55" s="331"/>
      <c r="S55" s="332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15"/>
      <c r="R56" s="315"/>
      <c r="S56" s="315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10"/>
      <c r="R57" s="310"/>
      <c r="S57" s="310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10"/>
      <c r="R58" s="310"/>
      <c r="S58" s="310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15"/>
      <c r="R59" s="315"/>
      <c r="S59" s="315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15"/>
      <c r="R60" s="315"/>
      <c r="S60" s="315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15"/>
      <c r="R61" s="315"/>
      <c r="S61" s="315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71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2021-05-09(일) 오전 00:00</v>
      </c>
      <c r="C69" s="353"/>
      <c r="D69" s="312" t="str">
        <f>TEXT($G$1, "[$-ko-KR]yyyy-mm-dd(ddd) ") &amp; "오후 14:00"</f>
        <v>2021-05-09(일) 오후 14:00</v>
      </c>
      <c r="E69" s="313"/>
      <c r="F69" s="314"/>
      <c r="G69" s="312" t="str">
        <f>TEXT($G$1, "[$-ko-KR]yyyy-mm-dd(ddd) ") &amp; "오후 19:00"</f>
        <v>2021-05-09(일) 오후 19:00</v>
      </c>
      <c r="H69" s="313"/>
      <c r="I69" s="314"/>
      <c r="J69" s="312" t="str">
        <f>TEXT($G$1, "[$-ko-KR]yyyy-mm-dd(ddd) ") &amp; "오후 21:00"</f>
        <v>2021-05-09(일) 오후 21:00</v>
      </c>
      <c r="K69" s="313"/>
      <c r="L69" s="314"/>
      <c r="M69" s="312" t="str">
        <f>TEXT($G$1+1, "[$-ko-KR]yyyy-mm-dd(ddd) ") &amp; "오전 00:00"</f>
        <v>2021-05-10(월)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10"/>
      <c r="R71" s="310"/>
      <c r="S71" s="310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10"/>
      <c r="R72" s="310"/>
      <c r="S72" s="310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15"/>
      <c r="R73" s="315"/>
      <c r="S73" s="315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15"/>
      <c r="R74" s="315"/>
      <c r="S74" s="315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15"/>
      <c r="R75" s="315"/>
      <c r="S75" s="315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15"/>
      <c r="R76" s="315"/>
      <c r="S76" s="315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15"/>
      <c r="R77" s="315"/>
      <c r="S77" s="315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15"/>
      <c r="R78" s="315"/>
      <c r="S78" s="315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24"/>
      <c r="R80" s="325"/>
      <c r="S80" s="326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27"/>
      <c r="R81" s="328"/>
      <c r="S81" s="329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30"/>
      <c r="R82" s="331"/>
      <c r="S82" s="332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15"/>
      <c r="R83" s="315"/>
      <c r="S83" s="315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10"/>
      <c r="R84" s="310"/>
      <c r="S84" s="310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10"/>
      <c r="R85" s="310"/>
      <c r="S85" s="310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15"/>
      <c r="R86" s="315"/>
      <c r="S86" s="315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15"/>
      <c r="R87" s="315"/>
      <c r="S87" s="315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15"/>
      <c r="R88" s="315"/>
      <c r="S88" s="315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37"/>
      <c r="R89" s="338"/>
      <c r="S89" s="33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71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2021-05-09(일) 오전 00:00</v>
      </c>
      <c r="C96" s="353"/>
      <c r="D96" s="312" t="str">
        <f>TEXT($G$1, "[$-ko-KR]yyyy-mm-dd(ddd) ") &amp; "오후 14:00"</f>
        <v>2021-05-09(일) 오후 14:00</v>
      </c>
      <c r="E96" s="313"/>
      <c r="F96" s="314"/>
      <c r="G96" s="312" t="str">
        <f>TEXT($G$1, "[$-ko-KR]yyyy-mm-dd(ddd) ") &amp; "오후 19:00"</f>
        <v>2021-05-09(일) 오후 19:00</v>
      </c>
      <c r="H96" s="313"/>
      <c r="I96" s="314"/>
      <c r="J96" s="312" t="str">
        <f>TEXT($G$1, "[$-ko-KR]yyyy-mm-dd(ddd) ") &amp; "오후 21:00"</f>
        <v>2021-05-09(일) 오후 21:00</v>
      </c>
      <c r="K96" s="313"/>
      <c r="L96" s="314"/>
      <c r="M96" s="312" t="str">
        <f>TEXT($G$1+1, "[$-ko-KR]yyyy-mm-dd(ddd) ") &amp; "오전 00:00"</f>
        <v>2021-05-10(월)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10"/>
      <c r="R98" s="310"/>
      <c r="S98" s="310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10"/>
      <c r="R99" s="310"/>
      <c r="S99" s="310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15"/>
      <c r="R100" s="315"/>
      <c r="S100" s="315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15"/>
      <c r="R101" s="315"/>
      <c r="S101" s="315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15"/>
      <c r="R102" s="315"/>
      <c r="S102" s="315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15"/>
      <c r="R103" s="315"/>
      <c r="S103" s="315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15"/>
      <c r="R104" s="315"/>
      <c r="S104" s="315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15"/>
      <c r="R105" s="315"/>
      <c r="S105" s="315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24"/>
      <c r="R107" s="325"/>
      <c r="S107" s="326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27"/>
      <c r="R108" s="328"/>
      <c r="S108" s="329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30"/>
      <c r="R109" s="331"/>
      <c r="S109" s="332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15"/>
      <c r="R110" s="315"/>
      <c r="S110" s="315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10"/>
      <c r="R111" s="310"/>
      <c r="S111" s="310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10"/>
      <c r="R112" s="310"/>
      <c r="S112" s="310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15"/>
      <c r="R113" s="315"/>
      <c r="S113" s="315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15"/>
      <c r="R114" s="315"/>
      <c r="S114" s="315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15"/>
      <c r="R115" s="315"/>
      <c r="S115" s="315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37"/>
      <c r="R116" s="338"/>
      <c r="S116" s="33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71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2021-05-09(일) 오전 00:00</v>
      </c>
      <c r="C123" s="353"/>
      <c r="D123" s="312" t="str">
        <f>TEXT($G$1, "[$-ko-KR]yyyy-mm-dd(ddd) ") &amp; "오후 14:00"</f>
        <v>2021-05-09(일) 오후 14:00</v>
      </c>
      <c r="E123" s="313"/>
      <c r="F123" s="314"/>
      <c r="G123" s="312" t="str">
        <f>TEXT($G$1, "[$-ko-KR]yyyy-mm-dd(ddd) ") &amp; "오후 19:00"</f>
        <v>2021-05-09(일) 오후 19:00</v>
      </c>
      <c r="H123" s="313"/>
      <c r="I123" s="314"/>
      <c r="J123" s="312" t="str">
        <f>TEXT($G$1, "[$-ko-KR]yyyy-mm-dd(ddd) ") &amp; "오후 21:00"</f>
        <v>2021-05-09(일) 오후 21:00</v>
      </c>
      <c r="K123" s="313"/>
      <c r="L123" s="314"/>
      <c r="M123" s="312" t="str">
        <f>TEXT($G$1+1, "[$-ko-KR]yyyy-mm-dd(ddd) ") &amp; "오전 00:00"</f>
        <v>2021-05-10(월)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10"/>
      <c r="R125" s="310"/>
      <c r="S125" s="310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10"/>
      <c r="R126" s="310"/>
      <c r="S126" s="310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15"/>
      <c r="R127" s="315"/>
      <c r="S127" s="315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15"/>
      <c r="R128" s="315"/>
      <c r="S128" s="315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15"/>
      <c r="R129" s="315"/>
      <c r="S129" s="315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15"/>
      <c r="R130" s="315"/>
      <c r="S130" s="315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15"/>
      <c r="R131" s="315"/>
      <c r="S131" s="315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15"/>
      <c r="R132" s="315"/>
      <c r="S132" s="315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24"/>
      <c r="R134" s="325"/>
      <c r="S134" s="326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27"/>
      <c r="R135" s="328"/>
      <c r="S135" s="329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30"/>
      <c r="R136" s="331"/>
      <c r="S136" s="332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15"/>
      <c r="R137" s="315"/>
      <c r="S137" s="315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10"/>
      <c r="R138" s="310"/>
      <c r="S138" s="310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10"/>
      <c r="R139" s="310"/>
      <c r="S139" s="310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15"/>
      <c r="R140" s="315"/>
      <c r="S140" s="315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15"/>
      <c r="R141" s="315"/>
      <c r="S141" s="315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15"/>
      <c r="R142" s="315"/>
      <c r="S142" s="315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71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2021-05-09(일) 오전 00:00</v>
      </c>
      <c r="C150" s="353"/>
      <c r="D150" s="312" t="str">
        <f>TEXT($G$1, "[$-ko-KR]yyyy-mm-dd(ddd) ") &amp; "오후 14:00"</f>
        <v>2021-05-09(일) 오후 14:00</v>
      </c>
      <c r="E150" s="313"/>
      <c r="F150" s="314"/>
      <c r="G150" s="312" t="str">
        <f>TEXT($G$1, "[$-ko-KR]yyyy-mm-dd(ddd) ") &amp; "오후 19:00"</f>
        <v>2021-05-09(일) 오후 19:00</v>
      </c>
      <c r="H150" s="313"/>
      <c r="I150" s="314"/>
      <c r="J150" s="312" t="str">
        <f>TEXT($G$1, "[$-ko-KR]yyyy-mm-dd(ddd) ") &amp; "오후 21:00"</f>
        <v>2021-05-09(일) 오후 21:00</v>
      </c>
      <c r="K150" s="313"/>
      <c r="L150" s="314"/>
      <c r="M150" s="312" t="str">
        <f>TEXT($G$1+1, "[$-ko-KR]yyyy-mm-dd(ddd) ") &amp; "오전 00:00"</f>
        <v>2021-05-10(월)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10"/>
      <c r="R152" s="310"/>
      <c r="S152" s="310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10"/>
      <c r="R153" s="310"/>
      <c r="S153" s="310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15"/>
      <c r="R154" s="315"/>
      <c r="S154" s="315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15"/>
      <c r="R155" s="315"/>
      <c r="S155" s="315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15"/>
      <c r="R156" s="315"/>
      <c r="S156" s="315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15"/>
      <c r="R157" s="315"/>
      <c r="S157" s="315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15"/>
      <c r="R158" s="315"/>
      <c r="S158" s="315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15"/>
      <c r="R159" s="315"/>
      <c r="S159" s="315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24"/>
      <c r="R161" s="325"/>
      <c r="S161" s="326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27"/>
      <c r="R162" s="328"/>
      <c r="S162" s="329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30"/>
      <c r="R163" s="331"/>
      <c r="S163" s="332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15"/>
      <c r="R164" s="315"/>
      <c r="S164" s="315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10"/>
      <c r="R165" s="310"/>
      <c r="S165" s="310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10"/>
      <c r="R166" s="310"/>
      <c r="S166" s="310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15"/>
      <c r="R167" s="315"/>
      <c r="S167" s="315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15"/>
      <c r="R168" s="315"/>
      <c r="S168" s="315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15"/>
      <c r="R169" s="315"/>
      <c r="S169" s="315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37"/>
      <c r="R170" s="338"/>
      <c r="S170" s="33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71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2021-05-09(일) 오전 00:00</v>
      </c>
      <c r="C177" s="353"/>
      <c r="D177" s="312" t="str">
        <f>TEXT($G$1, "[$-ko-KR]yyyy-mm-dd(ddd) ") &amp; "오후 14:00"</f>
        <v>2021-05-09(일) 오후 14:00</v>
      </c>
      <c r="E177" s="313"/>
      <c r="F177" s="314"/>
      <c r="G177" s="312" t="str">
        <f>TEXT($G$1, "[$-ko-KR]yyyy-mm-dd(ddd) ") &amp; "오후 19:00"</f>
        <v>2021-05-09(일) 오후 19:00</v>
      </c>
      <c r="H177" s="313"/>
      <c r="I177" s="314"/>
      <c r="J177" s="312" t="str">
        <f>TEXT($G$1, "[$-ko-KR]yyyy-mm-dd(ddd) ") &amp; "오후 21:00"</f>
        <v>2021-05-09(일) 오후 21:00</v>
      </c>
      <c r="K177" s="313"/>
      <c r="L177" s="314"/>
      <c r="M177" s="312" t="str">
        <f>TEXT($G$1+1, "[$-ko-KR]yyyy-mm-dd(ddd) ") &amp; "오전 00:00"</f>
        <v>2021-05-10(월)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10"/>
      <c r="R179" s="310"/>
      <c r="S179" s="310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10"/>
      <c r="R180" s="310"/>
      <c r="S180" s="310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15"/>
      <c r="R181" s="315"/>
      <c r="S181" s="315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15"/>
      <c r="R182" s="315"/>
      <c r="S182" s="315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15"/>
      <c r="R183" s="315"/>
      <c r="S183" s="315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15"/>
      <c r="R184" s="315"/>
      <c r="S184" s="315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15"/>
      <c r="R185" s="315"/>
      <c r="S185" s="315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15"/>
      <c r="R186" s="315"/>
      <c r="S186" s="315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24"/>
      <c r="R188" s="325"/>
      <c r="S188" s="326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27"/>
      <c r="R189" s="328"/>
      <c r="S189" s="329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30"/>
      <c r="R190" s="331"/>
      <c r="S190" s="332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15"/>
      <c r="R191" s="315"/>
      <c r="S191" s="315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10"/>
      <c r="R192" s="310"/>
      <c r="S192" s="310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10"/>
      <c r="R193" s="310"/>
      <c r="S193" s="310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15"/>
      <c r="R194" s="315"/>
      <c r="S194" s="315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15"/>
      <c r="R195" s="315"/>
      <c r="S195" s="315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15"/>
      <c r="R196" s="315"/>
      <c r="S196" s="315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37"/>
      <c r="R197" s="338"/>
      <c r="S197" s="33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44326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8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376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384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05"/>
      <c r="I3" s="306"/>
      <c r="J3" s="4" t="s">
        <v>7</v>
      </c>
      <c r="K3" s="301" t="s">
        <v>377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16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378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374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05"/>
      <c r="I5" s="306"/>
      <c r="J5" s="4" t="s">
        <v>15</v>
      </c>
      <c r="K5" s="301" t="s">
        <v>379</v>
      </c>
      <c r="L5" s="302"/>
      <c r="M5" s="302"/>
      <c r="N5" s="302"/>
      <c r="O5" s="303"/>
    </row>
    <row r="6" spans="1:19">
      <c r="A6" s="117" t="s">
        <v>18</v>
      </c>
      <c r="B6" s="301"/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380</v>
      </c>
      <c r="L6" s="302"/>
      <c r="M6" s="302"/>
      <c r="N6" s="302"/>
      <c r="O6" s="303"/>
    </row>
    <row r="7" spans="1:19" ht="17.25" thickBot="1">
      <c r="A7" s="117" t="s">
        <v>21</v>
      </c>
      <c r="B7" s="301"/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05"/>
      <c r="I7" s="306"/>
      <c r="J7" s="4" t="s">
        <v>21</v>
      </c>
      <c r="K7" s="301" t="s">
        <v>381</v>
      </c>
      <c r="L7" s="302"/>
      <c r="M7" s="302"/>
      <c r="N7" s="302"/>
      <c r="O7" s="303"/>
    </row>
    <row r="8" spans="1:19" ht="17.25" thickBot="1">
      <c r="A8" s="117" t="s">
        <v>24</v>
      </c>
      <c r="B8" s="301"/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/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05"/>
      <c r="I9" s="306"/>
      <c r="J9" s="4" t="s">
        <v>28</v>
      </c>
      <c r="K9" s="301"/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 t="s">
        <v>382</v>
      </c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 t="s">
        <v>383</v>
      </c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05"/>
      <c r="I11" s="306"/>
      <c r="J11" s="7" t="s">
        <v>32</v>
      </c>
      <c r="K11" s="307" t="s">
        <v>373</v>
      </c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79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185" t="s">
        <v>39</v>
      </c>
      <c r="B15" s="352" t="str">
        <f>TEXT($G$1, "[$-ko-KR]yyyy-mm-dd(ddd) ") &amp; "오전 00:00"</f>
        <v>2021-05-10(월) 오전 00:00</v>
      </c>
      <c r="C15" s="353"/>
      <c r="D15" s="312" t="str">
        <f>TEXT($G$1, "[$-ko-KR]yyyy-mm-dd(ddd) ") &amp; "오후 14:00"</f>
        <v>2021-05-10(월) 오후 14:00</v>
      </c>
      <c r="E15" s="313"/>
      <c r="F15" s="314"/>
      <c r="G15" s="312" t="str">
        <f>TEXT($G$1, "[$-ko-KR]yyyy-mm-dd(ddd) ") &amp; "오후 19:00"</f>
        <v>2021-05-10(월) 오후 19:00</v>
      </c>
      <c r="H15" s="313"/>
      <c r="I15" s="314"/>
      <c r="J15" s="312" t="str">
        <f>TEXT($G$1, "[$-ko-KR]yyyy-mm-dd(ddd) ") &amp; "오후 21:00"</f>
        <v>2021-05-10(월) 오후 21:00</v>
      </c>
      <c r="K15" s="313"/>
      <c r="L15" s="314"/>
      <c r="M15" s="312" t="str">
        <f>TEXT($G$1+1, "[$-ko-KR]yyyy-mm-dd(ddd) ") &amp; "오전 00:00"</f>
        <v>2021-05-11(화) 오전 00:00</v>
      </c>
      <c r="N15" s="313"/>
      <c r="O15" s="314"/>
      <c r="Q15" s="310"/>
      <c r="R15" s="310"/>
      <c r="S15" s="310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10"/>
      <c r="R17" s="310"/>
      <c r="S17" s="310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10"/>
      <c r="R18" s="310"/>
      <c r="S18" s="310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15"/>
      <c r="R19" s="315"/>
      <c r="S19" s="315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15"/>
      <c r="R20" s="315"/>
      <c r="S20" s="315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15"/>
      <c r="R21" s="315"/>
      <c r="S21" s="315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15"/>
      <c r="R22" s="315"/>
      <c r="S22" s="315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15"/>
      <c r="R23" s="315"/>
      <c r="S23" s="315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15"/>
      <c r="R24" s="315"/>
      <c r="S24" s="315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24"/>
      <c r="R26" s="325"/>
      <c r="S26" s="326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27"/>
      <c r="R27" s="328"/>
      <c r="S27" s="329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30"/>
      <c r="R28" s="331"/>
      <c r="S28" s="332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15"/>
      <c r="R29" s="315"/>
      <c r="S29" s="315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10"/>
      <c r="R30" s="310"/>
      <c r="S30" s="310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10"/>
      <c r="R31" s="310"/>
      <c r="S31" s="310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15"/>
      <c r="R32" s="315"/>
      <c r="S32" s="315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15"/>
      <c r="R33" s="315"/>
      <c r="S33" s="315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15"/>
      <c r="R34" s="315"/>
      <c r="S34" s="315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37"/>
      <c r="R35" s="338"/>
      <c r="S35" s="33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40"/>
      <c r="R36" s="341"/>
      <c r="S36" s="34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75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2021-05-10(월) 오전 00:00</v>
      </c>
      <c r="C42" s="353"/>
      <c r="D42" s="312" t="str">
        <f>TEXT($G$1, "[$-ko-KR]yyyy-mm-dd(ddd) ") &amp; "오후 14:00"</f>
        <v>2021-05-10(월) 오후 14:00</v>
      </c>
      <c r="E42" s="313"/>
      <c r="F42" s="314"/>
      <c r="G42" s="312" t="str">
        <f>TEXT($G$1, "[$-ko-KR]yyyy-mm-dd(ddd) ") &amp; "오후 19:00"</f>
        <v>2021-05-10(월) 오후 19:00</v>
      </c>
      <c r="H42" s="313"/>
      <c r="I42" s="314"/>
      <c r="J42" s="312" t="str">
        <f>TEXT($G$1, "[$-ko-KR]yyyy-mm-dd(ddd) ") &amp; "오후 21:00"</f>
        <v>2021-05-10(월) 오후 21:00</v>
      </c>
      <c r="K42" s="313"/>
      <c r="L42" s="314"/>
      <c r="M42" s="312" t="str">
        <f>TEXT($G$1+1, "[$-ko-KR]yyyy-mm-dd(ddd) ") &amp; "오전 00:00"</f>
        <v>2021-05-11(화)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10"/>
      <c r="R44" s="310"/>
      <c r="S44" s="310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10"/>
      <c r="R45" s="310"/>
      <c r="S45" s="310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15"/>
      <c r="R46" s="315"/>
      <c r="S46" s="315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15"/>
      <c r="R47" s="315"/>
      <c r="S47" s="315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15"/>
      <c r="R48" s="315"/>
      <c r="S48" s="315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15"/>
      <c r="R49" s="315"/>
      <c r="S49" s="315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15"/>
      <c r="R50" s="315"/>
      <c r="S50" s="315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15"/>
      <c r="R51" s="315"/>
      <c r="S51" s="315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24"/>
      <c r="R53" s="325"/>
      <c r="S53" s="326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27"/>
      <c r="R54" s="328"/>
      <c r="S54" s="329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30"/>
      <c r="R55" s="331"/>
      <c r="S55" s="332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15"/>
      <c r="R56" s="315"/>
      <c r="S56" s="315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10"/>
      <c r="R57" s="310"/>
      <c r="S57" s="310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10"/>
      <c r="R58" s="310"/>
      <c r="S58" s="310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15"/>
      <c r="R59" s="315"/>
      <c r="S59" s="315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15"/>
      <c r="R60" s="315"/>
      <c r="S60" s="315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15"/>
      <c r="R61" s="315"/>
      <c r="S61" s="315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37"/>
      <c r="R62" s="338"/>
      <c r="S62" s="33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75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2021-05-10(월) 오전 00:00</v>
      </c>
      <c r="C69" s="353"/>
      <c r="D69" s="312" t="str">
        <f>TEXT($G$1, "[$-ko-KR]yyyy-mm-dd(ddd) ") &amp; "오후 14:00"</f>
        <v>2021-05-10(월) 오후 14:00</v>
      </c>
      <c r="E69" s="313"/>
      <c r="F69" s="314"/>
      <c r="G69" s="312" t="str">
        <f>TEXT($G$1, "[$-ko-KR]yyyy-mm-dd(ddd) ") &amp; "오후 19:00"</f>
        <v>2021-05-10(월) 오후 19:00</v>
      </c>
      <c r="H69" s="313"/>
      <c r="I69" s="314"/>
      <c r="J69" s="312" t="str">
        <f>TEXT($G$1, "[$-ko-KR]yyyy-mm-dd(ddd) ") &amp; "오후 21:00"</f>
        <v>2021-05-10(월) 오후 21:00</v>
      </c>
      <c r="K69" s="313"/>
      <c r="L69" s="314"/>
      <c r="M69" s="312" t="str">
        <f>TEXT($G$1+1, "[$-ko-KR]yyyy-mm-dd(ddd) ") &amp; "오전 00:00"</f>
        <v>2021-05-11(화)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10"/>
      <c r="R71" s="310"/>
      <c r="S71" s="310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10"/>
      <c r="R72" s="310"/>
      <c r="S72" s="310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15"/>
      <c r="R73" s="315"/>
      <c r="S73" s="315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15"/>
      <c r="R74" s="315"/>
      <c r="S74" s="315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15"/>
      <c r="R75" s="315"/>
      <c r="S75" s="315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15"/>
      <c r="R76" s="315"/>
      <c r="S76" s="315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15"/>
      <c r="R77" s="315"/>
      <c r="S77" s="315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15"/>
      <c r="R78" s="315"/>
      <c r="S78" s="315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24"/>
      <c r="R80" s="325"/>
      <c r="S80" s="326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27"/>
      <c r="R81" s="328"/>
      <c r="S81" s="329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30"/>
      <c r="R82" s="331"/>
      <c r="S82" s="332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15"/>
      <c r="R83" s="315"/>
      <c r="S83" s="315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10"/>
      <c r="R84" s="310"/>
      <c r="S84" s="310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10"/>
      <c r="R85" s="310"/>
      <c r="S85" s="310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15"/>
      <c r="R86" s="315"/>
      <c r="S86" s="315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15"/>
      <c r="R87" s="315"/>
      <c r="S87" s="315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15"/>
      <c r="R88" s="315"/>
      <c r="S88" s="315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37"/>
      <c r="R89" s="338"/>
      <c r="S89" s="33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75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2021-05-10(월) 오전 00:00</v>
      </c>
      <c r="C96" s="353"/>
      <c r="D96" s="312" t="str">
        <f>TEXT($G$1, "[$-ko-KR]yyyy-mm-dd(ddd) ") &amp; "오후 14:00"</f>
        <v>2021-05-10(월) 오후 14:00</v>
      </c>
      <c r="E96" s="313"/>
      <c r="F96" s="314"/>
      <c r="G96" s="312" t="str">
        <f>TEXT($G$1, "[$-ko-KR]yyyy-mm-dd(ddd) ") &amp; "오후 19:00"</f>
        <v>2021-05-10(월) 오후 19:00</v>
      </c>
      <c r="H96" s="313"/>
      <c r="I96" s="314"/>
      <c r="J96" s="312" t="str">
        <f>TEXT($G$1, "[$-ko-KR]yyyy-mm-dd(ddd) ") &amp; "오후 21:00"</f>
        <v>2021-05-10(월) 오후 21:00</v>
      </c>
      <c r="K96" s="313"/>
      <c r="L96" s="314"/>
      <c r="M96" s="312" t="str">
        <f>TEXT($G$1+1, "[$-ko-KR]yyyy-mm-dd(ddd) ") &amp; "오전 00:00"</f>
        <v>2021-05-11(화)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10"/>
      <c r="R98" s="310"/>
      <c r="S98" s="310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10"/>
      <c r="R99" s="310"/>
      <c r="S99" s="310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15"/>
      <c r="R100" s="315"/>
      <c r="S100" s="315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15"/>
      <c r="R101" s="315"/>
      <c r="S101" s="315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15"/>
      <c r="R102" s="315"/>
      <c r="S102" s="315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15"/>
      <c r="R103" s="315"/>
      <c r="S103" s="315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15"/>
      <c r="R104" s="315"/>
      <c r="S104" s="315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15"/>
      <c r="R105" s="315"/>
      <c r="S105" s="315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24"/>
      <c r="R107" s="325"/>
      <c r="S107" s="326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27"/>
      <c r="R108" s="328"/>
      <c r="S108" s="329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30"/>
      <c r="R109" s="331"/>
      <c r="S109" s="332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15"/>
      <c r="R110" s="315"/>
      <c r="S110" s="315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10"/>
      <c r="R111" s="310"/>
      <c r="S111" s="310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10"/>
      <c r="R112" s="310"/>
      <c r="S112" s="310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15"/>
      <c r="R113" s="315"/>
      <c r="S113" s="315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15"/>
      <c r="R114" s="315"/>
      <c r="S114" s="315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15"/>
      <c r="R115" s="315"/>
      <c r="S115" s="315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37"/>
      <c r="R116" s="338"/>
      <c r="S116" s="33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75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2021-05-10(월) 오전 00:00</v>
      </c>
      <c r="C123" s="353"/>
      <c r="D123" s="312" t="str">
        <f>TEXT($G$1, "[$-ko-KR]yyyy-mm-dd(ddd) ") &amp; "오후 14:00"</f>
        <v>2021-05-10(월) 오후 14:00</v>
      </c>
      <c r="E123" s="313"/>
      <c r="F123" s="314"/>
      <c r="G123" s="312" t="str">
        <f>TEXT($G$1, "[$-ko-KR]yyyy-mm-dd(ddd) ") &amp; "오후 19:00"</f>
        <v>2021-05-10(월) 오후 19:00</v>
      </c>
      <c r="H123" s="313"/>
      <c r="I123" s="314"/>
      <c r="J123" s="312" t="str">
        <f>TEXT($G$1, "[$-ko-KR]yyyy-mm-dd(ddd) ") &amp; "오후 21:00"</f>
        <v>2021-05-10(월) 오후 21:00</v>
      </c>
      <c r="K123" s="313"/>
      <c r="L123" s="314"/>
      <c r="M123" s="312" t="str">
        <f>TEXT($G$1+1, "[$-ko-KR]yyyy-mm-dd(ddd) ") &amp; "오전 00:00"</f>
        <v>2021-05-11(화)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10"/>
      <c r="R125" s="310"/>
      <c r="S125" s="310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10"/>
      <c r="R126" s="310"/>
      <c r="S126" s="310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15"/>
      <c r="R127" s="315"/>
      <c r="S127" s="315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15"/>
      <c r="R128" s="315"/>
      <c r="S128" s="315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15"/>
      <c r="R129" s="315"/>
      <c r="S129" s="315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15"/>
      <c r="R130" s="315"/>
      <c r="S130" s="315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15"/>
      <c r="R131" s="315"/>
      <c r="S131" s="315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15"/>
      <c r="R132" s="315"/>
      <c r="S132" s="315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24"/>
      <c r="R134" s="325"/>
      <c r="S134" s="326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27"/>
      <c r="R135" s="328"/>
      <c r="S135" s="329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30"/>
      <c r="R136" s="331"/>
      <c r="S136" s="332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15"/>
      <c r="R137" s="315"/>
      <c r="S137" s="315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10"/>
      <c r="R138" s="310"/>
      <c r="S138" s="310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10"/>
      <c r="R139" s="310"/>
      <c r="S139" s="310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15"/>
      <c r="R140" s="315"/>
      <c r="S140" s="315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15"/>
      <c r="R141" s="315"/>
      <c r="S141" s="315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15"/>
      <c r="R142" s="315"/>
      <c r="S142" s="315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37"/>
      <c r="R143" s="338"/>
      <c r="S143" s="33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75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2021-05-10(월) 오전 00:00</v>
      </c>
      <c r="C150" s="353"/>
      <c r="D150" s="312" t="str">
        <f>TEXT($G$1, "[$-ko-KR]yyyy-mm-dd(ddd) ") &amp; "오후 14:00"</f>
        <v>2021-05-10(월) 오후 14:00</v>
      </c>
      <c r="E150" s="313"/>
      <c r="F150" s="314"/>
      <c r="G150" s="312" t="str">
        <f>TEXT($G$1, "[$-ko-KR]yyyy-mm-dd(ddd) ") &amp; "오후 19:00"</f>
        <v>2021-05-10(월) 오후 19:00</v>
      </c>
      <c r="H150" s="313"/>
      <c r="I150" s="314"/>
      <c r="J150" s="312" t="str">
        <f>TEXT($G$1, "[$-ko-KR]yyyy-mm-dd(ddd) ") &amp; "오후 21:00"</f>
        <v>2021-05-10(월) 오후 21:00</v>
      </c>
      <c r="K150" s="313"/>
      <c r="L150" s="314"/>
      <c r="M150" s="312" t="str">
        <f>TEXT($G$1+1, "[$-ko-KR]yyyy-mm-dd(ddd) ") &amp; "오전 00:00"</f>
        <v>2021-05-11(화)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10"/>
      <c r="R152" s="310"/>
      <c r="S152" s="310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10"/>
      <c r="R153" s="310"/>
      <c r="S153" s="310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15"/>
      <c r="R154" s="315"/>
      <c r="S154" s="315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15"/>
      <c r="R155" s="315"/>
      <c r="S155" s="315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15"/>
      <c r="R156" s="315"/>
      <c r="S156" s="315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15"/>
      <c r="R157" s="315"/>
      <c r="S157" s="315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15"/>
      <c r="R158" s="315"/>
      <c r="S158" s="315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15"/>
      <c r="R159" s="315"/>
      <c r="S159" s="315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24"/>
      <c r="R161" s="325"/>
      <c r="S161" s="326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27"/>
      <c r="R162" s="328"/>
      <c r="S162" s="329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30"/>
      <c r="R163" s="331"/>
      <c r="S163" s="332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15"/>
      <c r="R164" s="315"/>
      <c r="S164" s="315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10"/>
      <c r="R165" s="310"/>
      <c r="S165" s="310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10"/>
      <c r="R166" s="310"/>
      <c r="S166" s="310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15"/>
      <c r="R167" s="315"/>
      <c r="S167" s="315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15"/>
      <c r="R168" s="315"/>
      <c r="S168" s="315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15"/>
      <c r="R169" s="315"/>
      <c r="S169" s="315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37"/>
      <c r="R170" s="338"/>
      <c r="S170" s="33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75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2021-05-10(월) 오전 00:00</v>
      </c>
      <c r="C177" s="353"/>
      <c r="D177" s="312" t="str">
        <f>TEXT($G$1, "[$-ko-KR]yyyy-mm-dd(ddd) ") &amp; "오후 14:00"</f>
        <v>2021-05-10(월) 오후 14:00</v>
      </c>
      <c r="E177" s="313"/>
      <c r="F177" s="314"/>
      <c r="G177" s="312" t="str">
        <f>TEXT($G$1, "[$-ko-KR]yyyy-mm-dd(ddd) ") &amp; "오후 19:00"</f>
        <v>2021-05-10(월) 오후 19:00</v>
      </c>
      <c r="H177" s="313"/>
      <c r="I177" s="314"/>
      <c r="J177" s="312" t="str">
        <f>TEXT($G$1, "[$-ko-KR]yyyy-mm-dd(ddd) ") &amp; "오후 21:00"</f>
        <v>2021-05-10(월) 오후 21:00</v>
      </c>
      <c r="K177" s="313"/>
      <c r="L177" s="314"/>
      <c r="M177" s="312" t="str">
        <f>TEXT($G$1+1, "[$-ko-KR]yyyy-mm-dd(ddd) ") &amp; "오전 00:00"</f>
        <v>2021-05-11(화)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10"/>
      <c r="R179" s="310"/>
      <c r="S179" s="310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10"/>
      <c r="R180" s="310"/>
      <c r="S180" s="310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15"/>
      <c r="R181" s="315"/>
      <c r="S181" s="315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15"/>
      <c r="R182" s="315"/>
      <c r="S182" s="315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15"/>
      <c r="R183" s="315"/>
      <c r="S183" s="315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15"/>
      <c r="R184" s="315"/>
      <c r="S184" s="315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15"/>
      <c r="R185" s="315"/>
      <c r="S185" s="315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15"/>
      <c r="R186" s="315"/>
      <c r="S186" s="315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24"/>
      <c r="R188" s="325"/>
      <c r="S188" s="326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27"/>
      <c r="R189" s="328"/>
      <c r="S189" s="329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30"/>
      <c r="R190" s="331"/>
      <c r="S190" s="332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15"/>
      <c r="R191" s="315"/>
      <c r="S191" s="315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10"/>
      <c r="R192" s="310"/>
      <c r="S192" s="310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10"/>
      <c r="R193" s="310"/>
      <c r="S193" s="310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15"/>
      <c r="R194" s="315"/>
      <c r="S194" s="315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15"/>
      <c r="R195" s="315"/>
      <c r="S195" s="315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15"/>
      <c r="R196" s="315"/>
      <c r="S196" s="315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37"/>
      <c r="R197" s="338"/>
      <c r="S197" s="33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43"/>
      <c r="R199" s="344"/>
      <c r="S199" s="345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6:F16 E37:F37 D15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6:I16 H37:I37 G15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6:L16 K37:L37 J15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6:O16 N37:O37 M15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44327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295" t="s">
        <v>8</v>
      </c>
      <c r="C2" s="296"/>
      <c r="D2" s="296"/>
      <c r="E2" s="296"/>
      <c r="F2" s="297"/>
      <c r="G2" s="298" t="s">
        <v>46</v>
      </c>
      <c r="H2" s="299"/>
      <c r="I2" s="300"/>
      <c r="J2" s="1" t="s">
        <v>3</v>
      </c>
      <c r="K2" s="295" t="s">
        <v>376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7" t="s">
        <v>7</v>
      </c>
      <c r="B3" s="301" t="s">
        <v>384</v>
      </c>
      <c r="C3" s="302"/>
      <c r="D3" s="302"/>
      <c r="E3" s="302"/>
      <c r="F3" s="303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05"/>
      <c r="I3" s="306"/>
      <c r="J3" s="4" t="s">
        <v>7</v>
      </c>
      <c r="K3" s="301" t="s">
        <v>377</v>
      </c>
      <c r="L3" s="302"/>
      <c r="M3" s="302"/>
      <c r="N3" s="302"/>
      <c r="O3" s="303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1" t="s">
        <v>16</v>
      </c>
      <c r="C4" s="302"/>
      <c r="D4" s="302"/>
      <c r="E4" s="302"/>
      <c r="F4" s="303"/>
      <c r="G4" s="298" t="s">
        <v>44</v>
      </c>
      <c r="H4" s="299"/>
      <c r="I4" s="300"/>
      <c r="J4" s="4" t="s">
        <v>11</v>
      </c>
      <c r="K4" s="301" t="s">
        <v>378</v>
      </c>
      <c r="L4" s="302"/>
      <c r="M4" s="302"/>
      <c r="N4" s="302"/>
      <c r="O4" s="303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1" t="s">
        <v>374</v>
      </c>
      <c r="C5" s="302"/>
      <c r="D5" s="302"/>
      <c r="E5" s="302"/>
      <c r="F5" s="303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05"/>
      <c r="I5" s="306"/>
      <c r="J5" s="4" t="s">
        <v>15</v>
      </c>
      <c r="K5" s="301" t="s">
        <v>379</v>
      </c>
      <c r="L5" s="302"/>
      <c r="M5" s="302"/>
      <c r="N5" s="302"/>
      <c r="O5" s="303"/>
    </row>
    <row r="6" spans="1:19">
      <c r="A6" s="117" t="s">
        <v>18</v>
      </c>
      <c r="B6" s="301"/>
      <c r="C6" s="302"/>
      <c r="D6" s="302"/>
      <c r="E6" s="302"/>
      <c r="F6" s="303"/>
      <c r="G6" s="298" t="s">
        <v>45</v>
      </c>
      <c r="H6" s="299"/>
      <c r="I6" s="300"/>
      <c r="J6" s="4" t="s">
        <v>18</v>
      </c>
      <c r="K6" s="301" t="s">
        <v>380</v>
      </c>
      <c r="L6" s="302"/>
      <c r="M6" s="302"/>
      <c r="N6" s="302"/>
      <c r="O6" s="303"/>
    </row>
    <row r="7" spans="1:19" ht="17.25" thickBot="1">
      <c r="A7" s="117" t="s">
        <v>21</v>
      </c>
      <c r="B7" s="301"/>
      <c r="C7" s="302"/>
      <c r="D7" s="302"/>
      <c r="E7" s="302"/>
      <c r="F7" s="303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05"/>
      <c r="I7" s="306"/>
      <c r="J7" s="4" t="s">
        <v>21</v>
      </c>
      <c r="K7" s="301" t="s">
        <v>381</v>
      </c>
      <c r="L7" s="302"/>
      <c r="M7" s="302"/>
      <c r="N7" s="302"/>
      <c r="O7" s="303"/>
    </row>
    <row r="8" spans="1:19" ht="17.25" thickBot="1">
      <c r="A8" s="117" t="s">
        <v>24</v>
      </c>
      <c r="B8" s="301"/>
      <c r="C8" s="302"/>
      <c r="D8" s="302"/>
      <c r="E8" s="302"/>
      <c r="F8" s="303"/>
      <c r="G8" s="298" t="s">
        <v>285</v>
      </c>
      <c r="H8" s="299"/>
      <c r="I8" s="300"/>
      <c r="J8" s="4" t="s">
        <v>24</v>
      </c>
      <c r="K8" s="301"/>
      <c r="L8" s="302"/>
      <c r="M8" s="302"/>
      <c r="N8" s="302"/>
      <c r="O8" s="303"/>
      <c r="Q8" s="289" t="s">
        <v>27</v>
      </c>
      <c r="R8" s="291"/>
    </row>
    <row r="9" spans="1:19" ht="17.25" thickBot="1">
      <c r="A9" s="117" t="s">
        <v>28</v>
      </c>
      <c r="B9" s="301"/>
      <c r="C9" s="302"/>
      <c r="D9" s="302"/>
      <c r="E9" s="302"/>
      <c r="F9" s="303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05"/>
      <c r="I9" s="306"/>
      <c r="J9" s="4" t="s">
        <v>28</v>
      </c>
      <c r="K9" s="301"/>
      <c r="L9" s="302"/>
      <c r="M9" s="302"/>
      <c r="N9" s="302"/>
      <c r="O9" s="303"/>
      <c r="Q9" s="2" t="s">
        <v>29</v>
      </c>
      <c r="R9" s="6">
        <v>10</v>
      </c>
    </row>
    <row r="10" spans="1:19">
      <c r="A10" s="117" t="s">
        <v>30</v>
      </c>
      <c r="B10" s="301"/>
      <c r="C10" s="302"/>
      <c r="D10" s="302"/>
      <c r="E10" s="302"/>
      <c r="F10" s="303"/>
      <c r="G10" s="298" t="s">
        <v>47</v>
      </c>
      <c r="H10" s="299"/>
      <c r="I10" s="300"/>
      <c r="J10" s="4" t="s">
        <v>30</v>
      </c>
      <c r="K10" s="301" t="s">
        <v>382</v>
      </c>
      <c r="L10" s="302"/>
      <c r="M10" s="302"/>
      <c r="N10" s="302"/>
      <c r="O10" s="303"/>
      <c r="Q10" s="2" t="s">
        <v>31</v>
      </c>
      <c r="R10" s="6">
        <v>100</v>
      </c>
    </row>
    <row r="11" spans="1:19" ht="17.25" thickBot="1">
      <c r="A11" s="118" t="s">
        <v>32</v>
      </c>
      <c r="B11" s="307" t="s">
        <v>383</v>
      </c>
      <c r="C11" s="308"/>
      <c r="D11" s="308"/>
      <c r="E11" s="308"/>
      <c r="F11" s="30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05"/>
      <c r="I11" s="306"/>
      <c r="J11" s="7" t="s">
        <v>32</v>
      </c>
      <c r="K11" s="307" t="s">
        <v>373</v>
      </c>
      <c r="L11" s="308"/>
      <c r="M11" s="308"/>
      <c r="N11" s="308"/>
      <c r="O11" s="309"/>
      <c r="Q11" s="61" t="s">
        <v>33</v>
      </c>
      <c r="R11" s="8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186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2021-05-11(화) 오전 00:00</v>
      </c>
      <c r="C15" s="356"/>
      <c r="D15" s="312" t="str">
        <f>TEXT($G$1, "[$-ko-KR]yyyy-mm-dd(ddd) ") &amp; "오후 14:00"</f>
        <v>2021-05-11(화) 오후 14:00</v>
      </c>
      <c r="E15" s="313"/>
      <c r="F15" s="314"/>
      <c r="G15" s="312" t="str">
        <f>TEXT($G$1, "[$-ko-KR]yyyy-mm-dd(ddd) ") &amp; "오후 19:00"</f>
        <v>2021-05-11(화) 오후 19:00</v>
      </c>
      <c r="H15" s="313"/>
      <c r="I15" s="314"/>
      <c r="J15" s="312" t="str">
        <f>TEXT($G$1, "[$-ko-KR]yyyy-mm-dd(ddd) ") &amp; "오후 21:00"</f>
        <v>2021-05-11(화) 오후 21:00</v>
      </c>
      <c r="K15" s="313"/>
      <c r="L15" s="314"/>
      <c r="M15" s="312" t="str">
        <f>TEXT($G$1+1, "[$-ko-KR]yyyy-mm-dd(ddd) ") &amp; "오전 00:00"</f>
        <v>2021-05-12(수) 오전 00:00</v>
      </c>
      <c r="N15" s="313"/>
      <c r="O15" s="314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15"/>
      <c r="R16" s="315"/>
      <c r="S16" s="315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10"/>
      <c r="R17" s="310"/>
      <c r="S17" s="310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10"/>
      <c r="R18" s="310"/>
      <c r="S18" s="310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15"/>
      <c r="R19" s="315"/>
      <c r="S19" s="315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15"/>
      <c r="R20" s="315"/>
      <c r="S20" s="315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15"/>
      <c r="R21" s="315"/>
      <c r="S21" s="315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15"/>
      <c r="R22" s="315"/>
      <c r="S22" s="315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15"/>
      <c r="R23" s="315"/>
      <c r="S23" s="315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15"/>
      <c r="R24" s="315"/>
      <c r="S24" s="315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24"/>
      <c r="R26" s="325"/>
      <c r="S26" s="326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27"/>
      <c r="R27" s="328"/>
      <c r="S27" s="329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30"/>
      <c r="R28" s="331"/>
      <c r="S28" s="332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15"/>
      <c r="R29" s="315"/>
      <c r="S29" s="315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10"/>
      <c r="R30" s="310"/>
      <c r="S30" s="310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10"/>
      <c r="R31" s="310"/>
      <c r="S31" s="310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15"/>
      <c r="R32" s="315"/>
      <c r="S32" s="315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15"/>
      <c r="R33" s="315"/>
      <c r="S33" s="315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15"/>
      <c r="R34" s="315"/>
      <c r="S34" s="315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37"/>
      <c r="R35" s="338"/>
      <c r="S35" s="33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186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2021-05-11(화) 오전 00:00</v>
      </c>
      <c r="C42" s="353"/>
      <c r="D42" s="312" t="str">
        <f>TEXT($G$1, "[$-ko-KR]yyyy-mm-dd(ddd) ") &amp; "오후 14:00"</f>
        <v>2021-05-11(화) 오후 14:00</v>
      </c>
      <c r="E42" s="313"/>
      <c r="F42" s="314"/>
      <c r="G42" s="312" t="str">
        <f>TEXT($G$1, "[$-ko-KR]yyyy-mm-dd(ddd) ") &amp; "오후 19:00"</f>
        <v>2021-05-11(화) 오후 19:00</v>
      </c>
      <c r="H42" s="313"/>
      <c r="I42" s="314"/>
      <c r="J42" s="312" t="str">
        <f>TEXT($G$1, "[$-ko-KR]yyyy-mm-dd(ddd) ") &amp; "오후 21:00"</f>
        <v>2021-05-11(화) 오후 21:00</v>
      </c>
      <c r="K42" s="313"/>
      <c r="L42" s="314"/>
      <c r="M42" s="312" t="str">
        <f>TEXT($G$1+1, "[$-ko-KR]yyyy-mm-dd(ddd) ") &amp; "오전 00:00"</f>
        <v>2021-05-12(수) 오전 00:00</v>
      </c>
      <c r="N42" s="313"/>
      <c r="O42" s="314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15"/>
      <c r="R43" s="315"/>
      <c r="S43" s="315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10"/>
      <c r="R44" s="310"/>
      <c r="S44" s="310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10"/>
      <c r="R45" s="310"/>
      <c r="S45" s="310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15"/>
      <c r="R46" s="315"/>
      <c r="S46" s="315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15"/>
      <c r="R47" s="315"/>
      <c r="S47" s="315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15"/>
      <c r="R48" s="315"/>
      <c r="S48" s="315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15"/>
      <c r="R49" s="315"/>
      <c r="S49" s="315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15"/>
      <c r="R50" s="315"/>
      <c r="S50" s="315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15"/>
      <c r="R51" s="315"/>
      <c r="S51" s="315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24"/>
      <c r="R53" s="325"/>
      <c r="S53" s="326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27"/>
      <c r="R54" s="328"/>
      <c r="S54" s="329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30"/>
      <c r="R55" s="331"/>
      <c r="S55" s="332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15"/>
      <c r="R56" s="315"/>
      <c r="S56" s="315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10"/>
      <c r="R57" s="310"/>
      <c r="S57" s="310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10"/>
      <c r="R58" s="310"/>
      <c r="S58" s="310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15"/>
      <c r="R59" s="315"/>
      <c r="S59" s="315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15"/>
      <c r="R60" s="315"/>
      <c r="S60" s="315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15"/>
      <c r="R61" s="315"/>
      <c r="S61" s="315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37"/>
      <c r="R62" s="338"/>
      <c r="S62" s="33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186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2021-05-11(화) 오전 00:00</v>
      </c>
      <c r="C69" s="353"/>
      <c r="D69" s="312" t="str">
        <f>TEXT($G$1, "[$-ko-KR]yyyy-mm-dd(ddd) ") &amp; "오후 14:00"</f>
        <v>2021-05-11(화) 오후 14:00</v>
      </c>
      <c r="E69" s="313"/>
      <c r="F69" s="314"/>
      <c r="G69" s="312" t="str">
        <f>TEXT($G$1, "[$-ko-KR]yyyy-mm-dd(ddd) ") &amp; "오후 19:00"</f>
        <v>2021-05-11(화) 오후 19:00</v>
      </c>
      <c r="H69" s="313"/>
      <c r="I69" s="314"/>
      <c r="J69" s="312" t="str">
        <f>TEXT($G$1, "[$-ko-KR]yyyy-mm-dd(ddd) ") &amp; "오후 21:00"</f>
        <v>2021-05-11(화) 오후 21:00</v>
      </c>
      <c r="K69" s="313"/>
      <c r="L69" s="314"/>
      <c r="M69" s="312" t="str">
        <f>TEXT($G$1+1, "[$-ko-KR]yyyy-mm-dd(ddd) ") &amp; "오전 00:00"</f>
        <v>2021-05-12(수) 오전 00:00</v>
      </c>
      <c r="N69" s="313"/>
      <c r="O69" s="314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15"/>
      <c r="R70" s="315"/>
      <c r="S70" s="315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10"/>
      <c r="R71" s="310"/>
      <c r="S71" s="310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0"/>
      <c r="R72" s="310"/>
      <c r="S72" s="310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15"/>
      <c r="R73" s="315"/>
      <c r="S73" s="315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15"/>
      <c r="R74" s="315"/>
      <c r="S74" s="315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15"/>
      <c r="R75" s="315"/>
      <c r="S75" s="315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15"/>
      <c r="R76" s="315"/>
      <c r="S76" s="315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15"/>
      <c r="R77" s="315"/>
      <c r="S77" s="315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15"/>
      <c r="R78" s="315"/>
      <c r="S78" s="315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24"/>
      <c r="R80" s="325"/>
      <c r="S80" s="326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27"/>
      <c r="R81" s="328"/>
      <c r="S81" s="329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30"/>
      <c r="R82" s="331"/>
      <c r="S82" s="332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15"/>
      <c r="R83" s="315"/>
      <c r="S83" s="315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10"/>
      <c r="R84" s="310"/>
      <c r="S84" s="310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10"/>
      <c r="R85" s="310"/>
      <c r="S85" s="310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15"/>
      <c r="R86" s="315"/>
      <c r="S86" s="315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15"/>
      <c r="R87" s="315"/>
      <c r="S87" s="315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15"/>
      <c r="R88" s="315"/>
      <c r="S88" s="315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37"/>
      <c r="R89" s="338"/>
      <c r="S89" s="33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186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2021-05-11(화) 오전 00:00</v>
      </c>
      <c r="C96" s="353"/>
      <c r="D96" s="312" t="str">
        <f>TEXT($G$1, "[$-ko-KR]yyyy-mm-dd(ddd) ") &amp; "오후 14:00"</f>
        <v>2021-05-11(화) 오후 14:00</v>
      </c>
      <c r="E96" s="313"/>
      <c r="F96" s="314"/>
      <c r="G96" s="312" t="str">
        <f>TEXT($G$1, "[$-ko-KR]yyyy-mm-dd(ddd) ") &amp; "오후 19:00"</f>
        <v>2021-05-11(화) 오후 19:00</v>
      </c>
      <c r="H96" s="313"/>
      <c r="I96" s="314"/>
      <c r="J96" s="312" t="str">
        <f>TEXT($G$1, "[$-ko-KR]yyyy-mm-dd(ddd) ") &amp; "오후 21:00"</f>
        <v>2021-05-11(화) 오후 21:00</v>
      </c>
      <c r="K96" s="313"/>
      <c r="L96" s="314"/>
      <c r="M96" s="312" t="str">
        <f>TEXT($G$1+1, "[$-ko-KR]yyyy-mm-dd(ddd) ") &amp; "오전 00:00"</f>
        <v>2021-05-12(수) 오전 00:00</v>
      </c>
      <c r="N96" s="313"/>
      <c r="O96" s="314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15"/>
      <c r="R97" s="315"/>
      <c r="S97" s="315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10"/>
      <c r="R98" s="310"/>
      <c r="S98" s="310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10"/>
      <c r="R99" s="310"/>
      <c r="S99" s="310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15"/>
      <c r="R100" s="315"/>
      <c r="S100" s="315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15"/>
      <c r="R101" s="315"/>
      <c r="S101" s="315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15"/>
      <c r="R102" s="315"/>
      <c r="S102" s="315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15"/>
      <c r="R103" s="315"/>
      <c r="S103" s="315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15"/>
      <c r="R104" s="315"/>
      <c r="S104" s="315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15"/>
      <c r="R105" s="315"/>
      <c r="S105" s="315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24"/>
      <c r="R107" s="325"/>
      <c r="S107" s="326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27"/>
      <c r="R108" s="328"/>
      <c r="S108" s="329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30"/>
      <c r="R109" s="331"/>
      <c r="S109" s="332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15"/>
      <c r="R110" s="315"/>
      <c r="S110" s="315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10"/>
      <c r="R111" s="310"/>
      <c r="S111" s="310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10"/>
      <c r="R112" s="310"/>
      <c r="S112" s="310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15"/>
      <c r="R113" s="315"/>
      <c r="S113" s="315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15"/>
      <c r="R114" s="315"/>
      <c r="S114" s="315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15"/>
      <c r="R115" s="315"/>
      <c r="S115" s="315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37"/>
      <c r="R116" s="338"/>
      <c r="S116" s="33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186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2021-05-11(화) 오전 00:00</v>
      </c>
      <c r="C123" s="353"/>
      <c r="D123" s="312" t="str">
        <f>TEXT($G$1, "[$-ko-KR]yyyy-mm-dd(ddd) ") &amp; "오후 14:00"</f>
        <v>2021-05-11(화) 오후 14:00</v>
      </c>
      <c r="E123" s="313"/>
      <c r="F123" s="314"/>
      <c r="G123" s="312" t="str">
        <f>TEXT($G$1, "[$-ko-KR]yyyy-mm-dd(ddd) ") &amp; "오후 19:00"</f>
        <v>2021-05-11(화) 오후 19:00</v>
      </c>
      <c r="H123" s="313"/>
      <c r="I123" s="314"/>
      <c r="J123" s="312" t="str">
        <f>TEXT($G$1, "[$-ko-KR]yyyy-mm-dd(ddd) ") &amp; "오후 21:00"</f>
        <v>2021-05-11(화) 오후 21:00</v>
      </c>
      <c r="K123" s="313"/>
      <c r="L123" s="314"/>
      <c r="M123" s="312" t="str">
        <f>TEXT($G$1+1, "[$-ko-KR]yyyy-mm-dd(ddd) ") &amp; "오전 00:00"</f>
        <v>2021-05-12(수) 오전 00:00</v>
      </c>
      <c r="N123" s="313"/>
      <c r="O123" s="314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15"/>
      <c r="R124" s="315"/>
      <c r="S124" s="315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10"/>
      <c r="R125" s="310"/>
      <c r="S125" s="310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10"/>
      <c r="R126" s="310"/>
      <c r="S126" s="310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15"/>
      <c r="R127" s="315"/>
      <c r="S127" s="315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15"/>
      <c r="R128" s="315"/>
      <c r="S128" s="315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15"/>
      <c r="R129" s="315"/>
      <c r="S129" s="315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15"/>
      <c r="R130" s="315"/>
      <c r="S130" s="315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15"/>
      <c r="R131" s="315"/>
      <c r="S131" s="315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15"/>
      <c r="R132" s="315"/>
      <c r="S132" s="315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24"/>
      <c r="R134" s="325"/>
      <c r="S134" s="326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27"/>
      <c r="R135" s="328"/>
      <c r="S135" s="329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30"/>
      <c r="R136" s="331"/>
      <c r="S136" s="332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15"/>
      <c r="R137" s="315"/>
      <c r="S137" s="315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10"/>
      <c r="R138" s="310"/>
      <c r="S138" s="310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10"/>
      <c r="R139" s="310"/>
      <c r="S139" s="310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15"/>
      <c r="R140" s="315"/>
      <c r="S140" s="315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15"/>
      <c r="R141" s="315"/>
      <c r="S141" s="315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15"/>
      <c r="R142" s="315"/>
      <c r="S142" s="315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37"/>
      <c r="R143" s="338"/>
      <c r="S143" s="33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186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2021-05-11(화) 오전 00:00</v>
      </c>
      <c r="C150" s="353"/>
      <c r="D150" s="312" t="str">
        <f>TEXT($G$1, "[$-ko-KR]yyyy-mm-dd(ddd) ") &amp; "오후 14:00"</f>
        <v>2021-05-11(화) 오후 14:00</v>
      </c>
      <c r="E150" s="313"/>
      <c r="F150" s="314"/>
      <c r="G150" s="312" t="str">
        <f>TEXT($G$1, "[$-ko-KR]yyyy-mm-dd(ddd) ") &amp; "오후 19:00"</f>
        <v>2021-05-11(화) 오후 19:00</v>
      </c>
      <c r="H150" s="313"/>
      <c r="I150" s="314"/>
      <c r="J150" s="312" t="str">
        <f>TEXT($G$1, "[$-ko-KR]yyyy-mm-dd(ddd) ") &amp; "오후 21:00"</f>
        <v>2021-05-11(화) 오후 21:00</v>
      </c>
      <c r="K150" s="313"/>
      <c r="L150" s="314"/>
      <c r="M150" s="312" t="str">
        <f>TEXT($G$1+1, "[$-ko-KR]yyyy-mm-dd(ddd) ") &amp; "오전 00:00"</f>
        <v>2021-05-12(수) 오전 00:00</v>
      </c>
      <c r="N150" s="313"/>
      <c r="O150" s="314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15"/>
      <c r="R151" s="315"/>
      <c r="S151" s="315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10"/>
      <c r="R152" s="310"/>
      <c r="S152" s="310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10"/>
      <c r="R153" s="310"/>
      <c r="S153" s="310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15"/>
      <c r="R154" s="315"/>
      <c r="S154" s="315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15"/>
      <c r="R155" s="315"/>
      <c r="S155" s="315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15"/>
      <c r="R156" s="315"/>
      <c r="S156" s="315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15"/>
      <c r="R157" s="315"/>
      <c r="S157" s="315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15"/>
      <c r="R158" s="315"/>
      <c r="S158" s="315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15"/>
      <c r="R159" s="315"/>
      <c r="S159" s="315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24"/>
      <c r="R161" s="325"/>
      <c r="S161" s="326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27"/>
      <c r="R162" s="328"/>
      <c r="S162" s="329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30"/>
      <c r="R163" s="331"/>
      <c r="S163" s="332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15"/>
      <c r="R164" s="315"/>
      <c r="S164" s="315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10"/>
      <c r="R165" s="310"/>
      <c r="S165" s="310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10"/>
      <c r="R166" s="310"/>
      <c r="S166" s="310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15"/>
      <c r="R167" s="315"/>
      <c r="S167" s="315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15"/>
      <c r="R168" s="315"/>
      <c r="S168" s="315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15"/>
      <c r="R169" s="315"/>
      <c r="S169" s="315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37"/>
      <c r="R170" s="338"/>
      <c r="S170" s="33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186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2021-05-11(화) 오전 00:00</v>
      </c>
      <c r="C177" s="353"/>
      <c r="D177" s="312" t="str">
        <f>TEXT($G$1, "[$-ko-KR]yyyy-mm-dd(ddd) ") &amp; "오후 14:00"</f>
        <v>2021-05-11(화) 오후 14:00</v>
      </c>
      <c r="E177" s="313"/>
      <c r="F177" s="314"/>
      <c r="G177" s="312" t="str">
        <f>TEXT($G$1, "[$-ko-KR]yyyy-mm-dd(ddd) ") &amp; "오후 19:00"</f>
        <v>2021-05-11(화) 오후 19:00</v>
      </c>
      <c r="H177" s="313"/>
      <c r="I177" s="314"/>
      <c r="J177" s="312" t="str">
        <f>TEXT($G$1, "[$-ko-KR]yyyy-mm-dd(ddd) ") &amp; "오후 21:00"</f>
        <v>2021-05-11(화) 오후 21:00</v>
      </c>
      <c r="K177" s="313"/>
      <c r="L177" s="314"/>
      <c r="M177" s="312" t="str">
        <f>TEXT($G$1+1, "[$-ko-KR]yyyy-mm-dd(ddd) ") &amp; "오전 00:00"</f>
        <v>2021-05-12(수) 오전 00:00</v>
      </c>
      <c r="N177" s="313"/>
      <c r="O177" s="314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15"/>
      <c r="R178" s="315"/>
      <c r="S178" s="315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10"/>
      <c r="R179" s="310"/>
      <c r="S179" s="310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10"/>
      <c r="R180" s="310"/>
      <c r="S180" s="310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15"/>
      <c r="R181" s="315"/>
      <c r="S181" s="315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15"/>
      <c r="R182" s="315"/>
      <c r="S182" s="315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15"/>
      <c r="R183" s="315"/>
      <c r="S183" s="315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15"/>
      <c r="R184" s="315"/>
      <c r="S184" s="315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15"/>
      <c r="R185" s="315"/>
      <c r="S185" s="315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15"/>
      <c r="R186" s="315"/>
      <c r="S186" s="315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24"/>
      <c r="R188" s="325"/>
      <c r="S188" s="326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27"/>
      <c r="R189" s="328"/>
      <c r="S189" s="329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30"/>
      <c r="R190" s="331"/>
      <c r="S190" s="332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15"/>
      <c r="R191" s="315"/>
      <c r="S191" s="315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10"/>
      <c r="R192" s="310"/>
      <c r="S192" s="310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10"/>
      <c r="R193" s="310"/>
      <c r="S193" s="310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15"/>
      <c r="R194" s="315"/>
      <c r="S194" s="315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15"/>
      <c r="R195" s="315"/>
      <c r="S195" s="315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15"/>
      <c r="R196" s="315"/>
      <c r="S196" s="315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37"/>
      <c r="R197" s="338"/>
      <c r="S197" s="33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44328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09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2021-05-12(수) 오전 00:00</v>
      </c>
      <c r="C15" s="356"/>
      <c r="D15" s="289" t="str">
        <f>TEXT($G$1, "[$-ko-KR]yyyy-mm-dd(ddd) ") &amp; "오후 14:00"</f>
        <v>2021-05-12(수) 오후 14:00</v>
      </c>
      <c r="E15" s="290"/>
      <c r="F15" s="291"/>
      <c r="G15" s="289" t="str">
        <f>TEXT($G$1, "[$-ko-KR]yyyy-mm-dd(ddd) ") &amp; "오후 19:00"</f>
        <v>2021-05-12(수) 오후 19:00</v>
      </c>
      <c r="H15" s="290"/>
      <c r="I15" s="291"/>
      <c r="J15" s="289" t="str">
        <f>TEXT($G$1, "[$-ko-KR]yyyy-mm-dd(ddd) ") &amp; "오후 21:00"</f>
        <v>2021-05-12(수) 오후 21:00</v>
      </c>
      <c r="K15" s="290"/>
      <c r="L15" s="291"/>
      <c r="M15" s="289" t="str">
        <f>TEXT($G$1+1, "[$-ko-KR]yyyy-mm-dd(ddd) ") &amp; "오전 00:00"</f>
        <v>2021-05-13(목)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15"/>
      <c r="R16" s="315"/>
      <c r="S16" s="315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10"/>
      <c r="R17" s="310"/>
      <c r="S17" s="310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10"/>
      <c r="R18" s="310"/>
      <c r="S18" s="310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15"/>
      <c r="R19" s="315"/>
      <c r="S19" s="315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15"/>
      <c r="R20" s="315"/>
      <c r="S20" s="315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15"/>
      <c r="R21" s="315"/>
      <c r="S21" s="315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15"/>
      <c r="R22" s="315"/>
      <c r="S22" s="315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15"/>
      <c r="R23" s="315"/>
      <c r="S23" s="315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15"/>
      <c r="R24" s="315"/>
      <c r="S24" s="315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24"/>
      <c r="R26" s="325"/>
      <c r="S26" s="326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27"/>
      <c r="R27" s="328"/>
      <c r="S27" s="329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30"/>
      <c r="R28" s="331"/>
      <c r="S28" s="332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15"/>
      <c r="R29" s="315"/>
      <c r="S29" s="315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10"/>
      <c r="R30" s="310"/>
      <c r="S30" s="310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10"/>
      <c r="R31" s="310"/>
      <c r="S31" s="310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15"/>
      <c r="R32" s="315"/>
      <c r="S32" s="315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15"/>
      <c r="R33" s="315"/>
      <c r="S33" s="315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15"/>
      <c r="R34" s="315"/>
      <c r="S34" s="315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37"/>
      <c r="R35" s="338"/>
      <c r="S35" s="33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09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2021-05-12(수) 오전 00:00</v>
      </c>
      <c r="C42" s="353"/>
      <c r="D42" s="289" t="str">
        <f>TEXT($G$1, "[$-ko-KR]yyyy-mm-dd(ddd) ") &amp; "오후 14:00"</f>
        <v>2021-05-12(수) 오후 14:00</v>
      </c>
      <c r="E42" s="290"/>
      <c r="F42" s="291"/>
      <c r="G42" s="289" t="str">
        <f>TEXT($G$1, "[$-ko-KR]yyyy-mm-dd(ddd) ") &amp; "오후 19:00"</f>
        <v>2021-05-12(수) 오후 19:00</v>
      </c>
      <c r="H42" s="290"/>
      <c r="I42" s="291"/>
      <c r="J42" s="289" t="str">
        <f>TEXT($G$1, "[$-ko-KR]yyyy-mm-dd(ddd) ") &amp; "오후 21:00"</f>
        <v>2021-05-12(수) 오후 21:00</v>
      </c>
      <c r="K42" s="290"/>
      <c r="L42" s="291"/>
      <c r="M42" s="289" t="str">
        <f>TEXT($G$1+1, "[$-ko-KR]yyyy-mm-dd(ddd) ") &amp; "오전 00:00"</f>
        <v>2021-05-13(목)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15"/>
      <c r="R43" s="315"/>
      <c r="S43" s="315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10"/>
      <c r="R44" s="310"/>
      <c r="S44" s="310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10"/>
      <c r="R45" s="310"/>
      <c r="S45" s="310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15"/>
      <c r="R46" s="315"/>
      <c r="S46" s="315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15"/>
      <c r="R47" s="315"/>
      <c r="S47" s="315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15"/>
      <c r="R48" s="315"/>
      <c r="S48" s="315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15"/>
      <c r="R49" s="315"/>
      <c r="S49" s="315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15"/>
      <c r="R50" s="315"/>
      <c r="S50" s="315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15"/>
      <c r="R51" s="315"/>
      <c r="S51" s="315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24"/>
      <c r="R53" s="325"/>
      <c r="S53" s="326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27"/>
      <c r="R54" s="328"/>
      <c r="S54" s="329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30"/>
      <c r="R55" s="331"/>
      <c r="S55" s="332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15"/>
      <c r="R56" s="315"/>
      <c r="S56" s="315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10"/>
      <c r="R57" s="310"/>
      <c r="S57" s="310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10"/>
      <c r="R58" s="310"/>
      <c r="S58" s="310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15"/>
      <c r="R59" s="315"/>
      <c r="S59" s="315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15"/>
      <c r="R60" s="315"/>
      <c r="S60" s="315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15"/>
      <c r="R61" s="315"/>
      <c r="S61" s="315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37"/>
      <c r="R62" s="338"/>
      <c r="S62" s="33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09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2021-05-12(수) 오전 00:00</v>
      </c>
      <c r="C69" s="353"/>
      <c r="D69" s="289" t="str">
        <f>TEXT($G$1, "[$-ko-KR]yyyy-mm-dd(ddd) ") &amp; "오후 14:00"</f>
        <v>2021-05-12(수) 오후 14:00</v>
      </c>
      <c r="E69" s="290"/>
      <c r="F69" s="291"/>
      <c r="G69" s="289" t="str">
        <f>TEXT($G$1, "[$-ko-KR]yyyy-mm-dd(ddd) ") &amp; "오후 19:00"</f>
        <v>2021-05-12(수) 오후 19:00</v>
      </c>
      <c r="H69" s="290"/>
      <c r="I69" s="291"/>
      <c r="J69" s="289" t="str">
        <f>TEXT($G$1, "[$-ko-KR]yyyy-mm-dd(ddd) ") &amp; "오후 21:00"</f>
        <v>2021-05-12(수) 오후 21:00</v>
      </c>
      <c r="K69" s="290"/>
      <c r="L69" s="291"/>
      <c r="M69" s="289" t="str">
        <f>TEXT($G$1+1, "[$-ko-KR]yyyy-mm-dd(ddd) ") &amp; "오전 00:00"</f>
        <v>2021-05-13(목)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15"/>
      <c r="R70" s="315"/>
      <c r="S70" s="315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10"/>
      <c r="R71" s="310"/>
      <c r="S71" s="310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10"/>
      <c r="R72" s="310"/>
      <c r="S72" s="310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15"/>
      <c r="R73" s="315"/>
      <c r="S73" s="315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15"/>
      <c r="R74" s="315"/>
      <c r="S74" s="315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15"/>
      <c r="R75" s="315"/>
      <c r="S75" s="315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15"/>
      <c r="R76" s="315"/>
      <c r="S76" s="315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15"/>
      <c r="R77" s="315"/>
      <c r="S77" s="315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15"/>
      <c r="R78" s="315"/>
      <c r="S78" s="315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24"/>
      <c r="R80" s="325"/>
      <c r="S80" s="326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27"/>
      <c r="R81" s="328"/>
      <c r="S81" s="329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30"/>
      <c r="R82" s="331"/>
      <c r="S82" s="332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15"/>
      <c r="R83" s="315"/>
      <c r="S83" s="315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10"/>
      <c r="R84" s="310"/>
      <c r="S84" s="310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10"/>
      <c r="R85" s="310"/>
      <c r="S85" s="310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15"/>
      <c r="R86" s="315"/>
      <c r="S86" s="315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15"/>
      <c r="R87" s="315"/>
      <c r="S87" s="315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15"/>
      <c r="R88" s="315"/>
      <c r="S88" s="315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37"/>
      <c r="R89" s="338"/>
      <c r="S89" s="33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09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2021-05-12(수) 오전 00:00</v>
      </c>
      <c r="C96" s="353"/>
      <c r="D96" s="289" t="str">
        <f>TEXT($G$1, "[$-ko-KR]yyyy-mm-dd(ddd) ") &amp; "오후 14:00"</f>
        <v>2021-05-12(수) 오후 14:00</v>
      </c>
      <c r="E96" s="290"/>
      <c r="F96" s="291"/>
      <c r="G96" s="289" t="str">
        <f>TEXT($G$1, "[$-ko-KR]yyyy-mm-dd(ddd) ") &amp; "오후 19:00"</f>
        <v>2021-05-12(수) 오후 19:00</v>
      </c>
      <c r="H96" s="290"/>
      <c r="I96" s="291"/>
      <c r="J96" s="289" t="str">
        <f>TEXT($G$1, "[$-ko-KR]yyyy-mm-dd(ddd) ") &amp; "오후 21:00"</f>
        <v>2021-05-12(수) 오후 21:00</v>
      </c>
      <c r="K96" s="290"/>
      <c r="L96" s="291"/>
      <c r="M96" s="289" t="str">
        <f>TEXT($G$1+1, "[$-ko-KR]yyyy-mm-dd(ddd) ") &amp; "오전 00:00"</f>
        <v>2021-05-13(목)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15"/>
      <c r="R97" s="315"/>
      <c r="S97" s="315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10"/>
      <c r="R98" s="310"/>
      <c r="S98" s="310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10"/>
      <c r="R99" s="310"/>
      <c r="S99" s="310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15"/>
      <c r="R100" s="315"/>
      <c r="S100" s="315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15"/>
      <c r="R101" s="315"/>
      <c r="S101" s="315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15"/>
      <c r="R102" s="315"/>
      <c r="S102" s="315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15"/>
      <c r="R103" s="315"/>
      <c r="S103" s="315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15"/>
      <c r="R104" s="315"/>
      <c r="S104" s="315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15"/>
      <c r="R105" s="315"/>
      <c r="S105" s="315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24"/>
      <c r="R107" s="325"/>
      <c r="S107" s="326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27"/>
      <c r="R108" s="328"/>
      <c r="S108" s="329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30"/>
      <c r="R109" s="331"/>
      <c r="S109" s="332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15"/>
      <c r="R110" s="315"/>
      <c r="S110" s="315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10"/>
      <c r="R111" s="310"/>
      <c r="S111" s="310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10"/>
      <c r="R112" s="310"/>
      <c r="S112" s="310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15"/>
      <c r="R113" s="315"/>
      <c r="S113" s="315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15"/>
      <c r="R114" s="315"/>
      <c r="S114" s="315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15"/>
      <c r="R115" s="315"/>
      <c r="S115" s="315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37"/>
      <c r="R116" s="338"/>
      <c r="S116" s="33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09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2021-05-12(수) 오전 00:00</v>
      </c>
      <c r="C123" s="353"/>
      <c r="D123" s="289" t="str">
        <f>TEXT($G$1, "[$-ko-KR]yyyy-mm-dd(ddd) ") &amp; "오후 14:00"</f>
        <v>2021-05-12(수) 오후 14:00</v>
      </c>
      <c r="E123" s="290"/>
      <c r="F123" s="291"/>
      <c r="G123" s="289" t="str">
        <f>TEXT($G$1, "[$-ko-KR]yyyy-mm-dd(ddd) ") &amp; "오후 19:00"</f>
        <v>2021-05-12(수) 오후 19:00</v>
      </c>
      <c r="H123" s="290"/>
      <c r="I123" s="291"/>
      <c r="J123" s="289" t="str">
        <f>TEXT($G$1, "[$-ko-KR]yyyy-mm-dd(ddd) ") &amp; "오후 21:00"</f>
        <v>2021-05-12(수) 오후 21:00</v>
      </c>
      <c r="K123" s="290"/>
      <c r="L123" s="291"/>
      <c r="M123" s="289" t="str">
        <f>TEXT($G$1+1, "[$-ko-KR]yyyy-mm-dd(ddd) ") &amp; "오전 00:00"</f>
        <v>2021-05-13(목)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15"/>
      <c r="R124" s="315"/>
      <c r="S124" s="315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10"/>
      <c r="R125" s="310"/>
      <c r="S125" s="310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10"/>
      <c r="R126" s="310"/>
      <c r="S126" s="310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15"/>
      <c r="R127" s="315"/>
      <c r="S127" s="315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15"/>
      <c r="R128" s="315"/>
      <c r="S128" s="315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15"/>
      <c r="R129" s="315"/>
      <c r="S129" s="315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15"/>
      <c r="R130" s="315"/>
      <c r="S130" s="315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15"/>
      <c r="R131" s="315"/>
      <c r="S131" s="315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15"/>
      <c r="R132" s="315"/>
      <c r="S132" s="315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24"/>
      <c r="R134" s="325"/>
      <c r="S134" s="326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27"/>
      <c r="R135" s="328"/>
      <c r="S135" s="329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30"/>
      <c r="R136" s="331"/>
      <c r="S136" s="332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15"/>
      <c r="R137" s="315"/>
      <c r="S137" s="315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10"/>
      <c r="R138" s="310"/>
      <c r="S138" s="310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10"/>
      <c r="R139" s="310"/>
      <c r="S139" s="310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15"/>
      <c r="R140" s="315"/>
      <c r="S140" s="315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15"/>
      <c r="R141" s="315"/>
      <c r="S141" s="315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15"/>
      <c r="R142" s="315"/>
      <c r="S142" s="315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37"/>
      <c r="R143" s="338"/>
      <c r="S143" s="33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09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2021-05-12(수) 오전 00:00</v>
      </c>
      <c r="C150" s="353"/>
      <c r="D150" s="289" t="str">
        <f>TEXT($G$1, "[$-ko-KR]yyyy-mm-dd(ddd) ") &amp; "오후 14:00"</f>
        <v>2021-05-12(수) 오후 14:00</v>
      </c>
      <c r="E150" s="290"/>
      <c r="F150" s="291"/>
      <c r="G150" s="289" t="str">
        <f>TEXT($G$1, "[$-ko-KR]yyyy-mm-dd(ddd) ") &amp; "오후 19:00"</f>
        <v>2021-05-12(수) 오후 19:00</v>
      </c>
      <c r="H150" s="290"/>
      <c r="I150" s="291"/>
      <c r="J150" s="289" t="str">
        <f>TEXT($G$1, "[$-ko-KR]yyyy-mm-dd(ddd) ") &amp; "오후 21:00"</f>
        <v>2021-05-12(수) 오후 21:00</v>
      </c>
      <c r="K150" s="290"/>
      <c r="L150" s="291"/>
      <c r="M150" s="289" t="str">
        <f>TEXT($G$1+1, "[$-ko-KR]yyyy-mm-dd(ddd) ") &amp; "오전 00:00"</f>
        <v>2021-05-13(목)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15"/>
      <c r="R151" s="315"/>
      <c r="S151" s="315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10"/>
      <c r="R152" s="310"/>
      <c r="S152" s="310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10"/>
      <c r="R153" s="310"/>
      <c r="S153" s="310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15"/>
      <c r="R154" s="315"/>
      <c r="S154" s="315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15"/>
      <c r="R155" s="315"/>
      <c r="S155" s="315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15"/>
      <c r="R156" s="315"/>
      <c r="S156" s="315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15"/>
      <c r="R157" s="315"/>
      <c r="S157" s="315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15"/>
      <c r="R158" s="315"/>
      <c r="S158" s="315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15"/>
      <c r="R159" s="315"/>
      <c r="S159" s="315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24"/>
      <c r="R161" s="325"/>
      <c r="S161" s="326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27"/>
      <c r="R162" s="328"/>
      <c r="S162" s="329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30"/>
      <c r="R163" s="331"/>
      <c r="S163" s="332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15"/>
      <c r="R164" s="315"/>
      <c r="S164" s="315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10"/>
      <c r="R165" s="310"/>
      <c r="S165" s="310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10"/>
      <c r="R166" s="310"/>
      <c r="S166" s="310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15"/>
      <c r="R167" s="315"/>
      <c r="S167" s="315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15"/>
      <c r="R168" s="315"/>
      <c r="S168" s="315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15"/>
      <c r="R169" s="315"/>
      <c r="S169" s="315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37"/>
      <c r="R170" s="338"/>
      <c r="S170" s="33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09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2021-05-12(수) 오전 00:00</v>
      </c>
      <c r="C177" s="353"/>
      <c r="D177" s="289" t="str">
        <f>TEXT($G$1, "[$-ko-KR]yyyy-mm-dd(ddd) ") &amp; "오후 14:00"</f>
        <v>2021-05-12(수) 오후 14:00</v>
      </c>
      <c r="E177" s="290"/>
      <c r="F177" s="291"/>
      <c r="G177" s="289" t="str">
        <f>TEXT($G$1, "[$-ko-KR]yyyy-mm-dd(ddd) ") &amp; "오후 19:00"</f>
        <v>2021-05-12(수) 오후 19:00</v>
      </c>
      <c r="H177" s="290"/>
      <c r="I177" s="291"/>
      <c r="J177" s="289" t="str">
        <f>TEXT($G$1, "[$-ko-KR]yyyy-mm-dd(ddd) ") &amp; "오후 21:00"</f>
        <v>2021-05-12(수) 오후 21:00</v>
      </c>
      <c r="K177" s="290"/>
      <c r="L177" s="291"/>
      <c r="M177" s="289" t="str">
        <f>TEXT($G$1+1, "[$-ko-KR]yyyy-mm-dd(ddd) ") &amp; "오전 00:00"</f>
        <v>2021-05-13(목)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15"/>
      <c r="R178" s="315"/>
      <c r="S178" s="315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10"/>
      <c r="R179" s="310"/>
      <c r="S179" s="310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0"/>
      <c r="R180" s="310"/>
      <c r="S180" s="310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15"/>
      <c r="R181" s="315"/>
      <c r="S181" s="315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15"/>
      <c r="R182" s="315"/>
      <c r="S182" s="315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15"/>
      <c r="R183" s="315"/>
      <c r="S183" s="315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15"/>
      <c r="R184" s="315"/>
      <c r="S184" s="315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15"/>
      <c r="R185" s="315"/>
      <c r="S185" s="315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15"/>
      <c r="R186" s="315"/>
      <c r="S186" s="315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24"/>
      <c r="R188" s="325"/>
      <c r="S188" s="326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27"/>
      <c r="R189" s="328"/>
      <c r="S189" s="329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30"/>
      <c r="R190" s="331"/>
      <c r="S190" s="332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15"/>
      <c r="R191" s="315"/>
      <c r="S191" s="315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10"/>
      <c r="R192" s="310"/>
      <c r="S192" s="310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10"/>
      <c r="R193" s="310"/>
      <c r="S193" s="310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15"/>
      <c r="R194" s="315"/>
      <c r="S194" s="315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15"/>
      <c r="R195" s="315"/>
      <c r="S195" s="315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15"/>
      <c r="R196" s="315"/>
      <c r="S196" s="315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37"/>
      <c r="R197" s="338"/>
      <c r="S197" s="33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44329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1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2021-05-13(목) 오전 00:00</v>
      </c>
      <c r="C15" s="356"/>
      <c r="D15" s="289" t="str">
        <f>TEXT($G$1, "[$-ko-KR]yyyy-mm-dd(ddd) ") &amp; "오후 14:00"</f>
        <v>2021-05-13(목) 오후 14:00</v>
      </c>
      <c r="E15" s="290"/>
      <c r="F15" s="291"/>
      <c r="G15" s="289" t="str">
        <f>TEXT($G$1, "[$-ko-KR]yyyy-mm-dd(ddd) ") &amp; "오후 19:00"</f>
        <v>2021-05-13(목) 오후 19:00</v>
      </c>
      <c r="H15" s="290"/>
      <c r="I15" s="291"/>
      <c r="J15" s="289" t="str">
        <f>TEXT($G$1, "[$-ko-KR]yyyy-mm-dd(ddd) ") &amp; "오후 21:00"</f>
        <v>2021-05-13(목) 오후 21:00</v>
      </c>
      <c r="K15" s="290"/>
      <c r="L15" s="291"/>
      <c r="M15" s="289" t="str">
        <f>TEXT($G$1+1, "[$-ko-KR]yyyy-mm-dd(ddd) ") &amp; "오전 00:00"</f>
        <v>2021-05-14(금)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10"/>
      <c r="R17" s="310"/>
      <c r="S17" s="31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10"/>
      <c r="R18" s="310"/>
      <c r="S18" s="310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15"/>
      <c r="R19" s="315"/>
      <c r="S19" s="315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15"/>
      <c r="R20" s="315"/>
      <c r="S20" s="315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15"/>
      <c r="R21" s="315"/>
      <c r="S21" s="315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15"/>
      <c r="R22" s="315"/>
      <c r="S22" s="315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15"/>
      <c r="R23" s="315"/>
      <c r="S23" s="315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15"/>
      <c r="R24" s="315"/>
      <c r="S24" s="315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24"/>
      <c r="R26" s="325"/>
      <c r="S26" s="326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27"/>
      <c r="R27" s="328"/>
      <c r="S27" s="329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30"/>
      <c r="R28" s="331"/>
      <c r="S28" s="332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15"/>
      <c r="R29" s="315"/>
      <c r="S29" s="315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10"/>
      <c r="R30" s="310"/>
      <c r="S30" s="310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10"/>
      <c r="R31" s="310"/>
      <c r="S31" s="310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15"/>
      <c r="R32" s="315"/>
      <c r="S32" s="315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15"/>
      <c r="R33" s="315"/>
      <c r="S33" s="315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15"/>
      <c r="R34" s="315"/>
      <c r="S34" s="315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37"/>
      <c r="R35" s="338"/>
      <c r="S35" s="33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1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2021-05-13(목) 오전 00:00</v>
      </c>
      <c r="C42" s="353"/>
      <c r="D42" s="289" t="str">
        <f>TEXT($G$1, "[$-ko-KR]yyyy-mm-dd(ddd) ") &amp; "오후 14:00"</f>
        <v>2021-05-13(목) 오후 14:00</v>
      </c>
      <c r="E42" s="290"/>
      <c r="F42" s="291"/>
      <c r="G42" s="289" t="str">
        <f>TEXT($G$1, "[$-ko-KR]yyyy-mm-dd(ddd) ") &amp; "오후 19:00"</f>
        <v>2021-05-13(목) 오후 19:00</v>
      </c>
      <c r="H42" s="290"/>
      <c r="I42" s="291"/>
      <c r="J42" s="289" t="str">
        <f>TEXT($G$1, "[$-ko-KR]yyyy-mm-dd(ddd) ") &amp; "오후 21:00"</f>
        <v>2021-05-13(목) 오후 21:00</v>
      </c>
      <c r="K42" s="290"/>
      <c r="L42" s="291"/>
      <c r="M42" s="289" t="str">
        <f>TEXT($G$1+1, "[$-ko-KR]yyyy-mm-dd(ddd) ") &amp; "오전 00:00"</f>
        <v>2021-05-14(금)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15"/>
      <c r="R43" s="315"/>
      <c r="S43" s="315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10"/>
      <c r="R44" s="310"/>
      <c r="S44" s="310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10"/>
      <c r="R45" s="310"/>
      <c r="S45" s="310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15"/>
      <c r="R46" s="315"/>
      <c r="S46" s="315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15"/>
      <c r="R47" s="315"/>
      <c r="S47" s="315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15"/>
      <c r="R48" s="315"/>
      <c r="S48" s="315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15"/>
      <c r="R49" s="315"/>
      <c r="S49" s="315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15"/>
      <c r="R50" s="315"/>
      <c r="S50" s="315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15"/>
      <c r="R51" s="315"/>
      <c r="S51" s="315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24"/>
      <c r="R53" s="325"/>
      <c r="S53" s="326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27"/>
      <c r="R54" s="328"/>
      <c r="S54" s="329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30"/>
      <c r="R55" s="331"/>
      <c r="S55" s="332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15"/>
      <c r="R56" s="315"/>
      <c r="S56" s="315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10"/>
      <c r="R57" s="310"/>
      <c r="S57" s="310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10"/>
      <c r="R58" s="310"/>
      <c r="S58" s="310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15"/>
      <c r="R59" s="315"/>
      <c r="S59" s="315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15"/>
      <c r="R60" s="315"/>
      <c r="S60" s="315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15"/>
      <c r="R61" s="315"/>
      <c r="S61" s="315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37"/>
      <c r="R62" s="338"/>
      <c r="S62" s="33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1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2021-05-13(목) 오전 00:00</v>
      </c>
      <c r="C69" s="353"/>
      <c r="D69" s="289" t="str">
        <f>TEXT($G$1, "[$-ko-KR]yyyy-mm-dd(ddd) ") &amp; "오후 14:00"</f>
        <v>2021-05-13(목) 오후 14:00</v>
      </c>
      <c r="E69" s="290"/>
      <c r="F69" s="291"/>
      <c r="G69" s="289" t="str">
        <f>TEXT($G$1, "[$-ko-KR]yyyy-mm-dd(ddd) ") &amp; "오후 19:00"</f>
        <v>2021-05-13(목) 오후 19:00</v>
      </c>
      <c r="H69" s="290"/>
      <c r="I69" s="291"/>
      <c r="J69" s="289" t="str">
        <f>TEXT($G$1, "[$-ko-KR]yyyy-mm-dd(ddd) ") &amp; "오후 21:00"</f>
        <v>2021-05-13(목) 오후 21:00</v>
      </c>
      <c r="K69" s="290"/>
      <c r="L69" s="291"/>
      <c r="M69" s="289" t="str">
        <f>TEXT($G$1+1, "[$-ko-KR]yyyy-mm-dd(ddd) ") &amp; "오전 00:00"</f>
        <v>2021-05-14(금)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15"/>
      <c r="R70" s="315"/>
      <c r="S70" s="315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10"/>
      <c r="R71" s="310"/>
      <c r="S71" s="310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10"/>
      <c r="R72" s="310"/>
      <c r="S72" s="310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15"/>
      <c r="R73" s="315"/>
      <c r="S73" s="315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15"/>
      <c r="R74" s="315"/>
      <c r="S74" s="315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15"/>
      <c r="R75" s="315"/>
      <c r="S75" s="315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15"/>
      <c r="R76" s="315"/>
      <c r="S76" s="315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15"/>
      <c r="R77" s="315"/>
      <c r="S77" s="315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15"/>
      <c r="R78" s="315"/>
      <c r="S78" s="315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24"/>
      <c r="R80" s="325"/>
      <c r="S80" s="326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27"/>
      <c r="R81" s="328"/>
      <c r="S81" s="329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30"/>
      <c r="R82" s="331"/>
      <c r="S82" s="332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15"/>
      <c r="R83" s="315"/>
      <c r="S83" s="315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10"/>
      <c r="R84" s="310"/>
      <c r="S84" s="310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10"/>
      <c r="R85" s="310"/>
      <c r="S85" s="310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15"/>
      <c r="R86" s="315"/>
      <c r="S86" s="315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15"/>
      <c r="R87" s="315"/>
      <c r="S87" s="315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15"/>
      <c r="R88" s="315"/>
      <c r="S88" s="315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37"/>
      <c r="R89" s="338"/>
      <c r="S89" s="33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1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2021-05-13(목) 오전 00:00</v>
      </c>
      <c r="C96" s="353"/>
      <c r="D96" s="289" t="str">
        <f>TEXT($G$1, "[$-ko-KR]yyyy-mm-dd(ddd) ") &amp; "오후 14:00"</f>
        <v>2021-05-13(목) 오후 14:00</v>
      </c>
      <c r="E96" s="290"/>
      <c r="F96" s="291"/>
      <c r="G96" s="289" t="str">
        <f>TEXT($G$1, "[$-ko-KR]yyyy-mm-dd(ddd) ") &amp; "오후 19:00"</f>
        <v>2021-05-13(목) 오후 19:00</v>
      </c>
      <c r="H96" s="290"/>
      <c r="I96" s="291"/>
      <c r="J96" s="289" t="str">
        <f>TEXT($G$1, "[$-ko-KR]yyyy-mm-dd(ddd) ") &amp; "오후 21:00"</f>
        <v>2021-05-13(목) 오후 21:00</v>
      </c>
      <c r="K96" s="290"/>
      <c r="L96" s="291"/>
      <c r="M96" s="289" t="str">
        <f>TEXT($G$1+1, "[$-ko-KR]yyyy-mm-dd(ddd) ") &amp; "오전 00:00"</f>
        <v>2021-05-14(금)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15"/>
      <c r="R97" s="315"/>
      <c r="S97" s="315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10"/>
      <c r="R98" s="310"/>
      <c r="S98" s="310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10"/>
      <c r="R99" s="310"/>
      <c r="S99" s="310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15"/>
      <c r="R100" s="315"/>
      <c r="S100" s="315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15"/>
      <c r="R101" s="315"/>
      <c r="S101" s="315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15"/>
      <c r="R102" s="315"/>
      <c r="S102" s="315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15"/>
      <c r="R103" s="315"/>
      <c r="S103" s="315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15"/>
      <c r="R104" s="315"/>
      <c r="S104" s="315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15"/>
      <c r="R105" s="315"/>
      <c r="S105" s="315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24"/>
      <c r="R107" s="325"/>
      <c r="S107" s="326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27"/>
      <c r="R108" s="328"/>
      <c r="S108" s="329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30"/>
      <c r="R109" s="331"/>
      <c r="S109" s="332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15"/>
      <c r="R110" s="315"/>
      <c r="S110" s="315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10"/>
      <c r="R111" s="310"/>
      <c r="S111" s="310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10"/>
      <c r="R112" s="310"/>
      <c r="S112" s="310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15"/>
      <c r="R113" s="315"/>
      <c r="S113" s="315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15"/>
      <c r="R114" s="315"/>
      <c r="S114" s="315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15"/>
      <c r="R115" s="315"/>
      <c r="S115" s="315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37"/>
      <c r="R116" s="338"/>
      <c r="S116" s="33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17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2021-05-13(목) 오전 00:00</v>
      </c>
      <c r="C123" s="353"/>
      <c r="D123" s="289" t="str">
        <f>TEXT($G$1, "[$-ko-KR]yyyy-mm-dd(ddd) ") &amp; "오후 14:00"</f>
        <v>2021-05-13(목) 오후 14:00</v>
      </c>
      <c r="E123" s="290"/>
      <c r="F123" s="291"/>
      <c r="G123" s="289" t="str">
        <f>TEXT($G$1, "[$-ko-KR]yyyy-mm-dd(ddd) ") &amp; "오후 19:00"</f>
        <v>2021-05-13(목) 오후 19:00</v>
      </c>
      <c r="H123" s="290"/>
      <c r="I123" s="291"/>
      <c r="J123" s="289" t="str">
        <f>TEXT($G$1, "[$-ko-KR]yyyy-mm-dd(ddd) ") &amp; "오후 21:00"</f>
        <v>2021-05-13(목) 오후 21:00</v>
      </c>
      <c r="K123" s="290"/>
      <c r="L123" s="291"/>
      <c r="M123" s="289" t="str">
        <f>TEXT($G$1+1, "[$-ko-KR]yyyy-mm-dd(ddd) ") &amp; "오전 00:00"</f>
        <v>2021-05-14(금)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15"/>
      <c r="R124" s="315"/>
      <c r="S124" s="315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10"/>
      <c r="R125" s="310"/>
      <c r="S125" s="310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10"/>
      <c r="R126" s="310"/>
      <c r="S126" s="310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15"/>
      <c r="R127" s="315"/>
      <c r="S127" s="315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15"/>
      <c r="R128" s="315"/>
      <c r="S128" s="315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15"/>
      <c r="R129" s="315"/>
      <c r="S129" s="315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15"/>
      <c r="R130" s="315"/>
      <c r="S130" s="315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15"/>
      <c r="R131" s="315"/>
      <c r="S131" s="315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15"/>
      <c r="R132" s="315"/>
      <c r="S132" s="315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24"/>
      <c r="R134" s="325"/>
      <c r="S134" s="326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27"/>
      <c r="R135" s="328"/>
      <c r="S135" s="329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30"/>
      <c r="R136" s="331"/>
      <c r="S136" s="332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15"/>
      <c r="R137" s="315"/>
      <c r="S137" s="315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10"/>
      <c r="R138" s="310"/>
      <c r="S138" s="310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10"/>
      <c r="R139" s="310"/>
      <c r="S139" s="310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15"/>
      <c r="R140" s="315"/>
      <c r="S140" s="315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15"/>
      <c r="R141" s="315"/>
      <c r="S141" s="315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15"/>
      <c r="R142" s="315"/>
      <c r="S142" s="315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37"/>
      <c r="R143" s="338"/>
      <c r="S143" s="33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1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2021-05-13(목) 오전 00:00</v>
      </c>
      <c r="C150" s="353"/>
      <c r="D150" s="289" t="str">
        <f>TEXT($G$1, "[$-ko-KR]yyyy-mm-dd(ddd) ") &amp; "오후 14:00"</f>
        <v>2021-05-13(목) 오후 14:00</v>
      </c>
      <c r="E150" s="290"/>
      <c r="F150" s="291"/>
      <c r="G150" s="289" t="str">
        <f>TEXT($G$1, "[$-ko-KR]yyyy-mm-dd(ddd) ") &amp; "오후 19:00"</f>
        <v>2021-05-13(목) 오후 19:00</v>
      </c>
      <c r="H150" s="290"/>
      <c r="I150" s="291"/>
      <c r="J150" s="289" t="str">
        <f>TEXT($G$1, "[$-ko-KR]yyyy-mm-dd(ddd) ") &amp; "오후 21:00"</f>
        <v>2021-05-13(목) 오후 21:00</v>
      </c>
      <c r="K150" s="290"/>
      <c r="L150" s="291"/>
      <c r="M150" s="289" t="str">
        <f>TEXT($G$1+1, "[$-ko-KR]yyyy-mm-dd(ddd) ") &amp; "오전 00:00"</f>
        <v>2021-05-14(금)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15"/>
      <c r="R151" s="315"/>
      <c r="S151" s="315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10"/>
      <c r="R152" s="310"/>
      <c r="S152" s="310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10"/>
      <c r="R153" s="310"/>
      <c r="S153" s="310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15"/>
      <c r="R154" s="315"/>
      <c r="S154" s="315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15"/>
      <c r="R155" s="315"/>
      <c r="S155" s="315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15"/>
      <c r="R156" s="315"/>
      <c r="S156" s="315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15"/>
      <c r="R157" s="315"/>
      <c r="S157" s="315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15"/>
      <c r="R158" s="315"/>
      <c r="S158" s="315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15"/>
      <c r="R159" s="315"/>
      <c r="S159" s="315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24"/>
      <c r="R161" s="325"/>
      <c r="S161" s="326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27"/>
      <c r="R162" s="328"/>
      <c r="S162" s="329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30"/>
      <c r="R163" s="331"/>
      <c r="S163" s="332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15"/>
      <c r="R164" s="315"/>
      <c r="S164" s="315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10"/>
      <c r="R165" s="310"/>
      <c r="S165" s="310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10"/>
      <c r="R166" s="310"/>
      <c r="S166" s="310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15"/>
      <c r="R167" s="315"/>
      <c r="S167" s="315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15"/>
      <c r="R168" s="315"/>
      <c r="S168" s="315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15"/>
      <c r="R169" s="315"/>
      <c r="S169" s="315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37"/>
      <c r="R170" s="338"/>
      <c r="S170" s="33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1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2021-05-13(목) 오전 00:00</v>
      </c>
      <c r="C177" s="353"/>
      <c r="D177" s="289" t="str">
        <f>TEXT($G$1, "[$-ko-KR]yyyy-mm-dd(ddd) ") &amp; "오후 14:00"</f>
        <v>2021-05-13(목) 오후 14:00</v>
      </c>
      <c r="E177" s="290"/>
      <c r="F177" s="291"/>
      <c r="G177" s="289" t="str">
        <f>TEXT($G$1, "[$-ko-KR]yyyy-mm-dd(ddd) ") &amp; "오후 19:00"</f>
        <v>2021-05-13(목) 오후 19:00</v>
      </c>
      <c r="H177" s="290"/>
      <c r="I177" s="291"/>
      <c r="J177" s="289" t="str">
        <f>TEXT($G$1, "[$-ko-KR]yyyy-mm-dd(ddd) ") &amp; "오후 21:00"</f>
        <v>2021-05-13(목) 오후 21:00</v>
      </c>
      <c r="K177" s="290"/>
      <c r="L177" s="291"/>
      <c r="M177" s="289" t="str">
        <f>TEXT($G$1+1, "[$-ko-KR]yyyy-mm-dd(ddd) ") &amp; "오전 00:00"</f>
        <v>2021-05-14(금)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15"/>
      <c r="R178" s="315"/>
      <c r="S178" s="315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10"/>
      <c r="R179" s="310"/>
      <c r="S179" s="310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10"/>
      <c r="R180" s="310"/>
      <c r="S180" s="310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15"/>
      <c r="R181" s="315"/>
      <c r="S181" s="315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15"/>
      <c r="R182" s="315"/>
      <c r="S182" s="315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15"/>
      <c r="R183" s="315"/>
      <c r="S183" s="315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15"/>
      <c r="R184" s="315"/>
      <c r="S184" s="315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15"/>
      <c r="R185" s="315"/>
      <c r="S185" s="315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15"/>
      <c r="R186" s="315"/>
      <c r="S186" s="315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24"/>
      <c r="R188" s="325"/>
      <c r="S188" s="326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27"/>
      <c r="R189" s="328"/>
      <c r="S189" s="329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30"/>
      <c r="R190" s="331"/>
      <c r="S190" s="332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15"/>
      <c r="R191" s="315"/>
      <c r="S191" s="315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10"/>
      <c r="R192" s="310"/>
      <c r="S192" s="310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10"/>
      <c r="R193" s="310"/>
      <c r="S193" s="310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15"/>
      <c r="R194" s="315"/>
      <c r="S194" s="315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15"/>
      <c r="R195" s="315"/>
      <c r="S195" s="315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15"/>
      <c r="R196" s="315"/>
      <c r="S196" s="315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37"/>
      <c r="R197" s="338"/>
      <c r="S197" s="33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44330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25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2021-05-14(금) 오전 00:00</v>
      </c>
      <c r="C15" s="356"/>
      <c r="D15" s="289" t="str">
        <f>TEXT($G$1, "[$-ko-KR]yyyy-mm-dd(ddd) ") &amp; "오후 14:00"</f>
        <v>2021-05-14(금) 오후 14:00</v>
      </c>
      <c r="E15" s="290"/>
      <c r="F15" s="291"/>
      <c r="G15" s="289" t="str">
        <f>TEXT($G$1, "[$-ko-KR]yyyy-mm-dd(ddd) ") &amp; "오후 19:00"</f>
        <v>2021-05-14(금) 오후 19:00</v>
      </c>
      <c r="H15" s="290"/>
      <c r="I15" s="291"/>
      <c r="J15" s="289" t="str">
        <f>TEXT($G$1, "[$-ko-KR]yyyy-mm-dd(ddd) ") &amp; "오후 21:00"</f>
        <v>2021-05-14(금) 오후 21:00</v>
      </c>
      <c r="K15" s="290"/>
      <c r="L15" s="291"/>
      <c r="M15" s="289" t="str">
        <f>TEXT($G$1+1, "[$-ko-KR]yyyy-mm-dd(ddd) ") &amp; "오전 00:00"</f>
        <v>2021-05-15(토)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10"/>
      <c r="R17" s="310"/>
      <c r="S17" s="310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10"/>
      <c r="R18" s="310"/>
      <c r="S18" s="310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15"/>
      <c r="R19" s="315"/>
      <c r="S19" s="315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15"/>
      <c r="R20" s="315"/>
      <c r="S20" s="315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15"/>
      <c r="R21" s="315"/>
      <c r="S21" s="315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15"/>
      <c r="R22" s="315"/>
      <c r="S22" s="315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15"/>
      <c r="R23" s="315"/>
      <c r="S23" s="315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15"/>
      <c r="R24" s="315"/>
      <c r="S24" s="315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24"/>
      <c r="R26" s="325"/>
      <c r="S26" s="326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27"/>
      <c r="R27" s="328"/>
      <c r="S27" s="329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30"/>
      <c r="R28" s="331"/>
      <c r="S28" s="332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15"/>
      <c r="R29" s="315"/>
      <c r="S29" s="315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10"/>
      <c r="R30" s="310"/>
      <c r="S30" s="310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10"/>
      <c r="R31" s="310"/>
      <c r="S31" s="310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15"/>
      <c r="R32" s="315"/>
      <c r="S32" s="315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15"/>
      <c r="R33" s="315"/>
      <c r="S33" s="315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15"/>
      <c r="R34" s="315"/>
      <c r="S34" s="315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37"/>
      <c r="R35" s="338"/>
      <c r="S35" s="33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25" t="s">
        <v>298</v>
      </c>
      <c r="B41" s="289" t="s">
        <v>36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2021-05-14(금) 오전 00:00</v>
      </c>
      <c r="C42" s="353"/>
      <c r="D42" s="289" t="str">
        <f>TEXT($G$1, "[$-ko-KR]yyyy-mm-dd(ddd) ") &amp; "오후 14:00"</f>
        <v>2021-05-14(금) 오후 14:00</v>
      </c>
      <c r="E42" s="290"/>
      <c r="F42" s="291"/>
      <c r="G42" s="289" t="str">
        <f>TEXT($G$1, "[$-ko-KR]yyyy-mm-dd(ddd) ") &amp; "오후 19:00"</f>
        <v>2021-05-14(금) 오후 19:00</v>
      </c>
      <c r="H42" s="290"/>
      <c r="I42" s="291"/>
      <c r="J42" s="289" t="str">
        <f>TEXT($G$1, "[$-ko-KR]yyyy-mm-dd(ddd) ") &amp; "오후 21:00"</f>
        <v>2021-05-14(금) 오후 21:00</v>
      </c>
      <c r="K42" s="290"/>
      <c r="L42" s="291"/>
      <c r="M42" s="289" t="str">
        <f>TEXT($G$1+1, "[$-ko-KR]yyyy-mm-dd(ddd) ") &amp; "오전 00:00"</f>
        <v>2021-05-15(토)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15"/>
      <c r="R43" s="315"/>
      <c r="S43" s="315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10"/>
      <c r="R44" s="310"/>
      <c r="S44" s="310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10"/>
      <c r="R45" s="310"/>
      <c r="S45" s="310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15"/>
      <c r="R46" s="315"/>
      <c r="S46" s="315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15"/>
      <c r="R47" s="315"/>
      <c r="S47" s="315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15"/>
      <c r="R48" s="315"/>
      <c r="S48" s="315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15"/>
      <c r="R49" s="315"/>
      <c r="S49" s="315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15"/>
      <c r="R50" s="315"/>
      <c r="S50" s="315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15"/>
      <c r="R51" s="315"/>
      <c r="S51" s="315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24"/>
      <c r="R53" s="325"/>
      <c r="S53" s="326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27"/>
      <c r="R54" s="328"/>
      <c r="S54" s="329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30"/>
      <c r="R55" s="331"/>
      <c r="S55" s="332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15"/>
      <c r="R56" s="315"/>
      <c r="S56" s="315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10"/>
      <c r="R57" s="310"/>
      <c r="S57" s="310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10"/>
      <c r="R58" s="310"/>
      <c r="S58" s="310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15"/>
      <c r="R59" s="315"/>
      <c r="S59" s="315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15"/>
      <c r="R60" s="315"/>
      <c r="S60" s="315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15"/>
      <c r="R61" s="315"/>
      <c r="S61" s="315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37"/>
      <c r="R62" s="338"/>
      <c r="S62" s="33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25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2021-05-14(금) 오전 00:00</v>
      </c>
      <c r="C69" s="353"/>
      <c r="D69" s="289" t="str">
        <f>TEXT($G$1, "[$-ko-KR]yyyy-mm-dd(ddd) ") &amp; "오후 14:00"</f>
        <v>2021-05-14(금) 오후 14:00</v>
      </c>
      <c r="E69" s="290"/>
      <c r="F69" s="291"/>
      <c r="G69" s="289" t="str">
        <f>TEXT($G$1, "[$-ko-KR]yyyy-mm-dd(ddd) ") &amp; "오후 19:00"</f>
        <v>2021-05-14(금) 오후 19:00</v>
      </c>
      <c r="H69" s="290"/>
      <c r="I69" s="291"/>
      <c r="J69" s="289" t="str">
        <f>TEXT($G$1, "[$-ko-KR]yyyy-mm-dd(ddd) ") &amp; "오후 21:00"</f>
        <v>2021-05-14(금) 오후 21:00</v>
      </c>
      <c r="K69" s="290"/>
      <c r="L69" s="291"/>
      <c r="M69" s="289" t="str">
        <f>TEXT($G$1+1, "[$-ko-KR]yyyy-mm-dd(ddd) ") &amp; "오전 00:00"</f>
        <v>2021-05-15(토)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15"/>
      <c r="R70" s="315"/>
      <c r="S70" s="315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10"/>
      <c r="R71" s="310"/>
      <c r="S71" s="310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10"/>
      <c r="R72" s="310"/>
      <c r="S72" s="310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15"/>
      <c r="R73" s="315"/>
      <c r="S73" s="315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15"/>
      <c r="R74" s="315"/>
      <c r="S74" s="315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15"/>
      <c r="R75" s="315"/>
      <c r="S75" s="315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15"/>
      <c r="R76" s="315"/>
      <c r="S76" s="315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15"/>
      <c r="R77" s="315"/>
      <c r="S77" s="315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15"/>
      <c r="R78" s="315"/>
      <c r="S78" s="315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24"/>
      <c r="R80" s="325"/>
      <c r="S80" s="326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27"/>
      <c r="R81" s="328"/>
      <c r="S81" s="329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30"/>
      <c r="R82" s="331"/>
      <c r="S82" s="332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15"/>
      <c r="R83" s="315"/>
      <c r="S83" s="315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10"/>
      <c r="R84" s="310"/>
      <c r="S84" s="310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10"/>
      <c r="R85" s="310"/>
      <c r="S85" s="310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15"/>
      <c r="R86" s="315"/>
      <c r="S86" s="315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15"/>
      <c r="R87" s="315"/>
      <c r="S87" s="315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15"/>
      <c r="R88" s="315"/>
      <c r="S88" s="315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37"/>
      <c r="R89" s="338"/>
      <c r="S89" s="33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25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2021-05-14(금) 오전 00:00</v>
      </c>
      <c r="C96" s="353"/>
      <c r="D96" s="289" t="str">
        <f>TEXT($G$1, "[$-ko-KR]yyyy-mm-dd(ddd) ") &amp; "오후 14:00"</f>
        <v>2021-05-14(금) 오후 14:00</v>
      </c>
      <c r="E96" s="290"/>
      <c r="F96" s="291"/>
      <c r="G96" s="289" t="str">
        <f>TEXT($G$1, "[$-ko-KR]yyyy-mm-dd(ddd) ") &amp; "오후 19:00"</f>
        <v>2021-05-14(금) 오후 19:00</v>
      </c>
      <c r="H96" s="290"/>
      <c r="I96" s="291"/>
      <c r="J96" s="289" t="str">
        <f>TEXT($G$1, "[$-ko-KR]yyyy-mm-dd(ddd) ") &amp; "오후 21:00"</f>
        <v>2021-05-14(금) 오후 21:00</v>
      </c>
      <c r="K96" s="290"/>
      <c r="L96" s="291"/>
      <c r="M96" s="289" t="str">
        <f>TEXT($G$1+1, "[$-ko-KR]yyyy-mm-dd(ddd) ") &amp; "오전 00:00"</f>
        <v>2021-05-15(토)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15"/>
      <c r="R97" s="315"/>
      <c r="S97" s="315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10"/>
      <c r="R98" s="310"/>
      <c r="S98" s="310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10"/>
      <c r="R99" s="310"/>
      <c r="S99" s="310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15"/>
      <c r="R100" s="315"/>
      <c r="S100" s="315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15"/>
      <c r="R101" s="315"/>
      <c r="S101" s="315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15"/>
      <c r="R102" s="315"/>
      <c r="S102" s="315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15"/>
      <c r="R103" s="315"/>
      <c r="S103" s="315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15"/>
      <c r="R104" s="315"/>
      <c r="S104" s="315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15"/>
      <c r="R105" s="315"/>
      <c r="S105" s="315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24"/>
      <c r="R107" s="325"/>
      <c r="S107" s="326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27"/>
      <c r="R108" s="328"/>
      <c r="S108" s="329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30"/>
      <c r="R109" s="331"/>
      <c r="S109" s="332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15"/>
      <c r="R110" s="315"/>
      <c r="S110" s="315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10"/>
      <c r="R111" s="310"/>
      <c r="S111" s="310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10"/>
      <c r="R112" s="310"/>
      <c r="S112" s="310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15"/>
      <c r="R113" s="315"/>
      <c r="S113" s="315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15"/>
      <c r="R114" s="315"/>
      <c r="S114" s="315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15"/>
      <c r="R115" s="315"/>
      <c r="S115" s="315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37"/>
      <c r="R116" s="338"/>
      <c r="S116" s="33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25" t="s">
        <v>298</v>
      </c>
      <c r="B122" s="289" t="s">
        <v>36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2021-05-14(금) 오전 00:00</v>
      </c>
      <c r="C123" s="353"/>
      <c r="D123" s="289" t="str">
        <f>TEXT($G$1, "[$-ko-KR]yyyy-mm-dd(ddd) ") &amp; "오후 14:00"</f>
        <v>2021-05-14(금) 오후 14:00</v>
      </c>
      <c r="E123" s="290"/>
      <c r="F123" s="291"/>
      <c r="G123" s="289" t="str">
        <f>TEXT($G$1, "[$-ko-KR]yyyy-mm-dd(ddd) ") &amp; "오후 19:00"</f>
        <v>2021-05-14(금) 오후 19:00</v>
      </c>
      <c r="H123" s="290"/>
      <c r="I123" s="291"/>
      <c r="J123" s="289" t="str">
        <f>TEXT($G$1, "[$-ko-KR]yyyy-mm-dd(ddd) ") &amp; "오후 21:00"</f>
        <v>2021-05-14(금) 오후 21:00</v>
      </c>
      <c r="K123" s="290"/>
      <c r="L123" s="291"/>
      <c r="M123" s="289" t="str">
        <f>TEXT($G$1+1, "[$-ko-KR]yyyy-mm-dd(ddd) ") &amp; "오전 00:00"</f>
        <v>2021-05-15(토)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15"/>
      <c r="R124" s="315"/>
      <c r="S124" s="315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10"/>
      <c r="R125" s="310"/>
      <c r="S125" s="310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10"/>
      <c r="R126" s="310"/>
      <c r="S126" s="310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15"/>
      <c r="R127" s="315"/>
      <c r="S127" s="315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15"/>
      <c r="R128" s="315"/>
      <c r="S128" s="315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15"/>
      <c r="R129" s="315"/>
      <c r="S129" s="315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15"/>
      <c r="R130" s="315"/>
      <c r="S130" s="315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15"/>
      <c r="R131" s="315"/>
      <c r="S131" s="315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15"/>
      <c r="R132" s="315"/>
      <c r="S132" s="315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24"/>
      <c r="R134" s="325"/>
      <c r="S134" s="326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27"/>
      <c r="R135" s="328"/>
      <c r="S135" s="329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30"/>
      <c r="R136" s="331"/>
      <c r="S136" s="332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15"/>
      <c r="R137" s="315"/>
      <c r="S137" s="315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10"/>
      <c r="R138" s="310"/>
      <c r="S138" s="310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10"/>
      <c r="R139" s="310"/>
      <c r="S139" s="310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15"/>
      <c r="R140" s="315"/>
      <c r="S140" s="315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15"/>
      <c r="R141" s="315"/>
      <c r="S141" s="315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15"/>
      <c r="R142" s="315"/>
      <c r="S142" s="315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37"/>
      <c r="R143" s="338"/>
      <c r="S143" s="33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25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2021-05-14(금) 오전 00:00</v>
      </c>
      <c r="C150" s="353"/>
      <c r="D150" s="289" t="str">
        <f>TEXT($G$1, "[$-ko-KR]yyyy-mm-dd(ddd) ") &amp; "오후 14:00"</f>
        <v>2021-05-14(금) 오후 14:00</v>
      </c>
      <c r="E150" s="290"/>
      <c r="F150" s="291"/>
      <c r="G150" s="289" t="str">
        <f>TEXT($G$1, "[$-ko-KR]yyyy-mm-dd(ddd) ") &amp; "오후 19:00"</f>
        <v>2021-05-14(금) 오후 19:00</v>
      </c>
      <c r="H150" s="290"/>
      <c r="I150" s="291"/>
      <c r="J150" s="289" t="str">
        <f>TEXT($G$1, "[$-ko-KR]yyyy-mm-dd(ddd) ") &amp; "오후 21:00"</f>
        <v>2021-05-14(금) 오후 21:00</v>
      </c>
      <c r="K150" s="290"/>
      <c r="L150" s="291"/>
      <c r="M150" s="289" t="str">
        <f>TEXT($G$1+1, "[$-ko-KR]yyyy-mm-dd(ddd) ") &amp; "오전 00:00"</f>
        <v>2021-05-15(토)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15"/>
      <c r="R151" s="315"/>
      <c r="S151" s="315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10"/>
      <c r="R152" s="310"/>
      <c r="S152" s="310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10"/>
      <c r="R153" s="310"/>
      <c r="S153" s="310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15"/>
      <c r="R154" s="315"/>
      <c r="S154" s="315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15"/>
      <c r="R155" s="315"/>
      <c r="S155" s="315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15"/>
      <c r="R156" s="315"/>
      <c r="S156" s="315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15"/>
      <c r="R157" s="315"/>
      <c r="S157" s="315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15"/>
      <c r="R158" s="315"/>
      <c r="S158" s="315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15"/>
      <c r="R159" s="315"/>
      <c r="S159" s="315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24"/>
      <c r="R161" s="325"/>
      <c r="S161" s="326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27"/>
      <c r="R162" s="328"/>
      <c r="S162" s="329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30"/>
      <c r="R163" s="331"/>
      <c r="S163" s="332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15"/>
      <c r="R164" s="315"/>
      <c r="S164" s="315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10"/>
      <c r="R165" s="310"/>
      <c r="S165" s="310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10"/>
      <c r="R166" s="310"/>
      <c r="S166" s="310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15"/>
      <c r="R167" s="315"/>
      <c r="S167" s="315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15"/>
      <c r="R168" s="315"/>
      <c r="S168" s="315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15"/>
      <c r="R169" s="315"/>
      <c r="S169" s="315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37"/>
      <c r="R170" s="338"/>
      <c r="S170" s="33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25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2021-05-14(금) 오전 00:00</v>
      </c>
      <c r="C177" s="353"/>
      <c r="D177" s="289" t="str">
        <f>TEXT($G$1, "[$-ko-KR]yyyy-mm-dd(ddd) ") &amp; "오후 14:00"</f>
        <v>2021-05-14(금) 오후 14:00</v>
      </c>
      <c r="E177" s="290"/>
      <c r="F177" s="291"/>
      <c r="G177" s="289" t="str">
        <f>TEXT($G$1, "[$-ko-KR]yyyy-mm-dd(ddd) ") &amp; "오후 19:00"</f>
        <v>2021-05-14(금) 오후 19:00</v>
      </c>
      <c r="H177" s="290"/>
      <c r="I177" s="291"/>
      <c r="J177" s="289" t="str">
        <f>TEXT($G$1, "[$-ko-KR]yyyy-mm-dd(ddd) ") &amp; "오후 21:00"</f>
        <v>2021-05-14(금) 오후 21:00</v>
      </c>
      <c r="K177" s="290"/>
      <c r="L177" s="291"/>
      <c r="M177" s="289" t="str">
        <f>TEXT($G$1+1, "[$-ko-KR]yyyy-mm-dd(ddd) ") &amp; "오전 00:00"</f>
        <v>2021-05-15(토)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15"/>
      <c r="R178" s="315"/>
      <c r="S178" s="315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10"/>
      <c r="R179" s="310"/>
      <c r="S179" s="310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10"/>
      <c r="R180" s="310"/>
      <c r="S180" s="310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15"/>
      <c r="R181" s="315"/>
      <c r="S181" s="315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15"/>
      <c r="R182" s="315"/>
      <c r="S182" s="315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15"/>
      <c r="R183" s="315"/>
      <c r="S183" s="315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15"/>
      <c r="R184" s="315"/>
      <c r="S184" s="315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15"/>
      <c r="R185" s="315"/>
      <c r="S185" s="315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15"/>
      <c r="R186" s="315"/>
      <c r="S186" s="315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24"/>
      <c r="R188" s="325"/>
      <c r="S188" s="326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27"/>
      <c r="R189" s="328"/>
      <c r="S189" s="329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30"/>
      <c r="R190" s="331"/>
      <c r="S190" s="332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15"/>
      <c r="R191" s="315"/>
      <c r="S191" s="315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10"/>
      <c r="R192" s="310"/>
      <c r="S192" s="310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10"/>
      <c r="R193" s="310"/>
      <c r="S193" s="310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15"/>
      <c r="R194" s="315"/>
      <c r="S194" s="315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15"/>
      <c r="R195" s="315"/>
      <c r="S195" s="315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15"/>
      <c r="R196" s="315"/>
      <c r="S196" s="315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37"/>
      <c r="R197" s="338"/>
      <c r="S197" s="33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44331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33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2021-05-15(토) 오전 00:00</v>
      </c>
      <c r="C15" s="356"/>
      <c r="D15" s="289" t="str">
        <f>TEXT($G$1, "[$-ko-KR]yyyy-mm-dd(ddd) ") &amp; "오후 14:00"</f>
        <v>2021-05-15(토) 오후 14:00</v>
      </c>
      <c r="E15" s="290"/>
      <c r="F15" s="291"/>
      <c r="G15" s="289" t="str">
        <f>TEXT($G$1, "[$-ko-KR]yyyy-mm-dd(ddd) ") &amp; "오후 19:00"</f>
        <v>2021-05-15(토) 오후 19:00</v>
      </c>
      <c r="H15" s="290"/>
      <c r="I15" s="291"/>
      <c r="J15" s="289" t="str">
        <f>TEXT($G$1, "[$-ko-KR]yyyy-mm-dd(ddd) ") &amp; "오후 21:00"</f>
        <v>2021-05-15(토) 오후 21:00</v>
      </c>
      <c r="K15" s="290"/>
      <c r="L15" s="291"/>
      <c r="M15" s="289" t="str">
        <f>TEXT($G$1+1, "[$-ko-KR]yyyy-mm-dd(ddd) ") &amp; "오전 00:00"</f>
        <v>2021-05-16(일)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15"/>
      <c r="R19" s="315"/>
      <c r="S19" s="315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15"/>
      <c r="R20" s="315"/>
      <c r="S20" s="315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15"/>
      <c r="R21" s="315"/>
      <c r="S21" s="315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15"/>
      <c r="R22" s="315"/>
      <c r="S22" s="315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15"/>
      <c r="R23" s="315"/>
      <c r="S23" s="315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15"/>
      <c r="R24" s="315"/>
      <c r="S24" s="315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24"/>
      <c r="R26" s="325"/>
      <c r="S26" s="326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27"/>
      <c r="R27" s="328"/>
      <c r="S27" s="329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30"/>
      <c r="R28" s="331"/>
      <c r="S28" s="332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15"/>
      <c r="R29" s="315"/>
      <c r="S29" s="315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10"/>
      <c r="R30" s="310"/>
      <c r="S30" s="310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10"/>
      <c r="R31" s="310"/>
      <c r="S31" s="310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15"/>
      <c r="R32" s="315"/>
      <c r="S32" s="315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15"/>
      <c r="R33" s="315"/>
      <c r="S33" s="315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15"/>
      <c r="R34" s="315"/>
      <c r="S34" s="315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37"/>
      <c r="R35" s="338"/>
      <c r="S35" s="33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33" t="s">
        <v>298</v>
      </c>
      <c r="B41" s="289" t="s">
        <v>36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2021-05-15(토) 오전 00:00</v>
      </c>
      <c r="C42" s="353"/>
      <c r="D42" s="289" t="str">
        <f>TEXT($G$1, "[$-ko-KR]yyyy-mm-dd(ddd) ") &amp; "오후 14:00"</f>
        <v>2021-05-15(토) 오후 14:00</v>
      </c>
      <c r="E42" s="290"/>
      <c r="F42" s="291"/>
      <c r="G42" s="289" t="str">
        <f>TEXT($G$1, "[$-ko-KR]yyyy-mm-dd(ddd) ") &amp; "오후 19:00"</f>
        <v>2021-05-15(토) 오후 19:00</v>
      </c>
      <c r="H42" s="290"/>
      <c r="I42" s="291"/>
      <c r="J42" s="289" t="str">
        <f>TEXT($G$1, "[$-ko-KR]yyyy-mm-dd(ddd) ") &amp; "오후 21:00"</f>
        <v>2021-05-15(토) 오후 21:00</v>
      </c>
      <c r="K42" s="290"/>
      <c r="L42" s="291"/>
      <c r="M42" s="289" t="str">
        <f>TEXT($G$1+1, "[$-ko-KR]yyyy-mm-dd(ddd) ") &amp; "오전 00:00"</f>
        <v>2021-05-16(일)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15"/>
      <c r="R43" s="315"/>
      <c r="S43" s="315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10"/>
      <c r="R44" s="310"/>
      <c r="S44" s="310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10"/>
      <c r="R45" s="310"/>
      <c r="S45" s="310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15"/>
      <c r="R46" s="315"/>
      <c r="S46" s="315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15"/>
      <c r="R47" s="315"/>
      <c r="S47" s="315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15"/>
      <c r="R48" s="315"/>
      <c r="S48" s="315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15"/>
      <c r="R49" s="315"/>
      <c r="S49" s="315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15"/>
      <c r="R50" s="315"/>
      <c r="S50" s="315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15"/>
      <c r="R51" s="315"/>
      <c r="S51" s="315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24"/>
      <c r="R53" s="325"/>
      <c r="S53" s="326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27"/>
      <c r="R54" s="328"/>
      <c r="S54" s="329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30"/>
      <c r="R55" s="331"/>
      <c r="S55" s="332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15"/>
      <c r="R56" s="315"/>
      <c r="S56" s="315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10"/>
      <c r="R57" s="310"/>
      <c r="S57" s="310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10"/>
      <c r="R58" s="310"/>
      <c r="S58" s="310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15"/>
      <c r="R59" s="315"/>
      <c r="S59" s="315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15"/>
      <c r="R60" s="315"/>
      <c r="S60" s="315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15"/>
      <c r="R61" s="315"/>
      <c r="S61" s="315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37"/>
      <c r="R62" s="338"/>
      <c r="S62" s="339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33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2021-05-15(토) 오전 00:00</v>
      </c>
      <c r="C69" s="353"/>
      <c r="D69" s="289" t="str">
        <f>TEXT($G$1, "[$-ko-KR]yyyy-mm-dd(ddd) ") &amp; "오후 14:00"</f>
        <v>2021-05-15(토) 오후 14:00</v>
      </c>
      <c r="E69" s="290"/>
      <c r="F69" s="291"/>
      <c r="G69" s="289" t="str">
        <f>TEXT($G$1, "[$-ko-KR]yyyy-mm-dd(ddd) ") &amp; "오후 19:00"</f>
        <v>2021-05-15(토) 오후 19:00</v>
      </c>
      <c r="H69" s="290"/>
      <c r="I69" s="291"/>
      <c r="J69" s="289" t="str">
        <f>TEXT($G$1, "[$-ko-KR]yyyy-mm-dd(ddd) ") &amp; "오후 21:00"</f>
        <v>2021-05-15(토) 오후 21:00</v>
      </c>
      <c r="K69" s="290"/>
      <c r="L69" s="291"/>
      <c r="M69" s="289" t="str">
        <f>TEXT($G$1+1, "[$-ko-KR]yyyy-mm-dd(ddd) ") &amp; "오전 00:00"</f>
        <v>2021-05-16(일)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15"/>
      <c r="R70" s="315"/>
      <c r="S70" s="315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10"/>
      <c r="R71" s="310"/>
      <c r="S71" s="310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10"/>
      <c r="R72" s="310"/>
      <c r="S72" s="310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15"/>
      <c r="R73" s="315"/>
      <c r="S73" s="315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15"/>
      <c r="R74" s="315"/>
      <c r="S74" s="315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15"/>
      <c r="R75" s="315"/>
      <c r="S75" s="315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15"/>
      <c r="R76" s="315"/>
      <c r="S76" s="315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15"/>
      <c r="R77" s="315"/>
      <c r="S77" s="315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15"/>
      <c r="R78" s="315"/>
      <c r="S78" s="315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24"/>
      <c r="R80" s="325"/>
      <c r="S80" s="326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27"/>
      <c r="R81" s="328"/>
      <c r="S81" s="329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30"/>
      <c r="R82" s="331"/>
      <c r="S82" s="332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15"/>
      <c r="R83" s="315"/>
      <c r="S83" s="315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10"/>
      <c r="R84" s="310"/>
      <c r="S84" s="310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10"/>
      <c r="R85" s="310"/>
      <c r="S85" s="310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15"/>
      <c r="R86" s="315"/>
      <c r="S86" s="315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15"/>
      <c r="R87" s="315"/>
      <c r="S87" s="315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15"/>
      <c r="R88" s="315"/>
      <c r="S88" s="315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37"/>
      <c r="R89" s="338"/>
      <c r="S89" s="33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33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2021-05-15(토) 오전 00:00</v>
      </c>
      <c r="C96" s="353"/>
      <c r="D96" s="289" t="str">
        <f>TEXT($G$1, "[$-ko-KR]yyyy-mm-dd(ddd) ") &amp; "오후 14:00"</f>
        <v>2021-05-15(토) 오후 14:00</v>
      </c>
      <c r="E96" s="290"/>
      <c r="F96" s="291"/>
      <c r="G96" s="289" t="str">
        <f>TEXT($G$1, "[$-ko-KR]yyyy-mm-dd(ddd) ") &amp; "오후 19:00"</f>
        <v>2021-05-15(토) 오후 19:00</v>
      </c>
      <c r="H96" s="290"/>
      <c r="I96" s="291"/>
      <c r="J96" s="289" t="str">
        <f>TEXT($G$1, "[$-ko-KR]yyyy-mm-dd(ddd) ") &amp; "오후 21:00"</f>
        <v>2021-05-15(토) 오후 21:00</v>
      </c>
      <c r="K96" s="290"/>
      <c r="L96" s="291"/>
      <c r="M96" s="289" t="str">
        <f>TEXT($G$1+1, "[$-ko-KR]yyyy-mm-dd(ddd) ") &amp; "오전 00:00"</f>
        <v>2021-05-16(일)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15"/>
      <c r="R97" s="315"/>
      <c r="S97" s="315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10"/>
      <c r="R98" s="310"/>
      <c r="S98" s="310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10"/>
      <c r="R99" s="310"/>
      <c r="S99" s="310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15"/>
      <c r="R100" s="315"/>
      <c r="S100" s="315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15"/>
      <c r="R101" s="315"/>
      <c r="S101" s="315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15"/>
      <c r="R102" s="315"/>
      <c r="S102" s="315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15"/>
      <c r="R103" s="315"/>
      <c r="S103" s="315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15"/>
      <c r="R104" s="315"/>
      <c r="S104" s="315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15"/>
      <c r="R105" s="315"/>
      <c r="S105" s="315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24"/>
      <c r="R107" s="325"/>
      <c r="S107" s="326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27"/>
      <c r="R108" s="328"/>
      <c r="S108" s="329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30"/>
      <c r="R109" s="331"/>
      <c r="S109" s="332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15"/>
      <c r="R110" s="315"/>
      <c r="S110" s="315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10"/>
      <c r="R111" s="310"/>
      <c r="S111" s="310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10"/>
      <c r="R112" s="310"/>
      <c r="S112" s="310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15"/>
      <c r="R113" s="315"/>
      <c r="S113" s="315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15"/>
      <c r="R114" s="315"/>
      <c r="S114" s="315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15"/>
      <c r="R115" s="315"/>
      <c r="S115" s="315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37"/>
      <c r="R116" s="338"/>
      <c r="S116" s="33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33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2021-05-15(토) 오전 00:00</v>
      </c>
      <c r="C123" s="353"/>
      <c r="D123" s="289" t="str">
        <f>TEXT($G$1, "[$-ko-KR]yyyy-mm-dd(ddd) ") &amp; "오후 14:00"</f>
        <v>2021-05-15(토) 오후 14:00</v>
      </c>
      <c r="E123" s="290"/>
      <c r="F123" s="291"/>
      <c r="G123" s="289" t="str">
        <f>TEXT($G$1, "[$-ko-KR]yyyy-mm-dd(ddd) ") &amp; "오후 19:00"</f>
        <v>2021-05-15(토) 오후 19:00</v>
      </c>
      <c r="H123" s="290"/>
      <c r="I123" s="291"/>
      <c r="J123" s="289" t="str">
        <f>TEXT($G$1, "[$-ko-KR]yyyy-mm-dd(ddd) ") &amp; "오후 21:00"</f>
        <v>2021-05-15(토) 오후 21:00</v>
      </c>
      <c r="K123" s="290"/>
      <c r="L123" s="291"/>
      <c r="M123" s="289" t="str">
        <f>TEXT($G$1+1, "[$-ko-KR]yyyy-mm-dd(ddd) ") &amp; "오전 00:00"</f>
        <v>2021-05-16(일)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15"/>
      <c r="R124" s="315"/>
      <c r="S124" s="315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10"/>
      <c r="R125" s="310"/>
      <c r="S125" s="310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10"/>
      <c r="R126" s="310"/>
      <c r="S126" s="310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15"/>
      <c r="R127" s="315"/>
      <c r="S127" s="315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15"/>
      <c r="R128" s="315"/>
      <c r="S128" s="315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15"/>
      <c r="R129" s="315"/>
      <c r="S129" s="315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15"/>
      <c r="R130" s="315"/>
      <c r="S130" s="315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15"/>
      <c r="R131" s="315"/>
      <c r="S131" s="315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15"/>
      <c r="R132" s="315"/>
      <c r="S132" s="315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24"/>
      <c r="R134" s="325"/>
      <c r="S134" s="326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27"/>
      <c r="R135" s="328"/>
      <c r="S135" s="329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30"/>
      <c r="R136" s="331"/>
      <c r="S136" s="332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15"/>
      <c r="R137" s="315"/>
      <c r="S137" s="315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10"/>
      <c r="R138" s="310"/>
      <c r="S138" s="310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10"/>
      <c r="R139" s="310"/>
      <c r="S139" s="310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15"/>
      <c r="R140" s="315"/>
      <c r="S140" s="315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15"/>
      <c r="R141" s="315"/>
      <c r="S141" s="315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15"/>
      <c r="R142" s="315"/>
      <c r="S142" s="315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37"/>
      <c r="R143" s="338"/>
      <c r="S143" s="33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33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2021-05-15(토) 오전 00:00</v>
      </c>
      <c r="C150" s="353"/>
      <c r="D150" s="289" t="str">
        <f>TEXT($G$1, "[$-ko-KR]yyyy-mm-dd(ddd) ") &amp; "오후 14:00"</f>
        <v>2021-05-15(토) 오후 14:00</v>
      </c>
      <c r="E150" s="290"/>
      <c r="F150" s="291"/>
      <c r="G150" s="289" t="str">
        <f>TEXT($G$1, "[$-ko-KR]yyyy-mm-dd(ddd) ") &amp; "오후 19:00"</f>
        <v>2021-05-15(토) 오후 19:00</v>
      </c>
      <c r="H150" s="290"/>
      <c r="I150" s="291"/>
      <c r="J150" s="289" t="str">
        <f>TEXT($G$1, "[$-ko-KR]yyyy-mm-dd(ddd) ") &amp; "오후 21:00"</f>
        <v>2021-05-15(토) 오후 21:00</v>
      </c>
      <c r="K150" s="290"/>
      <c r="L150" s="291"/>
      <c r="M150" s="289" t="str">
        <f>TEXT($G$1+1, "[$-ko-KR]yyyy-mm-dd(ddd) ") &amp; "오전 00:00"</f>
        <v>2021-05-16(일)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15"/>
      <c r="R151" s="315"/>
      <c r="S151" s="315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10"/>
      <c r="R152" s="310"/>
      <c r="S152" s="310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10"/>
      <c r="R153" s="310"/>
      <c r="S153" s="310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15"/>
      <c r="R154" s="315"/>
      <c r="S154" s="315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15"/>
      <c r="R155" s="315"/>
      <c r="S155" s="315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15"/>
      <c r="R156" s="315"/>
      <c r="S156" s="315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15"/>
      <c r="R157" s="315"/>
      <c r="S157" s="315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15"/>
      <c r="R158" s="315"/>
      <c r="S158" s="315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15"/>
      <c r="R159" s="315"/>
      <c r="S159" s="315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24"/>
      <c r="R161" s="325"/>
      <c r="S161" s="326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27"/>
      <c r="R162" s="328"/>
      <c r="S162" s="329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30"/>
      <c r="R163" s="331"/>
      <c r="S163" s="332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15"/>
      <c r="R164" s="315"/>
      <c r="S164" s="315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10"/>
      <c r="R165" s="310"/>
      <c r="S165" s="310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10"/>
      <c r="R166" s="310"/>
      <c r="S166" s="310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15"/>
      <c r="R167" s="315"/>
      <c r="S167" s="315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15"/>
      <c r="R168" s="315"/>
      <c r="S168" s="315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15"/>
      <c r="R169" s="315"/>
      <c r="S169" s="315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37"/>
      <c r="R170" s="338"/>
      <c r="S170" s="33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33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2021-05-15(토) 오전 00:00</v>
      </c>
      <c r="C177" s="353"/>
      <c r="D177" s="289" t="str">
        <f>TEXT($G$1, "[$-ko-KR]yyyy-mm-dd(ddd) ") &amp; "오후 14:00"</f>
        <v>2021-05-15(토) 오후 14:00</v>
      </c>
      <c r="E177" s="290"/>
      <c r="F177" s="291"/>
      <c r="G177" s="289" t="str">
        <f>TEXT($G$1, "[$-ko-KR]yyyy-mm-dd(ddd) ") &amp; "오후 19:00"</f>
        <v>2021-05-15(토) 오후 19:00</v>
      </c>
      <c r="H177" s="290"/>
      <c r="I177" s="291"/>
      <c r="J177" s="289" t="str">
        <f>TEXT($G$1, "[$-ko-KR]yyyy-mm-dd(ddd) ") &amp; "오후 21:00"</f>
        <v>2021-05-15(토) 오후 21:00</v>
      </c>
      <c r="K177" s="290"/>
      <c r="L177" s="291"/>
      <c r="M177" s="289" t="str">
        <f>TEXT($G$1+1, "[$-ko-KR]yyyy-mm-dd(ddd) ") &amp; "오전 00:00"</f>
        <v>2021-05-16(일)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15"/>
      <c r="R178" s="315"/>
      <c r="S178" s="315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10"/>
      <c r="R179" s="310"/>
      <c r="S179" s="310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10"/>
      <c r="R180" s="310"/>
      <c r="S180" s="310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15"/>
      <c r="R181" s="315"/>
      <c r="S181" s="315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15"/>
      <c r="R182" s="315"/>
      <c r="S182" s="315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15"/>
      <c r="R183" s="315"/>
      <c r="S183" s="315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15"/>
      <c r="R184" s="315"/>
      <c r="S184" s="315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15"/>
      <c r="R185" s="315"/>
      <c r="S185" s="315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15"/>
      <c r="R186" s="315"/>
      <c r="S186" s="315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24"/>
      <c r="R188" s="325"/>
      <c r="S188" s="326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27"/>
      <c r="R189" s="328"/>
      <c r="S189" s="329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30"/>
      <c r="R190" s="331"/>
      <c r="S190" s="332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15"/>
      <c r="R191" s="315"/>
      <c r="S191" s="315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10"/>
      <c r="R192" s="310"/>
      <c r="S192" s="310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10"/>
      <c r="R193" s="310"/>
      <c r="S193" s="310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15"/>
      <c r="R194" s="315"/>
      <c r="S194" s="315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15"/>
      <c r="R195" s="315"/>
      <c r="S195" s="315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15"/>
      <c r="R196" s="315"/>
      <c r="S196" s="315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37"/>
      <c r="R197" s="338"/>
      <c r="S197" s="33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44332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41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2021-05-16(일) 오전 00:00</v>
      </c>
      <c r="C15" s="356"/>
      <c r="D15" s="289" t="str">
        <f>TEXT($G$1, "[$-ko-KR]yyyy-mm-dd(ddd) ") &amp; "오후 14:00"</f>
        <v>2021-05-16(일) 오후 14:00</v>
      </c>
      <c r="E15" s="290"/>
      <c r="F15" s="291"/>
      <c r="G15" s="289" t="str">
        <f>TEXT($G$1, "[$-ko-KR]yyyy-mm-dd(ddd) ") &amp; "오후 19:00"</f>
        <v>2021-05-16(일) 오후 19:00</v>
      </c>
      <c r="H15" s="290"/>
      <c r="I15" s="291"/>
      <c r="J15" s="289" t="str">
        <f>TEXT($G$1, "[$-ko-KR]yyyy-mm-dd(ddd) ") &amp; "오후 21:00"</f>
        <v>2021-05-16(일) 오후 21:00</v>
      </c>
      <c r="K15" s="290"/>
      <c r="L15" s="291"/>
      <c r="M15" s="289" t="str">
        <f>TEXT($G$1+1, "[$-ko-KR]yyyy-mm-dd(ddd) ") &amp; "오전 00:00"</f>
        <v>2021-05-17(월)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15"/>
      <c r="R21" s="315"/>
      <c r="S21" s="315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15"/>
      <c r="R22" s="315"/>
      <c r="S22" s="315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15"/>
      <c r="R23" s="315"/>
      <c r="S23" s="315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15"/>
      <c r="R24" s="315"/>
      <c r="S24" s="315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24"/>
      <c r="R26" s="325"/>
      <c r="S26" s="326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27"/>
      <c r="R27" s="328"/>
      <c r="S27" s="329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30"/>
      <c r="R28" s="331"/>
      <c r="S28" s="332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15"/>
      <c r="R29" s="315"/>
      <c r="S29" s="315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10"/>
      <c r="R30" s="310"/>
      <c r="S30" s="310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10"/>
      <c r="R31" s="310"/>
      <c r="S31" s="310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41" t="s">
        <v>298</v>
      </c>
      <c r="B41" s="289" t="s">
        <v>36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2021-05-16(일) 오전 00:00</v>
      </c>
      <c r="C42" s="353"/>
      <c r="D42" s="289" t="str">
        <f>TEXT($G$1, "[$-ko-KR]yyyy-mm-dd(ddd) ") &amp; "오후 14:00"</f>
        <v>2021-05-16(일) 오후 14:00</v>
      </c>
      <c r="E42" s="290"/>
      <c r="F42" s="291"/>
      <c r="G42" s="289" t="str">
        <f>TEXT($G$1, "[$-ko-KR]yyyy-mm-dd(ddd) ") &amp; "오후 19:00"</f>
        <v>2021-05-16(일) 오후 19:00</v>
      </c>
      <c r="H42" s="290"/>
      <c r="I42" s="291"/>
      <c r="J42" s="289" t="str">
        <f>TEXT($G$1, "[$-ko-KR]yyyy-mm-dd(ddd) ") &amp; "오후 21:00"</f>
        <v>2021-05-16(일) 오후 21:00</v>
      </c>
      <c r="K42" s="290"/>
      <c r="L42" s="291"/>
      <c r="M42" s="289" t="str">
        <f>TEXT($G$1+1, "[$-ko-KR]yyyy-mm-dd(ddd) ") &amp; "오전 00:00"</f>
        <v>2021-05-17(월)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15"/>
      <c r="R43" s="315"/>
      <c r="S43" s="315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10"/>
      <c r="R44" s="310"/>
      <c r="S44" s="310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10"/>
      <c r="R45" s="310"/>
      <c r="S45" s="310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15"/>
      <c r="R46" s="315"/>
      <c r="S46" s="315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15"/>
      <c r="R47" s="315"/>
      <c r="S47" s="315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15"/>
      <c r="R48" s="315"/>
      <c r="S48" s="315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15"/>
      <c r="R49" s="315"/>
      <c r="S49" s="315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15"/>
      <c r="R50" s="315"/>
      <c r="S50" s="315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15"/>
      <c r="R51" s="315"/>
      <c r="S51" s="315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24"/>
      <c r="R53" s="325"/>
      <c r="S53" s="326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27"/>
      <c r="R54" s="328"/>
      <c r="S54" s="329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30"/>
      <c r="R55" s="331"/>
      <c r="S55" s="332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15"/>
      <c r="R56" s="315"/>
      <c r="S56" s="315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10"/>
      <c r="R57" s="310"/>
      <c r="S57" s="310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10"/>
      <c r="R58" s="310"/>
      <c r="S58" s="310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15"/>
      <c r="R59" s="315"/>
      <c r="S59" s="315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15"/>
      <c r="R60" s="315"/>
      <c r="S60" s="315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15"/>
      <c r="R61" s="315"/>
      <c r="S61" s="315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37"/>
      <c r="R62" s="338"/>
      <c r="S62" s="33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41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2021-05-16(일) 오전 00:00</v>
      </c>
      <c r="C69" s="353"/>
      <c r="D69" s="289" t="str">
        <f>TEXT($G$1, "[$-ko-KR]yyyy-mm-dd(ddd) ") &amp; "오후 14:00"</f>
        <v>2021-05-16(일) 오후 14:00</v>
      </c>
      <c r="E69" s="290"/>
      <c r="F69" s="291"/>
      <c r="G69" s="289" t="str">
        <f>TEXT($G$1, "[$-ko-KR]yyyy-mm-dd(ddd) ") &amp; "오후 19:00"</f>
        <v>2021-05-16(일) 오후 19:00</v>
      </c>
      <c r="H69" s="290"/>
      <c r="I69" s="291"/>
      <c r="J69" s="289" t="str">
        <f>TEXT($G$1, "[$-ko-KR]yyyy-mm-dd(ddd) ") &amp; "오후 21:00"</f>
        <v>2021-05-16(일) 오후 21:00</v>
      </c>
      <c r="K69" s="290"/>
      <c r="L69" s="291"/>
      <c r="M69" s="289" t="str">
        <f>TEXT($G$1+1, "[$-ko-KR]yyyy-mm-dd(ddd) ") &amp; "오전 00:00"</f>
        <v>2021-05-17(월)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15"/>
      <c r="R70" s="315"/>
      <c r="S70" s="315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10"/>
      <c r="R71" s="310"/>
      <c r="S71" s="310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10"/>
      <c r="R72" s="310"/>
      <c r="S72" s="310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15"/>
      <c r="R73" s="315"/>
      <c r="S73" s="315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15"/>
      <c r="R74" s="315"/>
      <c r="S74" s="315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15"/>
      <c r="R75" s="315"/>
      <c r="S75" s="315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15"/>
      <c r="R76" s="315"/>
      <c r="S76" s="315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15"/>
      <c r="R77" s="315"/>
      <c r="S77" s="315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15"/>
      <c r="R78" s="315"/>
      <c r="S78" s="315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24"/>
      <c r="R80" s="325"/>
      <c r="S80" s="326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27"/>
      <c r="R81" s="328"/>
      <c r="S81" s="329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30"/>
      <c r="R82" s="331"/>
      <c r="S82" s="332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15"/>
      <c r="R83" s="315"/>
      <c r="S83" s="315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10"/>
      <c r="R84" s="310"/>
      <c r="S84" s="310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10"/>
      <c r="R85" s="310"/>
      <c r="S85" s="310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15"/>
      <c r="R86" s="315"/>
      <c r="S86" s="315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15"/>
      <c r="R87" s="315"/>
      <c r="S87" s="315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15"/>
      <c r="R88" s="315"/>
      <c r="S88" s="315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37"/>
      <c r="R89" s="338"/>
      <c r="S89" s="33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41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2021-05-16(일) 오전 00:00</v>
      </c>
      <c r="C96" s="353"/>
      <c r="D96" s="289" t="str">
        <f>TEXT($G$1, "[$-ko-KR]yyyy-mm-dd(ddd) ") &amp; "오후 14:00"</f>
        <v>2021-05-16(일) 오후 14:00</v>
      </c>
      <c r="E96" s="290"/>
      <c r="F96" s="291"/>
      <c r="G96" s="289" t="str">
        <f>TEXT($G$1, "[$-ko-KR]yyyy-mm-dd(ddd) ") &amp; "오후 19:00"</f>
        <v>2021-05-16(일) 오후 19:00</v>
      </c>
      <c r="H96" s="290"/>
      <c r="I96" s="291"/>
      <c r="J96" s="289" t="str">
        <f>TEXT($G$1, "[$-ko-KR]yyyy-mm-dd(ddd) ") &amp; "오후 21:00"</f>
        <v>2021-05-16(일) 오후 21:00</v>
      </c>
      <c r="K96" s="290"/>
      <c r="L96" s="291"/>
      <c r="M96" s="289" t="str">
        <f>TEXT($G$1+1, "[$-ko-KR]yyyy-mm-dd(ddd) ") &amp; "오전 00:00"</f>
        <v>2021-05-17(월)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15"/>
      <c r="R97" s="315"/>
      <c r="S97" s="315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10"/>
      <c r="R98" s="310"/>
      <c r="S98" s="310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10"/>
      <c r="R99" s="310"/>
      <c r="S99" s="310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15"/>
      <c r="R100" s="315"/>
      <c r="S100" s="315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15"/>
      <c r="R101" s="315"/>
      <c r="S101" s="315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15"/>
      <c r="R102" s="315"/>
      <c r="S102" s="315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15"/>
      <c r="R103" s="315"/>
      <c r="S103" s="315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15"/>
      <c r="R104" s="315"/>
      <c r="S104" s="315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15"/>
      <c r="R105" s="315"/>
      <c r="S105" s="315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24"/>
      <c r="R107" s="325"/>
      <c r="S107" s="326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27"/>
      <c r="R108" s="328"/>
      <c r="S108" s="329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30"/>
      <c r="R109" s="331"/>
      <c r="S109" s="332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15"/>
      <c r="R110" s="315"/>
      <c r="S110" s="315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10"/>
      <c r="R111" s="310"/>
      <c r="S111" s="310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10"/>
      <c r="R112" s="310"/>
      <c r="S112" s="310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15"/>
      <c r="R113" s="315"/>
      <c r="S113" s="315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15"/>
      <c r="R114" s="315"/>
      <c r="S114" s="315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15"/>
      <c r="R115" s="315"/>
      <c r="S115" s="315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37"/>
      <c r="R116" s="338"/>
      <c r="S116" s="33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41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2021-05-16(일) 오전 00:00</v>
      </c>
      <c r="C123" s="353"/>
      <c r="D123" s="289" t="str">
        <f>TEXT($G$1, "[$-ko-KR]yyyy-mm-dd(ddd) ") &amp; "오후 14:00"</f>
        <v>2021-05-16(일) 오후 14:00</v>
      </c>
      <c r="E123" s="290"/>
      <c r="F123" s="291"/>
      <c r="G123" s="289" t="str">
        <f>TEXT($G$1, "[$-ko-KR]yyyy-mm-dd(ddd) ") &amp; "오후 19:00"</f>
        <v>2021-05-16(일) 오후 19:00</v>
      </c>
      <c r="H123" s="290"/>
      <c r="I123" s="291"/>
      <c r="J123" s="289" t="str">
        <f>TEXT($G$1, "[$-ko-KR]yyyy-mm-dd(ddd) ") &amp; "오후 21:00"</f>
        <v>2021-05-16(일) 오후 21:00</v>
      </c>
      <c r="K123" s="290"/>
      <c r="L123" s="291"/>
      <c r="M123" s="289" t="str">
        <f>TEXT($G$1+1, "[$-ko-KR]yyyy-mm-dd(ddd) ") &amp; "오전 00:00"</f>
        <v>2021-05-17(월)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15"/>
      <c r="R124" s="315"/>
      <c r="S124" s="315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10"/>
      <c r="R125" s="310"/>
      <c r="S125" s="310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10"/>
      <c r="R126" s="310"/>
      <c r="S126" s="310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15"/>
      <c r="R127" s="315"/>
      <c r="S127" s="315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15"/>
      <c r="R128" s="315"/>
      <c r="S128" s="315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15"/>
      <c r="R129" s="315"/>
      <c r="S129" s="315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15"/>
      <c r="R130" s="315"/>
      <c r="S130" s="315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15"/>
      <c r="R131" s="315"/>
      <c r="S131" s="315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15"/>
      <c r="R132" s="315"/>
      <c r="S132" s="315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24"/>
      <c r="R134" s="325"/>
      <c r="S134" s="326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27"/>
      <c r="R135" s="328"/>
      <c r="S135" s="329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30"/>
      <c r="R136" s="331"/>
      <c r="S136" s="332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15"/>
      <c r="R137" s="315"/>
      <c r="S137" s="315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10"/>
      <c r="R138" s="310"/>
      <c r="S138" s="310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10"/>
      <c r="R139" s="310"/>
      <c r="S139" s="310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15"/>
      <c r="R140" s="315"/>
      <c r="S140" s="315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15"/>
      <c r="R141" s="315"/>
      <c r="S141" s="315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15"/>
      <c r="R142" s="315"/>
      <c r="S142" s="315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37"/>
      <c r="R143" s="338"/>
      <c r="S143" s="33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41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2021-05-16(일) 오전 00:00</v>
      </c>
      <c r="C150" s="353"/>
      <c r="D150" s="289" t="str">
        <f>TEXT($G$1, "[$-ko-KR]yyyy-mm-dd(ddd) ") &amp; "오후 14:00"</f>
        <v>2021-05-16(일) 오후 14:00</v>
      </c>
      <c r="E150" s="290"/>
      <c r="F150" s="291"/>
      <c r="G150" s="289" t="str">
        <f>TEXT($G$1, "[$-ko-KR]yyyy-mm-dd(ddd) ") &amp; "오후 19:00"</f>
        <v>2021-05-16(일) 오후 19:00</v>
      </c>
      <c r="H150" s="290"/>
      <c r="I150" s="291"/>
      <c r="J150" s="289" t="str">
        <f>TEXT($G$1, "[$-ko-KR]yyyy-mm-dd(ddd) ") &amp; "오후 21:00"</f>
        <v>2021-05-16(일) 오후 21:00</v>
      </c>
      <c r="K150" s="290"/>
      <c r="L150" s="291"/>
      <c r="M150" s="289" t="str">
        <f>TEXT($G$1+1, "[$-ko-KR]yyyy-mm-dd(ddd) ") &amp; "오전 00:00"</f>
        <v>2021-05-17(월)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15"/>
      <c r="R151" s="315"/>
      <c r="S151" s="315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10"/>
      <c r="R152" s="310"/>
      <c r="S152" s="310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10"/>
      <c r="R153" s="310"/>
      <c r="S153" s="310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15"/>
      <c r="R154" s="315"/>
      <c r="S154" s="315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15"/>
      <c r="R155" s="315"/>
      <c r="S155" s="315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15"/>
      <c r="R156" s="315"/>
      <c r="S156" s="315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15"/>
      <c r="R157" s="315"/>
      <c r="S157" s="315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15"/>
      <c r="R158" s="315"/>
      <c r="S158" s="315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15"/>
      <c r="R159" s="315"/>
      <c r="S159" s="315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24"/>
      <c r="R161" s="325"/>
      <c r="S161" s="326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27"/>
      <c r="R162" s="328"/>
      <c r="S162" s="329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30"/>
      <c r="R163" s="331"/>
      <c r="S163" s="332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15"/>
      <c r="R164" s="315"/>
      <c r="S164" s="315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10"/>
      <c r="R165" s="310"/>
      <c r="S165" s="310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10"/>
      <c r="R166" s="310"/>
      <c r="S166" s="310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15"/>
      <c r="R167" s="315"/>
      <c r="S167" s="315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15"/>
      <c r="R168" s="315"/>
      <c r="S168" s="315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15"/>
      <c r="R169" s="315"/>
      <c r="S169" s="315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37"/>
      <c r="R170" s="338"/>
      <c r="S170" s="33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41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2021-05-16(일) 오전 00:00</v>
      </c>
      <c r="C177" s="353"/>
      <c r="D177" s="289" t="str">
        <f>TEXT($G$1, "[$-ko-KR]yyyy-mm-dd(ddd) ") &amp; "오후 14:00"</f>
        <v>2021-05-16(일) 오후 14:00</v>
      </c>
      <c r="E177" s="290"/>
      <c r="F177" s="291"/>
      <c r="G177" s="289" t="str">
        <f>TEXT($G$1, "[$-ko-KR]yyyy-mm-dd(ddd) ") &amp; "오후 19:00"</f>
        <v>2021-05-16(일) 오후 19:00</v>
      </c>
      <c r="H177" s="290"/>
      <c r="I177" s="291"/>
      <c r="J177" s="289" t="str">
        <f>TEXT($G$1, "[$-ko-KR]yyyy-mm-dd(ddd) ") &amp; "오후 21:00"</f>
        <v>2021-05-16(일) 오후 21:00</v>
      </c>
      <c r="K177" s="290"/>
      <c r="L177" s="291"/>
      <c r="M177" s="289" t="str">
        <f>TEXT($G$1+1, "[$-ko-KR]yyyy-mm-dd(ddd) ") &amp; "오전 00:00"</f>
        <v>2021-05-17(월)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15"/>
      <c r="R178" s="315"/>
      <c r="S178" s="315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10"/>
      <c r="R179" s="310"/>
      <c r="S179" s="310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0"/>
      <c r="R180" s="310"/>
      <c r="S180" s="310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15"/>
      <c r="R181" s="315"/>
      <c r="S181" s="315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15"/>
      <c r="R182" s="315"/>
      <c r="S182" s="315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15"/>
      <c r="R183" s="315"/>
      <c r="S183" s="315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15"/>
      <c r="R184" s="315"/>
      <c r="S184" s="315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15"/>
      <c r="R185" s="315"/>
      <c r="S185" s="315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15"/>
      <c r="R186" s="315"/>
      <c r="S186" s="315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24"/>
      <c r="R188" s="325"/>
      <c r="S188" s="326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27"/>
      <c r="R189" s="328"/>
      <c r="S189" s="329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30"/>
      <c r="R190" s="331"/>
      <c r="S190" s="332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15"/>
      <c r="R191" s="315"/>
      <c r="S191" s="315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10"/>
      <c r="R192" s="310"/>
      <c r="S192" s="310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10"/>
      <c r="R193" s="310"/>
      <c r="S193" s="310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15"/>
      <c r="R194" s="315"/>
      <c r="S194" s="315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15"/>
      <c r="R195" s="315"/>
      <c r="S195" s="315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15"/>
      <c r="R196" s="315"/>
      <c r="S196" s="315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37"/>
      <c r="R197" s="338"/>
      <c r="S197" s="33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44333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49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2021-05-17(월) 오전 00:00</v>
      </c>
      <c r="C15" s="356"/>
      <c r="D15" s="289" t="str">
        <f>TEXT($G$1, "[$-ko-KR]yyyy-mm-dd(ddd) ") &amp; "오후 14:00"</f>
        <v>2021-05-17(월) 오후 14:00</v>
      </c>
      <c r="E15" s="290"/>
      <c r="F15" s="291"/>
      <c r="G15" s="289" t="str">
        <f>TEXT($G$1, "[$-ko-KR]yyyy-mm-dd(ddd) ") &amp; "오후 19:00"</f>
        <v>2021-05-17(월) 오후 19:00</v>
      </c>
      <c r="H15" s="290"/>
      <c r="I15" s="291"/>
      <c r="J15" s="289" t="str">
        <f>TEXT($G$1, "[$-ko-KR]yyyy-mm-dd(ddd) ") &amp; "오후 21:00"</f>
        <v>2021-05-17(월) 오후 21:00</v>
      </c>
      <c r="K15" s="290"/>
      <c r="L15" s="291"/>
      <c r="M15" s="289" t="str">
        <f>TEXT($G$1+1, "[$-ko-KR]yyyy-mm-dd(ddd) ") &amp; "오전 00:00"</f>
        <v>2021-05-18(화)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15"/>
      <c r="R21" s="315"/>
      <c r="S21" s="315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15"/>
      <c r="R22" s="315"/>
      <c r="S22" s="315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15"/>
      <c r="R23" s="315"/>
      <c r="S23" s="315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15"/>
      <c r="R24" s="315"/>
      <c r="S24" s="315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24"/>
      <c r="R26" s="325"/>
      <c r="S26" s="326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27"/>
      <c r="R27" s="328"/>
      <c r="S27" s="329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30"/>
      <c r="R28" s="331"/>
      <c r="S28" s="332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15"/>
      <c r="R29" s="315"/>
      <c r="S29" s="315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10"/>
      <c r="R30" s="310"/>
      <c r="S30" s="310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10"/>
      <c r="R31" s="310"/>
      <c r="S31" s="310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49" t="s">
        <v>298</v>
      </c>
      <c r="B41" s="289" t="s">
        <v>36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2021-05-17(월) 오전 00:00</v>
      </c>
      <c r="C42" s="353"/>
      <c r="D42" s="289" t="str">
        <f>TEXT($G$1, "[$-ko-KR]yyyy-mm-dd(ddd) ") &amp; "오후 14:00"</f>
        <v>2021-05-17(월) 오후 14:00</v>
      </c>
      <c r="E42" s="290"/>
      <c r="F42" s="291"/>
      <c r="G42" s="289" t="str">
        <f>TEXT($G$1, "[$-ko-KR]yyyy-mm-dd(ddd) ") &amp; "오후 19:00"</f>
        <v>2021-05-17(월) 오후 19:00</v>
      </c>
      <c r="H42" s="290"/>
      <c r="I42" s="291"/>
      <c r="J42" s="289" t="str">
        <f>TEXT($G$1, "[$-ko-KR]yyyy-mm-dd(ddd) ") &amp; "오후 21:00"</f>
        <v>2021-05-17(월) 오후 21:00</v>
      </c>
      <c r="K42" s="290"/>
      <c r="L42" s="291"/>
      <c r="M42" s="289" t="str">
        <f>TEXT($G$1+1, "[$-ko-KR]yyyy-mm-dd(ddd) ") &amp; "오전 00:00"</f>
        <v>2021-05-18(화)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15"/>
      <c r="R43" s="315"/>
      <c r="S43" s="315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10"/>
      <c r="R44" s="310"/>
      <c r="S44" s="310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10"/>
      <c r="R45" s="310"/>
      <c r="S45" s="310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15"/>
      <c r="R46" s="315"/>
      <c r="S46" s="315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15"/>
      <c r="R47" s="315"/>
      <c r="S47" s="315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15"/>
      <c r="R48" s="315"/>
      <c r="S48" s="315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15"/>
      <c r="R49" s="315"/>
      <c r="S49" s="315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15"/>
      <c r="R50" s="315"/>
      <c r="S50" s="315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15"/>
      <c r="R51" s="315"/>
      <c r="S51" s="315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24"/>
      <c r="R53" s="325"/>
      <c r="S53" s="326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27"/>
      <c r="R54" s="328"/>
      <c r="S54" s="329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30"/>
      <c r="R55" s="331"/>
      <c r="S55" s="332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15"/>
      <c r="R56" s="315"/>
      <c r="S56" s="315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10"/>
      <c r="R57" s="310"/>
      <c r="S57" s="310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10"/>
      <c r="R58" s="310"/>
      <c r="S58" s="310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15"/>
      <c r="R59" s="315"/>
      <c r="S59" s="315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15"/>
      <c r="R60" s="315"/>
      <c r="S60" s="315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15"/>
      <c r="R61" s="315"/>
      <c r="S61" s="315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37"/>
      <c r="R62" s="338"/>
      <c r="S62" s="339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49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2021-05-17(월) 오전 00:00</v>
      </c>
      <c r="C69" s="353"/>
      <c r="D69" s="289" t="str">
        <f>TEXT($G$1, "[$-ko-KR]yyyy-mm-dd(ddd) ") &amp; "오후 14:00"</f>
        <v>2021-05-17(월) 오후 14:00</v>
      </c>
      <c r="E69" s="290"/>
      <c r="F69" s="291"/>
      <c r="G69" s="289" t="str">
        <f>TEXT($G$1, "[$-ko-KR]yyyy-mm-dd(ddd) ") &amp; "오후 19:00"</f>
        <v>2021-05-17(월) 오후 19:00</v>
      </c>
      <c r="H69" s="290"/>
      <c r="I69" s="291"/>
      <c r="J69" s="289" t="str">
        <f>TEXT($G$1, "[$-ko-KR]yyyy-mm-dd(ddd) ") &amp; "오후 21:00"</f>
        <v>2021-05-17(월) 오후 21:00</v>
      </c>
      <c r="K69" s="290"/>
      <c r="L69" s="291"/>
      <c r="M69" s="289" t="str">
        <f>TEXT($G$1+1, "[$-ko-KR]yyyy-mm-dd(ddd) ") &amp; "오전 00:00"</f>
        <v>2021-05-18(화)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15"/>
      <c r="R70" s="315"/>
      <c r="S70" s="315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10"/>
      <c r="R71" s="310"/>
      <c r="S71" s="310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10"/>
      <c r="R72" s="310"/>
      <c r="S72" s="310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15"/>
      <c r="R73" s="315"/>
      <c r="S73" s="315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15"/>
      <c r="R74" s="315"/>
      <c r="S74" s="315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15"/>
      <c r="R75" s="315"/>
      <c r="S75" s="315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15"/>
      <c r="R76" s="315"/>
      <c r="S76" s="315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15"/>
      <c r="R77" s="315"/>
      <c r="S77" s="315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15"/>
      <c r="R78" s="315"/>
      <c r="S78" s="315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24"/>
      <c r="R80" s="325"/>
      <c r="S80" s="326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27"/>
      <c r="R81" s="328"/>
      <c r="S81" s="329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30"/>
      <c r="R82" s="331"/>
      <c r="S82" s="332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15"/>
      <c r="R83" s="315"/>
      <c r="S83" s="315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10"/>
      <c r="R84" s="310"/>
      <c r="S84" s="310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10"/>
      <c r="R85" s="310"/>
      <c r="S85" s="310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15"/>
      <c r="R86" s="315"/>
      <c r="S86" s="315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15"/>
      <c r="R87" s="315"/>
      <c r="S87" s="315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15"/>
      <c r="R88" s="315"/>
      <c r="S88" s="315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37"/>
      <c r="R89" s="338"/>
      <c r="S89" s="339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49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2021-05-17(월) 오전 00:00</v>
      </c>
      <c r="C96" s="353"/>
      <c r="D96" s="289" t="str">
        <f>TEXT($G$1, "[$-ko-KR]yyyy-mm-dd(ddd) ") &amp; "오후 14:00"</f>
        <v>2021-05-17(월) 오후 14:00</v>
      </c>
      <c r="E96" s="290"/>
      <c r="F96" s="291"/>
      <c r="G96" s="289" t="str">
        <f>TEXT($G$1, "[$-ko-KR]yyyy-mm-dd(ddd) ") &amp; "오후 19:00"</f>
        <v>2021-05-17(월) 오후 19:00</v>
      </c>
      <c r="H96" s="290"/>
      <c r="I96" s="291"/>
      <c r="J96" s="289" t="str">
        <f>TEXT($G$1, "[$-ko-KR]yyyy-mm-dd(ddd) ") &amp; "오후 21:00"</f>
        <v>2021-05-17(월) 오후 21:00</v>
      </c>
      <c r="K96" s="290"/>
      <c r="L96" s="291"/>
      <c r="M96" s="289" t="str">
        <f>TEXT($G$1+1, "[$-ko-KR]yyyy-mm-dd(ddd) ") &amp; "오전 00:00"</f>
        <v>2021-05-18(화)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15"/>
      <c r="R97" s="315"/>
      <c r="S97" s="315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10"/>
      <c r="R98" s="310"/>
      <c r="S98" s="310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10"/>
      <c r="R99" s="310"/>
      <c r="S99" s="310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15"/>
      <c r="R100" s="315"/>
      <c r="S100" s="315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15"/>
      <c r="R101" s="315"/>
      <c r="S101" s="315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15"/>
      <c r="R102" s="315"/>
      <c r="S102" s="315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15"/>
      <c r="R103" s="315"/>
      <c r="S103" s="315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15"/>
      <c r="R104" s="315"/>
      <c r="S104" s="315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15"/>
      <c r="R105" s="315"/>
      <c r="S105" s="315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24"/>
      <c r="R107" s="325"/>
      <c r="S107" s="326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27"/>
      <c r="R108" s="328"/>
      <c r="S108" s="329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30"/>
      <c r="R109" s="331"/>
      <c r="S109" s="332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15"/>
      <c r="R110" s="315"/>
      <c r="S110" s="315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10"/>
      <c r="R111" s="310"/>
      <c r="S111" s="310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10"/>
      <c r="R112" s="310"/>
      <c r="S112" s="310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15"/>
      <c r="R113" s="315"/>
      <c r="S113" s="315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15"/>
      <c r="R114" s="315"/>
      <c r="S114" s="315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15"/>
      <c r="R115" s="315"/>
      <c r="S115" s="315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37"/>
      <c r="R116" s="338"/>
      <c r="S116" s="339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49" t="s">
        <v>298</v>
      </c>
      <c r="B122" s="289" t="s">
        <v>36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2021-05-17(월) 오전 00:00</v>
      </c>
      <c r="C123" s="353"/>
      <c r="D123" s="289" t="str">
        <f>TEXT($G$1, "[$-ko-KR]yyyy-mm-dd(ddd) ") &amp; "오후 14:00"</f>
        <v>2021-05-17(월) 오후 14:00</v>
      </c>
      <c r="E123" s="290"/>
      <c r="F123" s="291"/>
      <c r="G123" s="289" t="str">
        <f>TEXT($G$1, "[$-ko-KR]yyyy-mm-dd(ddd) ") &amp; "오후 19:00"</f>
        <v>2021-05-17(월) 오후 19:00</v>
      </c>
      <c r="H123" s="290"/>
      <c r="I123" s="291"/>
      <c r="J123" s="289" t="str">
        <f>TEXT($G$1, "[$-ko-KR]yyyy-mm-dd(ddd) ") &amp; "오후 21:00"</f>
        <v>2021-05-17(월) 오후 21:00</v>
      </c>
      <c r="K123" s="290"/>
      <c r="L123" s="291"/>
      <c r="M123" s="289" t="str">
        <f>TEXT($G$1+1, "[$-ko-KR]yyyy-mm-dd(ddd) ") &amp; "오전 00:00"</f>
        <v>2021-05-18(화)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15"/>
      <c r="R124" s="315"/>
      <c r="S124" s="315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10"/>
      <c r="R125" s="310"/>
      <c r="S125" s="310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10"/>
      <c r="R126" s="310"/>
      <c r="S126" s="310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15"/>
      <c r="R127" s="315"/>
      <c r="S127" s="315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15"/>
      <c r="R128" s="315"/>
      <c r="S128" s="315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15"/>
      <c r="R129" s="315"/>
      <c r="S129" s="315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15"/>
      <c r="R130" s="315"/>
      <c r="S130" s="315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15"/>
      <c r="R131" s="315"/>
      <c r="S131" s="315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15"/>
      <c r="R132" s="315"/>
      <c r="S132" s="315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24"/>
      <c r="R134" s="325"/>
      <c r="S134" s="326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27"/>
      <c r="R135" s="328"/>
      <c r="S135" s="329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30"/>
      <c r="R136" s="331"/>
      <c r="S136" s="332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15"/>
      <c r="R137" s="315"/>
      <c r="S137" s="315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10"/>
      <c r="R138" s="310"/>
      <c r="S138" s="310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10"/>
      <c r="R139" s="310"/>
      <c r="S139" s="310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15"/>
      <c r="R140" s="315"/>
      <c r="S140" s="315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15"/>
      <c r="R141" s="315"/>
      <c r="S141" s="315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15"/>
      <c r="R142" s="315"/>
      <c r="S142" s="315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37"/>
      <c r="R143" s="338"/>
      <c r="S143" s="339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49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2021-05-17(월) 오전 00:00</v>
      </c>
      <c r="C150" s="353"/>
      <c r="D150" s="289" t="str">
        <f>TEXT($G$1, "[$-ko-KR]yyyy-mm-dd(ddd) ") &amp; "오후 14:00"</f>
        <v>2021-05-17(월) 오후 14:00</v>
      </c>
      <c r="E150" s="290"/>
      <c r="F150" s="291"/>
      <c r="G150" s="289" t="str">
        <f>TEXT($G$1, "[$-ko-KR]yyyy-mm-dd(ddd) ") &amp; "오후 19:00"</f>
        <v>2021-05-17(월) 오후 19:00</v>
      </c>
      <c r="H150" s="290"/>
      <c r="I150" s="291"/>
      <c r="J150" s="289" t="str">
        <f>TEXT($G$1, "[$-ko-KR]yyyy-mm-dd(ddd) ") &amp; "오후 21:00"</f>
        <v>2021-05-17(월) 오후 21:00</v>
      </c>
      <c r="K150" s="290"/>
      <c r="L150" s="291"/>
      <c r="M150" s="289" t="str">
        <f>TEXT($G$1+1, "[$-ko-KR]yyyy-mm-dd(ddd) ") &amp; "오전 00:00"</f>
        <v>2021-05-18(화)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15"/>
      <c r="R151" s="315"/>
      <c r="S151" s="315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10"/>
      <c r="R152" s="310"/>
      <c r="S152" s="310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10"/>
      <c r="R153" s="310"/>
      <c r="S153" s="310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15"/>
      <c r="R154" s="315"/>
      <c r="S154" s="315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15"/>
      <c r="R155" s="315"/>
      <c r="S155" s="315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15"/>
      <c r="R156" s="315"/>
      <c r="S156" s="315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15"/>
      <c r="R157" s="315"/>
      <c r="S157" s="315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15"/>
      <c r="R158" s="315"/>
      <c r="S158" s="315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15"/>
      <c r="R159" s="315"/>
      <c r="S159" s="315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24"/>
      <c r="R161" s="325"/>
      <c r="S161" s="326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27"/>
      <c r="R162" s="328"/>
      <c r="S162" s="329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30"/>
      <c r="R163" s="331"/>
      <c r="S163" s="332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15"/>
      <c r="R164" s="315"/>
      <c r="S164" s="315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10"/>
      <c r="R165" s="310"/>
      <c r="S165" s="310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10"/>
      <c r="R166" s="310"/>
      <c r="S166" s="310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15"/>
      <c r="R167" s="315"/>
      <c r="S167" s="315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15"/>
      <c r="R168" s="315"/>
      <c r="S168" s="315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15"/>
      <c r="R169" s="315"/>
      <c r="S169" s="315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37"/>
      <c r="R170" s="338"/>
      <c r="S170" s="339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49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2021-05-17(월) 오전 00:00</v>
      </c>
      <c r="C177" s="353"/>
      <c r="D177" s="289" t="str">
        <f>TEXT($G$1, "[$-ko-KR]yyyy-mm-dd(ddd) ") &amp; "오후 14:00"</f>
        <v>2021-05-17(월) 오후 14:00</v>
      </c>
      <c r="E177" s="290"/>
      <c r="F177" s="291"/>
      <c r="G177" s="289" t="str">
        <f>TEXT($G$1, "[$-ko-KR]yyyy-mm-dd(ddd) ") &amp; "오후 19:00"</f>
        <v>2021-05-17(월) 오후 19:00</v>
      </c>
      <c r="H177" s="290"/>
      <c r="I177" s="291"/>
      <c r="J177" s="289" t="str">
        <f>TEXT($G$1, "[$-ko-KR]yyyy-mm-dd(ddd) ") &amp; "오후 21:00"</f>
        <v>2021-05-17(월) 오후 21:00</v>
      </c>
      <c r="K177" s="290"/>
      <c r="L177" s="291"/>
      <c r="M177" s="289" t="str">
        <f>TEXT($G$1+1, "[$-ko-KR]yyyy-mm-dd(ddd) ") &amp; "오전 00:00"</f>
        <v>2021-05-18(화)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15"/>
      <c r="R178" s="315"/>
      <c r="S178" s="315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10"/>
      <c r="R179" s="310"/>
      <c r="S179" s="310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10"/>
      <c r="R180" s="310"/>
      <c r="S180" s="310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15"/>
      <c r="R181" s="315"/>
      <c r="S181" s="315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15"/>
      <c r="R182" s="315"/>
      <c r="S182" s="315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15"/>
      <c r="R183" s="315"/>
      <c r="S183" s="315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15"/>
      <c r="R184" s="315"/>
      <c r="S184" s="315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15"/>
      <c r="R185" s="315"/>
      <c r="S185" s="315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15"/>
      <c r="R186" s="315"/>
      <c r="S186" s="315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24"/>
      <c r="R188" s="325"/>
      <c r="S188" s="326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27"/>
      <c r="R189" s="328"/>
      <c r="S189" s="329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30"/>
      <c r="R190" s="331"/>
      <c r="S190" s="332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15"/>
      <c r="R191" s="315"/>
      <c r="S191" s="315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10"/>
      <c r="R192" s="310"/>
      <c r="S192" s="310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10"/>
      <c r="R193" s="310"/>
      <c r="S193" s="310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15"/>
      <c r="R194" s="315"/>
      <c r="S194" s="315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15"/>
      <c r="R195" s="315"/>
      <c r="S195" s="315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15"/>
      <c r="R196" s="315"/>
      <c r="S196" s="315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37"/>
      <c r="R197" s="338"/>
      <c r="S197" s="339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44334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57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2021-05-18(화) 오전 00:00</v>
      </c>
      <c r="C15" s="356"/>
      <c r="D15" s="289" t="str">
        <f>TEXT($G$1, "[$-ko-KR]yyyy-mm-dd(ddd) ") &amp; "오후 14:00"</f>
        <v>2021-05-18(화) 오후 14:00</v>
      </c>
      <c r="E15" s="290"/>
      <c r="F15" s="291"/>
      <c r="G15" s="289" t="str">
        <f>TEXT($G$1, "[$-ko-KR]yyyy-mm-dd(ddd) ") &amp; "오후 19:00"</f>
        <v>2021-05-18(화) 오후 19:00</v>
      </c>
      <c r="H15" s="290"/>
      <c r="I15" s="291"/>
      <c r="J15" s="289" t="str">
        <f>TEXT($G$1, "[$-ko-KR]yyyy-mm-dd(ddd) ") &amp; "오후 21:00"</f>
        <v>2021-05-18(화) 오후 21:00</v>
      </c>
      <c r="K15" s="290"/>
      <c r="L15" s="291"/>
      <c r="M15" s="289" t="str">
        <f>TEXT($G$1+1, "[$-ko-KR]yyyy-mm-dd(ddd) ") &amp; "오전 00:00"</f>
        <v>2021-05-19(수)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15"/>
      <c r="R21" s="315"/>
      <c r="S21" s="315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15"/>
      <c r="R22" s="315"/>
      <c r="S22" s="315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15"/>
      <c r="R23" s="315"/>
      <c r="S23" s="315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15"/>
      <c r="R24" s="315"/>
      <c r="S24" s="315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24"/>
      <c r="R26" s="325"/>
      <c r="S26" s="326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27"/>
      <c r="R27" s="328"/>
      <c r="S27" s="329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30"/>
      <c r="R28" s="331"/>
      <c r="S28" s="332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15"/>
      <c r="R29" s="315"/>
      <c r="S29" s="315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10"/>
      <c r="R30" s="310"/>
      <c r="S30" s="310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57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2021-05-18(화) 오전 00:00</v>
      </c>
      <c r="C42" s="353"/>
      <c r="D42" s="289" t="str">
        <f>TEXT($G$1, "[$-ko-KR]yyyy-mm-dd(ddd) ") &amp; "오후 14:00"</f>
        <v>2021-05-18(화) 오후 14:00</v>
      </c>
      <c r="E42" s="290"/>
      <c r="F42" s="291"/>
      <c r="G42" s="289" t="str">
        <f>TEXT($G$1, "[$-ko-KR]yyyy-mm-dd(ddd) ") &amp; "오후 19:00"</f>
        <v>2021-05-18(화) 오후 19:00</v>
      </c>
      <c r="H42" s="290"/>
      <c r="I42" s="291"/>
      <c r="J42" s="289" t="str">
        <f>TEXT($G$1, "[$-ko-KR]yyyy-mm-dd(ddd) ") &amp; "오후 21:00"</f>
        <v>2021-05-18(화) 오후 21:00</v>
      </c>
      <c r="K42" s="290"/>
      <c r="L42" s="291"/>
      <c r="M42" s="289" t="str">
        <f>TEXT($G$1+1, "[$-ko-KR]yyyy-mm-dd(ddd) ") &amp; "오전 00:00"</f>
        <v>2021-05-19(수)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15"/>
      <c r="R43" s="315"/>
      <c r="S43" s="315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10"/>
      <c r="R44" s="310"/>
      <c r="S44" s="310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10"/>
      <c r="R45" s="310"/>
      <c r="S45" s="310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15"/>
      <c r="R46" s="315"/>
      <c r="S46" s="315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15"/>
      <c r="R47" s="315"/>
      <c r="S47" s="315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15"/>
      <c r="R48" s="315"/>
      <c r="S48" s="315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15"/>
      <c r="R49" s="315"/>
      <c r="S49" s="315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15"/>
      <c r="R50" s="315"/>
      <c r="S50" s="315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15"/>
      <c r="R51" s="315"/>
      <c r="S51" s="315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24"/>
      <c r="R53" s="325"/>
      <c r="S53" s="326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27"/>
      <c r="R54" s="328"/>
      <c r="S54" s="329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30"/>
      <c r="R55" s="331"/>
      <c r="S55" s="332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15"/>
      <c r="R56" s="315"/>
      <c r="S56" s="315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10"/>
      <c r="R57" s="310"/>
      <c r="S57" s="310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10"/>
      <c r="R58" s="310"/>
      <c r="S58" s="310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15"/>
      <c r="R59" s="315"/>
      <c r="S59" s="315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15"/>
      <c r="R60" s="315"/>
      <c r="S60" s="315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15"/>
      <c r="R61" s="315"/>
      <c r="S61" s="315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37"/>
      <c r="R62" s="338"/>
      <c r="S62" s="339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57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2021-05-18(화) 오전 00:00</v>
      </c>
      <c r="C69" s="353"/>
      <c r="D69" s="289" t="str">
        <f>TEXT($G$1, "[$-ko-KR]yyyy-mm-dd(ddd) ") &amp; "오후 14:00"</f>
        <v>2021-05-18(화) 오후 14:00</v>
      </c>
      <c r="E69" s="290"/>
      <c r="F69" s="291"/>
      <c r="G69" s="289" t="str">
        <f>TEXT($G$1, "[$-ko-KR]yyyy-mm-dd(ddd) ") &amp; "오후 19:00"</f>
        <v>2021-05-18(화) 오후 19:00</v>
      </c>
      <c r="H69" s="290"/>
      <c r="I69" s="291"/>
      <c r="J69" s="289" t="str">
        <f>TEXT($G$1, "[$-ko-KR]yyyy-mm-dd(ddd) ") &amp; "오후 21:00"</f>
        <v>2021-05-18(화) 오후 21:00</v>
      </c>
      <c r="K69" s="290"/>
      <c r="L69" s="291"/>
      <c r="M69" s="289" t="str">
        <f>TEXT($G$1+1, "[$-ko-KR]yyyy-mm-dd(ddd) ") &amp; "오전 00:00"</f>
        <v>2021-05-19(수)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15"/>
      <c r="R70" s="315"/>
      <c r="S70" s="315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10"/>
      <c r="R71" s="310"/>
      <c r="S71" s="310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10"/>
      <c r="R72" s="310"/>
      <c r="S72" s="310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15"/>
      <c r="R73" s="315"/>
      <c r="S73" s="315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15"/>
      <c r="R74" s="315"/>
      <c r="S74" s="315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15"/>
      <c r="R75" s="315"/>
      <c r="S75" s="315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15"/>
      <c r="R76" s="315"/>
      <c r="S76" s="315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15"/>
      <c r="R77" s="315"/>
      <c r="S77" s="315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15"/>
      <c r="R78" s="315"/>
      <c r="S78" s="315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24"/>
      <c r="R80" s="325"/>
      <c r="S80" s="326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27"/>
      <c r="R81" s="328"/>
      <c r="S81" s="329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30"/>
      <c r="R82" s="331"/>
      <c r="S82" s="332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15"/>
      <c r="R83" s="315"/>
      <c r="S83" s="315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10"/>
      <c r="R84" s="310"/>
      <c r="S84" s="310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10"/>
      <c r="R85" s="310"/>
      <c r="S85" s="310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15"/>
      <c r="R86" s="315"/>
      <c r="S86" s="315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15"/>
      <c r="R87" s="315"/>
      <c r="S87" s="315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15"/>
      <c r="R88" s="315"/>
      <c r="S88" s="315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37"/>
      <c r="R89" s="338"/>
      <c r="S89" s="339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57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2021-05-18(화) 오전 00:00</v>
      </c>
      <c r="C96" s="353"/>
      <c r="D96" s="289" t="str">
        <f>TEXT($G$1, "[$-ko-KR]yyyy-mm-dd(ddd) ") &amp; "오후 14:00"</f>
        <v>2021-05-18(화) 오후 14:00</v>
      </c>
      <c r="E96" s="290"/>
      <c r="F96" s="291"/>
      <c r="G96" s="289" t="str">
        <f>TEXT($G$1, "[$-ko-KR]yyyy-mm-dd(ddd) ") &amp; "오후 19:00"</f>
        <v>2021-05-18(화) 오후 19:00</v>
      </c>
      <c r="H96" s="290"/>
      <c r="I96" s="291"/>
      <c r="J96" s="289" t="str">
        <f>TEXT($G$1, "[$-ko-KR]yyyy-mm-dd(ddd) ") &amp; "오후 21:00"</f>
        <v>2021-05-18(화) 오후 21:00</v>
      </c>
      <c r="K96" s="290"/>
      <c r="L96" s="291"/>
      <c r="M96" s="289" t="str">
        <f>TEXT($G$1+1, "[$-ko-KR]yyyy-mm-dd(ddd) ") &amp; "오전 00:00"</f>
        <v>2021-05-19(수)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15"/>
      <c r="R97" s="315"/>
      <c r="S97" s="315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10"/>
      <c r="R98" s="310"/>
      <c r="S98" s="310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10"/>
      <c r="R99" s="310"/>
      <c r="S99" s="310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15"/>
      <c r="R100" s="315"/>
      <c r="S100" s="315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15"/>
      <c r="R101" s="315"/>
      <c r="S101" s="315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15"/>
      <c r="R102" s="315"/>
      <c r="S102" s="315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15"/>
      <c r="R103" s="315"/>
      <c r="S103" s="315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15"/>
      <c r="R104" s="315"/>
      <c r="S104" s="315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15"/>
      <c r="R105" s="315"/>
      <c r="S105" s="315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24"/>
      <c r="R107" s="325"/>
      <c r="S107" s="326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27"/>
      <c r="R108" s="328"/>
      <c r="S108" s="329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30"/>
      <c r="R109" s="331"/>
      <c r="S109" s="332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15"/>
      <c r="R110" s="315"/>
      <c r="S110" s="315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10"/>
      <c r="R111" s="310"/>
      <c r="S111" s="310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10"/>
      <c r="R112" s="310"/>
      <c r="S112" s="310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15"/>
      <c r="R113" s="315"/>
      <c r="S113" s="315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15"/>
      <c r="R114" s="315"/>
      <c r="S114" s="315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15"/>
      <c r="R115" s="315"/>
      <c r="S115" s="315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37"/>
      <c r="R116" s="338"/>
      <c r="S116" s="339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57" t="s">
        <v>298</v>
      </c>
      <c r="B122" s="289" t="s">
        <v>36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2021-05-18(화) 오전 00:00</v>
      </c>
      <c r="C123" s="353"/>
      <c r="D123" s="289" t="str">
        <f>TEXT($G$1, "[$-ko-KR]yyyy-mm-dd(ddd) ") &amp; "오후 14:00"</f>
        <v>2021-05-18(화) 오후 14:00</v>
      </c>
      <c r="E123" s="290"/>
      <c r="F123" s="291"/>
      <c r="G123" s="289" t="str">
        <f>TEXT($G$1, "[$-ko-KR]yyyy-mm-dd(ddd) ") &amp; "오후 19:00"</f>
        <v>2021-05-18(화) 오후 19:00</v>
      </c>
      <c r="H123" s="290"/>
      <c r="I123" s="291"/>
      <c r="J123" s="289" t="str">
        <f>TEXT($G$1, "[$-ko-KR]yyyy-mm-dd(ddd) ") &amp; "오후 21:00"</f>
        <v>2021-05-18(화) 오후 21:00</v>
      </c>
      <c r="K123" s="290"/>
      <c r="L123" s="291"/>
      <c r="M123" s="289" t="str">
        <f>TEXT($G$1+1, "[$-ko-KR]yyyy-mm-dd(ddd) ") &amp; "오전 00:00"</f>
        <v>2021-05-19(수)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15"/>
      <c r="R124" s="315"/>
      <c r="S124" s="315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10"/>
      <c r="R125" s="310"/>
      <c r="S125" s="310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10"/>
      <c r="R126" s="310"/>
      <c r="S126" s="310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15"/>
      <c r="R127" s="315"/>
      <c r="S127" s="315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15"/>
      <c r="R128" s="315"/>
      <c r="S128" s="315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15"/>
      <c r="R129" s="315"/>
      <c r="S129" s="315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15"/>
      <c r="R130" s="315"/>
      <c r="S130" s="315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15"/>
      <c r="R131" s="315"/>
      <c r="S131" s="315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15"/>
      <c r="R132" s="315"/>
      <c r="S132" s="315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24"/>
      <c r="R134" s="325"/>
      <c r="S134" s="326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27"/>
      <c r="R135" s="328"/>
      <c r="S135" s="329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30"/>
      <c r="R136" s="331"/>
      <c r="S136" s="332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15"/>
      <c r="R137" s="315"/>
      <c r="S137" s="315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10"/>
      <c r="R138" s="310"/>
      <c r="S138" s="310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10"/>
      <c r="R139" s="310"/>
      <c r="S139" s="310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15"/>
      <c r="R140" s="315"/>
      <c r="S140" s="315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15"/>
      <c r="R141" s="315"/>
      <c r="S141" s="315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15"/>
      <c r="R142" s="315"/>
      <c r="S142" s="315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37"/>
      <c r="R143" s="338"/>
      <c r="S143" s="339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57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2021-05-18(화) 오전 00:00</v>
      </c>
      <c r="C150" s="353"/>
      <c r="D150" s="289" t="str">
        <f>TEXT($G$1, "[$-ko-KR]yyyy-mm-dd(ddd) ") &amp; "오후 14:00"</f>
        <v>2021-05-18(화) 오후 14:00</v>
      </c>
      <c r="E150" s="290"/>
      <c r="F150" s="291"/>
      <c r="G150" s="289" t="str">
        <f>TEXT($G$1, "[$-ko-KR]yyyy-mm-dd(ddd) ") &amp; "오후 19:00"</f>
        <v>2021-05-18(화) 오후 19:00</v>
      </c>
      <c r="H150" s="290"/>
      <c r="I150" s="291"/>
      <c r="J150" s="289" t="str">
        <f>TEXT($G$1, "[$-ko-KR]yyyy-mm-dd(ddd) ") &amp; "오후 21:00"</f>
        <v>2021-05-18(화) 오후 21:00</v>
      </c>
      <c r="K150" s="290"/>
      <c r="L150" s="291"/>
      <c r="M150" s="289" t="str">
        <f>TEXT($G$1+1, "[$-ko-KR]yyyy-mm-dd(ddd) ") &amp; "오전 00:00"</f>
        <v>2021-05-19(수)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15"/>
      <c r="R151" s="315"/>
      <c r="S151" s="315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10"/>
      <c r="R152" s="310"/>
      <c r="S152" s="310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10"/>
      <c r="R153" s="310"/>
      <c r="S153" s="310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15"/>
      <c r="R154" s="315"/>
      <c r="S154" s="315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15"/>
      <c r="R155" s="315"/>
      <c r="S155" s="315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15"/>
      <c r="R156" s="315"/>
      <c r="S156" s="315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15"/>
      <c r="R157" s="315"/>
      <c r="S157" s="315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15"/>
      <c r="R158" s="315"/>
      <c r="S158" s="315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15"/>
      <c r="R159" s="315"/>
      <c r="S159" s="315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24"/>
      <c r="R161" s="325"/>
      <c r="S161" s="326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27"/>
      <c r="R162" s="328"/>
      <c r="S162" s="329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30"/>
      <c r="R163" s="331"/>
      <c r="S163" s="332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15"/>
      <c r="R164" s="315"/>
      <c r="S164" s="315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10"/>
      <c r="R165" s="310"/>
      <c r="S165" s="310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10"/>
      <c r="R166" s="310"/>
      <c r="S166" s="310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15"/>
      <c r="R167" s="315"/>
      <c r="S167" s="315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15"/>
      <c r="R168" s="315"/>
      <c r="S168" s="315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15"/>
      <c r="R169" s="315"/>
      <c r="S169" s="315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37"/>
      <c r="R170" s="338"/>
      <c r="S170" s="339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57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2021-05-18(화) 오전 00:00</v>
      </c>
      <c r="C177" s="353"/>
      <c r="D177" s="289" t="str">
        <f>TEXT($G$1, "[$-ko-KR]yyyy-mm-dd(ddd) ") &amp; "오후 14:00"</f>
        <v>2021-05-18(화) 오후 14:00</v>
      </c>
      <c r="E177" s="290"/>
      <c r="F177" s="291"/>
      <c r="G177" s="289" t="str">
        <f>TEXT($G$1, "[$-ko-KR]yyyy-mm-dd(ddd) ") &amp; "오후 19:00"</f>
        <v>2021-05-18(화) 오후 19:00</v>
      </c>
      <c r="H177" s="290"/>
      <c r="I177" s="291"/>
      <c r="J177" s="289" t="str">
        <f>TEXT($G$1, "[$-ko-KR]yyyy-mm-dd(ddd) ") &amp; "오후 21:00"</f>
        <v>2021-05-18(화) 오후 21:00</v>
      </c>
      <c r="K177" s="290"/>
      <c r="L177" s="291"/>
      <c r="M177" s="289" t="str">
        <f>TEXT($G$1+1, "[$-ko-KR]yyyy-mm-dd(ddd) ") &amp; "오전 00:00"</f>
        <v>2021-05-19(수)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15"/>
      <c r="R178" s="315"/>
      <c r="S178" s="315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10"/>
      <c r="R179" s="310"/>
      <c r="S179" s="310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10"/>
      <c r="R180" s="310"/>
      <c r="S180" s="310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15"/>
      <c r="R181" s="315"/>
      <c r="S181" s="315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15"/>
      <c r="R182" s="315"/>
      <c r="S182" s="315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15"/>
      <c r="R183" s="315"/>
      <c r="S183" s="315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15"/>
      <c r="R184" s="315"/>
      <c r="S184" s="315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15"/>
      <c r="R185" s="315"/>
      <c r="S185" s="315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15"/>
      <c r="R186" s="315"/>
      <c r="S186" s="315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24"/>
      <c r="R188" s="325"/>
      <c r="S188" s="326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27"/>
      <c r="R189" s="328"/>
      <c r="S189" s="329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30"/>
      <c r="R190" s="331"/>
      <c r="S190" s="332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15"/>
      <c r="R191" s="315"/>
      <c r="S191" s="315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10"/>
      <c r="R192" s="310"/>
      <c r="S192" s="310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10"/>
      <c r="R193" s="310"/>
      <c r="S193" s="310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15"/>
      <c r="R194" s="315"/>
      <c r="S194" s="315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15"/>
      <c r="R195" s="315"/>
      <c r="S195" s="315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15"/>
      <c r="R196" s="315"/>
      <c r="S196" s="315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37"/>
      <c r="R197" s="338"/>
      <c r="S197" s="339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43"/>
      <c r="R199" s="344"/>
      <c r="S199" s="3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44335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68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65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2021-05-19(수) 오전 00:00</v>
      </c>
      <c r="C15" s="356"/>
      <c r="D15" s="289" t="str">
        <f>TEXT($G$1, "[$-ko-KR]yyyy-mm-dd(ddd) ") &amp; "오후 14:00"</f>
        <v>2021-05-19(수) 오후 14:00</v>
      </c>
      <c r="E15" s="290"/>
      <c r="F15" s="291"/>
      <c r="G15" s="289" t="str">
        <f>TEXT($G$1, "[$-ko-KR]yyyy-mm-dd(ddd) ") &amp; "오후 19:00"</f>
        <v>2021-05-19(수) 오후 19:00</v>
      </c>
      <c r="H15" s="290"/>
      <c r="I15" s="291"/>
      <c r="J15" s="289" t="str">
        <f>TEXT($G$1, "[$-ko-KR]yyyy-mm-dd(ddd) ") &amp; "오후 21:00"</f>
        <v>2021-05-19(수) 오후 21:00</v>
      </c>
      <c r="K15" s="290"/>
      <c r="L15" s="291"/>
      <c r="M15" s="289" t="str">
        <f>TEXT($G$1+1, "[$-ko-KR]yyyy-mm-dd(ddd) ") &amp; "오전 00:00"</f>
        <v>2021-05-20(목)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15"/>
      <c r="R21" s="315"/>
      <c r="S21" s="315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15"/>
      <c r="R22" s="315"/>
      <c r="S22" s="315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15"/>
      <c r="R23" s="315"/>
      <c r="S23" s="315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15"/>
      <c r="R24" s="315"/>
      <c r="S24" s="315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24"/>
      <c r="R26" s="325"/>
      <c r="S26" s="326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27"/>
      <c r="R27" s="328"/>
      <c r="S27" s="329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30"/>
      <c r="R28" s="331"/>
      <c r="S28" s="332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15"/>
      <c r="R29" s="315"/>
      <c r="S29" s="315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10"/>
      <c r="R30" s="310"/>
      <c r="S30" s="310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65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2021-05-19(수) 오전 00:00</v>
      </c>
      <c r="C42" s="353"/>
      <c r="D42" s="289" t="str">
        <f>TEXT($G$1, "[$-ko-KR]yyyy-mm-dd(ddd) ") &amp; "오후 14:00"</f>
        <v>2021-05-19(수) 오후 14:00</v>
      </c>
      <c r="E42" s="290"/>
      <c r="F42" s="291"/>
      <c r="G42" s="289" t="str">
        <f>TEXT($G$1, "[$-ko-KR]yyyy-mm-dd(ddd) ") &amp; "오후 19:00"</f>
        <v>2021-05-19(수) 오후 19:00</v>
      </c>
      <c r="H42" s="290"/>
      <c r="I42" s="291"/>
      <c r="J42" s="289" t="str">
        <f>TEXT($G$1, "[$-ko-KR]yyyy-mm-dd(ddd) ") &amp; "오후 21:00"</f>
        <v>2021-05-19(수) 오후 21:00</v>
      </c>
      <c r="K42" s="290"/>
      <c r="L42" s="291"/>
      <c r="M42" s="289" t="str">
        <f>TEXT($G$1+1, "[$-ko-KR]yyyy-mm-dd(ddd) ") &amp; "오전 00:00"</f>
        <v>2021-05-20(목)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15"/>
      <c r="R43" s="315"/>
      <c r="S43" s="315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10"/>
      <c r="R44" s="310"/>
      <c r="S44" s="310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10"/>
      <c r="R45" s="310"/>
      <c r="S45" s="310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15"/>
      <c r="R46" s="315"/>
      <c r="S46" s="315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15"/>
      <c r="R47" s="315"/>
      <c r="S47" s="315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15"/>
      <c r="R48" s="315"/>
      <c r="S48" s="315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15"/>
      <c r="R49" s="315"/>
      <c r="S49" s="315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15"/>
      <c r="R50" s="315"/>
      <c r="S50" s="315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15"/>
      <c r="R51" s="315"/>
      <c r="S51" s="315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24"/>
      <c r="R53" s="325"/>
      <c r="S53" s="326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27"/>
      <c r="R54" s="328"/>
      <c r="S54" s="329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30"/>
      <c r="R55" s="331"/>
      <c r="S55" s="332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15"/>
      <c r="R56" s="315"/>
      <c r="S56" s="315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10"/>
      <c r="R57" s="310"/>
      <c r="S57" s="310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10"/>
      <c r="R58" s="310"/>
      <c r="S58" s="310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15"/>
      <c r="R59" s="315"/>
      <c r="S59" s="315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15"/>
      <c r="R60" s="315"/>
      <c r="S60" s="315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15"/>
      <c r="R61" s="315"/>
      <c r="S61" s="315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37"/>
      <c r="R62" s="338"/>
      <c r="S62" s="339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65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2021-05-19(수) 오전 00:00</v>
      </c>
      <c r="C69" s="353"/>
      <c r="D69" s="289" t="str">
        <f>TEXT($G$1, "[$-ko-KR]yyyy-mm-dd(ddd) ") &amp; "오후 14:00"</f>
        <v>2021-05-19(수) 오후 14:00</v>
      </c>
      <c r="E69" s="290"/>
      <c r="F69" s="291"/>
      <c r="G69" s="289" t="str">
        <f>TEXT($G$1, "[$-ko-KR]yyyy-mm-dd(ddd) ") &amp; "오후 19:00"</f>
        <v>2021-05-19(수) 오후 19:00</v>
      </c>
      <c r="H69" s="290"/>
      <c r="I69" s="291"/>
      <c r="J69" s="289" t="str">
        <f>TEXT($G$1, "[$-ko-KR]yyyy-mm-dd(ddd) ") &amp; "오후 21:00"</f>
        <v>2021-05-19(수) 오후 21:00</v>
      </c>
      <c r="K69" s="290"/>
      <c r="L69" s="291"/>
      <c r="M69" s="289" t="str">
        <f>TEXT($G$1+1, "[$-ko-KR]yyyy-mm-dd(ddd) ") &amp; "오전 00:00"</f>
        <v>2021-05-20(목)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15"/>
      <c r="R70" s="315"/>
      <c r="S70" s="315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10"/>
      <c r="R71" s="310"/>
      <c r="S71" s="310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10"/>
      <c r="R72" s="310"/>
      <c r="S72" s="310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15"/>
      <c r="R73" s="315"/>
      <c r="S73" s="315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15"/>
      <c r="R74" s="315"/>
      <c r="S74" s="315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15"/>
      <c r="R75" s="315"/>
      <c r="S75" s="315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15"/>
      <c r="R76" s="315"/>
      <c r="S76" s="315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15"/>
      <c r="R77" s="315"/>
      <c r="S77" s="315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15"/>
      <c r="R78" s="315"/>
      <c r="S78" s="315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24"/>
      <c r="R80" s="325"/>
      <c r="S80" s="326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27"/>
      <c r="R81" s="328"/>
      <c r="S81" s="329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30"/>
      <c r="R82" s="331"/>
      <c r="S82" s="332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15"/>
      <c r="R83" s="315"/>
      <c r="S83" s="315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10"/>
      <c r="R84" s="310"/>
      <c r="S84" s="310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10"/>
      <c r="R85" s="310"/>
      <c r="S85" s="310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15"/>
      <c r="R86" s="315"/>
      <c r="S86" s="315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15"/>
      <c r="R87" s="315"/>
      <c r="S87" s="315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15"/>
      <c r="R88" s="315"/>
      <c r="S88" s="315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37"/>
      <c r="R89" s="338"/>
      <c r="S89" s="339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65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2021-05-19(수) 오전 00:00</v>
      </c>
      <c r="C96" s="353"/>
      <c r="D96" s="289" t="str">
        <f>TEXT($G$1, "[$-ko-KR]yyyy-mm-dd(ddd) ") &amp; "오후 14:00"</f>
        <v>2021-05-19(수) 오후 14:00</v>
      </c>
      <c r="E96" s="290"/>
      <c r="F96" s="291"/>
      <c r="G96" s="289" t="str">
        <f>TEXT($G$1, "[$-ko-KR]yyyy-mm-dd(ddd) ") &amp; "오후 19:00"</f>
        <v>2021-05-19(수) 오후 19:00</v>
      </c>
      <c r="H96" s="290"/>
      <c r="I96" s="291"/>
      <c r="J96" s="289" t="str">
        <f>TEXT($G$1, "[$-ko-KR]yyyy-mm-dd(ddd) ") &amp; "오후 21:00"</f>
        <v>2021-05-19(수) 오후 21:00</v>
      </c>
      <c r="K96" s="290"/>
      <c r="L96" s="291"/>
      <c r="M96" s="289" t="str">
        <f>TEXT($G$1+1, "[$-ko-KR]yyyy-mm-dd(ddd) ") &amp; "오전 00:00"</f>
        <v>2021-05-20(목)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15"/>
      <c r="R97" s="315"/>
      <c r="S97" s="315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10"/>
      <c r="R98" s="310"/>
      <c r="S98" s="310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10"/>
      <c r="R99" s="310"/>
      <c r="S99" s="310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15"/>
      <c r="R100" s="315"/>
      <c r="S100" s="315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15"/>
      <c r="R101" s="315"/>
      <c r="S101" s="315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15"/>
      <c r="R102" s="315"/>
      <c r="S102" s="315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15"/>
      <c r="R103" s="315"/>
      <c r="S103" s="315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15"/>
      <c r="R104" s="315"/>
      <c r="S104" s="315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15"/>
      <c r="R105" s="315"/>
      <c r="S105" s="315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24"/>
      <c r="R107" s="325"/>
      <c r="S107" s="326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27"/>
      <c r="R108" s="328"/>
      <c r="S108" s="329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30"/>
      <c r="R109" s="331"/>
      <c r="S109" s="332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15"/>
      <c r="R110" s="315"/>
      <c r="S110" s="315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10"/>
      <c r="R111" s="310"/>
      <c r="S111" s="310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10"/>
      <c r="R112" s="310"/>
      <c r="S112" s="310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15"/>
      <c r="R113" s="315"/>
      <c r="S113" s="315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15"/>
      <c r="R114" s="315"/>
      <c r="S114" s="315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15"/>
      <c r="R115" s="315"/>
      <c r="S115" s="315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37"/>
      <c r="R116" s="338"/>
      <c r="S116" s="339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65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2021-05-19(수) 오전 00:00</v>
      </c>
      <c r="C123" s="353"/>
      <c r="D123" s="289" t="str">
        <f>TEXT($G$1, "[$-ko-KR]yyyy-mm-dd(ddd) ") &amp; "오후 14:00"</f>
        <v>2021-05-19(수) 오후 14:00</v>
      </c>
      <c r="E123" s="290"/>
      <c r="F123" s="291"/>
      <c r="G123" s="289" t="str">
        <f>TEXT($G$1, "[$-ko-KR]yyyy-mm-dd(ddd) ") &amp; "오후 19:00"</f>
        <v>2021-05-19(수) 오후 19:00</v>
      </c>
      <c r="H123" s="290"/>
      <c r="I123" s="291"/>
      <c r="J123" s="289" t="str">
        <f>TEXT($G$1, "[$-ko-KR]yyyy-mm-dd(ddd) ") &amp; "오후 21:00"</f>
        <v>2021-05-19(수) 오후 21:00</v>
      </c>
      <c r="K123" s="290"/>
      <c r="L123" s="291"/>
      <c r="M123" s="289" t="str">
        <f>TEXT($G$1+1, "[$-ko-KR]yyyy-mm-dd(ddd) ") &amp; "오전 00:00"</f>
        <v>2021-05-20(목)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15"/>
      <c r="R124" s="315"/>
      <c r="S124" s="315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10"/>
      <c r="R125" s="310"/>
      <c r="S125" s="310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10"/>
      <c r="R126" s="310"/>
      <c r="S126" s="310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15"/>
      <c r="R127" s="315"/>
      <c r="S127" s="315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15"/>
      <c r="R128" s="315"/>
      <c r="S128" s="315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15"/>
      <c r="R129" s="315"/>
      <c r="S129" s="315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15"/>
      <c r="R130" s="315"/>
      <c r="S130" s="315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15"/>
      <c r="R131" s="315"/>
      <c r="S131" s="315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15"/>
      <c r="R132" s="315"/>
      <c r="S132" s="315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24"/>
      <c r="R134" s="325"/>
      <c r="S134" s="326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27"/>
      <c r="R135" s="328"/>
      <c r="S135" s="329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30"/>
      <c r="R136" s="331"/>
      <c r="S136" s="332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15"/>
      <c r="R137" s="315"/>
      <c r="S137" s="315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10"/>
      <c r="R138" s="310"/>
      <c r="S138" s="310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10"/>
      <c r="R139" s="310"/>
      <c r="S139" s="310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15"/>
      <c r="R140" s="315"/>
      <c r="S140" s="315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15"/>
      <c r="R141" s="315"/>
      <c r="S141" s="315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15"/>
      <c r="R142" s="315"/>
      <c r="S142" s="315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37"/>
      <c r="R143" s="338"/>
      <c r="S143" s="339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65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2021-05-19(수) 오전 00:00</v>
      </c>
      <c r="C150" s="353"/>
      <c r="D150" s="289" t="str">
        <f>TEXT($G$1, "[$-ko-KR]yyyy-mm-dd(ddd) ") &amp; "오후 14:00"</f>
        <v>2021-05-19(수) 오후 14:00</v>
      </c>
      <c r="E150" s="290"/>
      <c r="F150" s="291"/>
      <c r="G150" s="289" t="str">
        <f>TEXT($G$1, "[$-ko-KR]yyyy-mm-dd(ddd) ") &amp; "오후 19:00"</f>
        <v>2021-05-19(수) 오후 19:00</v>
      </c>
      <c r="H150" s="290"/>
      <c r="I150" s="291"/>
      <c r="J150" s="289" t="str">
        <f>TEXT($G$1, "[$-ko-KR]yyyy-mm-dd(ddd) ") &amp; "오후 21:00"</f>
        <v>2021-05-19(수) 오후 21:00</v>
      </c>
      <c r="K150" s="290"/>
      <c r="L150" s="291"/>
      <c r="M150" s="289" t="str">
        <f>TEXT($G$1+1, "[$-ko-KR]yyyy-mm-dd(ddd) ") &amp; "오전 00:00"</f>
        <v>2021-05-20(목)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15"/>
      <c r="R151" s="315"/>
      <c r="S151" s="315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10"/>
      <c r="R152" s="310"/>
      <c r="S152" s="310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10"/>
      <c r="R153" s="310"/>
      <c r="S153" s="310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15"/>
      <c r="R154" s="315"/>
      <c r="S154" s="315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15"/>
      <c r="R155" s="315"/>
      <c r="S155" s="315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15"/>
      <c r="R156" s="315"/>
      <c r="S156" s="315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15"/>
      <c r="R157" s="315"/>
      <c r="S157" s="315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15"/>
      <c r="R158" s="315"/>
      <c r="S158" s="315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15"/>
      <c r="R159" s="315"/>
      <c r="S159" s="315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24"/>
      <c r="R161" s="325"/>
      <c r="S161" s="326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27"/>
      <c r="R162" s="328"/>
      <c r="S162" s="329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30"/>
      <c r="R163" s="331"/>
      <c r="S163" s="332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15"/>
      <c r="R164" s="315"/>
      <c r="S164" s="315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10"/>
      <c r="R165" s="310"/>
      <c r="S165" s="310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10"/>
      <c r="R166" s="310"/>
      <c r="S166" s="310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15"/>
      <c r="R167" s="315"/>
      <c r="S167" s="315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15"/>
      <c r="R168" s="315"/>
      <c r="S168" s="315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15"/>
      <c r="R169" s="315"/>
      <c r="S169" s="315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37"/>
      <c r="R170" s="338"/>
      <c r="S170" s="339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65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2021-05-19(수) 오전 00:00</v>
      </c>
      <c r="C177" s="353"/>
      <c r="D177" s="289" t="str">
        <f>TEXT($G$1, "[$-ko-KR]yyyy-mm-dd(ddd) ") &amp; "오후 14:00"</f>
        <v>2021-05-19(수) 오후 14:00</v>
      </c>
      <c r="E177" s="290"/>
      <c r="F177" s="291"/>
      <c r="G177" s="289" t="str">
        <f>TEXT($G$1, "[$-ko-KR]yyyy-mm-dd(ddd) ") &amp; "오후 19:00"</f>
        <v>2021-05-19(수) 오후 19:00</v>
      </c>
      <c r="H177" s="290"/>
      <c r="I177" s="291"/>
      <c r="J177" s="289" t="str">
        <f>TEXT($G$1, "[$-ko-KR]yyyy-mm-dd(ddd) ") &amp; "오후 21:00"</f>
        <v>2021-05-19(수) 오후 21:00</v>
      </c>
      <c r="K177" s="290"/>
      <c r="L177" s="291"/>
      <c r="M177" s="289" t="str">
        <f>TEXT($G$1+1, "[$-ko-KR]yyyy-mm-dd(ddd) ") &amp; "오전 00:00"</f>
        <v>2021-05-20(목)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15"/>
      <c r="R178" s="315"/>
      <c r="S178" s="315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10"/>
      <c r="R179" s="310"/>
      <c r="S179" s="310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10"/>
      <c r="R180" s="310"/>
      <c r="S180" s="310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15"/>
      <c r="R181" s="315"/>
      <c r="S181" s="315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15"/>
      <c r="R182" s="315"/>
      <c r="S182" s="315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15"/>
      <c r="R183" s="315"/>
      <c r="S183" s="315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15"/>
      <c r="R184" s="315"/>
      <c r="S184" s="315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15"/>
      <c r="R185" s="315"/>
      <c r="S185" s="315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15"/>
      <c r="R186" s="315"/>
      <c r="S186" s="315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24"/>
      <c r="R188" s="325"/>
      <c r="S188" s="326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27"/>
      <c r="R189" s="328"/>
      <c r="S189" s="329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30"/>
      <c r="R190" s="331"/>
      <c r="S190" s="332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15"/>
      <c r="R191" s="315"/>
      <c r="S191" s="315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10"/>
      <c r="R192" s="310"/>
      <c r="S192" s="310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10"/>
      <c r="R193" s="310"/>
      <c r="S193" s="310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15"/>
      <c r="R194" s="315"/>
      <c r="S194" s="315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15"/>
      <c r="R195" s="315"/>
      <c r="S195" s="315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15"/>
      <c r="R196" s="315"/>
      <c r="S196" s="315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37"/>
      <c r="R197" s="338"/>
      <c r="S197" s="339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44336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76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73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2021-05-20(목) 오전 00:00</v>
      </c>
      <c r="C15" s="356"/>
      <c r="D15" s="289" t="str">
        <f>TEXT($G$1, "[$-ko-KR]yyyy-mm-dd(ddd) ") &amp; "오후 14:00"</f>
        <v>2021-05-20(목) 오후 14:00</v>
      </c>
      <c r="E15" s="290"/>
      <c r="F15" s="291"/>
      <c r="G15" s="289" t="str">
        <f>TEXT($G$1, "[$-ko-KR]yyyy-mm-dd(ddd) ") &amp; "오후 19:00"</f>
        <v>2021-05-20(목) 오후 19:00</v>
      </c>
      <c r="H15" s="290"/>
      <c r="I15" s="291"/>
      <c r="J15" s="289" t="str">
        <f>TEXT($G$1, "[$-ko-KR]yyyy-mm-dd(ddd) ") &amp; "오후 21:00"</f>
        <v>2021-05-20(목) 오후 21:00</v>
      </c>
      <c r="K15" s="290"/>
      <c r="L15" s="291"/>
      <c r="M15" s="289" t="str">
        <f>TEXT($G$1+1, "[$-ko-KR]yyyy-mm-dd(ddd) ") &amp; "오전 00:00"</f>
        <v>2021-05-21(금)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15"/>
      <c r="R21" s="315"/>
      <c r="S21" s="315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15"/>
      <c r="R22" s="315"/>
      <c r="S22" s="315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15"/>
      <c r="R23" s="315"/>
      <c r="S23" s="315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15"/>
      <c r="R24" s="315"/>
      <c r="S24" s="315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24"/>
      <c r="R26" s="325"/>
      <c r="S26" s="326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27"/>
      <c r="R27" s="328"/>
      <c r="S27" s="329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30"/>
      <c r="R28" s="331"/>
      <c r="S28" s="332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15"/>
      <c r="R29" s="315"/>
      <c r="S29" s="315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73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2021-05-20(목) 오전 00:00</v>
      </c>
      <c r="C42" s="353"/>
      <c r="D42" s="289" t="str">
        <f>TEXT($G$1, "[$-ko-KR]yyyy-mm-dd(ddd) ") &amp; "오후 14:00"</f>
        <v>2021-05-20(목) 오후 14:00</v>
      </c>
      <c r="E42" s="290"/>
      <c r="F42" s="291"/>
      <c r="G42" s="289" t="str">
        <f>TEXT($G$1, "[$-ko-KR]yyyy-mm-dd(ddd) ") &amp; "오후 19:00"</f>
        <v>2021-05-20(목) 오후 19:00</v>
      </c>
      <c r="H42" s="290"/>
      <c r="I42" s="291"/>
      <c r="J42" s="289" t="str">
        <f>TEXT($G$1, "[$-ko-KR]yyyy-mm-dd(ddd) ") &amp; "오후 21:00"</f>
        <v>2021-05-20(목) 오후 21:00</v>
      </c>
      <c r="K42" s="290"/>
      <c r="L42" s="291"/>
      <c r="M42" s="289" t="str">
        <f>TEXT($G$1+1, "[$-ko-KR]yyyy-mm-dd(ddd) ") &amp; "오전 00:00"</f>
        <v>2021-05-21(금)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15"/>
      <c r="R43" s="315"/>
      <c r="S43" s="315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10"/>
      <c r="R44" s="310"/>
      <c r="S44" s="310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10"/>
      <c r="R45" s="310"/>
      <c r="S45" s="310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15"/>
      <c r="R46" s="315"/>
      <c r="S46" s="315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15"/>
      <c r="R47" s="315"/>
      <c r="S47" s="315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15"/>
      <c r="R48" s="315"/>
      <c r="S48" s="315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15"/>
      <c r="R49" s="315"/>
      <c r="S49" s="315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15"/>
      <c r="R50" s="315"/>
      <c r="S50" s="315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15"/>
      <c r="R51" s="315"/>
      <c r="S51" s="315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24"/>
      <c r="R53" s="325"/>
      <c r="S53" s="326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27"/>
      <c r="R54" s="328"/>
      <c r="S54" s="329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30"/>
      <c r="R55" s="331"/>
      <c r="S55" s="332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15"/>
      <c r="R56" s="315"/>
      <c r="S56" s="315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10"/>
      <c r="R57" s="310"/>
      <c r="S57" s="310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10"/>
      <c r="R58" s="310"/>
      <c r="S58" s="310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15"/>
      <c r="R59" s="315"/>
      <c r="S59" s="315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15"/>
      <c r="R60" s="315"/>
      <c r="S60" s="315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15"/>
      <c r="R61" s="315"/>
      <c r="S61" s="315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37"/>
      <c r="R62" s="338"/>
      <c r="S62" s="339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73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2021-05-20(목) 오전 00:00</v>
      </c>
      <c r="C69" s="353"/>
      <c r="D69" s="289" t="str">
        <f>TEXT($G$1, "[$-ko-KR]yyyy-mm-dd(ddd) ") &amp; "오후 14:00"</f>
        <v>2021-05-20(목) 오후 14:00</v>
      </c>
      <c r="E69" s="290"/>
      <c r="F69" s="291"/>
      <c r="G69" s="289" t="str">
        <f>TEXT($G$1, "[$-ko-KR]yyyy-mm-dd(ddd) ") &amp; "오후 19:00"</f>
        <v>2021-05-20(목) 오후 19:00</v>
      </c>
      <c r="H69" s="290"/>
      <c r="I69" s="291"/>
      <c r="J69" s="289" t="str">
        <f>TEXT($G$1, "[$-ko-KR]yyyy-mm-dd(ddd) ") &amp; "오후 21:00"</f>
        <v>2021-05-20(목) 오후 21:00</v>
      </c>
      <c r="K69" s="290"/>
      <c r="L69" s="291"/>
      <c r="M69" s="289" t="str">
        <f>TEXT($G$1+1, "[$-ko-KR]yyyy-mm-dd(ddd) ") &amp; "오전 00:00"</f>
        <v>2021-05-21(금)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15"/>
      <c r="R70" s="315"/>
      <c r="S70" s="315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10"/>
      <c r="R71" s="310"/>
      <c r="S71" s="310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10"/>
      <c r="R72" s="310"/>
      <c r="S72" s="310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15"/>
      <c r="R73" s="315"/>
      <c r="S73" s="315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15"/>
      <c r="R74" s="315"/>
      <c r="S74" s="315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15"/>
      <c r="R75" s="315"/>
      <c r="S75" s="315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15"/>
      <c r="R76" s="315"/>
      <c r="S76" s="315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15"/>
      <c r="R77" s="315"/>
      <c r="S77" s="315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15"/>
      <c r="R78" s="315"/>
      <c r="S78" s="315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24"/>
      <c r="R80" s="325"/>
      <c r="S80" s="326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27"/>
      <c r="R81" s="328"/>
      <c r="S81" s="329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30"/>
      <c r="R82" s="331"/>
      <c r="S82" s="332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15"/>
      <c r="R83" s="315"/>
      <c r="S83" s="315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10"/>
      <c r="R84" s="310"/>
      <c r="S84" s="310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10"/>
      <c r="R85" s="310"/>
      <c r="S85" s="310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15"/>
      <c r="R86" s="315"/>
      <c r="S86" s="315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15"/>
      <c r="R87" s="315"/>
      <c r="S87" s="315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15"/>
      <c r="R88" s="315"/>
      <c r="S88" s="315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37"/>
      <c r="R89" s="338"/>
      <c r="S89" s="339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73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2021-05-20(목) 오전 00:00</v>
      </c>
      <c r="C96" s="353"/>
      <c r="D96" s="289" t="str">
        <f>TEXT($G$1, "[$-ko-KR]yyyy-mm-dd(ddd) ") &amp; "오후 14:00"</f>
        <v>2021-05-20(목) 오후 14:00</v>
      </c>
      <c r="E96" s="290"/>
      <c r="F96" s="291"/>
      <c r="G96" s="289" t="str">
        <f>TEXT($G$1, "[$-ko-KR]yyyy-mm-dd(ddd) ") &amp; "오후 19:00"</f>
        <v>2021-05-20(목) 오후 19:00</v>
      </c>
      <c r="H96" s="290"/>
      <c r="I96" s="291"/>
      <c r="J96" s="289" t="str">
        <f>TEXT($G$1, "[$-ko-KR]yyyy-mm-dd(ddd) ") &amp; "오후 21:00"</f>
        <v>2021-05-20(목) 오후 21:00</v>
      </c>
      <c r="K96" s="290"/>
      <c r="L96" s="291"/>
      <c r="M96" s="289" t="str">
        <f>TEXT($G$1+1, "[$-ko-KR]yyyy-mm-dd(ddd) ") &amp; "오전 00:00"</f>
        <v>2021-05-21(금)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15"/>
      <c r="R97" s="315"/>
      <c r="S97" s="315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10"/>
      <c r="R98" s="310"/>
      <c r="S98" s="310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10"/>
      <c r="R99" s="310"/>
      <c r="S99" s="310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15"/>
      <c r="R100" s="315"/>
      <c r="S100" s="315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15"/>
      <c r="R101" s="315"/>
      <c r="S101" s="315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15"/>
      <c r="R102" s="315"/>
      <c r="S102" s="315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15"/>
      <c r="R103" s="315"/>
      <c r="S103" s="315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15"/>
      <c r="R104" s="315"/>
      <c r="S104" s="315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15"/>
      <c r="R105" s="315"/>
      <c r="S105" s="315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24"/>
      <c r="R107" s="325"/>
      <c r="S107" s="326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27"/>
      <c r="R108" s="328"/>
      <c r="S108" s="329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30"/>
      <c r="R109" s="331"/>
      <c r="S109" s="332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15"/>
      <c r="R110" s="315"/>
      <c r="S110" s="315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10"/>
      <c r="R111" s="310"/>
      <c r="S111" s="310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10"/>
      <c r="R112" s="310"/>
      <c r="S112" s="310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15"/>
      <c r="R113" s="315"/>
      <c r="S113" s="315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15"/>
      <c r="R114" s="315"/>
      <c r="S114" s="315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15"/>
      <c r="R115" s="315"/>
      <c r="S115" s="315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37"/>
      <c r="R116" s="338"/>
      <c r="S116" s="339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73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2021-05-20(목) 오전 00:00</v>
      </c>
      <c r="C123" s="353"/>
      <c r="D123" s="289" t="str">
        <f>TEXT($G$1, "[$-ko-KR]yyyy-mm-dd(ddd) ") &amp; "오후 14:00"</f>
        <v>2021-05-20(목) 오후 14:00</v>
      </c>
      <c r="E123" s="290"/>
      <c r="F123" s="291"/>
      <c r="G123" s="289" t="str">
        <f>TEXT($G$1, "[$-ko-KR]yyyy-mm-dd(ddd) ") &amp; "오후 19:00"</f>
        <v>2021-05-20(목) 오후 19:00</v>
      </c>
      <c r="H123" s="290"/>
      <c r="I123" s="291"/>
      <c r="J123" s="289" t="str">
        <f>TEXT($G$1, "[$-ko-KR]yyyy-mm-dd(ddd) ") &amp; "오후 21:00"</f>
        <v>2021-05-20(목) 오후 21:00</v>
      </c>
      <c r="K123" s="290"/>
      <c r="L123" s="291"/>
      <c r="M123" s="289" t="str">
        <f>TEXT($G$1+1, "[$-ko-KR]yyyy-mm-dd(ddd) ") &amp; "오전 00:00"</f>
        <v>2021-05-21(금)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15"/>
      <c r="R124" s="315"/>
      <c r="S124" s="315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10"/>
      <c r="R125" s="310"/>
      <c r="S125" s="310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10"/>
      <c r="R126" s="310"/>
      <c r="S126" s="310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15"/>
      <c r="R127" s="315"/>
      <c r="S127" s="315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15"/>
      <c r="R128" s="315"/>
      <c r="S128" s="315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15"/>
      <c r="R129" s="315"/>
      <c r="S129" s="315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15"/>
      <c r="R130" s="315"/>
      <c r="S130" s="315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15"/>
      <c r="R131" s="315"/>
      <c r="S131" s="315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15"/>
      <c r="R132" s="315"/>
      <c r="S132" s="315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24"/>
      <c r="R134" s="325"/>
      <c r="S134" s="326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27"/>
      <c r="R135" s="328"/>
      <c r="S135" s="329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30"/>
      <c r="R136" s="331"/>
      <c r="S136" s="332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15"/>
      <c r="R137" s="315"/>
      <c r="S137" s="315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10"/>
      <c r="R138" s="310"/>
      <c r="S138" s="310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10"/>
      <c r="R139" s="310"/>
      <c r="S139" s="310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15"/>
      <c r="R140" s="315"/>
      <c r="S140" s="315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15"/>
      <c r="R141" s="315"/>
      <c r="S141" s="315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15"/>
      <c r="R142" s="315"/>
      <c r="S142" s="315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37"/>
      <c r="R143" s="338"/>
      <c r="S143" s="339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73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2021-05-20(목) 오전 00:00</v>
      </c>
      <c r="C150" s="353"/>
      <c r="D150" s="289" t="str">
        <f>TEXT($G$1, "[$-ko-KR]yyyy-mm-dd(ddd) ") &amp; "오후 14:00"</f>
        <v>2021-05-20(목) 오후 14:00</v>
      </c>
      <c r="E150" s="290"/>
      <c r="F150" s="291"/>
      <c r="G150" s="289" t="str">
        <f>TEXT($G$1, "[$-ko-KR]yyyy-mm-dd(ddd) ") &amp; "오후 19:00"</f>
        <v>2021-05-20(목) 오후 19:00</v>
      </c>
      <c r="H150" s="290"/>
      <c r="I150" s="291"/>
      <c r="J150" s="289" t="str">
        <f>TEXT($G$1, "[$-ko-KR]yyyy-mm-dd(ddd) ") &amp; "오후 21:00"</f>
        <v>2021-05-20(목) 오후 21:00</v>
      </c>
      <c r="K150" s="290"/>
      <c r="L150" s="291"/>
      <c r="M150" s="289" t="str">
        <f>TEXT($G$1+1, "[$-ko-KR]yyyy-mm-dd(ddd) ") &amp; "오전 00:00"</f>
        <v>2021-05-21(금)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15"/>
      <c r="R151" s="315"/>
      <c r="S151" s="315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10"/>
      <c r="R152" s="310"/>
      <c r="S152" s="310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10"/>
      <c r="R153" s="310"/>
      <c r="S153" s="310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15"/>
      <c r="R154" s="315"/>
      <c r="S154" s="315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15"/>
      <c r="R155" s="315"/>
      <c r="S155" s="315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15"/>
      <c r="R156" s="315"/>
      <c r="S156" s="315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15"/>
      <c r="R157" s="315"/>
      <c r="S157" s="315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15"/>
      <c r="R158" s="315"/>
      <c r="S158" s="315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15"/>
      <c r="R159" s="315"/>
      <c r="S159" s="315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24"/>
      <c r="R161" s="325"/>
      <c r="S161" s="326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27"/>
      <c r="R162" s="328"/>
      <c r="S162" s="329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30"/>
      <c r="R163" s="331"/>
      <c r="S163" s="332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15"/>
      <c r="R164" s="315"/>
      <c r="S164" s="315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10"/>
      <c r="R165" s="310"/>
      <c r="S165" s="310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10"/>
      <c r="R166" s="310"/>
      <c r="S166" s="310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15"/>
      <c r="R167" s="315"/>
      <c r="S167" s="315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15"/>
      <c r="R168" s="315"/>
      <c r="S168" s="315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15"/>
      <c r="R169" s="315"/>
      <c r="S169" s="315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37"/>
      <c r="R170" s="338"/>
      <c r="S170" s="339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73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2021-05-20(목) 오전 00:00</v>
      </c>
      <c r="C177" s="353"/>
      <c r="D177" s="289" t="str">
        <f>TEXT($G$1, "[$-ko-KR]yyyy-mm-dd(ddd) ") &amp; "오후 14:00"</f>
        <v>2021-05-20(목) 오후 14:00</v>
      </c>
      <c r="E177" s="290"/>
      <c r="F177" s="291"/>
      <c r="G177" s="289" t="str">
        <f>TEXT($G$1, "[$-ko-KR]yyyy-mm-dd(ddd) ") &amp; "오후 19:00"</f>
        <v>2021-05-20(목) 오후 19:00</v>
      </c>
      <c r="H177" s="290"/>
      <c r="I177" s="291"/>
      <c r="J177" s="289" t="str">
        <f>TEXT($G$1, "[$-ko-KR]yyyy-mm-dd(ddd) ") &amp; "오후 21:00"</f>
        <v>2021-05-20(목) 오후 21:00</v>
      </c>
      <c r="K177" s="290"/>
      <c r="L177" s="291"/>
      <c r="M177" s="289" t="str">
        <f>TEXT($G$1+1, "[$-ko-KR]yyyy-mm-dd(ddd) ") &amp; "오전 00:00"</f>
        <v>2021-05-21(금)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15"/>
      <c r="R178" s="315"/>
      <c r="S178" s="315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10"/>
      <c r="R179" s="310"/>
      <c r="S179" s="310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10"/>
      <c r="R180" s="310"/>
      <c r="S180" s="310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15"/>
      <c r="R181" s="315"/>
      <c r="S181" s="315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15"/>
      <c r="R182" s="315"/>
      <c r="S182" s="315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15"/>
      <c r="R183" s="315"/>
      <c r="S183" s="315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15"/>
      <c r="R184" s="315"/>
      <c r="S184" s="315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15"/>
      <c r="R185" s="315"/>
      <c r="S185" s="315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15"/>
      <c r="R186" s="315"/>
      <c r="S186" s="315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24"/>
      <c r="R188" s="325"/>
      <c r="S188" s="326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27"/>
      <c r="R189" s="328"/>
      <c r="S189" s="329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30"/>
      <c r="R190" s="331"/>
      <c r="S190" s="332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15"/>
      <c r="R191" s="315"/>
      <c r="S191" s="315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10"/>
      <c r="R192" s="310"/>
      <c r="S192" s="310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10"/>
      <c r="R193" s="310"/>
      <c r="S193" s="310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15"/>
      <c r="R194" s="315"/>
      <c r="S194" s="315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15"/>
      <c r="R195" s="315"/>
      <c r="S195" s="315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15"/>
      <c r="R196" s="315"/>
      <c r="S196" s="315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37"/>
      <c r="R197" s="338"/>
      <c r="S197" s="339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43"/>
      <c r="R199" s="344"/>
      <c r="S199" s="3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89" t="s">
        <v>0</v>
      </c>
      <c r="B1" s="290"/>
      <c r="C1" s="290"/>
      <c r="D1" s="290"/>
      <c r="E1" s="290"/>
      <c r="F1" s="291"/>
      <c r="G1" s="292">
        <v>44337</v>
      </c>
      <c r="H1" s="293"/>
      <c r="I1" s="294"/>
      <c r="J1" s="289" t="s">
        <v>1</v>
      </c>
      <c r="K1" s="290"/>
      <c r="L1" s="290"/>
      <c r="M1" s="290"/>
      <c r="N1" s="290"/>
      <c r="O1" s="291"/>
      <c r="Q1" s="289" t="s">
        <v>2</v>
      </c>
      <c r="R1" s="291"/>
    </row>
    <row r="2" spans="1:19" ht="17.25" customHeight="1">
      <c r="A2" s="116" t="s">
        <v>3</v>
      </c>
      <c r="B2" s="363" t="s">
        <v>8</v>
      </c>
      <c r="C2" s="364"/>
      <c r="D2" s="364"/>
      <c r="E2" s="364"/>
      <c r="F2" s="365"/>
      <c r="G2" s="298" t="s">
        <v>46</v>
      </c>
      <c r="H2" s="299"/>
      <c r="I2" s="300"/>
      <c r="J2" s="116" t="s">
        <v>3</v>
      </c>
      <c r="K2" s="363" t="s">
        <v>376</v>
      </c>
      <c r="L2" s="364"/>
      <c r="M2" s="364"/>
      <c r="N2" s="364"/>
      <c r="O2" s="365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5"/>
      <c r="I3" s="306"/>
      <c r="J3" s="117" t="s">
        <v>7</v>
      </c>
      <c r="K3" s="360" t="s">
        <v>377</v>
      </c>
      <c r="L3" s="361"/>
      <c r="M3" s="361"/>
      <c r="N3" s="361"/>
      <c r="O3" s="362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298" t="s">
        <v>44</v>
      </c>
      <c r="H4" s="299"/>
      <c r="I4" s="300"/>
      <c r="J4" s="117" t="s">
        <v>11</v>
      </c>
      <c r="K4" s="360" t="s">
        <v>378</v>
      </c>
      <c r="L4" s="361"/>
      <c r="M4" s="361"/>
      <c r="N4" s="361"/>
      <c r="O4" s="362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5"/>
      <c r="I5" s="306"/>
      <c r="J5" s="117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298" t="s">
        <v>45</v>
      </c>
      <c r="H6" s="299"/>
      <c r="I6" s="300"/>
      <c r="J6" s="117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5"/>
      <c r="I7" s="306"/>
      <c r="J7" s="117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298" t="s">
        <v>285</v>
      </c>
      <c r="H8" s="299"/>
      <c r="I8" s="300"/>
      <c r="J8" s="117" t="s">
        <v>24</v>
      </c>
      <c r="K8" s="360"/>
      <c r="L8" s="361"/>
      <c r="M8" s="361"/>
      <c r="N8" s="361"/>
      <c r="O8" s="362"/>
      <c r="Q8" s="289" t="s">
        <v>27</v>
      </c>
      <c r="R8" s="291"/>
    </row>
    <row r="9" spans="1:19" ht="17.25" thickBot="1">
      <c r="A9" s="117" t="s">
        <v>28</v>
      </c>
      <c r="B9" s="360"/>
      <c r="C9" s="361"/>
      <c r="D9" s="361"/>
      <c r="E9" s="361"/>
      <c r="F9" s="362"/>
      <c r="G9" s="3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5"/>
      <c r="I9" s="306"/>
      <c r="J9" s="117" t="s">
        <v>28</v>
      </c>
      <c r="K9" s="360"/>
      <c r="L9" s="361"/>
      <c r="M9" s="361"/>
      <c r="N9" s="361"/>
      <c r="O9" s="362"/>
      <c r="Q9" s="120" t="s">
        <v>29</v>
      </c>
      <c r="R9" s="199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298" t="s">
        <v>47</v>
      </c>
      <c r="H10" s="299"/>
      <c r="I10" s="300"/>
      <c r="J10" s="117" t="s">
        <v>30</v>
      </c>
      <c r="K10" s="360" t="s">
        <v>382</v>
      </c>
      <c r="L10" s="361"/>
      <c r="M10" s="361"/>
      <c r="N10" s="361"/>
      <c r="O10" s="362"/>
      <c r="Q10" s="120" t="s">
        <v>31</v>
      </c>
      <c r="R10" s="199">
        <v>100</v>
      </c>
    </row>
    <row r="11" spans="1:19" ht="17.25" thickBot="1">
      <c r="A11" s="118" t="s">
        <v>32</v>
      </c>
      <c r="B11" s="357" t="s">
        <v>383</v>
      </c>
      <c r="C11" s="358"/>
      <c r="D11" s="358"/>
      <c r="E11" s="358"/>
      <c r="F11" s="359"/>
      <c r="G11" s="3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5"/>
      <c r="I11" s="306"/>
      <c r="J11" s="118" t="s">
        <v>32</v>
      </c>
      <c r="K11" s="357" t="s">
        <v>373</v>
      </c>
      <c r="L11" s="358"/>
      <c r="M11" s="358"/>
      <c r="N11" s="358"/>
      <c r="O11" s="359"/>
      <c r="Q11" s="285" t="s">
        <v>33</v>
      </c>
      <c r="R11" s="200">
        <v>1000</v>
      </c>
    </row>
    <row r="12" spans="1:19" ht="17.25" thickBot="1"/>
    <row r="13" spans="1:19" ht="17.25" customHeight="1" thickBot="1">
      <c r="A13" s="289" t="s">
        <v>34</v>
      </c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1"/>
      <c r="Q13" s="310"/>
      <c r="R13" s="310"/>
      <c r="S13" s="310"/>
    </row>
    <row r="14" spans="1:19" ht="17.25" customHeight="1" thickBot="1">
      <c r="A14" s="281" t="s">
        <v>35</v>
      </c>
      <c r="B14" s="289" t="s">
        <v>36</v>
      </c>
      <c r="C14" s="291"/>
      <c r="D14" s="289" t="s">
        <v>37</v>
      </c>
      <c r="E14" s="290"/>
      <c r="F14" s="291"/>
      <c r="G14" s="316">
        <f>_xlfn.IFNA(VLOOKUP(B14, 현재가테이블!$B$2:$D$200, 2, FALSE), "-")</f>
        <v>51764000</v>
      </c>
      <c r="H14" s="317"/>
      <c r="I14" s="318"/>
      <c r="J14" s="289" t="s">
        <v>38</v>
      </c>
      <c r="K14" s="290"/>
      <c r="L14" s="291"/>
      <c r="M14" s="319">
        <f>_xlfn.IFNA(VLOOKUP(B14, 현재가테이블!$B$2:$D$200, 3, FALSE), "-")</f>
        <v>2.7491613599999999E-2</v>
      </c>
      <c r="N14" s="320"/>
      <c r="O14" s="321"/>
      <c r="Q14" s="310"/>
      <c r="R14" s="310"/>
      <c r="S14" s="310"/>
    </row>
    <row r="15" spans="1:19" ht="17.25" customHeight="1" thickBot="1">
      <c r="A15" s="354" t="s">
        <v>39</v>
      </c>
      <c r="B15" s="355" t="str">
        <f>TEXT($G$1, "[$-ko-KR]yyyy-mm-dd(ddd) ") &amp; "오전 00:00"</f>
        <v>2021-05-21(금) 오전 00:00</v>
      </c>
      <c r="C15" s="356"/>
      <c r="D15" s="289" t="str">
        <f>TEXT($G$1, "[$-ko-KR]yyyy-mm-dd(ddd) ") &amp; "오후 14:00"</f>
        <v>2021-05-21(금) 오후 14:00</v>
      </c>
      <c r="E15" s="290"/>
      <c r="F15" s="291"/>
      <c r="G15" s="289" t="str">
        <f>TEXT($G$1, "[$-ko-KR]yyyy-mm-dd(ddd) ") &amp; "오후 19:00"</f>
        <v>2021-05-21(금) 오후 19:00</v>
      </c>
      <c r="H15" s="290"/>
      <c r="I15" s="291"/>
      <c r="J15" s="289" t="str">
        <f>TEXT($G$1, "[$-ko-KR]yyyy-mm-dd(ddd) ") &amp; "오후 21:00"</f>
        <v>2021-05-21(금) 오후 21:00</v>
      </c>
      <c r="K15" s="290"/>
      <c r="L15" s="291"/>
      <c r="M15" s="289" t="str">
        <f>TEXT($G$1+1, "[$-ko-KR]yyyy-mm-dd(ddd) ") &amp; "오전 00:00"</f>
        <v>2021-05-22(토) 오전 00:00</v>
      </c>
      <c r="N15" s="290"/>
      <c r="O15" s="291"/>
      <c r="Q15" s="310"/>
      <c r="R15" s="310"/>
      <c r="S15" s="310"/>
    </row>
    <row r="16" spans="1:19" ht="17.25" customHeight="1" thickBot="1">
      <c r="A16" s="354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15"/>
      <c r="R16" s="315"/>
      <c r="S16" s="315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0"/>
      <c r="R17" s="310"/>
      <c r="S17" s="310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0"/>
      <c r="R18" s="310"/>
      <c r="S18" s="310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15"/>
      <c r="R19" s="315"/>
      <c r="S19" s="315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15"/>
      <c r="R20" s="315"/>
      <c r="S20" s="315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15"/>
      <c r="R21" s="315"/>
      <c r="S21" s="315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15"/>
      <c r="R22" s="315"/>
      <c r="S22" s="315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15"/>
      <c r="R23" s="315"/>
      <c r="S23" s="315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15"/>
      <c r="R24" s="315"/>
      <c r="S24" s="315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24"/>
      <c r="R26" s="325"/>
      <c r="S26" s="326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27"/>
      <c r="R27" s="328"/>
      <c r="S27" s="329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0"/>
      <c r="R28" s="331"/>
      <c r="S28" s="332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15"/>
      <c r="R29" s="315"/>
      <c r="S29" s="315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0"/>
      <c r="R30" s="310"/>
      <c r="S30" s="310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0"/>
      <c r="R31" s="310"/>
      <c r="S31" s="310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15"/>
      <c r="R32" s="315"/>
      <c r="S32" s="315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15"/>
      <c r="R33" s="315"/>
      <c r="S33" s="315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15"/>
      <c r="R34" s="315"/>
      <c r="S34" s="315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37"/>
      <c r="R35" s="338"/>
      <c r="S35" s="33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40"/>
      <c r="R36" s="341"/>
      <c r="S36" s="342"/>
    </row>
    <row r="37" spans="1:19" ht="17.25" customHeight="1" thickBot="1">
      <c r="A37" s="131" t="s">
        <v>42</v>
      </c>
      <c r="B37" s="348">
        <v>150000</v>
      </c>
      <c r="C37" s="349"/>
      <c r="D37" s="131" t="s">
        <v>43</v>
      </c>
      <c r="E37" s="284">
        <f>IF(COUNT(E17:E36), SUM(E17:E36) / COUNT(E17:E36), 0)</f>
        <v>0</v>
      </c>
      <c r="F37" s="208">
        <f>SUM(F17:F36)</f>
        <v>0</v>
      </c>
      <c r="G37" s="131" t="s">
        <v>43</v>
      </c>
      <c r="H37" s="284">
        <f>IF(COUNT(H17:H36), SUM(H17:H36) / COUNT(H17:H36), 0)</f>
        <v>0</v>
      </c>
      <c r="I37" s="208">
        <f>SUM(I17:I36)</f>
        <v>0</v>
      </c>
      <c r="J37" s="131" t="s">
        <v>43</v>
      </c>
      <c r="K37" s="284">
        <f>IF(COUNT(K17:K36), SUM(K17:K36) / COUNT(K17:K36), 0)</f>
        <v>0</v>
      </c>
      <c r="L37" s="208">
        <f>SUM(L17:L36)</f>
        <v>0</v>
      </c>
      <c r="M37" s="131" t="s">
        <v>43</v>
      </c>
      <c r="N37" s="284">
        <f>IF(COUNT(N17:N36), SUM(N17:N36) / COUNT(N17:N36), 0)</f>
        <v>0</v>
      </c>
      <c r="O37" s="208">
        <f>SUM(O17:O36)</f>
        <v>0</v>
      </c>
      <c r="Q37" s="343"/>
      <c r="R37" s="344"/>
      <c r="S37" s="345"/>
    </row>
    <row r="38" spans="1:19" ht="17.25" customHeight="1"/>
    <row r="39" spans="1:19" ht="17.25" customHeight="1" thickBot="1"/>
    <row r="40" spans="1:19" ht="17.25" customHeight="1" thickBot="1">
      <c r="A40" s="289" t="s">
        <v>44</v>
      </c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1"/>
      <c r="Q40" s="310"/>
      <c r="R40" s="310"/>
      <c r="S40" s="310"/>
    </row>
    <row r="41" spans="1:19" ht="17.25" customHeight="1" thickBot="1">
      <c r="A41" s="281" t="s">
        <v>298</v>
      </c>
      <c r="B41" s="289" t="s">
        <v>49</v>
      </c>
      <c r="C41" s="291"/>
      <c r="D41" s="289" t="s">
        <v>58</v>
      </c>
      <c r="E41" s="290"/>
      <c r="F41" s="291"/>
      <c r="G41" s="316">
        <f>_xlfn.IFNA(VLOOKUP(B41, 현재가테이블!$B$2:$D$200, 2, FALSE), "-")</f>
        <v>51764000</v>
      </c>
      <c r="H41" s="317"/>
      <c r="I41" s="318"/>
      <c r="J41" s="289" t="s">
        <v>59</v>
      </c>
      <c r="K41" s="290"/>
      <c r="L41" s="291"/>
      <c r="M41" s="319">
        <f>_xlfn.IFNA(VLOOKUP(B41, 현재가테이블!$B$2:$D$200, 3, FALSE), "-")</f>
        <v>2.7491613599999999E-2</v>
      </c>
      <c r="N41" s="320"/>
      <c r="O41" s="321"/>
      <c r="Q41" s="310"/>
      <c r="R41" s="310"/>
      <c r="S41" s="310"/>
    </row>
    <row r="42" spans="1:19" ht="17.25" customHeight="1" thickBot="1">
      <c r="A42" s="350" t="s">
        <v>55</v>
      </c>
      <c r="B42" s="352" t="str">
        <f>TEXT($G$1, "[$-ko-KR]yyyy-mm-dd(ddd) ") &amp; "오전 00:00"</f>
        <v>2021-05-21(금) 오전 00:00</v>
      </c>
      <c r="C42" s="353"/>
      <c r="D42" s="289" t="str">
        <f>TEXT($G$1, "[$-ko-KR]yyyy-mm-dd(ddd) ") &amp; "오후 14:00"</f>
        <v>2021-05-21(금) 오후 14:00</v>
      </c>
      <c r="E42" s="290"/>
      <c r="F42" s="291"/>
      <c r="G42" s="289" t="str">
        <f>TEXT($G$1, "[$-ko-KR]yyyy-mm-dd(ddd) ") &amp; "오후 19:00"</f>
        <v>2021-05-21(금) 오후 19:00</v>
      </c>
      <c r="H42" s="290"/>
      <c r="I42" s="291"/>
      <c r="J42" s="289" t="str">
        <f>TEXT($G$1, "[$-ko-KR]yyyy-mm-dd(ddd) ") &amp; "오후 21:00"</f>
        <v>2021-05-21(금) 오후 21:00</v>
      </c>
      <c r="K42" s="290"/>
      <c r="L42" s="291"/>
      <c r="M42" s="289" t="str">
        <f>TEXT($G$1+1, "[$-ko-KR]yyyy-mm-dd(ddd) ") &amp; "오전 00:00"</f>
        <v>2021-05-22(토) 오전 00:00</v>
      </c>
      <c r="N42" s="290"/>
      <c r="O42" s="291"/>
      <c r="Q42" s="310"/>
      <c r="R42" s="310"/>
      <c r="S42" s="310"/>
    </row>
    <row r="43" spans="1:19" ht="17.25" customHeight="1" thickBot="1">
      <c r="A43" s="351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15"/>
      <c r="R43" s="315"/>
      <c r="S43" s="315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0"/>
      <c r="R44" s="310"/>
      <c r="S44" s="310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0"/>
      <c r="R45" s="310"/>
      <c r="S45" s="310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15"/>
      <c r="R46" s="315"/>
      <c r="S46" s="315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15"/>
      <c r="R47" s="315"/>
      <c r="S47" s="315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15"/>
      <c r="R48" s="315"/>
      <c r="S48" s="315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15"/>
      <c r="R49" s="315"/>
      <c r="S49" s="315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15"/>
      <c r="R50" s="315"/>
      <c r="S50" s="315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15"/>
      <c r="R51" s="315"/>
      <c r="S51" s="315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24"/>
      <c r="R53" s="325"/>
      <c r="S53" s="326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27"/>
      <c r="R54" s="328"/>
      <c r="S54" s="329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0"/>
      <c r="R55" s="331"/>
      <c r="S55" s="332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15"/>
      <c r="R56" s="315"/>
      <c r="S56" s="315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0"/>
      <c r="R57" s="310"/>
      <c r="S57" s="310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0"/>
      <c r="R58" s="310"/>
      <c r="S58" s="310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15"/>
      <c r="R59" s="315"/>
      <c r="S59" s="315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15"/>
      <c r="R60" s="315"/>
      <c r="S60" s="315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15"/>
      <c r="R61" s="315"/>
      <c r="S61" s="315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37"/>
      <c r="R62" s="338"/>
      <c r="S62" s="339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40"/>
      <c r="R63" s="341"/>
      <c r="S63" s="342"/>
    </row>
    <row r="64" spans="1:19" ht="17.25" customHeight="1" thickBot="1">
      <c r="A64" s="131" t="s">
        <v>301</v>
      </c>
      <c r="B64" s="348">
        <f>$B$37</f>
        <v>150000</v>
      </c>
      <c r="C64" s="349"/>
      <c r="D64" s="131" t="s">
        <v>302</v>
      </c>
      <c r="E64" s="284">
        <f>IF(COUNT(E44:E63), SUM(E44:E63) / COUNT(E44:E63), 0)</f>
        <v>0</v>
      </c>
      <c r="F64" s="208">
        <f>SUM(F44:F63)</f>
        <v>0</v>
      </c>
      <c r="G64" s="131" t="s">
        <v>302</v>
      </c>
      <c r="H64" s="284">
        <f>IF(COUNT(H44:H63), SUM(H44:H63) / COUNT(H44:H63), 0)</f>
        <v>0</v>
      </c>
      <c r="I64" s="208">
        <f>SUM(I44:I63)</f>
        <v>0</v>
      </c>
      <c r="J64" s="131" t="s">
        <v>302</v>
      </c>
      <c r="K64" s="284">
        <f>IF(COUNT(K44:K63), SUM(K44:K63) / COUNT(K44:K63), 0)</f>
        <v>0</v>
      </c>
      <c r="L64" s="208">
        <f>SUM(L44:L63)</f>
        <v>0</v>
      </c>
      <c r="M64" s="131" t="s">
        <v>302</v>
      </c>
      <c r="N64" s="284">
        <f>IF(COUNT(N44:N63), SUM(N44:N63) / COUNT(N44:N63), 0)</f>
        <v>0</v>
      </c>
      <c r="O64" s="208">
        <f>SUM(O44:O63)</f>
        <v>0</v>
      </c>
      <c r="Q64" s="343"/>
      <c r="R64" s="344"/>
      <c r="S64" s="345"/>
    </row>
    <row r="65" spans="1:19" ht="17.25" customHeight="1"/>
    <row r="66" spans="1:19" ht="17.25" customHeight="1" thickBot="1"/>
    <row r="67" spans="1:19" ht="17.25" thickBot="1">
      <c r="A67" s="289" t="s">
        <v>45</v>
      </c>
      <c r="B67" s="290"/>
      <c r="C67" s="290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1"/>
      <c r="Q67" s="310"/>
      <c r="R67" s="310"/>
      <c r="S67" s="310"/>
    </row>
    <row r="68" spans="1:19" ht="17.25" thickBot="1">
      <c r="A68" s="281" t="s">
        <v>298</v>
      </c>
      <c r="B68" s="289" t="s">
        <v>49</v>
      </c>
      <c r="C68" s="291"/>
      <c r="D68" s="289" t="s">
        <v>58</v>
      </c>
      <c r="E68" s="290"/>
      <c r="F68" s="291"/>
      <c r="G68" s="316">
        <f>_xlfn.IFNA(VLOOKUP(B68, 현재가테이블!$B$2:$D$200, 2, FALSE), "-")</f>
        <v>51764000</v>
      </c>
      <c r="H68" s="317"/>
      <c r="I68" s="318"/>
      <c r="J68" s="289" t="s">
        <v>59</v>
      </c>
      <c r="K68" s="290"/>
      <c r="L68" s="291"/>
      <c r="M68" s="319">
        <f>_xlfn.IFNA(VLOOKUP(B68, 현재가테이블!$B$2:$D$200, 3, FALSE), "-")</f>
        <v>2.7491613599999999E-2</v>
      </c>
      <c r="N68" s="320"/>
      <c r="O68" s="321"/>
      <c r="Q68" s="310"/>
      <c r="R68" s="310"/>
      <c r="S68" s="310"/>
    </row>
    <row r="69" spans="1:19" ht="17.25" thickBot="1">
      <c r="A69" s="350" t="s">
        <v>55</v>
      </c>
      <c r="B69" s="352" t="str">
        <f>TEXT($G$1, "[$-ko-KR]yyyy-mm-dd(ddd) ") &amp; "오전 00:00"</f>
        <v>2021-05-21(금) 오전 00:00</v>
      </c>
      <c r="C69" s="353"/>
      <c r="D69" s="289" t="str">
        <f>TEXT($G$1, "[$-ko-KR]yyyy-mm-dd(ddd) ") &amp; "오후 14:00"</f>
        <v>2021-05-21(금) 오후 14:00</v>
      </c>
      <c r="E69" s="290"/>
      <c r="F69" s="291"/>
      <c r="G69" s="289" t="str">
        <f>TEXT($G$1, "[$-ko-KR]yyyy-mm-dd(ddd) ") &amp; "오후 19:00"</f>
        <v>2021-05-21(금) 오후 19:00</v>
      </c>
      <c r="H69" s="290"/>
      <c r="I69" s="291"/>
      <c r="J69" s="289" t="str">
        <f>TEXT($G$1, "[$-ko-KR]yyyy-mm-dd(ddd) ") &amp; "오후 21:00"</f>
        <v>2021-05-21(금) 오후 21:00</v>
      </c>
      <c r="K69" s="290"/>
      <c r="L69" s="291"/>
      <c r="M69" s="289" t="str">
        <f>TEXT($G$1+1, "[$-ko-KR]yyyy-mm-dd(ddd) ") &amp; "오전 00:00"</f>
        <v>2021-05-22(토) 오전 00:00</v>
      </c>
      <c r="N69" s="290"/>
      <c r="O69" s="291"/>
      <c r="Q69" s="310"/>
      <c r="R69" s="310"/>
      <c r="S69" s="310"/>
    </row>
    <row r="70" spans="1:19" ht="17.25" thickBot="1">
      <c r="A70" s="351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15"/>
      <c r="R70" s="315"/>
      <c r="S70" s="315"/>
    </row>
    <row r="71" spans="1:19" ht="17.25" thickBot="1">
      <c r="A71" s="122" t="s">
        <v>132</v>
      </c>
      <c r="B71" s="123">
        <v>172</v>
      </c>
      <c r="C71" s="72">
        <v>0.1862068966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0"/>
      <c r="R71" s="310"/>
      <c r="S71" s="310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0"/>
      <c r="R72" s="310"/>
      <c r="S72" s="310"/>
    </row>
    <row r="73" spans="1:19" ht="17.25" thickBot="1">
      <c r="A73" s="124" t="s">
        <v>136</v>
      </c>
      <c r="B73" s="125">
        <v>176</v>
      </c>
      <c r="C73" s="73">
        <v>0.1655629139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15"/>
      <c r="R73" s="315"/>
      <c r="S73" s="315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15"/>
      <c r="R74" s="315"/>
      <c r="S74" s="315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15"/>
      <c r="R75" s="315"/>
      <c r="S75" s="315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15"/>
      <c r="R76" s="315"/>
      <c r="S76" s="315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15"/>
      <c r="R77" s="315"/>
      <c r="S77" s="315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15"/>
      <c r="R78" s="315"/>
      <c r="S78" s="315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24"/>
      <c r="R80" s="325"/>
      <c r="S80" s="326"/>
    </row>
    <row r="81" spans="1:19">
      <c r="A81" s="122" t="s">
        <v>148</v>
      </c>
      <c r="B81" s="123">
        <v>160</v>
      </c>
      <c r="C81" s="72">
        <v>6.6666666700000002E-2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27"/>
      <c r="R81" s="328"/>
      <c r="S81" s="329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0"/>
      <c r="R82" s="331"/>
      <c r="S82" s="332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15"/>
      <c r="R83" s="315"/>
      <c r="S83" s="315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0"/>
      <c r="R84" s="310"/>
      <c r="S84" s="310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0"/>
      <c r="R85" s="310"/>
      <c r="S85" s="310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15"/>
      <c r="R86" s="315"/>
      <c r="S86" s="315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15"/>
      <c r="R87" s="315"/>
      <c r="S87" s="315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15"/>
      <c r="R88" s="315"/>
      <c r="S88" s="315"/>
    </row>
    <row r="89" spans="1:19">
      <c r="A89" s="124" t="s">
        <v>168</v>
      </c>
      <c r="B89" s="125">
        <v>143</v>
      </c>
      <c r="C89" s="73">
        <v>4.3795620399999999E-2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37"/>
      <c r="R89" s="338"/>
      <c r="S89" s="339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40"/>
      <c r="R90" s="341"/>
      <c r="S90" s="342"/>
    </row>
    <row r="91" spans="1:19" ht="17.25" thickBot="1">
      <c r="A91" s="131" t="s">
        <v>301</v>
      </c>
      <c r="B91" s="348">
        <f>$B$37</f>
        <v>150000</v>
      </c>
      <c r="C91" s="349"/>
      <c r="D91" s="131" t="s">
        <v>302</v>
      </c>
      <c r="E91" s="284">
        <f>IF(COUNT(E71:E90), SUM(E71:E90) / COUNT(E71:E90), 0)</f>
        <v>0</v>
      </c>
      <c r="F91" s="208">
        <f>SUM(F71:F90)</f>
        <v>0</v>
      </c>
      <c r="G91" s="131" t="s">
        <v>302</v>
      </c>
      <c r="H91" s="284">
        <f>IF(COUNT(H71:H90), SUM(H71:H90) / COUNT(H71:H90), 0)</f>
        <v>0</v>
      </c>
      <c r="I91" s="208">
        <f>SUM(I71:I90)</f>
        <v>0</v>
      </c>
      <c r="J91" s="131" t="s">
        <v>302</v>
      </c>
      <c r="K91" s="284">
        <f>IF(COUNT(K71:K90), SUM(K71:K90) / COUNT(K71:K90), 0)</f>
        <v>0</v>
      </c>
      <c r="L91" s="208">
        <f>SUM(L71:L90)</f>
        <v>0</v>
      </c>
      <c r="M91" s="131" t="s">
        <v>302</v>
      </c>
      <c r="N91" s="284">
        <f>IF(COUNT(N71:N90), SUM(N71:N90) / COUNT(N71:N90), 0)</f>
        <v>0</v>
      </c>
      <c r="O91" s="208">
        <f>SUM(O71:O90)</f>
        <v>0</v>
      </c>
      <c r="Q91" s="343"/>
      <c r="R91" s="344"/>
      <c r="S91" s="345"/>
    </row>
    <row r="93" spans="1:19" ht="17.25" thickBot="1"/>
    <row r="94" spans="1:19" ht="17.25" thickBot="1">
      <c r="A94" s="289" t="s">
        <v>46</v>
      </c>
      <c r="B94" s="290"/>
      <c r="C94" s="290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1"/>
      <c r="Q94" s="310"/>
      <c r="R94" s="310"/>
      <c r="S94" s="310"/>
    </row>
    <row r="95" spans="1:19" ht="17.25" thickBot="1">
      <c r="A95" s="281" t="s">
        <v>298</v>
      </c>
      <c r="B95" s="289" t="s">
        <v>49</v>
      </c>
      <c r="C95" s="291"/>
      <c r="D95" s="289" t="s">
        <v>58</v>
      </c>
      <c r="E95" s="290"/>
      <c r="F95" s="291"/>
      <c r="G95" s="316">
        <f>_xlfn.IFNA(VLOOKUP(B95, 현재가테이블!$B$2:$D$200, 2, FALSE), "-")</f>
        <v>51764000</v>
      </c>
      <c r="H95" s="317"/>
      <c r="I95" s="318"/>
      <c r="J95" s="289" t="s">
        <v>59</v>
      </c>
      <c r="K95" s="290"/>
      <c r="L95" s="291"/>
      <c r="M95" s="319">
        <f>_xlfn.IFNA(VLOOKUP(B95, 현재가테이블!$B$2:$D$200, 3, FALSE), "-")</f>
        <v>2.7491613599999999E-2</v>
      </c>
      <c r="N95" s="320"/>
      <c r="O95" s="321"/>
      <c r="Q95" s="310"/>
      <c r="R95" s="310"/>
      <c r="S95" s="310"/>
    </row>
    <row r="96" spans="1:19" ht="17.25" thickBot="1">
      <c r="A96" s="350" t="s">
        <v>55</v>
      </c>
      <c r="B96" s="352" t="str">
        <f>TEXT($G$1, "[$-ko-KR]yyyy-mm-dd(ddd) ") &amp; "오전 00:00"</f>
        <v>2021-05-21(금) 오전 00:00</v>
      </c>
      <c r="C96" s="353"/>
      <c r="D96" s="289" t="str">
        <f>TEXT($G$1, "[$-ko-KR]yyyy-mm-dd(ddd) ") &amp; "오후 14:00"</f>
        <v>2021-05-21(금) 오후 14:00</v>
      </c>
      <c r="E96" s="290"/>
      <c r="F96" s="291"/>
      <c r="G96" s="289" t="str">
        <f>TEXT($G$1, "[$-ko-KR]yyyy-mm-dd(ddd) ") &amp; "오후 19:00"</f>
        <v>2021-05-21(금) 오후 19:00</v>
      </c>
      <c r="H96" s="290"/>
      <c r="I96" s="291"/>
      <c r="J96" s="289" t="str">
        <f>TEXT($G$1, "[$-ko-KR]yyyy-mm-dd(ddd) ") &amp; "오후 21:00"</f>
        <v>2021-05-21(금) 오후 21:00</v>
      </c>
      <c r="K96" s="290"/>
      <c r="L96" s="291"/>
      <c r="M96" s="289" t="str">
        <f>TEXT($G$1+1, "[$-ko-KR]yyyy-mm-dd(ddd) ") &amp; "오전 00:00"</f>
        <v>2021-05-22(토) 오전 00:00</v>
      </c>
      <c r="N96" s="290"/>
      <c r="O96" s="291"/>
      <c r="Q96" s="310"/>
      <c r="R96" s="310"/>
      <c r="S96" s="310"/>
    </row>
    <row r="97" spans="1:19" ht="17.25" thickBot="1">
      <c r="A97" s="351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15"/>
      <c r="R97" s="315"/>
      <c r="S97" s="315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0"/>
      <c r="R98" s="310"/>
      <c r="S98" s="310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0"/>
      <c r="R99" s="310"/>
      <c r="S99" s="310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15"/>
      <c r="R100" s="315"/>
      <c r="S100" s="315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15"/>
      <c r="R101" s="315"/>
      <c r="S101" s="315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15"/>
      <c r="R102" s="315"/>
      <c r="S102" s="315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15"/>
      <c r="R103" s="315"/>
      <c r="S103" s="315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15"/>
      <c r="R104" s="315"/>
      <c r="S104" s="315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15"/>
      <c r="R105" s="315"/>
      <c r="S105" s="315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24"/>
      <c r="R107" s="325"/>
      <c r="S107" s="326"/>
    </row>
    <row r="108" spans="1:19">
      <c r="A108" s="122" t="s">
        <v>160</v>
      </c>
      <c r="B108" s="123">
        <v>1885</v>
      </c>
      <c r="C108" s="72">
        <v>0.13897280970000001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27"/>
      <c r="R108" s="328"/>
      <c r="S108" s="329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0"/>
      <c r="R109" s="331"/>
      <c r="S109" s="332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15"/>
      <c r="R110" s="315"/>
      <c r="S110" s="315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0"/>
      <c r="R111" s="310"/>
      <c r="S111" s="310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0"/>
      <c r="R112" s="310"/>
      <c r="S112" s="310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15"/>
      <c r="R113" s="315"/>
      <c r="S113" s="315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15"/>
      <c r="R114" s="315"/>
      <c r="S114" s="315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15"/>
      <c r="R115" s="315"/>
      <c r="S115" s="315"/>
    </row>
    <row r="116" spans="1:19">
      <c r="A116" s="124" t="s">
        <v>74</v>
      </c>
      <c r="B116" s="125">
        <v>21000</v>
      </c>
      <c r="C116" s="73">
        <v>0.1046817464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37"/>
      <c r="R116" s="338"/>
      <c r="S116" s="339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40"/>
      <c r="R117" s="341"/>
      <c r="S117" s="342"/>
    </row>
    <row r="118" spans="1:19" ht="17.25" thickBot="1">
      <c r="A118" s="131" t="s">
        <v>301</v>
      </c>
      <c r="B118" s="348">
        <f>$B$37</f>
        <v>150000</v>
      </c>
      <c r="C118" s="349"/>
      <c r="D118" s="131" t="s">
        <v>302</v>
      </c>
      <c r="E118" s="284">
        <f>IF(COUNT(E98:E117), SUM(E98:E117) / COUNT(E98:E117), 0)</f>
        <v>0</v>
      </c>
      <c r="F118" s="208">
        <f>SUM(F98:F117)</f>
        <v>0</v>
      </c>
      <c r="G118" s="131" t="s">
        <v>302</v>
      </c>
      <c r="H118" s="284">
        <f>IF(COUNT(H98:H117), SUM(H98:H117) / COUNT(H98:H117), 0)</f>
        <v>0</v>
      </c>
      <c r="I118" s="208">
        <f>SUM(I98:I117)</f>
        <v>0</v>
      </c>
      <c r="J118" s="131" t="s">
        <v>302</v>
      </c>
      <c r="K118" s="284">
        <f>IF(COUNT(K98:K117), SUM(K98:K117) / COUNT(K98:K117), 0)</f>
        <v>0</v>
      </c>
      <c r="L118" s="208">
        <f>SUM(L98:L117)</f>
        <v>0</v>
      </c>
      <c r="M118" s="131" t="s">
        <v>302</v>
      </c>
      <c r="N118" s="284">
        <f>IF(COUNT(N98:N117), SUM(N98:N117) / COUNT(N98:N117), 0)</f>
        <v>0</v>
      </c>
      <c r="O118" s="208">
        <f>SUM(O98:O117)</f>
        <v>0</v>
      </c>
      <c r="Q118" s="343"/>
      <c r="R118" s="344"/>
      <c r="S118" s="345"/>
    </row>
    <row r="120" spans="1:19" ht="17.25" thickBot="1"/>
    <row r="121" spans="1:19" ht="17.25" thickBot="1">
      <c r="A121" s="289" t="s">
        <v>288</v>
      </c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1"/>
      <c r="Q121" s="310"/>
      <c r="R121" s="310"/>
      <c r="S121" s="310"/>
    </row>
    <row r="122" spans="1:19" ht="17.25" thickBot="1">
      <c r="A122" s="281" t="s">
        <v>298</v>
      </c>
      <c r="B122" s="289" t="s">
        <v>49</v>
      </c>
      <c r="C122" s="291"/>
      <c r="D122" s="289" t="s">
        <v>58</v>
      </c>
      <c r="E122" s="290"/>
      <c r="F122" s="291"/>
      <c r="G122" s="316">
        <f>_xlfn.IFNA(VLOOKUP(B122, 현재가테이블!$B$2:$D$200, 2, FALSE), "-")</f>
        <v>51764000</v>
      </c>
      <c r="H122" s="317"/>
      <c r="I122" s="318"/>
      <c r="J122" s="289" t="s">
        <v>59</v>
      </c>
      <c r="K122" s="290"/>
      <c r="L122" s="291"/>
      <c r="M122" s="319">
        <f>_xlfn.IFNA(VLOOKUP(B122, 현재가테이블!$B$2:$D$200, 3, FALSE), "-")</f>
        <v>2.7491613599999999E-2</v>
      </c>
      <c r="N122" s="320"/>
      <c r="O122" s="321"/>
      <c r="Q122" s="310"/>
      <c r="R122" s="310"/>
      <c r="S122" s="310"/>
    </row>
    <row r="123" spans="1:19" ht="17.25" thickBot="1">
      <c r="A123" s="350" t="s">
        <v>55</v>
      </c>
      <c r="B123" s="352" t="str">
        <f>TEXT($G$1, "[$-ko-KR]yyyy-mm-dd(ddd) ") &amp; "오전 00:00"</f>
        <v>2021-05-21(금) 오전 00:00</v>
      </c>
      <c r="C123" s="353"/>
      <c r="D123" s="289" t="str">
        <f>TEXT($G$1, "[$-ko-KR]yyyy-mm-dd(ddd) ") &amp; "오후 14:00"</f>
        <v>2021-05-21(금) 오후 14:00</v>
      </c>
      <c r="E123" s="290"/>
      <c r="F123" s="291"/>
      <c r="G123" s="289" t="str">
        <f>TEXT($G$1, "[$-ko-KR]yyyy-mm-dd(ddd) ") &amp; "오후 19:00"</f>
        <v>2021-05-21(금) 오후 19:00</v>
      </c>
      <c r="H123" s="290"/>
      <c r="I123" s="291"/>
      <c r="J123" s="289" t="str">
        <f>TEXT($G$1, "[$-ko-KR]yyyy-mm-dd(ddd) ") &amp; "오후 21:00"</f>
        <v>2021-05-21(금) 오후 21:00</v>
      </c>
      <c r="K123" s="290"/>
      <c r="L123" s="291"/>
      <c r="M123" s="289" t="str">
        <f>TEXT($G$1+1, "[$-ko-KR]yyyy-mm-dd(ddd) ") &amp; "오전 00:00"</f>
        <v>2021-05-22(토) 오전 00:00</v>
      </c>
      <c r="N123" s="290"/>
      <c r="O123" s="291"/>
      <c r="Q123" s="310"/>
      <c r="R123" s="310"/>
      <c r="S123" s="310"/>
    </row>
    <row r="124" spans="1:19" ht="17.25" thickBot="1">
      <c r="A124" s="351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15"/>
      <c r="R124" s="315"/>
      <c r="S124" s="315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0"/>
      <c r="R125" s="310"/>
      <c r="S125" s="310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0"/>
      <c r="R126" s="310"/>
      <c r="S126" s="310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15"/>
      <c r="R127" s="315"/>
      <c r="S127" s="315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15"/>
      <c r="R128" s="315"/>
      <c r="S128" s="315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15"/>
      <c r="R129" s="315"/>
      <c r="S129" s="315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15"/>
      <c r="R130" s="315"/>
      <c r="S130" s="315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15"/>
      <c r="R131" s="315"/>
      <c r="S131" s="315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15"/>
      <c r="R132" s="315"/>
      <c r="S132" s="315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24"/>
      <c r="R134" s="325"/>
      <c r="S134" s="326"/>
    </row>
    <row r="135" spans="1:19">
      <c r="A135" s="122" t="s">
        <v>254</v>
      </c>
      <c r="B135" s="123">
        <v>56.1</v>
      </c>
      <c r="C135" s="72">
        <v>2.1857923500000001E-2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27"/>
      <c r="R135" s="328"/>
      <c r="S135" s="329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0"/>
      <c r="R136" s="331"/>
      <c r="S136" s="332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15"/>
      <c r="R137" s="315"/>
      <c r="S137" s="315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0"/>
      <c r="R138" s="310"/>
      <c r="S138" s="310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0"/>
      <c r="R139" s="310"/>
      <c r="S139" s="310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15"/>
      <c r="R140" s="315"/>
      <c r="S140" s="315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15"/>
      <c r="R141" s="315"/>
      <c r="S141" s="315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15"/>
      <c r="R142" s="315"/>
      <c r="S142" s="315"/>
    </row>
    <row r="143" spans="1:19">
      <c r="A143" s="124" t="s">
        <v>236</v>
      </c>
      <c r="B143" s="125">
        <v>61.8</v>
      </c>
      <c r="C143" s="73">
        <v>-1.6155089E-3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37"/>
      <c r="R143" s="338"/>
      <c r="S143" s="339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40"/>
      <c r="R144" s="341"/>
      <c r="S144" s="342"/>
    </row>
    <row r="145" spans="1:19" ht="17.25" thickBot="1">
      <c r="A145" s="131" t="s">
        <v>301</v>
      </c>
      <c r="B145" s="348">
        <f>$B$37</f>
        <v>150000</v>
      </c>
      <c r="C145" s="349"/>
      <c r="D145" s="131" t="s">
        <v>302</v>
      </c>
      <c r="E145" s="284">
        <f>IF(COUNT(E125:E144), SUM(E125:E144) / COUNT(E125:E144), 0)</f>
        <v>0</v>
      </c>
      <c r="F145" s="208">
        <f>SUM(F125:F144)</f>
        <v>0</v>
      </c>
      <c r="G145" s="131" t="s">
        <v>302</v>
      </c>
      <c r="H145" s="284">
        <f>IF(COUNT(H125:H144), SUM(H125:H144) / COUNT(H125:H144), 0)</f>
        <v>0</v>
      </c>
      <c r="I145" s="208">
        <f>SUM(I125:I144)</f>
        <v>0</v>
      </c>
      <c r="J145" s="131" t="s">
        <v>302</v>
      </c>
      <c r="K145" s="284">
        <f>IF(COUNT(K125:K144), SUM(K125:K144) / COUNT(K125:K144), 0)</f>
        <v>0</v>
      </c>
      <c r="L145" s="208">
        <f>SUM(L125:L144)</f>
        <v>0</v>
      </c>
      <c r="M145" s="131" t="s">
        <v>302</v>
      </c>
      <c r="N145" s="284">
        <f>IF(COUNT(N125:N144), SUM(N125:N144) / COUNT(N125:N144), 0)</f>
        <v>0</v>
      </c>
      <c r="O145" s="208">
        <f>SUM(O125:O144)</f>
        <v>0</v>
      </c>
      <c r="Q145" s="343"/>
      <c r="R145" s="344"/>
      <c r="S145" s="345"/>
    </row>
    <row r="147" spans="1:19" ht="17.25" thickBot="1"/>
    <row r="148" spans="1:19" ht="17.25" thickBot="1">
      <c r="A148" s="289" t="s">
        <v>289</v>
      </c>
      <c r="B148" s="290"/>
      <c r="C148" s="290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1"/>
      <c r="Q148" s="310"/>
      <c r="R148" s="310"/>
      <c r="S148" s="310"/>
    </row>
    <row r="149" spans="1:19" ht="17.25" thickBot="1">
      <c r="A149" s="281" t="s">
        <v>298</v>
      </c>
      <c r="B149" s="289" t="s">
        <v>49</v>
      </c>
      <c r="C149" s="291"/>
      <c r="D149" s="289" t="s">
        <v>58</v>
      </c>
      <c r="E149" s="290"/>
      <c r="F149" s="291"/>
      <c r="G149" s="316">
        <f>_xlfn.IFNA(VLOOKUP(B149, 현재가테이블!$B$2:$D$200, 2, FALSE), "-")</f>
        <v>51764000</v>
      </c>
      <c r="H149" s="317"/>
      <c r="I149" s="318"/>
      <c r="J149" s="289" t="s">
        <v>59</v>
      </c>
      <c r="K149" s="290"/>
      <c r="L149" s="291"/>
      <c r="M149" s="319">
        <f>_xlfn.IFNA(VLOOKUP(B149, 현재가테이블!$B$2:$D$200, 3, FALSE), "-")</f>
        <v>2.7491613599999999E-2</v>
      </c>
      <c r="N149" s="320"/>
      <c r="O149" s="321"/>
      <c r="Q149" s="310"/>
      <c r="R149" s="310"/>
      <c r="S149" s="310"/>
    </row>
    <row r="150" spans="1:19" ht="17.25" thickBot="1">
      <c r="A150" s="350" t="s">
        <v>55</v>
      </c>
      <c r="B150" s="352" t="str">
        <f>TEXT($G$1, "[$-ko-KR]yyyy-mm-dd(ddd) ") &amp; "오전 00:00"</f>
        <v>2021-05-21(금) 오전 00:00</v>
      </c>
      <c r="C150" s="353"/>
      <c r="D150" s="289" t="str">
        <f>TEXT($G$1, "[$-ko-KR]yyyy-mm-dd(ddd) ") &amp; "오후 14:00"</f>
        <v>2021-05-21(금) 오후 14:00</v>
      </c>
      <c r="E150" s="290"/>
      <c r="F150" s="291"/>
      <c r="G150" s="289" t="str">
        <f>TEXT($G$1, "[$-ko-KR]yyyy-mm-dd(ddd) ") &amp; "오후 19:00"</f>
        <v>2021-05-21(금) 오후 19:00</v>
      </c>
      <c r="H150" s="290"/>
      <c r="I150" s="291"/>
      <c r="J150" s="289" t="str">
        <f>TEXT($G$1, "[$-ko-KR]yyyy-mm-dd(ddd) ") &amp; "오후 21:00"</f>
        <v>2021-05-21(금) 오후 21:00</v>
      </c>
      <c r="K150" s="290"/>
      <c r="L150" s="291"/>
      <c r="M150" s="289" t="str">
        <f>TEXT($G$1+1, "[$-ko-KR]yyyy-mm-dd(ddd) ") &amp; "오전 00:00"</f>
        <v>2021-05-22(토) 오전 00:00</v>
      </c>
      <c r="N150" s="290"/>
      <c r="O150" s="291"/>
      <c r="Q150" s="310"/>
      <c r="R150" s="310"/>
      <c r="S150" s="310"/>
    </row>
    <row r="151" spans="1:19" ht="17.25" thickBot="1">
      <c r="A151" s="351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15"/>
      <c r="R151" s="315"/>
      <c r="S151" s="315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0"/>
      <c r="R152" s="310"/>
      <c r="S152" s="310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0"/>
      <c r="R153" s="310"/>
      <c r="S153" s="310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15"/>
      <c r="R154" s="315"/>
      <c r="S154" s="315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15"/>
      <c r="R155" s="315"/>
      <c r="S155" s="315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15"/>
      <c r="R156" s="315"/>
      <c r="S156" s="315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15"/>
      <c r="R157" s="315"/>
      <c r="S157" s="315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15"/>
      <c r="R158" s="315"/>
      <c r="S158" s="315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15"/>
      <c r="R159" s="315"/>
      <c r="S159" s="315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24"/>
      <c r="R161" s="325"/>
      <c r="S161" s="326"/>
    </row>
    <row r="162" spans="1:19">
      <c r="A162" s="122" t="s">
        <v>252</v>
      </c>
      <c r="B162" s="123">
        <v>318</v>
      </c>
      <c r="C162" s="72">
        <v>2.2508038599999999E-2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27"/>
      <c r="R162" s="328"/>
      <c r="S162" s="329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0"/>
      <c r="R163" s="331"/>
      <c r="S163" s="332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15"/>
      <c r="R164" s="315"/>
      <c r="S164" s="315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0"/>
      <c r="R165" s="310"/>
      <c r="S165" s="310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0"/>
      <c r="R166" s="310"/>
      <c r="S166" s="310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15"/>
      <c r="R167" s="315"/>
      <c r="S167" s="315"/>
    </row>
    <row r="168" spans="1:19" ht="17.25" thickBot="1">
      <c r="A168" s="124" t="s">
        <v>240</v>
      </c>
      <c r="B168" s="125">
        <v>129</v>
      </c>
      <c r="C168" s="73">
        <v>0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15"/>
      <c r="R168" s="315"/>
      <c r="S168" s="315"/>
    </row>
    <row r="169" spans="1:19" ht="17.25" thickBot="1">
      <c r="A169" s="124" t="s">
        <v>230</v>
      </c>
      <c r="B169" s="125">
        <v>116</v>
      </c>
      <c r="C169" s="73">
        <v>0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15"/>
      <c r="R169" s="315"/>
      <c r="S169" s="315"/>
    </row>
    <row r="170" spans="1:19">
      <c r="A170" s="124" t="s">
        <v>174</v>
      </c>
      <c r="B170" s="125">
        <v>225</v>
      </c>
      <c r="C170" s="73">
        <v>-5.0632911400000001E-2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37"/>
      <c r="R170" s="338"/>
      <c r="S170" s="339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40"/>
      <c r="R171" s="341"/>
      <c r="S171" s="342"/>
    </row>
    <row r="172" spans="1:19" ht="17.25" thickBot="1">
      <c r="A172" s="131" t="s">
        <v>301</v>
      </c>
      <c r="B172" s="348">
        <f>$B$37</f>
        <v>150000</v>
      </c>
      <c r="C172" s="349"/>
      <c r="D172" s="131" t="s">
        <v>302</v>
      </c>
      <c r="E172" s="284">
        <f>IF(COUNT(E152:E171), SUM(E152:E171) / COUNT(E152:E171), 0)</f>
        <v>0</v>
      </c>
      <c r="F172" s="208">
        <f>SUM(F152:F171)</f>
        <v>0</v>
      </c>
      <c r="G172" s="131" t="s">
        <v>302</v>
      </c>
      <c r="H172" s="284">
        <f>IF(COUNT(H152:H171), SUM(H152:H171) / COUNT(H152:H171), 0)</f>
        <v>0</v>
      </c>
      <c r="I172" s="208">
        <f>SUM(I152:I171)</f>
        <v>0</v>
      </c>
      <c r="J172" s="131" t="s">
        <v>302</v>
      </c>
      <c r="K172" s="284">
        <f>IF(COUNT(K152:K171), SUM(K152:K171) / COUNT(K152:K171), 0)</f>
        <v>0</v>
      </c>
      <c r="L172" s="208">
        <f>SUM(L152:L171)</f>
        <v>0</v>
      </c>
      <c r="M172" s="131" t="s">
        <v>302</v>
      </c>
      <c r="N172" s="284">
        <f>IF(COUNT(N152:N171), SUM(N152:N171) / COUNT(N152:N171), 0)</f>
        <v>0</v>
      </c>
      <c r="O172" s="208">
        <f>SUM(O152:O171)</f>
        <v>0</v>
      </c>
      <c r="Q172" s="343"/>
      <c r="R172" s="344"/>
      <c r="S172" s="345"/>
    </row>
    <row r="174" spans="1:19" ht="17.25" thickBot="1"/>
    <row r="175" spans="1:19" ht="17.25" thickBot="1">
      <c r="A175" s="289" t="s">
        <v>285</v>
      </c>
      <c r="B175" s="290"/>
      <c r="C175" s="290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1"/>
      <c r="Q175" s="310"/>
      <c r="R175" s="310"/>
      <c r="S175" s="310"/>
    </row>
    <row r="176" spans="1:19" ht="17.25" thickBot="1">
      <c r="A176" s="281" t="s">
        <v>298</v>
      </c>
      <c r="B176" s="289" t="s">
        <v>49</v>
      </c>
      <c r="C176" s="291"/>
      <c r="D176" s="289" t="s">
        <v>58</v>
      </c>
      <c r="E176" s="290"/>
      <c r="F176" s="291"/>
      <c r="G176" s="316">
        <f>_xlfn.IFNA(VLOOKUP(B176, 현재가테이블!$B$2:$D$200, 2, FALSE), "-")</f>
        <v>51764000</v>
      </c>
      <c r="H176" s="317"/>
      <c r="I176" s="318"/>
      <c r="J176" s="289" t="s">
        <v>59</v>
      </c>
      <c r="K176" s="290"/>
      <c r="L176" s="291"/>
      <c r="M176" s="319">
        <f>_xlfn.IFNA(VLOOKUP(B176, 현재가테이블!$B$2:$D$200, 3, FALSE), "-")</f>
        <v>2.7491613599999999E-2</v>
      </c>
      <c r="N176" s="320"/>
      <c r="O176" s="321"/>
      <c r="Q176" s="310"/>
      <c r="R176" s="310"/>
      <c r="S176" s="310"/>
    </row>
    <row r="177" spans="1:19" ht="17.25" thickBot="1">
      <c r="A177" s="350" t="s">
        <v>55</v>
      </c>
      <c r="B177" s="352" t="str">
        <f>TEXT($G$1, "[$-ko-KR]yyyy-mm-dd(ddd) ") &amp; "오전 00:00"</f>
        <v>2021-05-21(금) 오전 00:00</v>
      </c>
      <c r="C177" s="353"/>
      <c r="D177" s="289" t="str">
        <f>TEXT($G$1, "[$-ko-KR]yyyy-mm-dd(ddd) ") &amp; "오후 14:00"</f>
        <v>2021-05-21(금) 오후 14:00</v>
      </c>
      <c r="E177" s="290"/>
      <c r="F177" s="291"/>
      <c r="G177" s="289" t="str">
        <f>TEXT($G$1, "[$-ko-KR]yyyy-mm-dd(ddd) ") &amp; "오후 19:00"</f>
        <v>2021-05-21(금) 오후 19:00</v>
      </c>
      <c r="H177" s="290"/>
      <c r="I177" s="291"/>
      <c r="J177" s="289" t="str">
        <f>TEXT($G$1, "[$-ko-KR]yyyy-mm-dd(ddd) ") &amp; "오후 21:00"</f>
        <v>2021-05-21(금) 오후 21:00</v>
      </c>
      <c r="K177" s="290"/>
      <c r="L177" s="291"/>
      <c r="M177" s="289" t="str">
        <f>TEXT($G$1+1, "[$-ko-KR]yyyy-mm-dd(ddd) ") &amp; "오전 00:00"</f>
        <v>2021-05-22(토) 오전 00:00</v>
      </c>
      <c r="N177" s="290"/>
      <c r="O177" s="291"/>
      <c r="Q177" s="310"/>
      <c r="R177" s="310"/>
      <c r="S177" s="310"/>
    </row>
    <row r="178" spans="1:19" ht="17.25" thickBot="1">
      <c r="A178" s="351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15"/>
      <c r="R178" s="315"/>
      <c r="S178" s="315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0"/>
      <c r="R179" s="310"/>
      <c r="S179" s="310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0"/>
      <c r="R180" s="310"/>
      <c r="S180" s="310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15"/>
      <c r="R181" s="315"/>
      <c r="S181" s="315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15"/>
      <c r="R182" s="315"/>
      <c r="S182" s="315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15"/>
      <c r="R183" s="315"/>
      <c r="S183" s="315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15"/>
      <c r="R184" s="315"/>
      <c r="S184" s="315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15"/>
      <c r="R185" s="315"/>
      <c r="S185" s="315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15"/>
      <c r="R186" s="315"/>
      <c r="S186" s="315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24"/>
      <c r="R188" s="325"/>
      <c r="S188" s="326"/>
    </row>
    <row r="189" spans="1:19">
      <c r="A189" s="122" t="s">
        <v>238</v>
      </c>
      <c r="B189" s="123">
        <v>205</v>
      </c>
      <c r="C189" s="72">
        <v>4.9019607999999998E-3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27"/>
      <c r="R189" s="328"/>
      <c r="S189" s="329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0"/>
      <c r="R190" s="331"/>
      <c r="S190" s="332"/>
    </row>
    <row r="191" spans="1:19" ht="17.25" thickBot="1">
      <c r="A191" s="124" t="s">
        <v>240</v>
      </c>
      <c r="B191" s="125">
        <v>129</v>
      </c>
      <c r="C191" s="73">
        <v>0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15"/>
      <c r="R191" s="315"/>
      <c r="S191" s="315"/>
    </row>
    <row r="192" spans="1:19" ht="17.25" thickBot="1">
      <c r="A192" s="124" t="s">
        <v>230</v>
      </c>
      <c r="B192" s="125">
        <v>116</v>
      </c>
      <c r="C192" s="73">
        <v>0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0"/>
      <c r="R192" s="310"/>
      <c r="S192" s="310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0"/>
      <c r="R193" s="310"/>
      <c r="S193" s="310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15"/>
      <c r="R194" s="315"/>
      <c r="S194" s="315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15"/>
      <c r="R195" s="315"/>
      <c r="S195" s="315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15"/>
      <c r="R196" s="315"/>
      <c r="S196" s="315"/>
    </row>
    <row r="197" spans="1:19">
      <c r="A197" s="124" t="s">
        <v>174</v>
      </c>
      <c r="B197" s="125">
        <v>225</v>
      </c>
      <c r="C197" s="73">
        <v>-5.0632911400000001E-2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37"/>
      <c r="R197" s="338"/>
      <c r="S197" s="339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40"/>
      <c r="R198" s="341"/>
      <c r="S198" s="342"/>
    </row>
    <row r="199" spans="1:19" ht="17.25" thickBot="1">
      <c r="A199" s="131" t="s">
        <v>301</v>
      </c>
      <c r="B199" s="348">
        <f>$B$37</f>
        <v>150000</v>
      </c>
      <c r="C199" s="349"/>
      <c r="D199" s="131" t="s">
        <v>302</v>
      </c>
      <c r="E199" s="284">
        <f>IF(COUNT(E179:E198), SUM(E179:E198) / COUNT(E179:E198), 0)</f>
        <v>0</v>
      </c>
      <c r="F199" s="208">
        <f>SUM(F179:F198)</f>
        <v>0</v>
      </c>
      <c r="G199" s="131" t="s">
        <v>302</v>
      </c>
      <c r="H199" s="284">
        <f>IF(COUNT(H179:H198), SUM(H179:H198) / COUNT(H179:H198), 0)</f>
        <v>0</v>
      </c>
      <c r="I199" s="208">
        <f>SUM(I179:I198)</f>
        <v>0</v>
      </c>
      <c r="J199" s="131" t="s">
        <v>302</v>
      </c>
      <c r="K199" s="284">
        <f>IF(COUNT(K179:K198), SUM(K179:K198) / COUNT(K179:K198), 0)</f>
        <v>0</v>
      </c>
      <c r="L199" s="208">
        <f>SUM(L179:L198)</f>
        <v>0</v>
      </c>
      <c r="M199" s="131" t="s">
        <v>302</v>
      </c>
      <c r="N199" s="284">
        <f>IF(COUNT(N179:N198), SUM(N179:N198) / COUNT(N179:N198), 0)</f>
        <v>0</v>
      </c>
      <c r="O199" s="208">
        <f>SUM(O179:O198)</f>
        <v>0</v>
      </c>
      <c r="Q199" s="343"/>
      <c r="R199" s="344"/>
      <c r="S199" s="34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2021-05-20T15:05:19Z</dcterms:modified>
</cp:coreProperties>
</file>