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새 폴더\Upbit\"/>
    </mc:Choice>
  </mc:AlternateContent>
  <xr:revisionPtr revIDLastSave="0" documentId="13_ncr:1_{41BAB796-DDAB-479D-A5E5-6D900CF0D3D0}" xr6:coauthVersionLast="47" xr6:coauthVersionMax="47" xr10:uidLastSave="{00000000-0000-0000-0000-000000000000}"/>
  <bookViews>
    <workbookView xWindow="-120" yWindow="-120" windowWidth="29040" windowHeight="15840" firstSheet="4" activeTab="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  <sheet name="2021.06.12" sheetId="35" r:id="rId17"/>
    <sheet name="2021.06.13" sheetId="36" r:id="rId18"/>
    <sheet name="2021.06.14" sheetId="37" r:id="rId19"/>
    <sheet name="2021.06.15" sheetId="38" r:id="rId20"/>
    <sheet name="2021.06.16" sheetId="39" r:id="rId21"/>
    <sheet name="2021.06.17" sheetId="40" r:id="rId22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16" hidden="1">'2021.06.12'!#REF!</definedName>
    <definedName name="_xlnm._FilterDatabase" localSheetId="17" hidden="1">'2021.06.13'!#REF!</definedName>
    <definedName name="_xlnm._FilterDatabase" localSheetId="18" hidden="1">'2021.06.14'!#REF!</definedName>
    <definedName name="_xlnm._FilterDatabase" localSheetId="19" hidden="1">'2021.06.15'!#REF!</definedName>
    <definedName name="_xlnm._FilterDatabase" localSheetId="20" hidden="1">'2021.06.16'!#REF!</definedName>
    <definedName name="_xlnm._FilterDatabase" localSheetId="21" hidden="1">'2021.06.17'!#REF!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0" l="1"/>
  <c r="O198" i="40"/>
  <c r="N198" i="40"/>
  <c r="L198" i="40"/>
  <c r="K198" i="40"/>
  <c r="I198" i="40"/>
  <c r="H198" i="40"/>
  <c r="E198" i="40"/>
  <c r="F198" i="40" s="1"/>
  <c r="O197" i="40"/>
  <c r="N197" i="40"/>
  <c r="L197" i="40"/>
  <c r="K197" i="40"/>
  <c r="I197" i="40"/>
  <c r="H197" i="40"/>
  <c r="F197" i="40"/>
  <c r="E197" i="40"/>
  <c r="O196" i="40"/>
  <c r="N196" i="40"/>
  <c r="L196" i="40"/>
  <c r="K196" i="40"/>
  <c r="I196" i="40"/>
  <c r="H196" i="40"/>
  <c r="F196" i="40"/>
  <c r="E196" i="40"/>
  <c r="O195" i="40"/>
  <c r="N195" i="40"/>
  <c r="L195" i="40"/>
  <c r="K195" i="40"/>
  <c r="I195" i="40"/>
  <c r="H195" i="40"/>
  <c r="F195" i="40"/>
  <c r="E195" i="40"/>
  <c r="O194" i="40"/>
  <c r="N194" i="40"/>
  <c r="L194" i="40"/>
  <c r="K194" i="40"/>
  <c r="I194" i="40"/>
  <c r="H194" i="40"/>
  <c r="F194" i="40"/>
  <c r="E194" i="40"/>
  <c r="O193" i="40"/>
  <c r="N193" i="40"/>
  <c r="L193" i="40"/>
  <c r="K193" i="40"/>
  <c r="I193" i="40"/>
  <c r="H193" i="40"/>
  <c r="F193" i="40"/>
  <c r="E193" i="40"/>
  <c r="O192" i="40"/>
  <c r="N192" i="40"/>
  <c r="L192" i="40"/>
  <c r="K192" i="40"/>
  <c r="I192" i="40"/>
  <c r="H192" i="40"/>
  <c r="F192" i="40"/>
  <c r="E192" i="40"/>
  <c r="O191" i="40"/>
  <c r="N191" i="40"/>
  <c r="L191" i="40"/>
  <c r="K191" i="40"/>
  <c r="I191" i="40"/>
  <c r="H191" i="40"/>
  <c r="F191" i="40"/>
  <c r="E191" i="40"/>
  <c r="O190" i="40"/>
  <c r="N190" i="40"/>
  <c r="L190" i="40"/>
  <c r="K190" i="40"/>
  <c r="I190" i="40"/>
  <c r="H190" i="40"/>
  <c r="F190" i="40"/>
  <c r="E190" i="40"/>
  <c r="O189" i="40"/>
  <c r="N189" i="40"/>
  <c r="L189" i="40"/>
  <c r="K189" i="40"/>
  <c r="I189" i="40"/>
  <c r="H189" i="40"/>
  <c r="F189" i="40"/>
  <c r="E189" i="40"/>
  <c r="O188" i="40"/>
  <c r="N188" i="40"/>
  <c r="L188" i="40"/>
  <c r="K188" i="40"/>
  <c r="I188" i="40"/>
  <c r="H188" i="40"/>
  <c r="F188" i="40"/>
  <c r="E188" i="40"/>
  <c r="O187" i="40"/>
  <c r="N187" i="40"/>
  <c r="L187" i="40"/>
  <c r="K187" i="40"/>
  <c r="I187" i="40"/>
  <c r="H187" i="40"/>
  <c r="F187" i="40"/>
  <c r="E187" i="40"/>
  <c r="O186" i="40"/>
  <c r="N186" i="40"/>
  <c r="L186" i="40"/>
  <c r="K186" i="40"/>
  <c r="I186" i="40"/>
  <c r="H186" i="40"/>
  <c r="F186" i="40"/>
  <c r="E186" i="40"/>
  <c r="O185" i="40"/>
  <c r="N185" i="40"/>
  <c r="L185" i="40"/>
  <c r="K185" i="40"/>
  <c r="I185" i="40"/>
  <c r="H185" i="40"/>
  <c r="F185" i="40"/>
  <c r="E185" i="40"/>
  <c r="O184" i="40"/>
  <c r="N184" i="40"/>
  <c r="L184" i="40"/>
  <c r="K184" i="40"/>
  <c r="I184" i="40"/>
  <c r="H184" i="40"/>
  <c r="F184" i="40"/>
  <c r="E184" i="40"/>
  <c r="O183" i="40"/>
  <c r="N183" i="40"/>
  <c r="L183" i="40"/>
  <c r="K183" i="40"/>
  <c r="I183" i="40"/>
  <c r="H183" i="40"/>
  <c r="F183" i="40"/>
  <c r="E183" i="40"/>
  <c r="O182" i="40"/>
  <c r="N182" i="40"/>
  <c r="L182" i="40"/>
  <c r="K182" i="40"/>
  <c r="I182" i="40"/>
  <c r="H182" i="40"/>
  <c r="F182" i="40"/>
  <c r="E182" i="40"/>
  <c r="O181" i="40"/>
  <c r="N181" i="40"/>
  <c r="L181" i="40"/>
  <c r="K181" i="40"/>
  <c r="I181" i="40"/>
  <c r="H181" i="40"/>
  <c r="F181" i="40"/>
  <c r="E181" i="40"/>
  <c r="O180" i="40"/>
  <c r="N180" i="40"/>
  <c r="L180" i="40"/>
  <c r="K180" i="40"/>
  <c r="I180" i="40"/>
  <c r="H180" i="40"/>
  <c r="F180" i="40"/>
  <c r="E180" i="40"/>
  <c r="O179" i="40"/>
  <c r="N179" i="40"/>
  <c r="N199" i="40" s="1"/>
  <c r="L179" i="40"/>
  <c r="L199" i="40" s="1"/>
  <c r="K179" i="40"/>
  <c r="K199" i="40" s="1"/>
  <c r="I179" i="40"/>
  <c r="H179" i="40"/>
  <c r="H199" i="40" s="1"/>
  <c r="F179" i="40"/>
  <c r="E179" i="40"/>
  <c r="M177" i="40"/>
  <c r="J177" i="40"/>
  <c r="G177" i="40"/>
  <c r="D177" i="40"/>
  <c r="B177" i="40"/>
  <c r="M176" i="40"/>
  <c r="G176" i="40"/>
  <c r="B172" i="40"/>
  <c r="O171" i="40"/>
  <c r="N171" i="40"/>
  <c r="L171" i="40"/>
  <c r="K171" i="40"/>
  <c r="I171" i="40"/>
  <c r="H171" i="40"/>
  <c r="F171" i="40"/>
  <c r="E171" i="40"/>
  <c r="O170" i="40"/>
  <c r="N170" i="40"/>
  <c r="L170" i="40"/>
  <c r="K170" i="40"/>
  <c r="I170" i="40"/>
  <c r="H170" i="40"/>
  <c r="E170" i="40"/>
  <c r="F170" i="40" s="1"/>
  <c r="O169" i="40"/>
  <c r="N169" i="40"/>
  <c r="L169" i="40"/>
  <c r="K169" i="40"/>
  <c r="I169" i="40"/>
  <c r="H169" i="40"/>
  <c r="F169" i="40"/>
  <c r="E169" i="40"/>
  <c r="O168" i="40"/>
  <c r="N168" i="40"/>
  <c r="L168" i="40"/>
  <c r="K168" i="40"/>
  <c r="I168" i="40"/>
  <c r="H168" i="40"/>
  <c r="E168" i="40"/>
  <c r="F168" i="40" s="1"/>
  <c r="O167" i="40"/>
  <c r="N167" i="40"/>
  <c r="L167" i="40"/>
  <c r="K167" i="40"/>
  <c r="I167" i="40"/>
  <c r="H167" i="40"/>
  <c r="F167" i="40"/>
  <c r="E167" i="40"/>
  <c r="O166" i="40"/>
  <c r="N166" i="40"/>
  <c r="L166" i="40"/>
  <c r="K166" i="40"/>
  <c r="I166" i="40"/>
  <c r="H166" i="40"/>
  <c r="E166" i="40"/>
  <c r="F166" i="40" s="1"/>
  <c r="O165" i="40"/>
  <c r="N165" i="40"/>
  <c r="L165" i="40"/>
  <c r="K165" i="40"/>
  <c r="I165" i="40"/>
  <c r="H165" i="40"/>
  <c r="F165" i="40"/>
  <c r="E165" i="40"/>
  <c r="O164" i="40"/>
  <c r="N164" i="40"/>
  <c r="L164" i="40"/>
  <c r="K164" i="40"/>
  <c r="I164" i="40"/>
  <c r="H164" i="40"/>
  <c r="E164" i="40"/>
  <c r="F164" i="40" s="1"/>
  <c r="O163" i="40"/>
  <c r="N163" i="40"/>
  <c r="L163" i="40"/>
  <c r="K163" i="40"/>
  <c r="I163" i="40"/>
  <c r="H163" i="40"/>
  <c r="F163" i="40"/>
  <c r="E163" i="40"/>
  <c r="O162" i="40"/>
  <c r="N162" i="40"/>
  <c r="L162" i="40"/>
  <c r="K162" i="40"/>
  <c r="I162" i="40"/>
  <c r="H162" i="40"/>
  <c r="E162" i="40"/>
  <c r="F162" i="40" s="1"/>
  <c r="O161" i="40"/>
  <c r="N161" i="40"/>
  <c r="L161" i="40"/>
  <c r="K161" i="40"/>
  <c r="I161" i="40"/>
  <c r="H161" i="40"/>
  <c r="F161" i="40"/>
  <c r="E161" i="40"/>
  <c r="O160" i="40"/>
  <c r="N160" i="40"/>
  <c r="L160" i="40"/>
  <c r="K160" i="40"/>
  <c r="I160" i="40"/>
  <c r="H160" i="40"/>
  <c r="E160" i="40"/>
  <c r="F160" i="40" s="1"/>
  <c r="O159" i="40"/>
  <c r="N159" i="40"/>
  <c r="L159" i="40"/>
  <c r="K159" i="40"/>
  <c r="I159" i="40"/>
  <c r="H159" i="40"/>
  <c r="F159" i="40"/>
  <c r="E159" i="40"/>
  <c r="O158" i="40"/>
  <c r="N158" i="40"/>
  <c r="L158" i="40"/>
  <c r="K158" i="40"/>
  <c r="I158" i="40"/>
  <c r="H158" i="40"/>
  <c r="E158" i="40"/>
  <c r="F158" i="40" s="1"/>
  <c r="O157" i="40"/>
  <c r="N157" i="40"/>
  <c r="L157" i="40"/>
  <c r="K157" i="40"/>
  <c r="I157" i="40"/>
  <c r="H157" i="40"/>
  <c r="F157" i="40"/>
  <c r="E157" i="40"/>
  <c r="O156" i="40"/>
  <c r="N156" i="40"/>
  <c r="L156" i="40"/>
  <c r="K156" i="40"/>
  <c r="I156" i="40"/>
  <c r="H156" i="40"/>
  <c r="E156" i="40"/>
  <c r="F156" i="40" s="1"/>
  <c r="O155" i="40"/>
  <c r="N155" i="40"/>
  <c r="L155" i="40"/>
  <c r="K155" i="40"/>
  <c r="I155" i="40"/>
  <c r="H155" i="40"/>
  <c r="F155" i="40"/>
  <c r="E155" i="40"/>
  <c r="O154" i="40"/>
  <c r="N154" i="40"/>
  <c r="L154" i="40"/>
  <c r="K154" i="40"/>
  <c r="I154" i="40"/>
  <c r="H154" i="40"/>
  <c r="E154" i="40"/>
  <c r="F154" i="40" s="1"/>
  <c r="O153" i="40"/>
  <c r="N153" i="40"/>
  <c r="L153" i="40"/>
  <c r="K153" i="40"/>
  <c r="I153" i="40"/>
  <c r="H153" i="40"/>
  <c r="F153" i="40"/>
  <c r="E153" i="40"/>
  <c r="O152" i="40"/>
  <c r="O172" i="40" s="1"/>
  <c r="N152" i="40"/>
  <c r="N172" i="40" s="1"/>
  <c r="L152" i="40"/>
  <c r="L172" i="40" s="1"/>
  <c r="K152" i="40"/>
  <c r="K172" i="40" s="1"/>
  <c r="I152" i="40"/>
  <c r="I172" i="40" s="1"/>
  <c r="H152" i="40"/>
  <c r="H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E144" i="40"/>
  <c r="F144" i="40" s="1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L141" i="40"/>
  <c r="K141" i="40"/>
  <c r="I141" i="40"/>
  <c r="H141" i="40"/>
  <c r="F141" i="40"/>
  <c r="E141" i="40"/>
  <c r="O140" i="40"/>
  <c r="N140" i="40"/>
  <c r="L140" i="40"/>
  <c r="K140" i="40"/>
  <c r="I140" i="40"/>
  <c r="H140" i="40"/>
  <c r="F140" i="40"/>
  <c r="E140" i="40"/>
  <c r="O139" i="40"/>
  <c r="N139" i="40"/>
  <c r="L139" i="40"/>
  <c r="K139" i="40"/>
  <c r="I139" i="40"/>
  <c r="H139" i="40"/>
  <c r="F139" i="40"/>
  <c r="E139" i="40"/>
  <c r="O138" i="40"/>
  <c r="N138" i="40"/>
  <c r="L138" i="40"/>
  <c r="K138" i="40"/>
  <c r="I138" i="40"/>
  <c r="H138" i="40"/>
  <c r="F138" i="40"/>
  <c r="E138" i="40"/>
  <c r="O137" i="40"/>
  <c r="N137" i="40"/>
  <c r="L137" i="40"/>
  <c r="K137" i="40"/>
  <c r="I137" i="40"/>
  <c r="H137" i="40"/>
  <c r="F137" i="40"/>
  <c r="E137" i="40"/>
  <c r="O136" i="40"/>
  <c r="N136" i="40"/>
  <c r="L136" i="40"/>
  <c r="K136" i="40"/>
  <c r="I136" i="40"/>
  <c r="H136" i="40"/>
  <c r="F136" i="40"/>
  <c r="E136" i="40"/>
  <c r="O135" i="40"/>
  <c r="N135" i="40"/>
  <c r="L135" i="40"/>
  <c r="K135" i="40"/>
  <c r="I135" i="40"/>
  <c r="H135" i="40"/>
  <c r="F135" i="40"/>
  <c r="E135" i="40"/>
  <c r="O134" i="40"/>
  <c r="N134" i="40"/>
  <c r="L134" i="40"/>
  <c r="K134" i="40"/>
  <c r="I134" i="40"/>
  <c r="H134" i="40"/>
  <c r="F134" i="40"/>
  <c r="E134" i="40"/>
  <c r="O133" i="40"/>
  <c r="N133" i="40"/>
  <c r="L133" i="40"/>
  <c r="K133" i="40"/>
  <c r="I133" i="40"/>
  <c r="H133" i="40"/>
  <c r="F133" i="40"/>
  <c r="E133" i="40"/>
  <c r="O132" i="40"/>
  <c r="N132" i="40"/>
  <c r="L132" i="40"/>
  <c r="K132" i="40"/>
  <c r="I132" i="40"/>
  <c r="H132" i="40"/>
  <c r="F132" i="40"/>
  <c r="E132" i="40"/>
  <c r="O131" i="40"/>
  <c r="N131" i="40"/>
  <c r="L131" i="40"/>
  <c r="K131" i="40"/>
  <c r="I131" i="40"/>
  <c r="H131" i="40"/>
  <c r="F131" i="40"/>
  <c r="E131" i="40"/>
  <c r="O130" i="40"/>
  <c r="N130" i="40"/>
  <c r="L130" i="40"/>
  <c r="K130" i="40"/>
  <c r="I130" i="40"/>
  <c r="H130" i="40"/>
  <c r="F130" i="40"/>
  <c r="E130" i="40"/>
  <c r="O129" i="40"/>
  <c r="N129" i="40"/>
  <c r="L129" i="40"/>
  <c r="K129" i="40"/>
  <c r="I129" i="40"/>
  <c r="H129" i="40"/>
  <c r="F129" i="40"/>
  <c r="E129" i="40"/>
  <c r="O128" i="40"/>
  <c r="N128" i="40"/>
  <c r="L128" i="40"/>
  <c r="K128" i="40"/>
  <c r="I128" i="40"/>
  <c r="H128" i="40"/>
  <c r="F128" i="40"/>
  <c r="E128" i="40"/>
  <c r="O127" i="40"/>
  <c r="N127" i="40"/>
  <c r="L127" i="40"/>
  <c r="K127" i="40"/>
  <c r="I127" i="40"/>
  <c r="H127" i="40"/>
  <c r="F127" i="40"/>
  <c r="E127" i="40"/>
  <c r="O126" i="40"/>
  <c r="N126" i="40"/>
  <c r="L126" i="40"/>
  <c r="K126" i="40"/>
  <c r="I126" i="40"/>
  <c r="H126" i="40"/>
  <c r="F126" i="40"/>
  <c r="E126" i="40"/>
  <c r="O125" i="40"/>
  <c r="O145" i="40" s="1"/>
  <c r="N125" i="40"/>
  <c r="N145" i="40" s="1"/>
  <c r="L125" i="40"/>
  <c r="L145" i="40" s="1"/>
  <c r="K125" i="40"/>
  <c r="K145" i="40" s="1"/>
  <c r="I125" i="40"/>
  <c r="I145" i="40" s="1"/>
  <c r="H125" i="40"/>
  <c r="H145" i="40" s="1"/>
  <c r="F125" i="40"/>
  <c r="E125" i="40"/>
  <c r="E145" i="40" s="1"/>
  <c r="M123" i="40"/>
  <c r="J123" i="40"/>
  <c r="G123" i="40"/>
  <c r="D123" i="40"/>
  <c r="B123" i="40"/>
  <c r="M122" i="40"/>
  <c r="G122" i="40"/>
  <c r="B118" i="40"/>
  <c r="O117" i="40"/>
  <c r="N117" i="40"/>
  <c r="L117" i="40"/>
  <c r="K117" i="40"/>
  <c r="I117" i="40"/>
  <c r="H117" i="40"/>
  <c r="E117" i="40"/>
  <c r="F117" i="40" s="1"/>
  <c r="O116" i="40"/>
  <c r="N116" i="40"/>
  <c r="L116" i="40"/>
  <c r="K116" i="40"/>
  <c r="I116" i="40"/>
  <c r="H116" i="40"/>
  <c r="F116" i="40"/>
  <c r="E116" i="40"/>
  <c r="O115" i="40"/>
  <c r="N115" i="40"/>
  <c r="L115" i="40"/>
  <c r="K115" i="40"/>
  <c r="I115" i="40"/>
  <c r="H115" i="40"/>
  <c r="E115" i="40"/>
  <c r="F115" i="40" s="1"/>
  <c r="O114" i="40"/>
  <c r="N114" i="40"/>
  <c r="L114" i="40"/>
  <c r="K114" i="40"/>
  <c r="I114" i="40"/>
  <c r="H114" i="40"/>
  <c r="F114" i="40"/>
  <c r="E114" i="40"/>
  <c r="O113" i="40"/>
  <c r="N113" i="40"/>
  <c r="L113" i="40"/>
  <c r="K113" i="40"/>
  <c r="I113" i="40"/>
  <c r="H113" i="40"/>
  <c r="E113" i="40"/>
  <c r="F113" i="40" s="1"/>
  <c r="O112" i="40"/>
  <c r="N112" i="40"/>
  <c r="L112" i="40"/>
  <c r="K112" i="40"/>
  <c r="I112" i="40"/>
  <c r="H112" i="40"/>
  <c r="F112" i="40"/>
  <c r="E112" i="40"/>
  <c r="O111" i="40"/>
  <c r="N111" i="40"/>
  <c r="L111" i="40"/>
  <c r="K111" i="40"/>
  <c r="I111" i="40"/>
  <c r="H111" i="40"/>
  <c r="E111" i="40"/>
  <c r="F111" i="40" s="1"/>
  <c r="O110" i="40"/>
  <c r="N110" i="40"/>
  <c r="L110" i="40"/>
  <c r="K110" i="40"/>
  <c r="I110" i="40"/>
  <c r="H110" i="40"/>
  <c r="F110" i="40"/>
  <c r="E110" i="40"/>
  <c r="O109" i="40"/>
  <c r="N109" i="40"/>
  <c r="L109" i="40"/>
  <c r="K109" i="40"/>
  <c r="I109" i="40"/>
  <c r="H109" i="40"/>
  <c r="E109" i="40"/>
  <c r="F109" i="40" s="1"/>
  <c r="O108" i="40"/>
  <c r="N108" i="40"/>
  <c r="L108" i="40"/>
  <c r="K108" i="40"/>
  <c r="I108" i="40"/>
  <c r="H108" i="40"/>
  <c r="F108" i="40"/>
  <c r="E108" i="40"/>
  <c r="O107" i="40"/>
  <c r="N107" i="40"/>
  <c r="L107" i="40"/>
  <c r="K107" i="40"/>
  <c r="I107" i="40"/>
  <c r="H107" i="40"/>
  <c r="E107" i="40"/>
  <c r="F107" i="40" s="1"/>
  <c r="O106" i="40"/>
  <c r="N106" i="40"/>
  <c r="L106" i="40"/>
  <c r="K106" i="40"/>
  <c r="I106" i="40"/>
  <c r="H106" i="40"/>
  <c r="F106" i="40"/>
  <c r="E106" i="40"/>
  <c r="O105" i="40"/>
  <c r="N105" i="40"/>
  <c r="L105" i="40"/>
  <c r="K105" i="40"/>
  <c r="I105" i="40"/>
  <c r="H105" i="40"/>
  <c r="E105" i="40"/>
  <c r="F105" i="40" s="1"/>
  <c r="O104" i="40"/>
  <c r="N104" i="40"/>
  <c r="L104" i="40"/>
  <c r="K104" i="40"/>
  <c r="I104" i="40"/>
  <c r="H104" i="40"/>
  <c r="F104" i="40"/>
  <c r="E104" i="40"/>
  <c r="O103" i="40"/>
  <c r="N103" i="40"/>
  <c r="L103" i="40"/>
  <c r="K103" i="40"/>
  <c r="I103" i="40"/>
  <c r="H103" i="40"/>
  <c r="E103" i="40"/>
  <c r="F103" i="40" s="1"/>
  <c r="O102" i="40"/>
  <c r="N102" i="40"/>
  <c r="L102" i="40"/>
  <c r="K102" i="40"/>
  <c r="I102" i="40"/>
  <c r="H102" i="40"/>
  <c r="F102" i="40"/>
  <c r="E102" i="40"/>
  <c r="O101" i="40"/>
  <c r="N101" i="40"/>
  <c r="L101" i="40"/>
  <c r="K101" i="40"/>
  <c r="I101" i="40"/>
  <c r="H101" i="40"/>
  <c r="E101" i="40"/>
  <c r="F101" i="40" s="1"/>
  <c r="O100" i="40"/>
  <c r="N100" i="40"/>
  <c r="L100" i="40"/>
  <c r="K100" i="40"/>
  <c r="I100" i="40"/>
  <c r="H100" i="40"/>
  <c r="F100" i="40"/>
  <c r="E100" i="40"/>
  <c r="O99" i="40"/>
  <c r="N99" i="40"/>
  <c r="L99" i="40"/>
  <c r="K99" i="40"/>
  <c r="I99" i="40"/>
  <c r="H99" i="40"/>
  <c r="E99" i="40"/>
  <c r="F99" i="40" s="1"/>
  <c r="O98" i="40"/>
  <c r="O118" i="40" s="1"/>
  <c r="N98" i="40"/>
  <c r="N118" i="40" s="1"/>
  <c r="L98" i="40"/>
  <c r="L118" i="40" s="1"/>
  <c r="K98" i="40"/>
  <c r="K118" i="40" s="1"/>
  <c r="I98" i="40"/>
  <c r="I118" i="40" s="1"/>
  <c r="H98" i="40"/>
  <c r="H118" i="40" s="1"/>
  <c r="F98" i="40"/>
  <c r="E98" i="40"/>
  <c r="E118" i="40" s="1"/>
  <c r="M96" i="40"/>
  <c r="J96" i="40"/>
  <c r="G96" i="40"/>
  <c r="D96" i="40"/>
  <c r="B96" i="40"/>
  <c r="M95" i="40"/>
  <c r="G95" i="40"/>
  <c r="K91" i="40"/>
  <c r="B91" i="40"/>
  <c r="O90" i="40"/>
  <c r="N90" i="40"/>
  <c r="L90" i="40"/>
  <c r="K90" i="40"/>
  <c r="I90" i="40"/>
  <c r="H90" i="40"/>
  <c r="E90" i="40"/>
  <c r="F90" i="40" s="1"/>
  <c r="O89" i="40"/>
  <c r="N89" i="40"/>
  <c r="L89" i="40"/>
  <c r="K89" i="40"/>
  <c r="I89" i="40"/>
  <c r="H89" i="40"/>
  <c r="E89" i="40"/>
  <c r="F89" i="40" s="1"/>
  <c r="O88" i="40"/>
  <c r="N88" i="40"/>
  <c r="L88" i="40"/>
  <c r="K88" i="40"/>
  <c r="I88" i="40"/>
  <c r="H88" i="40"/>
  <c r="E88" i="40"/>
  <c r="F88" i="40" s="1"/>
  <c r="F20" i="40" s="1"/>
  <c r="O87" i="40"/>
  <c r="N87" i="40"/>
  <c r="L87" i="40"/>
  <c r="K87" i="40"/>
  <c r="I87" i="40"/>
  <c r="H87" i="40"/>
  <c r="E87" i="40"/>
  <c r="F87" i="40" s="1"/>
  <c r="O86" i="40"/>
  <c r="N86" i="40"/>
  <c r="L86" i="40"/>
  <c r="K86" i="40"/>
  <c r="I86" i="40"/>
  <c r="H86" i="40"/>
  <c r="E86" i="40"/>
  <c r="F86" i="40" s="1"/>
  <c r="O85" i="40"/>
  <c r="N85" i="40"/>
  <c r="L85" i="40"/>
  <c r="K85" i="40"/>
  <c r="I85" i="40"/>
  <c r="H85" i="40"/>
  <c r="E85" i="40"/>
  <c r="F85" i="40" s="1"/>
  <c r="O84" i="40"/>
  <c r="N84" i="40"/>
  <c r="L84" i="40"/>
  <c r="K84" i="40"/>
  <c r="I84" i="40"/>
  <c r="H84" i="40"/>
  <c r="E84" i="40"/>
  <c r="F84" i="40" s="1"/>
  <c r="O83" i="40"/>
  <c r="N83" i="40"/>
  <c r="L83" i="40"/>
  <c r="K83" i="40"/>
  <c r="I83" i="40"/>
  <c r="H83" i="40"/>
  <c r="E83" i="40"/>
  <c r="F83" i="40" s="1"/>
  <c r="O82" i="40"/>
  <c r="N82" i="40"/>
  <c r="L82" i="40"/>
  <c r="K82" i="40"/>
  <c r="I82" i="40"/>
  <c r="H82" i="40"/>
  <c r="E82" i="40"/>
  <c r="F82" i="40" s="1"/>
  <c r="O81" i="40"/>
  <c r="N81" i="40"/>
  <c r="L81" i="40"/>
  <c r="K81" i="40"/>
  <c r="I81" i="40"/>
  <c r="H81" i="40"/>
  <c r="E81" i="40"/>
  <c r="F81" i="40" s="1"/>
  <c r="O80" i="40"/>
  <c r="N80" i="40"/>
  <c r="L80" i="40"/>
  <c r="K80" i="40"/>
  <c r="I80" i="40"/>
  <c r="H80" i="40"/>
  <c r="E80" i="40"/>
  <c r="F80" i="40" s="1"/>
  <c r="O79" i="40"/>
  <c r="N79" i="40"/>
  <c r="L79" i="40"/>
  <c r="K79" i="40"/>
  <c r="I79" i="40"/>
  <c r="H79" i="40"/>
  <c r="E79" i="40"/>
  <c r="F79" i="40" s="1"/>
  <c r="O78" i="40"/>
  <c r="N78" i="40"/>
  <c r="L78" i="40"/>
  <c r="K78" i="40"/>
  <c r="I78" i="40"/>
  <c r="H78" i="40"/>
  <c r="E78" i="40"/>
  <c r="F78" i="40" s="1"/>
  <c r="O77" i="40"/>
  <c r="N77" i="40"/>
  <c r="L77" i="40"/>
  <c r="K77" i="40"/>
  <c r="I77" i="40"/>
  <c r="H77" i="40"/>
  <c r="E77" i="40"/>
  <c r="F77" i="40" s="1"/>
  <c r="O76" i="40"/>
  <c r="N76" i="40"/>
  <c r="L76" i="40"/>
  <c r="K76" i="40"/>
  <c r="I76" i="40"/>
  <c r="H76" i="40"/>
  <c r="E76" i="40"/>
  <c r="F76" i="40" s="1"/>
  <c r="O75" i="40"/>
  <c r="N75" i="40"/>
  <c r="L75" i="40"/>
  <c r="K75" i="40"/>
  <c r="I75" i="40"/>
  <c r="H75" i="40"/>
  <c r="E75" i="40"/>
  <c r="F75" i="40" s="1"/>
  <c r="O74" i="40"/>
  <c r="N74" i="40"/>
  <c r="L74" i="40"/>
  <c r="K74" i="40"/>
  <c r="I74" i="40"/>
  <c r="H74" i="40"/>
  <c r="E74" i="40"/>
  <c r="F74" i="40" s="1"/>
  <c r="O73" i="40"/>
  <c r="N73" i="40"/>
  <c r="L73" i="40"/>
  <c r="K73" i="40"/>
  <c r="I73" i="40"/>
  <c r="H73" i="40"/>
  <c r="E73" i="40"/>
  <c r="F73" i="40" s="1"/>
  <c r="O72" i="40"/>
  <c r="N72" i="40"/>
  <c r="L72" i="40"/>
  <c r="K72" i="40"/>
  <c r="I72" i="40"/>
  <c r="H72" i="40"/>
  <c r="E72" i="40"/>
  <c r="F72" i="40" s="1"/>
  <c r="O71" i="40"/>
  <c r="O91" i="40" s="1"/>
  <c r="N71" i="40"/>
  <c r="N91" i="40" s="1"/>
  <c r="L71" i="40"/>
  <c r="L91" i="40" s="1"/>
  <c r="K71" i="40"/>
  <c r="I71" i="40"/>
  <c r="I91" i="40" s="1"/>
  <c r="H71" i="40"/>
  <c r="H91" i="40" s="1"/>
  <c r="E71" i="40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E63" i="40"/>
  <c r="F63" i="40" s="1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E61" i="40"/>
  <c r="F61" i="40" s="1"/>
  <c r="O60" i="40"/>
  <c r="N60" i="40"/>
  <c r="L60" i="40"/>
  <c r="K60" i="40"/>
  <c r="I60" i="40"/>
  <c r="H60" i="40"/>
  <c r="F60" i="40"/>
  <c r="E60" i="40"/>
  <c r="O59" i="40"/>
  <c r="N59" i="40"/>
  <c r="L59" i="40"/>
  <c r="K59" i="40"/>
  <c r="I59" i="40"/>
  <c r="H59" i="40"/>
  <c r="E59" i="40"/>
  <c r="F59" i="40" s="1"/>
  <c r="O58" i="40"/>
  <c r="N58" i="40"/>
  <c r="L58" i="40"/>
  <c r="K58" i="40"/>
  <c r="I58" i="40"/>
  <c r="H58" i="40"/>
  <c r="F58" i="40"/>
  <c r="E58" i="40"/>
  <c r="O57" i="40"/>
  <c r="N57" i="40"/>
  <c r="L57" i="40"/>
  <c r="K57" i="40"/>
  <c r="I57" i="40"/>
  <c r="H57" i="40"/>
  <c r="E57" i="40"/>
  <c r="F57" i="40" s="1"/>
  <c r="O56" i="40"/>
  <c r="N56" i="40"/>
  <c r="L56" i="40"/>
  <c r="K56" i="40"/>
  <c r="I56" i="40"/>
  <c r="H56" i="40"/>
  <c r="F56" i="40"/>
  <c r="E56" i="40"/>
  <c r="O55" i="40"/>
  <c r="N55" i="40"/>
  <c r="L55" i="40"/>
  <c r="K55" i="40"/>
  <c r="I55" i="40"/>
  <c r="H55" i="40"/>
  <c r="E55" i="40"/>
  <c r="F55" i="40" s="1"/>
  <c r="O54" i="40"/>
  <c r="N54" i="40"/>
  <c r="L54" i="40"/>
  <c r="K54" i="40"/>
  <c r="I54" i="40"/>
  <c r="H54" i="40"/>
  <c r="F54" i="40"/>
  <c r="E54" i="40"/>
  <c r="O53" i="40"/>
  <c r="N53" i="40"/>
  <c r="L53" i="40"/>
  <c r="K53" i="40"/>
  <c r="I53" i="40"/>
  <c r="H53" i="40"/>
  <c r="E53" i="40"/>
  <c r="F53" i="40" s="1"/>
  <c r="O52" i="40"/>
  <c r="N52" i="40"/>
  <c r="L52" i="40"/>
  <c r="K52" i="40"/>
  <c r="I52" i="40"/>
  <c r="H52" i="40"/>
  <c r="F52" i="40"/>
  <c r="E52" i="40"/>
  <c r="O51" i="40"/>
  <c r="N51" i="40"/>
  <c r="L51" i="40"/>
  <c r="K51" i="40"/>
  <c r="I51" i="40"/>
  <c r="H51" i="40"/>
  <c r="E51" i="40"/>
  <c r="F51" i="40" s="1"/>
  <c r="O50" i="40"/>
  <c r="N50" i="40"/>
  <c r="L50" i="40"/>
  <c r="K50" i="40"/>
  <c r="I50" i="40"/>
  <c r="H50" i="40"/>
  <c r="F50" i="40"/>
  <c r="E50" i="40"/>
  <c r="O49" i="40"/>
  <c r="N49" i="40"/>
  <c r="L49" i="40"/>
  <c r="K49" i="40"/>
  <c r="I49" i="40"/>
  <c r="H49" i="40"/>
  <c r="E49" i="40"/>
  <c r="F49" i="40" s="1"/>
  <c r="O48" i="40"/>
  <c r="N48" i="40"/>
  <c r="L48" i="40"/>
  <c r="K48" i="40"/>
  <c r="I48" i="40"/>
  <c r="H48" i="40"/>
  <c r="F48" i="40"/>
  <c r="E48" i="40"/>
  <c r="O47" i="40"/>
  <c r="N47" i="40"/>
  <c r="L47" i="40"/>
  <c r="K47" i="40"/>
  <c r="I47" i="40"/>
  <c r="H47" i="40"/>
  <c r="E47" i="40"/>
  <c r="F47" i="40" s="1"/>
  <c r="O46" i="40"/>
  <c r="N46" i="40"/>
  <c r="L46" i="40"/>
  <c r="K46" i="40"/>
  <c r="I46" i="40"/>
  <c r="H46" i="40"/>
  <c r="F46" i="40"/>
  <c r="E46" i="40"/>
  <c r="O45" i="40"/>
  <c r="N45" i="40"/>
  <c r="L45" i="40"/>
  <c r="K45" i="40"/>
  <c r="I45" i="40"/>
  <c r="H45" i="40"/>
  <c r="E45" i="40"/>
  <c r="F45" i="40" s="1"/>
  <c r="O44" i="40"/>
  <c r="O64" i="40" s="1"/>
  <c r="N44" i="40"/>
  <c r="N64" i="40" s="1"/>
  <c r="L44" i="40"/>
  <c r="L64" i="40" s="1"/>
  <c r="K44" i="40"/>
  <c r="K64" i="40" s="1"/>
  <c r="I44" i="40"/>
  <c r="I64" i="40" s="1"/>
  <c r="H44" i="40"/>
  <c r="H64" i="40" s="1"/>
  <c r="F44" i="40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I198" i="39"/>
  <c r="H198" i="39"/>
  <c r="E198" i="39"/>
  <c r="F198" i="39" s="1"/>
  <c r="N197" i="39"/>
  <c r="O197" i="39" s="1"/>
  <c r="L197" i="39"/>
  <c r="K197" i="39"/>
  <c r="H197" i="39"/>
  <c r="I197" i="39" s="1"/>
  <c r="E197" i="39"/>
  <c r="F197" i="39" s="1"/>
  <c r="N196" i="39"/>
  <c r="O196" i="39" s="1"/>
  <c r="L196" i="39"/>
  <c r="K196" i="39"/>
  <c r="H196" i="39"/>
  <c r="I196" i="39" s="1"/>
  <c r="F196" i="39"/>
  <c r="E196" i="39"/>
  <c r="N195" i="39"/>
  <c r="O195" i="39" s="1"/>
  <c r="L195" i="39"/>
  <c r="K195" i="39"/>
  <c r="H195" i="39"/>
  <c r="I195" i="39" s="1"/>
  <c r="E195" i="39"/>
  <c r="F195" i="39" s="1"/>
  <c r="N194" i="39"/>
  <c r="O194" i="39" s="1"/>
  <c r="L194" i="39"/>
  <c r="K194" i="39"/>
  <c r="H194" i="39"/>
  <c r="I194" i="39" s="1"/>
  <c r="E194" i="39"/>
  <c r="F194" i="39" s="1"/>
  <c r="N193" i="39"/>
  <c r="O193" i="39" s="1"/>
  <c r="L193" i="39"/>
  <c r="K193" i="39"/>
  <c r="H193" i="39"/>
  <c r="I193" i="39" s="1"/>
  <c r="E193" i="39"/>
  <c r="F193" i="39" s="1"/>
  <c r="N192" i="39"/>
  <c r="O192" i="39" s="1"/>
  <c r="L192" i="39"/>
  <c r="K192" i="39"/>
  <c r="H192" i="39"/>
  <c r="I192" i="39" s="1"/>
  <c r="E192" i="39"/>
  <c r="F192" i="39" s="1"/>
  <c r="N191" i="39"/>
  <c r="O191" i="39" s="1"/>
  <c r="L191" i="39"/>
  <c r="K191" i="39"/>
  <c r="H191" i="39"/>
  <c r="I191" i="39" s="1"/>
  <c r="E191" i="39"/>
  <c r="F191" i="39" s="1"/>
  <c r="N190" i="39"/>
  <c r="O190" i="39" s="1"/>
  <c r="L190" i="39"/>
  <c r="K190" i="39"/>
  <c r="H190" i="39"/>
  <c r="I190" i="39" s="1"/>
  <c r="E190" i="39"/>
  <c r="F190" i="39" s="1"/>
  <c r="N189" i="39"/>
  <c r="O189" i="39" s="1"/>
  <c r="L189" i="39"/>
  <c r="K189" i="39"/>
  <c r="H189" i="39"/>
  <c r="I189" i="39" s="1"/>
  <c r="E189" i="39"/>
  <c r="F189" i="39" s="1"/>
  <c r="N188" i="39"/>
  <c r="O188" i="39" s="1"/>
  <c r="L188" i="39"/>
  <c r="K188" i="39"/>
  <c r="H188" i="39"/>
  <c r="I188" i="39" s="1"/>
  <c r="E188" i="39"/>
  <c r="F188" i="39" s="1"/>
  <c r="N187" i="39"/>
  <c r="O187" i="39" s="1"/>
  <c r="L187" i="39"/>
  <c r="K187" i="39"/>
  <c r="H187" i="39"/>
  <c r="I187" i="39" s="1"/>
  <c r="E187" i="39"/>
  <c r="F187" i="39" s="1"/>
  <c r="N186" i="39"/>
  <c r="O186" i="39" s="1"/>
  <c r="L186" i="39"/>
  <c r="K186" i="39"/>
  <c r="H186" i="39"/>
  <c r="I186" i="39" s="1"/>
  <c r="E186" i="39"/>
  <c r="F186" i="39" s="1"/>
  <c r="N185" i="39"/>
  <c r="O185" i="39" s="1"/>
  <c r="L185" i="39"/>
  <c r="K185" i="39"/>
  <c r="H185" i="39"/>
  <c r="I185" i="39" s="1"/>
  <c r="E185" i="39"/>
  <c r="F185" i="39" s="1"/>
  <c r="N184" i="39"/>
  <c r="O184" i="39" s="1"/>
  <c r="L184" i="39"/>
  <c r="K184" i="39"/>
  <c r="H184" i="39"/>
  <c r="I184" i="39" s="1"/>
  <c r="F184" i="39"/>
  <c r="E184" i="39"/>
  <c r="N183" i="39"/>
  <c r="O183" i="39" s="1"/>
  <c r="L183" i="39"/>
  <c r="K183" i="39"/>
  <c r="H183" i="39"/>
  <c r="I183" i="39" s="1"/>
  <c r="E183" i="39"/>
  <c r="F183" i="39" s="1"/>
  <c r="N182" i="39"/>
  <c r="O182" i="39" s="1"/>
  <c r="L182" i="39"/>
  <c r="K182" i="39"/>
  <c r="H182" i="39"/>
  <c r="I182" i="39" s="1"/>
  <c r="E182" i="39"/>
  <c r="F182" i="39" s="1"/>
  <c r="N181" i="39"/>
  <c r="O181" i="39" s="1"/>
  <c r="L181" i="39"/>
  <c r="K181" i="39"/>
  <c r="H181" i="39"/>
  <c r="I181" i="39" s="1"/>
  <c r="E181" i="39"/>
  <c r="F181" i="39" s="1"/>
  <c r="N180" i="39"/>
  <c r="O180" i="39" s="1"/>
  <c r="L180" i="39"/>
  <c r="K180" i="39"/>
  <c r="H180" i="39"/>
  <c r="I180" i="39" s="1"/>
  <c r="E180" i="39"/>
  <c r="F180" i="39" s="1"/>
  <c r="N179" i="39"/>
  <c r="N199" i="39" s="1"/>
  <c r="L179" i="39"/>
  <c r="L199" i="39" s="1"/>
  <c r="K179" i="39"/>
  <c r="K199" i="39" s="1"/>
  <c r="H179" i="39"/>
  <c r="E179" i="39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E171" i="39"/>
  <c r="F171" i="39" s="1"/>
  <c r="N170" i="39"/>
  <c r="O170" i="39" s="1"/>
  <c r="L170" i="39"/>
  <c r="K170" i="39"/>
  <c r="H170" i="39"/>
  <c r="I170" i="39" s="1"/>
  <c r="E170" i="39"/>
  <c r="F170" i="39" s="1"/>
  <c r="N169" i="39"/>
  <c r="O169" i="39" s="1"/>
  <c r="L169" i="39"/>
  <c r="K169" i="39"/>
  <c r="H169" i="39"/>
  <c r="I169" i="39" s="1"/>
  <c r="E169" i="39"/>
  <c r="F169" i="39" s="1"/>
  <c r="N168" i="39"/>
  <c r="O168" i="39" s="1"/>
  <c r="L168" i="39"/>
  <c r="K168" i="39"/>
  <c r="H168" i="39"/>
  <c r="I168" i="39" s="1"/>
  <c r="E168" i="39"/>
  <c r="F168" i="39" s="1"/>
  <c r="N167" i="39"/>
  <c r="O167" i="39" s="1"/>
  <c r="L167" i="39"/>
  <c r="K167" i="39"/>
  <c r="I167" i="39"/>
  <c r="H167" i="39"/>
  <c r="E167" i="39"/>
  <c r="F167" i="39" s="1"/>
  <c r="N166" i="39"/>
  <c r="O166" i="39" s="1"/>
  <c r="L166" i="39"/>
  <c r="K166" i="39"/>
  <c r="H166" i="39"/>
  <c r="I166" i="39" s="1"/>
  <c r="E166" i="39"/>
  <c r="F166" i="39" s="1"/>
  <c r="N165" i="39"/>
  <c r="O165" i="39" s="1"/>
  <c r="L165" i="39"/>
  <c r="K165" i="39"/>
  <c r="H165" i="39"/>
  <c r="I165" i="39" s="1"/>
  <c r="F165" i="39"/>
  <c r="E165" i="39"/>
  <c r="N164" i="39"/>
  <c r="O164" i="39" s="1"/>
  <c r="L164" i="39"/>
  <c r="K164" i="39"/>
  <c r="H164" i="39"/>
  <c r="I164" i="39" s="1"/>
  <c r="E164" i="39"/>
  <c r="F164" i="39" s="1"/>
  <c r="N163" i="39"/>
  <c r="O163" i="39" s="1"/>
  <c r="L163" i="39"/>
  <c r="K163" i="39"/>
  <c r="H163" i="39"/>
  <c r="I163" i="39" s="1"/>
  <c r="E163" i="39"/>
  <c r="F163" i="39" s="1"/>
  <c r="N162" i="39"/>
  <c r="O162" i="39" s="1"/>
  <c r="L162" i="39"/>
  <c r="K162" i="39"/>
  <c r="H162" i="39"/>
  <c r="I162" i="39" s="1"/>
  <c r="F162" i="39"/>
  <c r="E162" i="39"/>
  <c r="N161" i="39"/>
  <c r="O161" i="39" s="1"/>
  <c r="L161" i="39"/>
  <c r="K161" i="39"/>
  <c r="H161" i="39"/>
  <c r="I161" i="39" s="1"/>
  <c r="E161" i="39"/>
  <c r="F161" i="39" s="1"/>
  <c r="N160" i="39"/>
  <c r="O160" i="39" s="1"/>
  <c r="L160" i="39"/>
  <c r="K160" i="39"/>
  <c r="H160" i="39"/>
  <c r="I160" i="39" s="1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L158" i="39"/>
  <c r="K158" i="39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L156" i="39"/>
  <c r="K156" i="39"/>
  <c r="H156" i="39"/>
  <c r="I156" i="39" s="1"/>
  <c r="E156" i="39"/>
  <c r="F156" i="39" s="1"/>
  <c r="N155" i="39"/>
  <c r="O155" i="39" s="1"/>
  <c r="L155" i="39"/>
  <c r="K155" i="39"/>
  <c r="H155" i="39"/>
  <c r="I155" i="39" s="1"/>
  <c r="E155" i="39"/>
  <c r="F155" i="39" s="1"/>
  <c r="N154" i="39"/>
  <c r="O154" i="39" s="1"/>
  <c r="L154" i="39"/>
  <c r="K154" i="39"/>
  <c r="H154" i="39"/>
  <c r="I154" i="39" s="1"/>
  <c r="E154" i="39"/>
  <c r="F154" i="39" s="1"/>
  <c r="N153" i="39"/>
  <c r="O153" i="39" s="1"/>
  <c r="L153" i="39"/>
  <c r="K153" i="39"/>
  <c r="H153" i="39"/>
  <c r="I153" i="39" s="1"/>
  <c r="E153" i="39"/>
  <c r="F153" i="39" s="1"/>
  <c r="N152" i="39"/>
  <c r="N172" i="39" s="1"/>
  <c r="L152" i="39"/>
  <c r="L172" i="39" s="1"/>
  <c r="K152" i="39"/>
  <c r="K172" i="39" s="1"/>
  <c r="H152" i="39"/>
  <c r="E152" i="39"/>
  <c r="F152" i="39" s="1"/>
  <c r="M150" i="39"/>
  <c r="J150" i="39"/>
  <c r="G150" i="39"/>
  <c r="D150" i="39"/>
  <c r="B150" i="39"/>
  <c r="M149" i="39"/>
  <c r="G149" i="39"/>
  <c r="B145" i="39"/>
  <c r="N144" i="39"/>
  <c r="O144" i="39" s="1"/>
  <c r="L144" i="39"/>
  <c r="K144" i="39"/>
  <c r="H144" i="39"/>
  <c r="I144" i="39" s="1"/>
  <c r="E144" i="39"/>
  <c r="F144" i="39" s="1"/>
  <c r="N143" i="39"/>
  <c r="O143" i="39" s="1"/>
  <c r="L143" i="39"/>
  <c r="K143" i="39"/>
  <c r="H143" i="39"/>
  <c r="I143" i="39" s="1"/>
  <c r="E143" i="39"/>
  <c r="F143" i="39" s="1"/>
  <c r="N142" i="39"/>
  <c r="O142" i="39" s="1"/>
  <c r="L142" i="39"/>
  <c r="K142" i="39"/>
  <c r="H142" i="39"/>
  <c r="I142" i="39" s="1"/>
  <c r="E142" i="39"/>
  <c r="F142" i="39" s="1"/>
  <c r="N141" i="39"/>
  <c r="O141" i="39" s="1"/>
  <c r="L141" i="39"/>
  <c r="K141" i="39"/>
  <c r="H141" i="39"/>
  <c r="I141" i="39" s="1"/>
  <c r="E141" i="39"/>
  <c r="F141" i="39" s="1"/>
  <c r="N140" i="39"/>
  <c r="O140" i="39" s="1"/>
  <c r="L140" i="39"/>
  <c r="K140" i="39"/>
  <c r="H140" i="39"/>
  <c r="I140" i="39" s="1"/>
  <c r="E140" i="39"/>
  <c r="F140" i="39" s="1"/>
  <c r="N139" i="39"/>
  <c r="O139" i="39" s="1"/>
  <c r="L139" i="39"/>
  <c r="K139" i="39"/>
  <c r="H139" i="39"/>
  <c r="I139" i="39" s="1"/>
  <c r="E139" i="39"/>
  <c r="F139" i="39" s="1"/>
  <c r="N138" i="39"/>
  <c r="O138" i="39" s="1"/>
  <c r="O19" i="39" s="1"/>
  <c r="L138" i="39"/>
  <c r="L19" i="39" s="1"/>
  <c r="K138" i="39"/>
  <c r="H138" i="39"/>
  <c r="I138" i="39" s="1"/>
  <c r="I19" i="39" s="1"/>
  <c r="E138" i="39"/>
  <c r="F138" i="39" s="1"/>
  <c r="F19" i="39" s="1"/>
  <c r="N137" i="39"/>
  <c r="O137" i="39" s="1"/>
  <c r="L137" i="39"/>
  <c r="K137" i="39"/>
  <c r="H137" i="39"/>
  <c r="I137" i="39" s="1"/>
  <c r="E137" i="39"/>
  <c r="F137" i="39" s="1"/>
  <c r="N136" i="39"/>
  <c r="O136" i="39" s="1"/>
  <c r="L136" i="39"/>
  <c r="K136" i="39"/>
  <c r="I136" i="39"/>
  <c r="H136" i="39"/>
  <c r="E136" i="39"/>
  <c r="F136" i="39" s="1"/>
  <c r="N135" i="39"/>
  <c r="O135" i="39" s="1"/>
  <c r="L135" i="39"/>
  <c r="K135" i="39"/>
  <c r="H135" i="39"/>
  <c r="I135" i="39" s="1"/>
  <c r="E135" i="39"/>
  <c r="F135" i="39" s="1"/>
  <c r="N134" i="39"/>
  <c r="O134" i="39" s="1"/>
  <c r="L134" i="39"/>
  <c r="K134" i="39"/>
  <c r="H134" i="39"/>
  <c r="I134" i="39" s="1"/>
  <c r="F134" i="39"/>
  <c r="E134" i="39"/>
  <c r="N133" i="39"/>
  <c r="O133" i="39" s="1"/>
  <c r="L133" i="39"/>
  <c r="K133" i="39"/>
  <c r="H133" i="39"/>
  <c r="I133" i="39" s="1"/>
  <c r="E133" i="39"/>
  <c r="F133" i="39" s="1"/>
  <c r="N132" i="39"/>
  <c r="O132" i="39" s="1"/>
  <c r="L132" i="39"/>
  <c r="K132" i="39"/>
  <c r="H132" i="39"/>
  <c r="I132" i="39" s="1"/>
  <c r="E132" i="39"/>
  <c r="F132" i="39" s="1"/>
  <c r="N131" i="39"/>
  <c r="O131" i="39" s="1"/>
  <c r="L131" i="39"/>
  <c r="K131" i="39"/>
  <c r="H131" i="39"/>
  <c r="I131" i="39" s="1"/>
  <c r="E131" i="39"/>
  <c r="F131" i="39" s="1"/>
  <c r="N130" i="39"/>
  <c r="O130" i="39" s="1"/>
  <c r="L130" i="39"/>
  <c r="K130" i="39"/>
  <c r="H130" i="39"/>
  <c r="I130" i="39" s="1"/>
  <c r="E130" i="39"/>
  <c r="F130" i="39" s="1"/>
  <c r="N129" i="39"/>
  <c r="O129" i="39" s="1"/>
  <c r="O17" i="39" s="1"/>
  <c r="L129" i="39"/>
  <c r="K129" i="39"/>
  <c r="H129" i="39"/>
  <c r="I129" i="39" s="1"/>
  <c r="I17" i="39" s="1"/>
  <c r="E129" i="39"/>
  <c r="F129" i="39" s="1"/>
  <c r="F17" i="39" s="1"/>
  <c r="N128" i="39"/>
  <c r="O128" i="39" s="1"/>
  <c r="L128" i="39"/>
  <c r="K128" i="39"/>
  <c r="H128" i="39"/>
  <c r="I128" i="39" s="1"/>
  <c r="E128" i="39"/>
  <c r="F128" i="39" s="1"/>
  <c r="N127" i="39"/>
  <c r="O127" i="39" s="1"/>
  <c r="L127" i="39"/>
  <c r="K127" i="39"/>
  <c r="H127" i="39"/>
  <c r="I127" i="39" s="1"/>
  <c r="E127" i="39"/>
  <c r="F127" i="39" s="1"/>
  <c r="N126" i="39"/>
  <c r="O126" i="39" s="1"/>
  <c r="L126" i="39"/>
  <c r="K126" i="39"/>
  <c r="H126" i="39"/>
  <c r="I126" i="39" s="1"/>
  <c r="E126" i="39"/>
  <c r="F126" i="39" s="1"/>
  <c r="N125" i="39"/>
  <c r="N145" i="39" s="1"/>
  <c r="L125" i="39"/>
  <c r="L145" i="39" s="1"/>
  <c r="K125" i="39"/>
  <c r="K145" i="39" s="1"/>
  <c r="H125" i="39"/>
  <c r="E125" i="39"/>
  <c r="M123" i="39"/>
  <c r="J123" i="39"/>
  <c r="G123" i="39"/>
  <c r="D123" i="39"/>
  <c r="B123" i="39"/>
  <c r="M122" i="39"/>
  <c r="G122" i="39"/>
  <c r="B118" i="39"/>
  <c r="O117" i="39"/>
  <c r="N117" i="39"/>
  <c r="K117" i="39"/>
  <c r="L117" i="39" s="1"/>
  <c r="H117" i="39"/>
  <c r="I117" i="39" s="1"/>
  <c r="E117" i="39"/>
  <c r="F117" i="39" s="1"/>
  <c r="N116" i="39"/>
  <c r="O116" i="39" s="1"/>
  <c r="K116" i="39"/>
  <c r="L116" i="39" s="1"/>
  <c r="H116" i="39"/>
  <c r="I116" i="39" s="1"/>
  <c r="E116" i="39"/>
  <c r="F116" i="39" s="1"/>
  <c r="N115" i="39"/>
  <c r="O115" i="39" s="1"/>
  <c r="K115" i="39"/>
  <c r="L115" i="39" s="1"/>
  <c r="H115" i="39"/>
  <c r="I115" i="39" s="1"/>
  <c r="E115" i="39"/>
  <c r="F115" i="39" s="1"/>
  <c r="O114" i="39"/>
  <c r="N114" i="39"/>
  <c r="K114" i="39"/>
  <c r="L114" i="39" s="1"/>
  <c r="H114" i="39"/>
  <c r="I114" i="39" s="1"/>
  <c r="E114" i="39"/>
  <c r="F114" i="39" s="1"/>
  <c r="O113" i="39"/>
  <c r="N113" i="39"/>
  <c r="K113" i="39"/>
  <c r="L113" i="39" s="1"/>
  <c r="H113" i="39"/>
  <c r="I113" i="39" s="1"/>
  <c r="E113" i="39"/>
  <c r="F113" i="39" s="1"/>
  <c r="N112" i="39"/>
  <c r="O112" i="39" s="1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E111" i="39"/>
  <c r="F111" i="39" s="1"/>
  <c r="O110" i="39"/>
  <c r="N110" i="39"/>
  <c r="K110" i="39"/>
  <c r="L110" i="39" s="1"/>
  <c r="H110" i="39"/>
  <c r="I110" i="39" s="1"/>
  <c r="E110" i="39"/>
  <c r="F110" i="39" s="1"/>
  <c r="O109" i="39"/>
  <c r="N109" i="39"/>
  <c r="K109" i="39"/>
  <c r="L109" i="39" s="1"/>
  <c r="I109" i="39"/>
  <c r="H109" i="39"/>
  <c r="E109" i="39"/>
  <c r="F109" i="39" s="1"/>
  <c r="N108" i="39"/>
  <c r="O108" i="39" s="1"/>
  <c r="K108" i="39"/>
  <c r="L108" i="39" s="1"/>
  <c r="H108" i="39"/>
  <c r="I108" i="39" s="1"/>
  <c r="E108" i="39"/>
  <c r="F108" i="39" s="1"/>
  <c r="N107" i="39"/>
  <c r="O107" i="39" s="1"/>
  <c r="K107" i="39"/>
  <c r="L107" i="39" s="1"/>
  <c r="H107" i="39"/>
  <c r="I107" i="39" s="1"/>
  <c r="E107" i="39"/>
  <c r="F107" i="39" s="1"/>
  <c r="O106" i="39"/>
  <c r="N106" i="39"/>
  <c r="K106" i="39"/>
  <c r="L106" i="39" s="1"/>
  <c r="H106" i="39"/>
  <c r="I106" i="39" s="1"/>
  <c r="E106" i="39"/>
  <c r="F106" i="39" s="1"/>
  <c r="O105" i="39"/>
  <c r="N105" i="39"/>
  <c r="K105" i="39"/>
  <c r="L105" i="39" s="1"/>
  <c r="H105" i="39"/>
  <c r="I105" i="39" s="1"/>
  <c r="E105" i="39"/>
  <c r="F105" i="39" s="1"/>
  <c r="N104" i="39"/>
  <c r="O104" i="39" s="1"/>
  <c r="K104" i="39"/>
  <c r="L104" i="39" s="1"/>
  <c r="H104" i="39"/>
  <c r="I104" i="39" s="1"/>
  <c r="E104" i="39"/>
  <c r="F104" i="39" s="1"/>
  <c r="N103" i="39"/>
  <c r="O103" i="39" s="1"/>
  <c r="K103" i="39"/>
  <c r="L103" i="39" s="1"/>
  <c r="H103" i="39"/>
  <c r="I103" i="39" s="1"/>
  <c r="E103" i="39"/>
  <c r="F103" i="39" s="1"/>
  <c r="O102" i="39"/>
  <c r="N102" i="39"/>
  <c r="K102" i="39"/>
  <c r="L102" i="39" s="1"/>
  <c r="H102" i="39"/>
  <c r="I102" i="39" s="1"/>
  <c r="E102" i="39"/>
  <c r="F102" i="39" s="1"/>
  <c r="O101" i="39"/>
  <c r="N101" i="39"/>
  <c r="K101" i="39"/>
  <c r="L101" i="39" s="1"/>
  <c r="H101" i="39"/>
  <c r="I101" i="39" s="1"/>
  <c r="E101" i="39"/>
  <c r="F101" i="39" s="1"/>
  <c r="N100" i="39"/>
  <c r="O100" i="39" s="1"/>
  <c r="K100" i="39"/>
  <c r="L100" i="39" s="1"/>
  <c r="H100" i="39"/>
  <c r="I100" i="39" s="1"/>
  <c r="E100" i="39"/>
  <c r="F100" i="39" s="1"/>
  <c r="N99" i="39"/>
  <c r="O99" i="39" s="1"/>
  <c r="K99" i="39"/>
  <c r="L99" i="39" s="1"/>
  <c r="I99" i="39"/>
  <c r="H99" i="39"/>
  <c r="E99" i="39"/>
  <c r="F99" i="39" s="1"/>
  <c r="O98" i="39"/>
  <c r="N98" i="39"/>
  <c r="K98" i="39"/>
  <c r="K118" i="39" s="1"/>
  <c r="H98" i="39"/>
  <c r="E98" i="39"/>
  <c r="M96" i="39"/>
  <c r="J96" i="39"/>
  <c r="G96" i="39"/>
  <c r="D96" i="39"/>
  <c r="B96" i="39"/>
  <c r="M95" i="39"/>
  <c r="G95" i="39"/>
  <c r="B91" i="39"/>
  <c r="O90" i="39"/>
  <c r="N90" i="39"/>
  <c r="L90" i="39"/>
  <c r="K90" i="39"/>
  <c r="H90" i="39"/>
  <c r="I90" i="39" s="1"/>
  <c r="E90" i="39"/>
  <c r="F90" i="39" s="1"/>
  <c r="O89" i="39"/>
  <c r="N89" i="39"/>
  <c r="L89" i="39"/>
  <c r="K89" i="39"/>
  <c r="I89" i="39"/>
  <c r="H89" i="39"/>
  <c r="E89" i="39"/>
  <c r="F89" i="39" s="1"/>
  <c r="O88" i="39"/>
  <c r="N88" i="39"/>
  <c r="L88" i="39"/>
  <c r="K88" i="39"/>
  <c r="H88" i="39"/>
  <c r="I88" i="39" s="1"/>
  <c r="E88" i="39"/>
  <c r="F88" i="39" s="1"/>
  <c r="O87" i="39"/>
  <c r="N87" i="39"/>
  <c r="L87" i="39"/>
  <c r="K87" i="39"/>
  <c r="I87" i="39"/>
  <c r="H87" i="39"/>
  <c r="E87" i="39"/>
  <c r="F87" i="39" s="1"/>
  <c r="F20" i="39" s="1"/>
  <c r="O86" i="39"/>
  <c r="N86" i="39"/>
  <c r="L86" i="39"/>
  <c r="K86" i="39"/>
  <c r="H86" i="39"/>
  <c r="I86" i="39" s="1"/>
  <c r="E86" i="39"/>
  <c r="F86" i="39" s="1"/>
  <c r="O85" i="39"/>
  <c r="N85" i="39"/>
  <c r="L85" i="39"/>
  <c r="K85" i="39"/>
  <c r="I85" i="39"/>
  <c r="H85" i="39"/>
  <c r="E85" i="39"/>
  <c r="F85" i="39" s="1"/>
  <c r="O84" i="39"/>
  <c r="N84" i="39"/>
  <c r="L84" i="39"/>
  <c r="K84" i="39"/>
  <c r="H84" i="39"/>
  <c r="I84" i="39" s="1"/>
  <c r="E84" i="39"/>
  <c r="F84" i="39" s="1"/>
  <c r="O83" i="39"/>
  <c r="N83" i="39"/>
  <c r="L83" i="39"/>
  <c r="K83" i="39"/>
  <c r="I83" i="39"/>
  <c r="H83" i="39"/>
  <c r="E83" i="39"/>
  <c r="F83" i="39" s="1"/>
  <c r="O82" i="39"/>
  <c r="N82" i="39"/>
  <c r="L82" i="39"/>
  <c r="K82" i="39"/>
  <c r="H82" i="39"/>
  <c r="I82" i="39" s="1"/>
  <c r="E82" i="39"/>
  <c r="F82" i="39" s="1"/>
  <c r="O81" i="39"/>
  <c r="N81" i="39"/>
  <c r="L81" i="39"/>
  <c r="K81" i="39"/>
  <c r="I81" i="39"/>
  <c r="H81" i="39"/>
  <c r="E81" i="39"/>
  <c r="F81" i="39" s="1"/>
  <c r="O80" i="39"/>
  <c r="N80" i="39"/>
  <c r="L80" i="39"/>
  <c r="K80" i="39"/>
  <c r="H80" i="39"/>
  <c r="I80" i="39" s="1"/>
  <c r="E80" i="39"/>
  <c r="F80" i="39" s="1"/>
  <c r="O79" i="39"/>
  <c r="N79" i="39"/>
  <c r="L79" i="39"/>
  <c r="K79" i="39"/>
  <c r="I79" i="39"/>
  <c r="H79" i="39"/>
  <c r="E79" i="39"/>
  <c r="F79" i="39" s="1"/>
  <c r="O78" i="39"/>
  <c r="N78" i="39"/>
  <c r="L78" i="39"/>
  <c r="K78" i="39"/>
  <c r="H78" i="39"/>
  <c r="I78" i="39" s="1"/>
  <c r="E78" i="39"/>
  <c r="F78" i="39" s="1"/>
  <c r="O77" i="39"/>
  <c r="N77" i="39"/>
  <c r="L77" i="39"/>
  <c r="K77" i="39"/>
  <c r="I77" i="39"/>
  <c r="H77" i="39"/>
  <c r="E77" i="39"/>
  <c r="F77" i="39" s="1"/>
  <c r="O76" i="39"/>
  <c r="N76" i="39"/>
  <c r="L76" i="39"/>
  <c r="K76" i="39"/>
  <c r="H76" i="39"/>
  <c r="I76" i="39" s="1"/>
  <c r="E76" i="39"/>
  <c r="F76" i="39" s="1"/>
  <c r="O75" i="39"/>
  <c r="N75" i="39"/>
  <c r="L75" i="39"/>
  <c r="K75" i="39"/>
  <c r="I75" i="39"/>
  <c r="H75" i="39"/>
  <c r="E75" i="39"/>
  <c r="F75" i="39" s="1"/>
  <c r="O74" i="39"/>
  <c r="N74" i="39"/>
  <c r="L74" i="39"/>
  <c r="K74" i="39"/>
  <c r="H74" i="39"/>
  <c r="I74" i="39" s="1"/>
  <c r="E74" i="39"/>
  <c r="F74" i="39" s="1"/>
  <c r="O73" i="39"/>
  <c r="N73" i="39"/>
  <c r="L73" i="39"/>
  <c r="K73" i="39"/>
  <c r="I73" i="39"/>
  <c r="H73" i="39"/>
  <c r="E73" i="39"/>
  <c r="F73" i="39" s="1"/>
  <c r="O72" i="39"/>
  <c r="N72" i="39"/>
  <c r="L72" i="39"/>
  <c r="K72" i="39"/>
  <c r="H72" i="39"/>
  <c r="I72" i="39" s="1"/>
  <c r="E72" i="39"/>
  <c r="F72" i="39" s="1"/>
  <c r="O71" i="39"/>
  <c r="O91" i="39" s="1"/>
  <c r="N71" i="39"/>
  <c r="N91" i="39" s="1"/>
  <c r="K71" i="39"/>
  <c r="K91" i="39" s="1"/>
  <c r="H71" i="39"/>
  <c r="E71" i="39"/>
  <c r="M69" i="39"/>
  <c r="J69" i="39"/>
  <c r="G69" i="39"/>
  <c r="D69" i="39"/>
  <c r="B69" i="39"/>
  <c r="M68" i="39"/>
  <c r="G68" i="39"/>
  <c r="B64" i="39"/>
  <c r="N63" i="39"/>
  <c r="O63" i="39" s="1"/>
  <c r="K63" i="39"/>
  <c r="L63" i="39" s="1"/>
  <c r="H63" i="39"/>
  <c r="I63" i="39" s="1"/>
  <c r="E63" i="39"/>
  <c r="F63" i="39" s="1"/>
  <c r="N62" i="39"/>
  <c r="O62" i="39" s="1"/>
  <c r="K62" i="39"/>
  <c r="L62" i="39" s="1"/>
  <c r="H62" i="39"/>
  <c r="I62" i="39" s="1"/>
  <c r="E62" i="39"/>
  <c r="F62" i="39" s="1"/>
  <c r="O61" i="39"/>
  <c r="N61" i="39"/>
  <c r="L61" i="39"/>
  <c r="K61" i="39"/>
  <c r="H61" i="39"/>
  <c r="I61" i="39" s="1"/>
  <c r="E61" i="39"/>
  <c r="F61" i="39" s="1"/>
  <c r="O60" i="39"/>
  <c r="N60" i="39"/>
  <c r="L60" i="39"/>
  <c r="K60" i="39"/>
  <c r="H60" i="39"/>
  <c r="I60" i="39" s="1"/>
  <c r="E60" i="39"/>
  <c r="F60" i="39" s="1"/>
  <c r="O59" i="39"/>
  <c r="N59" i="39"/>
  <c r="L59" i="39"/>
  <c r="K59" i="39"/>
  <c r="H59" i="39"/>
  <c r="I59" i="39" s="1"/>
  <c r="E59" i="39"/>
  <c r="F59" i="39" s="1"/>
  <c r="O58" i="39"/>
  <c r="N58" i="39"/>
  <c r="K58" i="39"/>
  <c r="L58" i="39" s="1"/>
  <c r="H58" i="39"/>
  <c r="I58" i="39" s="1"/>
  <c r="E58" i="39"/>
  <c r="F58" i="39" s="1"/>
  <c r="O57" i="39"/>
  <c r="N57" i="39"/>
  <c r="K57" i="39"/>
  <c r="L57" i="39" s="1"/>
  <c r="H57" i="39"/>
  <c r="I57" i="39" s="1"/>
  <c r="E57" i="39"/>
  <c r="F57" i="39" s="1"/>
  <c r="N56" i="39"/>
  <c r="N18" i="39" s="1"/>
  <c r="K56" i="39"/>
  <c r="L56" i="39" s="1"/>
  <c r="L18" i="39" s="1"/>
  <c r="H56" i="39"/>
  <c r="I56" i="39" s="1"/>
  <c r="I18" i="39" s="1"/>
  <c r="E56" i="39"/>
  <c r="F56" i="39" s="1"/>
  <c r="F18" i="39" s="1"/>
  <c r="N55" i="39"/>
  <c r="O55" i="39" s="1"/>
  <c r="K55" i="39"/>
  <c r="L55" i="39" s="1"/>
  <c r="H55" i="39"/>
  <c r="I55" i="39" s="1"/>
  <c r="E55" i="39"/>
  <c r="F55" i="39" s="1"/>
  <c r="O54" i="39"/>
  <c r="N54" i="39"/>
  <c r="K54" i="39"/>
  <c r="L54" i="39" s="1"/>
  <c r="H54" i="39"/>
  <c r="I54" i="39" s="1"/>
  <c r="F54" i="39"/>
  <c r="E54" i="39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O49" i="39"/>
  <c r="N49" i="39"/>
  <c r="K49" i="39"/>
  <c r="L49" i="39" s="1"/>
  <c r="H49" i="39"/>
  <c r="I49" i="39" s="1"/>
  <c r="E49" i="39"/>
  <c r="F49" i="39" s="1"/>
  <c r="N48" i="39"/>
  <c r="O48" i="39" s="1"/>
  <c r="K48" i="39"/>
  <c r="L48" i="39" s="1"/>
  <c r="H48" i="39"/>
  <c r="I48" i="39" s="1"/>
  <c r="E48" i="39"/>
  <c r="F48" i="39" s="1"/>
  <c r="N47" i="39"/>
  <c r="O47" i="39" s="1"/>
  <c r="K47" i="39"/>
  <c r="L47" i="39" s="1"/>
  <c r="H47" i="39"/>
  <c r="I47" i="39" s="1"/>
  <c r="E47" i="39"/>
  <c r="F47" i="39" s="1"/>
  <c r="O46" i="39"/>
  <c r="N46" i="39"/>
  <c r="K46" i="39"/>
  <c r="L46" i="39" s="1"/>
  <c r="I46" i="39"/>
  <c r="H46" i="39"/>
  <c r="E46" i="39"/>
  <c r="F46" i="39" s="1"/>
  <c r="O45" i="39"/>
  <c r="N45" i="39"/>
  <c r="K45" i="39"/>
  <c r="L45" i="39" s="1"/>
  <c r="H45" i="39"/>
  <c r="I45" i="39" s="1"/>
  <c r="E45" i="39"/>
  <c r="F45" i="39" s="1"/>
  <c r="N44" i="39"/>
  <c r="N64" i="39" s="1"/>
  <c r="K44" i="39"/>
  <c r="K64" i="39" s="1"/>
  <c r="H44" i="39"/>
  <c r="E44" i="39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E20" i="39"/>
  <c r="D20" i="39"/>
  <c r="C20" i="39"/>
  <c r="B20" i="39"/>
  <c r="N19" i="39"/>
  <c r="M19" i="39"/>
  <c r="K19" i="39"/>
  <c r="J19" i="39"/>
  <c r="H19" i="39"/>
  <c r="G19" i="39"/>
  <c r="E19" i="39"/>
  <c r="D19" i="39"/>
  <c r="C19" i="39"/>
  <c r="B19" i="39"/>
  <c r="M18" i="39"/>
  <c r="K18" i="39"/>
  <c r="J18" i="39"/>
  <c r="H18" i="39"/>
  <c r="G18" i="39"/>
  <c r="E18" i="39"/>
  <c r="D18" i="39"/>
  <c r="C18" i="39"/>
  <c r="B18" i="39"/>
  <c r="N17" i="39"/>
  <c r="M17" i="39"/>
  <c r="L17" i="39"/>
  <c r="K17" i="39"/>
  <c r="J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I198" i="38"/>
  <c r="H198" i="38"/>
  <c r="F198" i="38"/>
  <c r="E198" i="38"/>
  <c r="N197" i="38"/>
  <c r="O197" i="38" s="1"/>
  <c r="L197" i="38"/>
  <c r="K197" i="38"/>
  <c r="I197" i="38"/>
  <c r="H197" i="38"/>
  <c r="F197" i="38"/>
  <c r="E197" i="38"/>
  <c r="N196" i="38"/>
  <c r="O196" i="38" s="1"/>
  <c r="L196" i="38"/>
  <c r="K196" i="38"/>
  <c r="I196" i="38"/>
  <c r="H196" i="38"/>
  <c r="F196" i="38"/>
  <c r="E196" i="38"/>
  <c r="N195" i="38"/>
  <c r="O195" i="38" s="1"/>
  <c r="L195" i="38"/>
  <c r="K195" i="38"/>
  <c r="I195" i="38"/>
  <c r="H195" i="38"/>
  <c r="F195" i="38"/>
  <c r="E195" i="38"/>
  <c r="N194" i="38"/>
  <c r="O194" i="38" s="1"/>
  <c r="L194" i="38"/>
  <c r="K194" i="38"/>
  <c r="I194" i="38"/>
  <c r="H194" i="38"/>
  <c r="F194" i="38"/>
  <c r="E194" i="38"/>
  <c r="N193" i="38"/>
  <c r="O193" i="38" s="1"/>
  <c r="L193" i="38"/>
  <c r="K193" i="38"/>
  <c r="I193" i="38"/>
  <c r="H193" i="38"/>
  <c r="F193" i="38"/>
  <c r="E193" i="38"/>
  <c r="N192" i="38"/>
  <c r="O192" i="38" s="1"/>
  <c r="L192" i="38"/>
  <c r="K192" i="38"/>
  <c r="I192" i="38"/>
  <c r="H192" i="38"/>
  <c r="F192" i="38"/>
  <c r="E192" i="38"/>
  <c r="N191" i="38"/>
  <c r="O191" i="38" s="1"/>
  <c r="L191" i="38"/>
  <c r="K191" i="38"/>
  <c r="I191" i="38"/>
  <c r="H191" i="38"/>
  <c r="F191" i="38"/>
  <c r="E191" i="38"/>
  <c r="N190" i="38"/>
  <c r="O190" i="38" s="1"/>
  <c r="L190" i="38"/>
  <c r="K190" i="38"/>
  <c r="I190" i="38"/>
  <c r="H190" i="38"/>
  <c r="F190" i="38"/>
  <c r="E190" i="38"/>
  <c r="N189" i="38"/>
  <c r="O189" i="38" s="1"/>
  <c r="L189" i="38"/>
  <c r="K189" i="38"/>
  <c r="I189" i="38"/>
  <c r="H189" i="38"/>
  <c r="F189" i="38"/>
  <c r="E189" i="38"/>
  <c r="N188" i="38"/>
  <c r="O188" i="38" s="1"/>
  <c r="L188" i="38"/>
  <c r="K188" i="38"/>
  <c r="I188" i="38"/>
  <c r="H188" i="38"/>
  <c r="F188" i="38"/>
  <c r="E188" i="38"/>
  <c r="N187" i="38"/>
  <c r="O187" i="38" s="1"/>
  <c r="L187" i="38"/>
  <c r="K187" i="38"/>
  <c r="I187" i="38"/>
  <c r="H187" i="38"/>
  <c r="F187" i="38"/>
  <c r="E187" i="38"/>
  <c r="N186" i="38"/>
  <c r="O186" i="38" s="1"/>
  <c r="L186" i="38"/>
  <c r="K186" i="38"/>
  <c r="I186" i="38"/>
  <c r="H186" i="38"/>
  <c r="F186" i="38"/>
  <c r="E186" i="38"/>
  <c r="N185" i="38"/>
  <c r="O185" i="38" s="1"/>
  <c r="L185" i="38"/>
  <c r="K185" i="38"/>
  <c r="I185" i="38"/>
  <c r="H185" i="38"/>
  <c r="F185" i="38"/>
  <c r="E185" i="38"/>
  <c r="N184" i="38"/>
  <c r="O184" i="38" s="1"/>
  <c r="L184" i="38"/>
  <c r="K184" i="38"/>
  <c r="I184" i="38"/>
  <c r="H184" i="38"/>
  <c r="F184" i="38"/>
  <c r="E184" i="38"/>
  <c r="N183" i="38"/>
  <c r="O183" i="38" s="1"/>
  <c r="L183" i="38"/>
  <c r="K183" i="38"/>
  <c r="I183" i="38"/>
  <c r="H183" i="38"/>
  <c r="F183" i="38"/>
  <c r="E183" i="38"/>
  <c r="N182" i="38"/>
  <c r="O182" i="38" s="1"/>
  <c r="L182" i="38"/>
  <c r="K182" i="38"/>
  <c r="I182" i="38"/>
  <c r="H182" i="38"/>
  <c r="F182" i="38"/>
  <c r="E182" i="38"/>
  <c r="N181" i="38"/>
  <c r="O181" i="38" s="1"/>
  <c r="L181" i="38"/>
  <c r="K181" i="38"/>
  <c r="I181" i="38"/>
  <c r="H181" i="38"/>
  <c r="F181" i="38"/>
  <c r="E181" i="38"/>
  <c r="N180" i="38"/>
  <c r="O180" i="38" s="1"/>
  <c r="L180" i="38"/>
  <c r="K180" i="38"/>
  <c r="I180" i="38"/>
  <c r="H180" i="38"/>
  <c r="F180" i="38"/>
  <c r="E180" i="38"/>
  <c r="N179" i="38"/>
  <c r="N199" i="38" s="1"/>
  <c r="L179" i="38"/>
  <c r="L199" i="38" s="1"/>
  <c r="K179" i="38"/>
  <c r="K199" i="38" s="1"/>
  <c r="I179" i="38"/>
  <c r="I199" i="38" s="1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O21" i="38" s="1"/>
  <c r="L171" i="38"/>
  <c r="K171" i="38"/>
  <c r="H171" i="38"/>
  <c r="I171" i="38" s="1"/>
  <c r="I21" i="38" s="1"/>
  <c r="F171" i="38"/>
  <c r="E171" i="38"/>
  <c r="N170" i="38"/>
  <c r="O170" i="38" s="1"/>
  <c r="K170" i="38"/>
  <c r="L170" i="38" s="1"/>
  <c r="H170" i="38"/>
  <c r="I170" i="38" s="1"/>
  <c r="F170" i="38"/>
  <c r="E170" i="38"/>
  <c r="O169" i="38"/>
  <c r="N169" i="38"/>
  <c r="L169" i="38"/>
  <c r="K169" i="38"/>
  <c r="H169" i="38"/>
  <c r="I169" i="38" s="1"/>
  <c r="F169" i="38"/>
  <c r="E169" i="38"/>
  <c r="N168" i="38"/>
  <c r="O168" i="38" s="1"/>
  <c r="K168" i="38"/>
  <c r="L168" i="38" s="1"/>
  <c r="H168" i="38"/>
  <c r="I168" i="38" s="1"/>
  <c r="F168" i="38"/>
  <c r="E168" i="38"/>
  <c r="N167" i="38"/>
  <c r="O167" i="38" s="1"/>
  <c r="L167" i="38"/>
  <c r="K167" i="38"/>
  <c r="H167" i="38"/>
  <c r="I167" i="38" s="1"/>
  <c r="F167" i="38"/>
  <c r="E167" i="38"/>
  <c r="O166" i="38"/>
  <c r="N166" i="38"/>
  <c r="K166" i="38"/>
  <c r="L166" i="38" s="1"/>
  <c r="H166" i="38"/>
  <c r="I166" i="38" s="1"/>
  <c r="F166" i="38"/>
  <c r="E166" i="38"/>
  <c r="N165" i="38"/>
  <c r="O165" i="38" s="1"/>
  <c r="L165" i="38"/>
  <c r="K165" i="38"/>
  <c r="H165" i="38"/>
  <c r="I165" i="38" s="1"/>
  <c r="F165" i="38"/>
  <c r="E165" i="38"/>
  <c r="O164" i="38"/>
  <c r="N164" i="38"/>
  <c r="K164" i="38"/>
  <c r="L164" i="38" s="1"/>
  <c r="H164" i="38"/>
  <c r="I164" i="38" s="1"/>
  <c r="F164" i="38"/>
  <c r="E164" i="38"/>
  <c r="N163" i="38"/>
  <c r="O163" i="38" s="1"/>
  <c r="L163" i="38"/>
  <c r="K163" i="38"/>
  <c r="H163" i="38"/>
  <c r="I163" i="38" s="1"/>
  <c r="F163" i="38"/>
  <c r="E163" i="38"/>
  <c r="N162" i="38"/>
  <c r="O162" i="38" s="1"/>
  <c r="K162" i="38"/>
  <c r="L162" i="38" s="1"/>
  <c r="H162" i="38"/>
  <c r="I162" i="38" s="1"/>
  <c r="F162" i="38"/>
  <c r="E162" i="38"/>
  <c r="O161" i="38"/>
  <c r="N161" i="38"/>
  <c r="L161" i="38"/>
  <c r="K161" i="38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O158" i="38"/>
  <c r="N158" i="38"/>
  <c r="K158" i="38"/>
  <c r="L158" i="38" s="1"/>
  <c r="H158" i="38"/>
  <c r="I158" i="38" s="1"/>
  <c r="F158" i="38"/>
  <c r="E158" i="38"/>
  <c r="N157" i="38"/>
  <c r="O157" i="38" s="1"/>
  <c r="L157" i="38"/>
  <c r="K157" i="38"/>
  <c r="H157" i="38"/>
  <c r="I157" i="38" s="1"/>
  <c r="F157" i="38"/>
  <c r="E157" i="38"/>
  <c r="N156" i="38"/>
  <c r="O156" i="38" s="1"/>
  <c r="K156" i="38"/>
  <c r="L156" i="38" s="1"/>
  <c r="H156" i="38"/>
  <c r="I156" i="38" s="1"/>
  <c r="F156" i="38"/>
  <c r="E156" i="38"/>
  <c r="N155" i="38"/>
  <c r="O155" i="38" s="1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O153" i="38"/>
  <c r="N153" i="38"/>
  <c r="L153" i="38"/>
  <c r="K153" i="38"/>
  <c r="H153" i="38"/>
  <c r="I153" i="38" s="1"/>
  <c r="F153" i="38"/>
  <c r="E153" i="38"/>
  <c r="N152" i="38"/>
  <c r="N172" i="38" s="1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N144" i="38"/>
  <c r="O144" i="38" s="1"/>
  <c r="L144" i="38"/>
  <c r="K144" i="38"/>
  <c r="H144" i="38"/>
  <c r="I144" i="38" s="1"/>
  <c r="F144" i="38"/>
  <c r="E144" i="38"/>
  <c r="O143" i="38"/>
  <c r="N143" i="38"/>
  <c r="K143" i="38"/>
  <c r="L143" i="38" s="1"/>
  <c r="H143" i="38"/>
  <c r="I143" i="38" s="1"/>
  <c r="F143" i="38"/>
  <c r="E143" i="38"/>
  <c r="N142" i="38"/>
  <c r="O142" i="38" s="1"/>
  <c r="L142" i="38"/>
  <c r="K142" i="38"/>
  <c r="H142" i="38"/>
  <c r="I142" i="38" s="1"/>
  <c r="F142" i="38"/>
  <c r="E142" i="38"/>
  <c r="N141" i="38"/>
  <c r="O141" i="38" s="1"/>
  <c r="K141" i="38"/>
  <c r="L141" i="38" s="1"/>
  <c r="H141" i="38"/>
  <c r="I141" i="38" s="1"/>
  <c r="F141" i="38"/>
  <c r="E141" i="38"/>
  <c r="N140" i="38"/>
  <c r="O140" i="38" s="1"/>
  <c r="L140" i="38"/>
  <c r="K140" i="38"/>
  <c r="H140" i="38"/>
  <c r="I140" i="38" s="1"/>
  <c r="F140" i="38"/>
  <c r="E140" i="38"/>
  <c r="N139" i="38"/>
  <c r="O139" i="38" s="1"/>
  <c r="K139" i="38"/>
  <c r="L139" i="38" s="1"/>
  <c r="H139" i="38"/>
  <c r="I139" i="38" s="1"/>
  <c r="F139" i="38"/>
  <c r="E139" i="38"/>
  <c r="O138" i="38"/>
  <c r="N138" i="38"/>
  <c r="L138" i="38"/>
  <c r="K138" i="38"/>
  <c r="H138" i="38"/>
  <c r="I138" i="38" s="1"/>
  <c r="F138" i="38"/>
  <c r="E138" i="38"/>
  <c r="N137" i="38"/>
  <c r="O137" i="38" s="1"/>
  <c r="K137" i="38"/>
  <c r="L137" i="38" s="1"/>
  <c r="H137" i="38"/>
  <c r="I137" i="38" s="1"/>
  <c r="F137" i="38"/>
  <c r="E137" i="38"/>
  <c r="N136" i="38"/>
  <c r="O136" i="38" s="1"/>
  <c r="L136" i="38"/>
  <c r="K136" i="38"/>
  <c r="H136" i="38"/>
  <c r="I136" i="38" s="1"/>
  <c r="F136" i="38"/>
  <c r="E136" i="38"/>
  <c r="O135" i="38"/>
  <c r="N135" i="38"/>
  <c r="K135" i="38"/>
  <c r="L135" i="38" s="1"/>
  <c r="H135" i="38"/>
  <c r="I135" i="38" s="1"/>
  <c r="F135" i="38"/>
  <c r="E135" i="38"/>
  <c r="N134" i="38"/>
  <c r="O134" i="38" s="1"/>
  <c r="O19" i="38" s="1"/>
  <c r="L134" i="38"/>
  <c r="K134" i="38"/>
  <c r="H134" i="38"/>
  <c r="I134" i="38" s="1"/>
  <c r="I19" i="38" s="1"/>
  <c r="F134" i="38"/>
  <c r="E134" i="38"/>
  <c r="N133" i="38"/>
  <c r="O133" i="38" s="1"/>
  <c r="K133" i="38"/>
  <c r="L133" i="38" s="1"/>
  <c r="H133" i="38"/>
  <c r="I133" i="38" s="1"/>
  <c r="F133" i="38"/>
  <c r="E133" i="38"/>
  <c r="N132" i="38"/>
  <c r="O132" i="38" s="1"/>
  <c r="L132" i="38"/>
  <c r="K132" i="38"/>
  <c r="H132" i="38"/>
  <c r="I132" i="38" s="1"/>
  <c r="F132" i="38"/>
  <c r="E132" i="38"/>
  <c r="N131" i="38"/>
  <c r="O131" i="38" s="1"/>
  <c r="K131" i="38"/>
  <c r="L131" i="38" s="1"/>
  <c r="H131" i="38"/>
  <c r="I131" i="38" s="1"/>
  <c r="F131" i="38"/>
  <c r="E131" i="38"/>
  <c r="O130" i="38"/>
  <c r="N130" i="38"/>
  <c r="L130" i="38"/>
  <c r="K130" i="38"/>
  <c r="H130" i="38"/>
  <c r="I130" i="38" s="1"/>
  <c r="I18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L128" i="38"/>
  <c r="K128" i="38"/>
  <c r="H128" i="38"/>
  <c r="I128" i="38" s="1"/>
  <c r="F128" i="38"/>
  <c r="E128" i="38"/>
  <c r="O127" i="38"/>
  <c r="N127" i="38"/>
  <c r="K127" i="38"/>
  <c r="L127" i="38" s="1"/>
  <c r="H127" i="38"/>
  <c r="I127" i="38" s="1"/>
  <c r="F127" i="38"/>
  <c r="E127" i="38"/>
  <c r="N126" i="38"/>
  <c r="O126" i="38" s="1"/>
  <c r="L126" i="38"/>
  <c r="K126" i="38"/>
  <c r="H126" i="38"/>
  <c r="I126" i="38" s="1"/>
  <c r="F126" i="38"/>
  <c r="E126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L117" i="38"/>
  <c r="K117" i="38"/>
  <c r="H117" i="38"/>
  <c r="I117" i="38" s="1"/>
  <c r="F117" i="38"/>
  <c r="E117" i="38"/>
  <c r="N116" i="38"/>
  <c r="O116" i="38" s="1"/>
  <c r="K116" i="38"/>
  <c r="L116" i="38" s="1"/>
  <c r="H116" i="38"/>
  <c r="I116" i="38" s="1"/>
  <c r="F116" i="38"/>
  <c r="E116" i="38"/>
  <c r="O115" i="38"/>
  <c r="O29" i="38" s="1"/>
  <c r="N115" i="38"/>
  <c r="L115" i="38"/>
  <c r="K115" i="38"/>
  <c r="H115" i="38"/>
  <c r="H29" i="38" s="1"/>
  <c r="F115" i="38"/>
  <c r="E115" i="38"/>
  <c r="N114" i="38"/>
  <c r="O114" i="38" s="1"/>
  <c r="K114" i="38"/>
  <c r="L114" i="38" s="1"/>
  <c r="H114" i="38"/>
  <c r="I114" i="38" s="1"/>
  <c r="F114" i="38"/>
  <c r="E114" i="38"/>
  <c r="N113" i="38"/>
  <c r="O113" i="38" s="1"/>
  <c r="L113" i="38"/>
  <c r="K113" i="38"/>
  <c r="H113" i="38"/>
  <c r="I113" i="38" s="1"/>
  <c r="F113" i="38"/>
  <c r="E113" i="38"/>
  <c r="O112" i="38"/>
  <c r="O28" i="38" s="1"/>
  <c r="N112" i="38"/>
  <c r="K112" i="38"/>
  <c r="L112" i="38" s="1"/>
  <c r="L28" i="38" s="1"/>
  <c r="H112" i="38"/>
  <c r="I112" i="38" s="1"/>
  <c r="I28" i="38" s="1"/>
  <c r="F112" i="38"/>
  <c r="E112" i="38"/>
  <c r="N111" i="38"/>
  <c r="O111" i="38" s="1"/>
  <c r="L111" i="38"/>
  <c r="K111" i="38"/>
  <c r="H111" i="38"/>
  <c r="I111" i="38" s="1"/>
  <c r="F111" i="38"/>
  <c r="E111" i="38"/>
  <c r="N110" i="38"/>
  <c r="O110" i="38" s="1"/>
  <c r="O27" i="38" s="1"/>
  <c r="K110" i="38"/>
  <c r="L110" i="38" s="1"/>
  <c r="L27" i="38" s="1"/>
  <c r="H110" i="38"/>
  <c r="H27" i="38" s="1"/>
  <c r="F110" i="38"/>
  <c r="E110" i="38"/>
  <c r="N109" i="38"/>
  <c r="O109" i="38" s="1"/>
  <c r="L109" i="38"/>
  <c r="K109" i="38"/>
  <c r="H109" i="38"/>
  <c r="I109" i="38" s="1"/>
  <c r="F109" i="38"/>
  <c r="E109" i="38"/>
  <c r="N108" i="38"/>
  <c r="O108" i="38" s="1"/>
  <c r="O25" i="38" s="1"/>
  <c r="K108" i="38"/>
  <c r="L108" i="38" s="1"/>
  <c r="L25" i="38" s="1"/>
  <c r="H108" i="38"/>
  <c r="I108" i="38" s="1"/>
  <c r="I25" i="38" s="1"/>
  <c r="F108" i="38"/>
  <c r="E108" i="38"/>
  <c r="O107" i="38"/>
  <c r="N107" i="38"/>
  <c r="L107" i="38"/>
  <c r="K107" i="38"/>
  <c r="H107" i="38"/>
  <c r="I107" i="38" s="1"/>
  <c r="F107" i="38"/>
  <c r="E107" i="38"/>
  <c r="N106" i="38"/>
  <c r="O106" i="38" s="1"/>
  <c r="K106" i="38"/>
  <c r="L106" i="38" s="1"/>
  <c r="H106" i="38"/>
  <c r="I106" i="38" s="1"/>
  <c r="F106" i="38"/>
  <c r="E106" i="38"/>
  <c r="N105" i="38"/>
  <c r="O105" i="38" s="1"/>
  <c r="L105" i="38"/>
  <c r="K105" i="38"/>
  <c r="H105" i="38"/>
  <c r="I105" i="38" s="1"/>
  <c r="F105" i="38"/>
  <c r="E105" i="38"/>
  <c r="O104" i="38"/>
  <c r="O23" i="38" s="1"/>
  <c r="N104" i="38"/>
  <c r="K104" i="38"/>
  <c r="K23" i="38" s="1"/>
  <c r="H104" i="38"/>
  <c r="H23" i="38" s="1"/>
  <c r="F104" i="38"/>
  <c r="E104" i="38"/>
  <c r="N103" i="38"/>
  <c r="O103" i="38" s="1"/>
  <c r="L103" i="38"/>
  <c r="K103" i="38"/>
  <c r="H103" i="38"/>
  <c r="I103" i="38" s="1"/>
  <c r="F103" i="38"/>
  <c r="E103" i="38"/>
  <c r="N102" i="38"/>
  <c r="O102" i="38" s="1"/>
  <c r="L102" i="38"/>
  <c r="K102" i="38"/>
  <c r="H102" i="38"/>
  <c r="I102" i="38" s="1"/>
  <c r="F102" i="38"/>
  <c r="E102" i="38"/>
  <c r="O101" i="38"/>
  <c r="N101" i="38"/>
  <c r="L101" i="38"/>
  <c r="K101" i="38"/>
  <c r="H101" i="38"/>
  <c r="I101" i="38" s="1"/>
  <c r="F101" i="38"/>
  <c r="E101" i="38"/>
  <c r="N100" i="38"/>
  <c r="O100" i="38" s="1"/>
  <c r="K100" i="38"/>
  <c r="L100" i="38" s="1"/>
  <c r="H100" i="38"/>
  <c r="I100" i="38" s="1"/>
  <c r="F100" i="38"/>
  <c r="E100" i="38"/>
  <c r="N99" i="38"/>
  <c r="O99" i="38" s="1"/>
  <c r="L99" i="38"/>
  <c r="K99" i="38"/>
  <c r="H99" i="38"/>
  <c r="I99" i="38" s="1"/>
  <c r="F99" i="38"/>
  <c r="E99" i="38"/>
  <c r="O98" i="38"/>
  <c r="N98" i="38"/>
  <c r="L98" i="38"/>
  <c r="K98" i="38"/>
  <c r="H98" i="38"/>
  <c r="H118" i="38" s="1"/>
  <c r="F98" i="38"/>
  <c r="F118" i="38" s="1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L90" i="38"/>
  <c r="K90" i="38"/>
  <c r="H90" i="38"/>
  <c r="I90" i="38" s="1"/>
  <c r="E90" i="38"/>
  <c r="F90" i="38" s="1"/>
  <c r="N89" i="38"/>
  <c r="O89" i="38" s="1"/>
  <c r="O20" i="38" s="1"/>
  <c r="L89" i="38"/>
  <c r="K89" i="38"/>
  <c r="H89" i="38"/>
  <c r="I89" i="38" s="1"/>
  <c r="I20" i="38" s="1"/>
  <c r="E89" i="38"/>
  <c r="F89" i="38" s="1"/>
  <c r="F20" i="38" s="1"/>
  <c r="N88" i="38"/>
  <c r="O88" i="38" s="1"/>
  <c r="L88" i="38"/>
  <c r="K88" i="38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O86" i="38"/>
  <c r="N86" i="38"/>
  <c r="L86" i="38"/>
  <c r="K86" i="38"/>
  <c r="H86" i="38"/>
  <c r="I86" i="38" s="1"/>
  <c r="E86" i="38"/>
  <c r="F86" i="38" s="1"/>
  <c r="N85" i="38"/>
  <c r="O85" i="38" s="1"/>
  <c r="K85" i="38"/>
  <c r="L85" i="38" s="1"/>
  <c r="H85" i="38"/>
  <c r="I85" i="38" s="1"/>
  <c r="E85" i="38"/>
  <c r="F85" i="38" s="1"/>
  <c r="N84" i="38"/>
  <c r="O84" i="38" s="1"/>
  <c r="L84" i="38"/>
  <c r="K84" i="38"/>
  <c r="H84" i="38"/>
  <c r="I84" i="38" s="1"/>
  <c r="E84" i="38"/>
  <c r="F84" i="38" s="1"/>
  <c r="N83" i="38"/>
  <c r="O83" i="38" s="1"/>
  <c r="K83" i="38"/>
  <c r="L83" i="38" s="1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L81" i="38"/>
  <c r="K81" i="38"/>
  <c r="H81" i="38"/>
  <c r="I81" i="38" s="1"/>
  <c r="E81" i="38"/>
  <c r="F81" i="38" s="1"/>
  <c r="N80" i="38"/>
  <c r="O80" i="38" s="1"/>
  <c r="L80" i="38"/>
  <c r="K80" i="38"/>
  <c r="H80" i="38"/>
  <c r="I80" i="38" s="1"/>
  <c r="E80" i="38"/>
  <c r="F80" i="38" s="1"/>
  <c r="N79" i="38"/>
  <c r="O79" i="38" s="1"/>
  <c r="L79" i="38"/>
  <c r="K79" i="38"/>
  <c r="I79" i="38"/>
  <c r="H79" i="38"/>
  <c r="E79" i="38"/>
  <c r="F79" i="38" s="1"/>
  <c r="O78" i="38"/>
  <c r="N78" i="38"/>
  <c r="K78" i="38"/>
  <c r="L78" i="38" s="1"/>
  <c r="H78" i="38"/>
  <c r="I78" i="38" s="1"/>
  <c r="E78" i="38"/>
  <c r="F78" i="38" s="1"/>
  <c r="N77" i="38"/>
  <c r="O77" i="38" s="1"/>
  <c r="L77" i="38"/>
  <c r="K77" i="38"/>
  <c r="H77" i="38"/>
  <c r="I77" i="38" s="1"/>
  <c r="E77" i="38"/>
  <c r="F77" i="38" s="1"/>
  <c r="N76" i="38"/>
  <c r="N31" i="38" s="1"/>
  <c r="K76" i="38"/>
  <c r="L76" i="38" s="1"/>
  <c r="L31" i="38" s="1"/>
  <c r="H76" i="38"/>
  <c r="I76" i="38" s="1"/>
  <c r="I31" i="38" s="1"/>
  <c r="E76" i="38"/>
  <c r="F76" i="38" s="1"/>
  <c r="F31" i="38" s="1"/>
  <c r="O75" i="38"/>
  <c r="N75" i="38"/>
  <c r="L75" i="38"/>
  <c r="K75" i="38"/>
  <c r="I75" i="38"/>
  <c r="I30" i="38" s="1"/>
  <c r="H75" i="38"/>
  <c r="E75" i="38"/>
  <c r="F75" i="38" s="1"/>
  <c r="F30" i="38" s="1"/>
  <c r="N74" i="38"/>
  <c r="O74" i="38" s="1"/>
  <c r="L74" i="38"/>
  <c r="K74" i="38"/>
  <c r="H74" i="38"/>
  <c r="I74" i="38" s="1"/>
  <c r="E74" i="38"/>
  <c r="F74" i="38" s="1"/>
  <c r="N73" i="38"/>
  <c r="O73" i="38" s="1"/>
  <c r="O26" i="38" s="1"/>
  <c r="L73" i="38"/>
  <c r="K73" i="38"/>
  <c r="H73" i="38"/>
  <c r="I73" i="38" s="1"/>
  <c r="I26" i="38" s="1"/>
  <c r="E73" i="38"/>
  <c r="F73" i="38" s="1"/>
  <c r="F26" i="38" s="1"/>
  <c r="N72" i="38"/>
  <c r="O72" i="38" s="1"/>
  <c r="L72" i="38"/>
  <c r="K72" i="38"/>
  <c r="H72" i="38"/>
  <c r="I72" i="38" s="1"/>
  <c r="E72" i="38"/>
  <c r="F72" i="38" s="1"/>
  <c r="N71" i="38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E63" i="38"/>
  <c r="F63" i="38" s="1"/>
  <c r="N62" i="38"/>
  <c r="O62" i="38" s="1"/>
  <c r="L62" i="38"/>
  <c r="K62" i="38"/>
  <c r="H62" i="38"/>
  <c r="I62" i="38" s="1"/>
  <c r="E62" i="38"/>
  <c r="F62" i="38" s="1"/>
  <c r="N61" i="38"/>
  <c r="O61" i="38" s="1"/>
  <c r="L61" i="38"/>
  <c r="K61" i="38"/>
  <c r="H61" i="38"/>
  <c r="I61" i="38" s="1"/>
  <c r="E61" i="38"/>
  <c r="F61" i="38" s="1"/>
  <c r="N60" i="38"/>
  <c r="O60" i="38" s="1"/>
  <c r="L60" i="38"/>
  <c r="K60" i="38"/>
  <c r="I60" i="38"/>
  <c r="H60" i="38"/>
  <c r="E60" i="38"/>
  <c r="F60" i="38" s="1"/>
  <c r="N59" i="38"/>
  <c r="O59" i="38" s="1"/>
  <c r="K59" i="38"/>
  <c r="L59" i="38" s="1"/>
  <c r="I59" i="38"/>
  <c r="H59" i="38"/>
  <c r="E59" i="38"/>
  <c r="F59" i="38" s="1"/>
  <c r="O58" i="38"/>
  <c r="N58" i="38"/>
  <c r="L58" i="38"/>
  <c r="K58" i="38"/>
  <c r="H58" i="38"/>
  <c r="I58" i="38" s="1"/>
  <c r="E58" i="38"/>
  <c r="F58" i="38" s="1"/>
  <c r="N57" i="38"/>
  <c r="O57" i="38" s="1"/>
  <c r="L57" i="38"/>
  <c r="K57" i="38"/>
  <c r="I57" i="38"/>
  <c r="H57" i="38"/>
  <c r="E57" i="38"/>
  <c r="F57" i="38" s="1"/>
  <c r="N56" i="38"/>
  <c r="O56" i="38" s="1"/>
  <c r="K56" i="38"/>
  <c r="L56" i="38" s="1"/>
  <c r="I56" i="38"/>
  <c r="H56" i="38"/>
  <c r="E56" i="38"/>
  <c r="F56" i="38" s="1"/>
  <c r="N55" i="38"/>
  <c r="O55" i="38" s="1"/>
  <c r="O17" i="38" s="1"/>
  <c r="L55" i="38"/>
  <c r="K55" i="38"/>
  <c r="I55" i="38"/>
  <c r="H55" i="38"/>
  <c r="E55" i="38"/>
  <c r="F55" i="38" s="1"/>
  <c r="F17" i="38" s="1"/>
  <c r="N54" i="38"/>
  <c r="O54" i="38" s="1"/>
  <c r="L54" i="38"/>
  <c r="K54" i="38"/>
  <c r="H54" i="38"/>
  <c r="I54" i="38" s="1"/>
  <c r="E54" i="38"/>
  <c r="F54" i="38" s="1"/>
  <c r="O53" i="38"/>
  <c r="N53" i="38"/>
  <c r="K53" i="38"/>
  <c r="L53" i="38" s="1"/>
  <c r="I53" i="38"/>
  <c r="H53" i="38"/>
  <c r="E53" i="38"/>
  <c r="F53" i="38" s="1"/>
  <c r="N52" i="38"/>
  <c r="O52" i="38" s="1"/>
  <c r="L52" i="38"/>
  <c r="K52" i="38"/>
  <c r="I52" i="38"/>
  <c r="H52" i="38"/>
  <c r="E52" i="38"/>
  <c r="F52" i="38" s="1"/>
  <c r="N51" i="38"/>
  <c r="O51" i="38" s="1"/>
  <c r="L51" i="38"/>
  <c r="K51" i="38"/>
  <c r="I51" i="38"/>
  <c r="H51" i="38"/>
  <c r="E51" i="38"/>
  <c r="F51" i="38" s="1"/>
  <c r="O50" i="38"/>
  <c r="N50" i="38"/>
  <c r="L50" i="38"/>
  <c r="K50" i="38"/>
  <c r="H50" i="38"/>
  <c r="I50" i="38" s="1"/>
  <c r="I24" i="38" s="1"/>
  <c r="E50" i="38"/>
  <c r="F50" i="38" s="1"/>
  <c r="F24" i="38" s="1"/>
  <c r="N49" i="38"/>
  <c r="O49" i="38" s="1"/>
  <c r="L49" i="38"/>
  <c r="K49" i="38"/>
  <c r="I49" i="38"/>
  <c r="H49" i="38"/>
  <c r="E49" i="38"/>
  <c r="F49" i="38" s="1"/>
  <c r="N48" i="38"/>
  <c r="O48" i="38" s="1"/>
  <c r="K48" i="38"/>
  <c r="L48" i="38" s="1"/>
  <c r="I48" i="38"/>
  <c r="H48" i="38"/>
  <c r="E48" i="38"/>
  <c r="F48" i="38" s="1"/>
  <c r="N47" i="38"/>
  <c r="O47" i="38" s="1"/>
  <c r="O22" i="38" s="1"/>
  <c r="L47" i="38"/>
  <c r="K47" i="38"/>
  <c r="I47" i="38"/>
  <c r="H47" i="38"/>
  <c r="E47" i="38"/>
  <c r="F47" i="38" s="1"/>
  <c r="F22" i="38" s="1"/>
  <c r="N46" i="38"/>
  <c r="O46" i="38" s="1"/>
  <c r="K46" i="38"/>
  <c r="L46" i="38" s="1"/>
  <c r="H46" i="38"/>
  <c r="I46" i="38" s="1"/>
  <c r="E46" i="38"/>
  <c r="F46" i="38" s="1"/>
  <c r="N45" i="38"/>
  <c r="O45" i="38" s="1"/>
  <c r="K45" i="38"/>
  <c r="L45" i="38" s="1"/>
  <c r="I45" i="38"/>
  <c r="H45" i="38"/>
  <c r="E45" i="38"/>
  <c r="F45" i="38" s="1"/>
  <c r="N44" i="38"/>
  <c r="L44" i="38"/>
  <c r="K44" i="38"/>
  <c r="I44" i="38"/>
  <c r="H44" i="38"/>
  <c r="H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M31" i="38"/>
  <c r="K31" i="38"/>
  <c r="J31" i="38"/>
  <c r="H31" i="38"/>
  <c r="G31" i="38"/>
  <c r="E31" i="38"/>
  <c r="D31" i="38"/>
  <c r="C31" i="38"/>
  <c r="B31" i="38"/>
  <c r="O30" i="38"/>
  <c r="N30" i="38"/>
  <c r="M30" i="38"/>
  <c r="L30" i="38"/>
  <c r="K30" i="38"/>
  <c r="J30" i="38"/>
  <c r="H30" i="38"/>
  <c r="G30" i="38"/>
  <c r="E30" i="38"/>
  <c r="D30" i="38"/>
  <c r="C30" i="38"/>
  <c r="B30" i="38"/>
  <c r="N29" i="38"/>
  <c r="M29" i="38"/>
  <c r="L29" i="38"/>
  <c r="K29" i="38"/>
  <c r="J29" i="38"/>
  <c r="G29" i="38"/>
  <c r="F29" i="38"/>
  <c r="E29" i="38"/>
  <c r="D29" i="38"/>
  <c r="C29" i="38"/>
  <c r="B29" i="38"/>
  <c r="N28" i="38"/>
  <c r="M28" i="38"/>
  <c r="J28" i="38"/>
  <c r="H28" i="38"/>
  <c r="G28" i="38"/>
  <c r="F28" i="38"/>
  <c r="E28" i="38"/>
  <c r="D28" i="38"/>
  <c r="C28" i="38"/>
  <c r="B28" i="38"/>
  <c r="N27" i="38"/>
  <c r="M27" i="38"/>
  <c r="K27" i="38"/>
  <c r="J27" i="38"/>
  <c r="G27" i="38"/>
  <c r="F27" i="38"/>
  <c r="E27" i="38"/>
  <c r="D27" i="38"/>
  <c r="C27" i="38"/>
  <c r="B27" i="38"/>
  <c r="N26" i="38"/>
  <c r="M26" i="38"/>
  <c r="L26" i="38"/>
  <c r="K26" i="38"/>
  <c r="J26" i="38"/>
  <c r="H26" i="38"/>
  <c r="G26" i="38"/>
  <c r="E26" i="38"/>
  <c r="D26" i="38"/>
  <c r="C26" i="38"/>
  <c r="B26" i="38"/>
  <c r="N25" i="38"/>
  <c r="M25" i="38"/>
  <c r="K25" i="38"/>
  <c r="J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H24" i="38"/>
  <c r="G24" i="38"/>
  <c r="E24" i="38"/>
  <c r="D24" i="38"/>
  <c r="C24" i="38"/>
  <c r="B24" i="38"/>
  <c r="N23" i="38"/>
  <c r="M23" i="38"/>
  <c r="J23" i="38"/>
  <c r="G23" i="38"/>
  <c r="F23" i="38"/>
  <c r="E23" i="38"/>
  <c r="D23" i="38"/>
  <c r="C23" i="38"/>
  <c r="B23" i="38"/>
  <c r="N22" i="38"/>
  <c r="M22" i="38"/>
  <c r="L22" i="38"/>
  <c r="K22" i="38"/>
  <c r="J22" i="38"/>
  <c r="I22" i="38"/>
  <c r="H22" i="38"/>
  <c r="G22" i="38"/>
  <c r="E22" i="38"/>
  <c r="D22" i="38"/>
  <c r="C22" i="38"/>
  <c r="B22" i="38"/>
  <c r="N21" i="38"/>
  <c r="M21" i="38"/>
  <c r="L21" i="38"/>
  <c r="K21" i="38"/>
  <c r="J21" i="38"/>
  <c r="H21" i="38"/>
  <c r="G21" i="38"/>
  <c r="F21" i="38"/>
  <c r="E21" i="38"/>
  <c r="D21" i="38"/>
  <c r="C21" i="38"/>
  <c r="B21" i="38"/>
  <c r="N20" i="38"/>
  <c r="M20" i="38"/>
  <c r="L20" i="38"/>
  <c r="K20" i="38"/>
  <c r="J20" i="38"/>
  <c r="H20" i="38"/>
  <c r="G20" i="38"/>
  <c r="E20" i="38"/>
  <c r="D20" i="38"/>
  <c r="C20" i="38"/>
  <c r="B20" i="38"/>
  <c r="N19" i="38"/>
  <c r="M19" i="38"/>
  <c r="L19" i="38"/>
  <c r="K19" i="38"/>
  <c r="J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N17" i="38"/>
  <c r="M17" i="38"/>
  <c r="L17" i="38"/>
  <c r="K17" i="38"/>
  <c r="J17" i="38"/>
  <c r="I17" i="38"/>
  <c r="H17" i="38"/>
  <c r="G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I196" i="37"/>
  <c r="H196" i="37"/>
  <c r="F196" i="37"/>
  <c r="E196" i="37"/>
  <c r="N195" i="37"/>
  <c r="O195" i="37" s="1"/>
  <c r="K195" i="37"/>
  <c r="L195" i="37" s="1"/>
  <c r="I195" i="37"/>
  <c r="H195" i="37"/>
  <c r="F195" i="37"/>
  <c r="E195" i="37"/>
  <c r="N194" i="37"/>
  <c r="O194" i="37" s="1"/>
  <c r="K194" i="37"/>
  <c r="L194" i="37" s="1"/>
  <c r="I194" i="37"/>
  <c r="H194" i="37"/>
  <c r="F194" i="37"/>
  <c r="E194" i="37"/>
  <c r="N193" i="37"/>
  <c r="O193" i="37" s="1"/>
  <c r="K193" i="37"/>
  <c r="L193" i="37" s="1"/>
  <c r="H193" i="37"/>
  <c r="I193" i="37" s="1"/>
  <c r="F193" i="37"/>
  <c r="E193" i="37"/>
  <c r="N192" i="37"/>
  <c r="O192" i="37" s="1"/>
  <c r="L192" i="37"/>
  <c r="K192" i="37"/>
  <c r="H192" i="37"/>
  <c r="I192" i="37" s="1"/>
  <c r="F192" i="37"/>
  <c r="E192" i="37"/>
  <c r="N191" i="37"/>
  <c r="O191" i="37" s="1"/>
  <c r="L191" i="37"/>
  <c r="K191" i="37"/>
  <c r="H191" i="37"/>
  <c r="I191" i="37" s="1"/>
  <c r="F191" i="37"/>
  <c r="E191" i="37"/>
  <c r="N190" i="37"/>
  <c r="O190" i="37" s="1"/>
  <c r="K190" i="37"/>
  <c r="L190" i="37" s="1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N188" i="37"/>
  <c r="O188" i="37" s="1"/>
  <c r="L188" i="37"/>
  <c r="K188" i="37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N186" i="37"/>
  <c r="O186" i="37" s="1"/>
  <c r="K186" i="37"/>
  <c r="L186" i="37" s="1"/>
  <c r="H186" i="37"/>
  <c r="I186" i="37" s="1"/>
  <c r="F186" i="37"/>
  <c r="E186" i="37"/>
  <c r="N185" i="37"/>
  <c r="O185" i="37" s="1"/>
  <c r="K185" i="37"/>
  <c r="L185" i="37" s="1"/>
  <c r="H185" i="37"/>
  <c r="I185" i="37" s="1"/>
  <c r="F185" i="37"/>
  <c r="E185" i="37"/>
  <c r="N184" i="37"/>
  <c r="O184" i="37" s="1"/>
  <c r="L184" i="37"/>
  <c r="K184" i="37"/>
  <c r="H184" i="37"/>
  <c r="I184" i="37" s="1"/>
  <c r="F184" i="37"/>
  <c r="E184" i="37"/>
  <c r="N183" i="37"/>
  <c r="O183" i="37" s="1"/>
  <c r="L183" i="37"/>
  <c r="K183" i="37"/>
  <c r="H183" i="37"/>
  <c r="I183" i="37" s="1"/>
  <c r="F183" i="37"/>
  <c r="E183" i="37"/>
  <c r="N182" i="37"/>
  <c r="O182" i="37" s="1"/>
  <c r="K182" i="37"/>
  <c r="L182" i="37" s="1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L180" i="37"/>
  <c r="K180" i="37"/>
  <c r="H180" i="37"/>
  <c r="I180" i="37" s="1"/>
  <c r="F180" i="37"/>
  <c r="E180" i="37"/>
  <c r="O179" i="37"/>
  <c r="N179" i="37"/>
  <c r="L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O21" i="37" s="1"/>
  <c r="K171" i="37"/>
  <c r="L171" i="37" s="1"/>
  <c r="L21" i="37" s="1"/>
  <c r="H171" i="37"/>
  <c r="I171" i="37" s="1"/>
  <c r="I21" i="37" s="1"/>
  <c r="F171" i="37"/>
  <c r="E171" i="37"/>
  <c r="O170" i="37"/>
  <c r="N170" i="37"/>
  <c r="L170" i="37"/>
  <c r="K170" i="37"/>
  <c r="H170" i="37"/>
  <c r="I170" i="37" s="1"/>
  <c r="F170" i="37"/>
  <c r="E170" i="37"/>
  <c r="O169" i="37"/>
  <c r="N169" i="37"/>
  <c r="L169" i="37"/>
  <c r="K169" i="37"/>
  <c r="H169" i="37"/>
  <c r="I169" i="37" s="1"/>
  <c r="F169" i="37"/>
  <c r="E169" i="37"/>
  <c r="N168" i="37"/>
  <c r="O168" i="37" s="1"/>
  <c r="L168" i="37"/>
  <c r="K168" i="37"/>
  <c r="H168" i="37"/>
  <c r="I168" i="37" s="1"/>
  <c r="F168" i="37"/>
  <c r="E168" i="37"/>
  <c r="O167" i="37"/>
  <c r="N167" i="37"/>
  <c r="K167" i="37"/>
  <c r="L167" i="37" s="1"/>
  <c r="H167" i="37"/>
  <c r="I167" i="37" s="1"/>
  <c r="F167" i="37"/>
  <c r="E167" i="37"/>
  <c r="O166" i="37"/>
  <c r="N166" i="37"/>
  <c r="L166" i="37"/>
  <c r="K166" i="37"/>
  <c r="H166" i="37"/>
  <c r="I166" i="37" s="1"/>
  <c r="F166" i="37"/>
  <c r="E166" i="37"/>
  <c r="N165" i="37"/>
  <c r="O165" i="37" s="1"/>
  <c r="L165" i="37"/>
  <c r="K165" i="37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K163" i="37"/>
  <c r="L163" i="37" s="1"/>
  <c r="H163" i="37"/>
  <c r="I163" i="37" s="1"/>
  <c r="F163" i="37"/>
  <c r="E163" i="37"/>
  <c r="N162" i="37"/>
  <c r="O162" i="37" s="1"/>
  <c r="L162" i="37"/>
  <c r="K162" i="37"/>
  <c r="H162" i="37"/>
  <c r="I162" i="37" s="1"/>
  <c r="F162" i="37"/>
  <c r="E162" i="37"/>
  <c r="O161" i="37"/>
  <c r="N161" i="37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O159" i="37"/>
  <c r="N159" i="37"/>
  <c r="K159" i="37"/>
  <c r="L159" i="37" s="1"/>
  <c r="H159" i="37"/>
  <c r="I159" i="37" s="1"/>
  <c r="F159" i="37"/>
  <c r="E159" i="37"/>
  <c r="O158" i="37"/>
  <c r="N158" i="37"/>
  <c r="L158" i="37"/>
  <c r="K158" i="37"/>
  <c r="H158" i="37"/>
  <c r="I158" i="37" s="1"/>
  <c r="F158" i="37"/>
  <c r="E158" i="37"/>
  <c r="O157" i="37"/>
  <c r="N157" i="37"/>
  <c r="L157" i="37"/>
  <c r="K157" i="37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N155" i="37"/>
  <c r="O155" i="37" s="1"/>
  <c r="K155" i="37"/>
  <c r="L155" i="37" s="1"/>
  <c r="H155" i="37"/>
  <c r="I155" i="37" s="1"/>
  <c r="F155" i="37"/>
  <c r="E155" i="37"/>
  <c r="O154" i="37"/>
  <c r="N154" i="37"/>
  <c r="L154" i="37"/>
  <c r="K154" i="37"/>
  <c r="H154" i="37"/>
  <c r="I154" i="37" s="1"/>
  <c r="F154" i="37"/>
  <c r="E154" i="37"/>
  <c r="O153" i="37"/>
  <c r="N153" i="37"/>
  <c r="L153" i="37"/>
  <c r="K153" i="37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K144" i="37"/>
  <c r="L144" i="37" s="1"/>
  <c r="H144" i="37"/>
  <c r="I144" i="37" s="1"/>
  <c r="F144" i="37"/>
  <c r="E144" i="37"/>
  <c r="O143" i="37"/>
  <c r="N143" i="37"/>
  <c r="K143" i="37"/>
  <c r="L143" i="37" s="1"/>
  <c r="H143" i="37"/>
  <c r="I143" i="37" s="1"/>
  <c r="F143" i="37"/>
  <c r="E143" i="37"/>
  <c r="O142" i="37"/>
  <c r="N142" i="37"/>
  <c r="L142" i="37"/>
  <c r="K142" i="37"/>
  <c r="H142" i="37"/>
  <c r="I142" i="37" s="1"/>
  <c r="F142" i="37"/>
  <c r="E142" i="37"/>
  <c r="N141" i="37"/>
  <c r="O141" i="37" s="1"/>
  <c r="L141" i="37"/>
  <c r="K141" i="37"/>
  <c r="H141" i="37"/>
  <c r="I141" i="37" s="1"/>
  <c r="F141" i="37"/>
  <c r="E141" i="37"/>
  <c r="O140" i="37"/>
  <c r="N140" i="37"/>
  <c r="K140" i="37"/>
  <c r="L140" i="37" s="1"/>
  <c r="H140" i="37"/>
  <c r="I140" i="37" s="1"/>
  <c r="F140" i="37"/>
  <c r="E140" i="37"/>
  <c r="O139" i="37"/>
  <c r="N139" i="37"/>
  <c r="K139" i="37"/>
  <c r="L139" i="37" s="1"/>
  <c r="H139" i="37"/>
  <c r="I139" i="37" s="1"/>
  <c r="F139" i="37"/>
  <c r="E139" i="37"/>
  <c r="O138" i="37"/>
  <c r="N138" i="37"/>
  <c r="L138" i="37"/>
  <c r="K138" i="37"/>
  <c r="H138" i="37"/>
  <c r="I138" i="37" s="1"/>
  <c r="F138" i="37"/>
  <c r="E138" i="37"/>
  <c r="N137" i="37"/>
  <c r="O137" i="37" s="1"/>
  <c r="L137" i="37"/>
  <c r="K137" i="37"/>
  <c r="H137" i="37"/>
  <c r="I137" i="37" s="1"/>
  <c r="F137" i="37"/>
  <c r="E137" i="37"/>
  <c r="O136" i="37"/>
  <c r="N136" i="37"/>
  <c r="K136" i="37"/>
  <c r="L136" i="37" s="1"/>
  <c r="H136" i="37"/>
  <c r="I136" i="37" s="1"/>
  <c r="F136" i="37"/>
  <c r="E136" i="37"/>
  <c r="O135" i="37"/>
  <c r="N135" i="37"/>
  <c r="K135" i="37"/>
  <c r="L135" i="37" s="1"/>
  <c r="L19" i="37" s="1"/>
  <c r="H135" i="37"/>
  <c r="I135" i="37" s="1"/>
  <c r="I19" i="37" s="1"/>
  <c r="F135" i="37"/>
  <c r="E135" i="37"/>
  <c r="O134" i="37"/>
  <c r="N134" i="37"/>
  <c r="L134" i="37"/>
  <c r="K134" i="37"/>
  <c r="H134" i="37"/>
  <c r="I134" i="37" s="1"/>
  <c r="F134" i="37"/>
  <c r="E134" i="37"/>
  <c r="N133" i="37"/>
  <c r="O133" i="37" s="1"/>
  <c r="L133" i="37"/>
  <c r="K133" i="37"/>
  <c r="H133" i="37"/>
  <c r="I133" i="37" s="1"/>
  <c r="F133" i="37"/>
  <c r="E133" i="37"/>
  <c r="O132" i="37"/>
  <c r="N132" i="37"/>
  <c r="K132" i="37"/>
  <c r="L132" i="37" s="1"/>
  <c r="H132" i="37"/>
  <c r="I132" i="37" s="1"/>
  <c r="F132" i="37"/>
  <c r="E132" i="37"/>
  <c r="O131" i="37"/>
  <c r="N131" i="37"/>
  <c r="K131" i="37"/>
  <c r="L131" i="37" s="1"/>
  <c r="H131" i="37"/>
  <c r="I131" i="37" s="1"/>
  <c r="F131" i="37"/>
  <c r="E131" i="37"/>
  <c r="O130" i="37"/>
  <c r="N130" i="37"/>
  <c r="L130" i="37"/>
  <c r="K130" i="37"/>
  <c r="H130" i="37"/>
  <c r="I130" i="37" s="1"/>
  <c r="F130" i="37"/>
  <c r="E130" i="37"/>
  <c r="N129" i="37"/>
  <c r="O129" i="37" s="1"/>
  <c r="L129" i="37"/>
  <c r="K129" i="37"/>
  <c r="H129" i="37"/>
  <c r="I129" i="37" s="1"/>
  <c r="F129" i="37"/>
  <c r="E129" i="37"/>
  <c r="O128" i="37"/>
  <c r="N128" i="37"/>
  <c r="K128" i="37"/>
  <c r="L128" i="37" s="1"/>
  <c r="H128" i="37"/>
  <c r="I128" i="37" s="1"/>
  <c r="F128" i="37"/>
  <c r="E128" i="37"/>
  <c r="O127" i="37"/>
  <c r="N127" i="37"/>
  <c r="K127" i="37"/>
  <c r="L127" i="37" s="1"/>
  <c r="L18" i="37" s="1"/>
  <c r="H127" i="37"/>
  <c r="I127" i="37" s="1"/>
  <c r="I18" i="37" s="1"/>
  <c r="F127" i="37"/>
  <c r="E127" i="37"/>
  <c r="O126" i="37"/>
  <c r="N126" i="37"/>
  <c r="L126" i="37"/>
  <c r="K126" i="37"/>
  <c r="H126" i="37"/>
  <c r="I126" i="37" s="1"/>
  <c r="F126" i="37"/>
  <c r="E126" i="37"/>
  <c r="N125" i="37"/>
  <c r="L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O117" i="37"/>
  <c r="N117" i="37"/>
  <c r="K117" i="37"/>
  <c r="L117" i="37" s="1"/>
  <c r="H117" i="37"/>
  <c r="I117" i="37" s="1"/>
  <c r="F117" i="37"/>
  <c r="E117" i="37"/>
  <c r="N116" i="37"/>
  <c r="O116" i="37" s="1"/>
  <c r="K116" i="37"/>
  <c r="L116" i="37" s="1"/>
  <c r="H116" i="37"/>
  <c r="I116" i="37" s="1"/>
  <c r="F116" i="37"/>
  <c r="E116" i="37"/>
  <c r="O115" i="37"/>
  <c r="N115" i="37"/>
  <c r="L115" i="37"/>
  <c r="K115" i="37"/>
  <c r="H115" i="37"/>
  <c r="I115" i="37" s="1"/>
  <c r="F115" i="37"/>
  <c r="E115" i="37"/>
  <c r="N114" i="37"/>
  <c r="O114" i="37" s="1"/>
  <c r="L114" i="37"/>
  <c r="K114" i="37"/>
  <c r="H114" i="37"/>
  <c r="I114" i="37" s="1"/>
  <c r="F114" i="37"/>
  <c r="E114" i="37"/>
  <c r="N113" i="37"/>
  <c r="O113" i="37" s="1"/>
  <c r="K113" i="37"/>
  <c r="L113" i="37" s="1"/>
  <c r="H113" i="37"/>
  <c r="I113" i="37" s="1"/>
  <c r="F113" i="37"/>
  <c r="E113" i="37"/>
  <c r="O112" i="37"/>
  <c r="O31" i="37" s="1"/>
  <c r="N112" i="37"/>
  <c r="K112" i="37"/>
  <c r="L112" i="37" s="1"/>
  <c r="L31" i="37" s="1"/>
  <c r="H112" i="37"/>
  <c r="I112" i="37" s="1"/>
  <c r="I31" i="37" s="1"/>
  <c r="F112" i="37"/>
  <c r="E112" i="37"/>
  <c r="N111" i="37"/>
  <c r="O111" i="37" s="1"/>
  <c r="O30" i="37" s="1"/>
  <c r="L111" i="37"/>
  <c r="K111" i="37"/>
  <c r="H111" i="37"/>
  <c r="I111" i="37" s="1"/>
  <c r="I30" i="37" s="1"/>
  <c r="F111" i="37"/>
  <c r="F30" i="37" s="1"/>
  <c r="E111" i="37"/>
  <c r="N110" i="37"/>
  <c r="O110" i="37" s="1"/>
  <c r="L110" i="37"/>
  <c r="K110" i="37"/>
  <c r="H110" i="37"/>
  <c r="I110" i="37" s="1"/>
  <c r="F110" i="37"/>
  <c r="E110" i="37"/>
  <c r="O109" i="37"/>
  <c r="N109" i="37"/>
  <c r="K109" i="37"/>
  <c r="L109" i="37" s="1"/>
  <c r="L28" i="37" s="1"/>
  <c r="H109" i="37"/>
  <c r="I109" i="37" s="1"/>
  <c r="I28" i="37" s="1"/>
  <c r="F109" i="37"/>
  <c r="F28" i="37" s="1"/>
  <c r="E109" i="37"/>
  <c r="N108" i="37"/>
  <c r="O108" i="37" s="1"/>
  <c r="K108" i="37"/>
  <c r="L108" i="37" s="1"/>
  <c r="H108" i="37"/>
  <c r="I108" i="37" s="1"/>
  <c r="F108" i="37"/>
  <c r="E108" i="37"/>
  <c r="O107" i="37"/>
  <c r="N107" i="37"/>
  <c r="L107" i="37"/>
  <c r="K107" i="37"/>
  <c r="H107" i="37"/>
  <c r="I107" i="37" s="1"/>
  <c r="F107" i="37"/>
  <c r="E107" i="37"/>
  <c r="N106" i="37"/>
  <c r="N25" i="37" s="1"/>
  <c r="L106" i="37"/>
  <c r="L25" i="37" s="1"/>
  <c r="K106" i="37"/>
  <c r="H106" i="37"/>
  <c r="I106" i="37" s="1"/>
  <c r="I25" i="37" s="1"/>
  <c r="F106" i="37"/>
  <c r="F25" i="37" s="1"/>
  <c r="E106" i="37"/>
  <c r="N105" i="37"/>
  <c r="O105" i="37" s="1"/>
  <c r="K105" i="37"/>
  <c r="L105" i="37" s="1"/>
  <c r="H105" i="37"/>
  <c r="I105" i="37" s="1"/>
  <c r="F105" i="37"/>
  <c r="E105" i="37"/>
  <c r="O104" i="37"/>
  <c r="N104" i="37"/>
  <c r="K104" i="37"/>
  <c r="L104" i="37" s="1"/>
  <c r="H104" i="37"/>
  <c r="I104" i="37" s="1"/>
  <c r="F104" i="37"/>
  <c r="E104" i="37"/>
  <c r="N103" i="37"/>
  <c r="O103" i="37" s="1"/>
  <c r="L103" i="37"/>
  <c r="K103" i="37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O101" i="37"/>
  <c r="N101" i="37"/>
  <c r="K101" i="37"/>
  <c r="L101" i="37" s="1"/>
  <c r="H101" i="37"/>
  <c r="I101" i="37" s="1"/>
  <c r="F101" i="37"/>
  <c r="E101" i="37"/>
  <c r="N100" i="37"/>
  <c r="O100" i="37" s="1"/>
  <c r="O27" i="37" s="1"/>
  <c r="K100" i="37"/>
  <c r="L100" i="37" s="1"/>
  <c r="L27" i="37" s="1"/>
  <c r="H100" i="37"/>
  <c r="I100" i="37" s="1"/>
  <c r="I27" i="37" s="1"/>
  <c r="F100" i="37"/>
  <c r="F27" i="37" s="1"/>
  <c r="E100" i="37"/>
  <c r="O99" i="37"/>
  <c r="N99" i="37"/>
  <c r="L99" i="37"/>
  <c r="K99" i="37"/>
  <c r="H99" i="37"/>
  <c r="I99" i="37" s="1"/>
  <c r="F99" i="37"/>
  <c r="E99" i="37"/>
  <c r="N98" i="37"/>
  <c r="N118" i="37" s="1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K90" i="37"/>
  <c r="L90" i="37" s="1"/>
  <c r="H90" i="37"/>
  <c r="I90" i="37" s="1"/>
  <c r="E90" i="37"/>
  <c r="F90" i="37" s="1"/>
  <c r="N89" i="37"/>
  <c r="O89" i="37" s="1"/>
  <c r="L89" i="37"/>
  <c r="K89" i="37"/>
  <c r="H89" i="37"/>
  <c r="I89" i="37" s="1"/>
  <c r="E89" i="37"/>
  <c r="F89" i="37" s="1"/>
  <c r="N88" i="37"/>
  <c r="O88" i="37" s="1"/>
  <c r="K88" i="37"/>
  <c r="L88" i="37" s="1"/>
  <c r="I88" i="37"/>
  <c r="H88" i="37"/>
  <c r="E88" i="37"/>
  <c r="F88" i="37" s="1"/>
  <c r="N87" i="37"/>
  <c r="O87" i="37" s="1"/>
  <c r="K87" i="37"/>
  <c r="L87" i="37" s="1"/>
  <c r="H87" i="37"/>
  <c r="I87" i="37" s="1"/>
  <c r="E87" i="37"/>
  <c r="F87" i="37" s="1"/>
  <c r="O86" i="37"/>
  <c r="N86" i="37"/>
  <c r="L86" i="37"/>
  <c r="K86" i="37"/>
  <c r="H86" i="37"/>
  <c r="I86" i="37" s="1"/>
  <c r="E86" i="37"/>
  <c r="F86" i="37" s="1"/>
  <c r="O85" i="37"/>
  <c r="N85" i="37"/>
  <c r="K85" i="37"/>
  <c r="L85" i="37" s="1"/>
  <c r="H85" i="37"/>
  <c r="I85" i="37" s="1"/>
  <c r="E85" i="37"/>
  <c r="F85" i="37" s="1"/>
  <c r="N84" i="37"/>
  <c r="O84" i="37" s="1"/>
  <c r="L84" i="37"/>
  <c r="K84" i="37"/>
  <c r="I84" i="37"/>
  <c r="H84" i="37"/>
  <c r="E84" i="37"/>
  <c r="F84" i="37" s="1"/>
  <c r="O83" i="37"/>
  <c r="N83" i="37"/>
  <c r="K83" i="37"/>
  <c r="L83" i="37" s="1"/>
  <c r="H83" i="37"/>
  <c r="I83" i="37" s="1"/>
  <c r="E83" i="37"/>
  <c r="F83" i="37" s="1"/>
  <c r="N82" i="37"/>
  <c r="O82" i="37" s="1"/>
  <c r="L82" i="37"/>
  <c r="K82" i="37"/>
  <c r="H82" i="37"/>
  <c r="I82" i="37" s="1"/>
  <c r="E82" i="37"/>
  <c r="F82" i="37" s="1"/>
  <c r="N81" i="37"/>
  <c r="O81" i="37" s="1"/>
  <c r="K81" i="37"/>
  <c r="L81" i="37" s="1"/>
  <c r="H81" i="37"/>
  <c r="I81" i="37" s="1"/>
  <c r="E81" i="37"/>
  <c r="F81" i="37" s="1"/>
  <c r="O80" i="37"/>
  <c r="N80" i="37"/>
  <c r="L80" i="37"/>
  <c r="K80" i="37"/>
  <c r="I80" i="37"/>
  <c r="H80" i="37"/>
  <c r="E80" i="37"/>
  <c r="F80" i="37" s="1"/>
  <c r="N79" i="37"/>
  <c r="O79" i="37" s="1"/>
  <c r="L79" i="37"/>
  <c r="K79" i="37"/>
  <c r="H79" i="37"/>
  <c r="I79" i="37" s="1"/>
  <c r="E79" i="37"/>
  <c r="F79" i="37" s="1"/>
  <c r="N78" i="37"/>
  <c r="O78" i="37" s="1"/>
  <c r="O20" i="37" s="1"/>
  <c r="K78" i="37"/>
  <c r="L78" i="37" s="1"/>
  <c r="L20" i="37" s="1"/>
  <c r="H78" i="37"/>
  <c r="I78" i="37" s="1"/>
  <c r="I20" i="37" s="1"/>
  <c r="E78" i="37"/>
  <c r="F78" i="37" s="1"/>
  <c r="F20" i="37" s="1"/>
  <c r="O77" i="37"/>
  <c r="O29" i="37" s="1"/>
  <c r="N77" i="37"/>
  <c r="L77" i="37"/>
  <c r="L29" i="37" s="1"/>
  <c r="K77" i="37"/>
  <c r="H77" i="37"/>
  <c r="I77" i="37" s="1"/>
  <c r="I29" i="37" s="1"/>
  <c r="E77" i="37"/>
  <c r="F77" i="37" s="1"/>
  <c r="F29" i="37" s="1"/>
  <c r="O76" i="37"/>
  <c r="N76" i="37"/>
  <c r="K76" i="37"/>
  <c r="L76" i="37" s="1"/>
  <c r="L24" i="37" s="1"/>
  <c r="I76" i="37"/>
  <c r="H76" i="37"/>
  <c r="E76" i="37"/>
  <c r="F76" i="37" s="1"/>
  <c r="F24" i="37" s="1"/>
  <c r="O75" i="37"/>
  <c r="O23" i="37" s="1"/>
  <c r="N75" i="37"/>
  <c r="L75" i="37"/>
  <c r="K75" i="37"/>
  <c r="H75" i="37"/>
  <c r="I75" i="37" s="1"/>
  <c r="I23" i="37" s="1"/>
  <c r="E75" i="37"/>
  <c r="F75" i="37" s="1"/>
  <c r="F23" i="37" s="1"/>
  <c r="O74" i="37"/>
  <c r="N74" i="37"/>
  <c r="K74" i="37"/>
  <c r="K22" i="37" s="1"/>
  <c r="H74" i="37"/>
  <c r="I74" i="37" s="1"/>
  <c r="I22" i="37" s="1"/>
  <c r="E74" i="37"/>
  <c r="F74" i="37" s="1"/>
  <c r="F22" i="37" s="1"/>
  <c r="N73" i="37"/>
  <c r="O73" i="37" s="1"/>
  <c r="L73" i="37"/>
  <c r="K73" i="37"/>
  <c r="I73" i="37"/>
  <c r="H73" i="37"/>
  <c r="E73" i="37"/>
  <c r="F73" i="37" s="1"/>
  <c r="O72" i="37"/>
  <c r="N72" i="37"/>
  <c r="L72" i="37"/>
  <c r="K72" i="37"/>
  <c r="I72" i="37"/>
  <c r="H72" i="37"/>
  <c r="E72" i="37"/>
  <c r="F72" i="37" s="1"/>
  <c r="N71" i="37"/>
  <c r="K71" i="37"/>
  <c r="K91" i="37" s="1"/>
  <c r="H71" i="37"/>
  <c r="H91" i="37" s="1"/>
  <c r="E71" i="37"/>
  <c r="E91" i="37" s="1"/>
  <c r="M69" i="37"/>
  <c r="J69" i="37"/>
  <c r="G69" i="37"/>
  <c r="D69" i="37"/>
  <c r="B69" i="37"/>
  <c r="M68" i="37"/>
  <c r="G68" i="37"/>
  <c r="B64" i="37"/>
  <c r="N63" i="37"/>
  <c r="O63" i="37" s="1"/>
  <c r="L63" i="37"/>
  <c r="K63" i="37"/>
  <c r="H63" i="37"/>
  <c r="I63" i="37" s="1"/>
  <c r="E63" i="37"/>
  <c r="F63" i="37" s="1"/>
  <c r="O62" i="37"/>
  <c r="N62" i="37"/>
  <c r="K62" i="37"/>
  <c r="L62" i="37" s="1"/>
  <c r="H62" i="37"/>
  <c r="I62" i="37" s="1"/>
  <c r="E62" i="37"/>
  <c r="F62" i="37" s="1"/>
  <c r="N61" i="37"/>
  <c r="O61" i="37" s="1"/>
  <c r="L61" i="37"/>
  <c r="K61" i="37"/>
  <c r="I61" i="37"/>
  <c r="H61" i="37"/>
  <c r="E61" i="37"/>
  <c r="F61" i="37" s="1"/>
  <c r="O60" i="37"/>
  <c r="N60" i="37"/>
  <c r="L60" i="37"/>
  <c r="K60" i="37"/>
  <c r="H60" i="37"/>
  <c r="I60" i="37" s="1"/>
  <c r="E60" i="37"/>
  <c r="F60" i="37" s="1"/>
  <c r="N59" i="37"/>
  <c r="O59" i="37" s="1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N57" i="37"/>
  <c r="O57" i="37" s="1"/>
  <c r="K57" i="37"/>
  <c r="L57" i="37" s="1"/>
  <c r="I57" i="37"/>
  <c r="H57" i="37"/>
  <c r="E57" i="37"/>
  <c r="F57" i="37" s="1"/>
  <c r="N56" i="37"/>
  <c r="O56" i="37" s="1"/>
  <c r="L56" i="37"/>
  <c r="K56" i="37"/>
  <c r="H56" i="37"/>
  <c r="I56" i="37" s="1"/>
  <c r="E56" i="37"/>
  <c r="F56" i="37" s="1"/>
  <c r="N55" i="37"/>
  <c r="O55" i="37" s="1"/>
  <c r="L55" i="37"/>
  <c r="K55" i="37"/>
  <c r="H55" i="37"/>
  <c r="I55" i="37" s="1"/>
  <c r="E55" i="37"/>
  <c r="F55" i="37" s="1"/>
  <c r="N54" i="37"/>
  <c r="O54" i="37" s="1"/>
  <c r="L54" i="37"/>
  <c r="K54" i="37"/>
  <c r="I54" i="37"/>
  <c r="H54" i="37"/>
  <c r="E54" i="37"/>
  <c r="F54" i="37" s="1"/>
  <c r="O53" i="37"/>
  <c r="N53" i="37"/>
  <c r="L53" i="37"/>
  <c r="K53" i="37"/>
  <c r="I53" i="37"/>
  <c r="H53" i="37"/>
  <c r="E53" i="37"/>
  <c r="F53" i="37" s="1"/>
  <c r="N52" i="37"/>
  <c r="O52" i="37" s="1"/>
  <c r="L52" i="37"/>
  <c r="K52" i="37"/>
  <c r="H52" i="37"/>
  <c r="I52" i="37" s="1"/>
  <c r="E52" i="37"/>
  <c r="F52" i="37" s="1"/>
  <c r="N51" i="37"/>
  <c r="O51" i="37" s="1"/>
  <c r="L51" i="37"/>
  <c r="K51" i="37"/>
  <c r="H51" i="37"/>
  <c r="I51" i="37" s="1"/>
  <c r="E51" i="37"/>
  <c r="F51" i="37" s="1"/>
  <c r="N50" i="37"/>
  <c r="O50" i="37" s="1"/>
  <c r="L50" i="37"/>
  <c r="K50" i="37"/>
  <c r="I50" i="37"/>
  <c r="H50" i="37"/>
  <c r="E50" i="37"/>
  <c r="F50" i="37" s="1"/>
  <c r="N49" i="37"/>
  <c r="O49" i="37" s="1"/>
  <c r="O17" i="37" s="1"/>
  <c r="K49" i="37"/>
  <c r="L49" i="37" s="1"/>
  <c r="L17" i="37" s="1"/>
  <c r="I49" i="37"/>
  <c r="H49" i="37"/>
  <c r="E49" i="37"/>
  <c r="F49" i="37" s="1"/>
  <c r="F17" i="37" s="1"/>
  <c r="O48" i="37"/>
  <c r="N48" i="37"/>
  <c r="L48" i="37"/>
  <c r="K48" i="37"/>
  <c r="H48" i="37"/>
  <c r="I48" i="37" s="1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L45" i="37"/>
  <c r="K45" i="37"/>
  <c r="I45" i="37"/>
  <c r="H45" i="37"/>
  <c r="E45" i="37"/>
  <c r="F45" i="37" s="1"/>
  <c r="N44" i="37"/>
  <c r="L44" i="37"/>
  <c r="K44" i="37"/>
  <c r="H44" i="37"/>
  <c r="H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N31" i="37"/>
  <c r="M31" i="37"/>
  <c r="K31" i="37"/>
  <c r="J31" i="37"/>
  <c r="H31" i="37"/>
  <c r="G31" i="37"/>
  <c r="F31" i="37"/>
  <c r="E31" i="37"/>
  <c r="D31" i="37"/>
  <c r="C31" i="37"/>
  <c r="B31" i="37"/>
  <c r="N30" i="37"/>
  <c r="M30" i="37"/>
  <c r="L30" i="37"/>
  <c r="K30" i="37"/>
  <c r="J30" i="37"/>
  <c r="H30" i="37"/>
  <c r="G30" i="37"/>
  <c r="E30" i="37"/>
  <c r="D30" i="37"/>
  <c r="C30" i="37"/>
  <c r="B30" i="37"/>
  <c r="N29" i="37"/>
  <c r="M29" i="37"/>
  <c r="K29" i="37"/>
  <c r="J29" i="37"/>
  <c r="H29" i="37"/>
  <c r="G29" i="37"/>
  <c r="E29" i="37"/>
  <c r="D29" i="37"/>
  <c r="C29" i="37"/>
  <c r="B29" i="37"/>
  <c r="O28" i="37"/>
  <c r="N28" i="37"/>
  <c r="M28" i="37"/>
  <c r="J28" i="37"/>
  <c r="H28" i="37"/>
  <c r="G28" i="37"/>
  <c r="E28" i="37"/>
  <c r="D28" i="37"/>
  <c r="C28" i="37"/>
  <c r="B28" i="37"/>
  <c r="N27" i="37"/>
  <c r="M27" i="37"/>
  <c r="K27" i="37"/>
  <c r="J27" i="37"/>
  <c r="H27" i="37"/>
  <c r="G27" i="37"/>
  <c r="E27" i="37"/>
  <c r="D27" i="37"/>
  <c r="C27" i="37"/>
  <c r="B27" i="37"/>
  <c r="N26" i="37"/>
  <c r="M26" i="37"/>
  <c r="L26" i="37"/>
  <c r="K26" i="37"/>
  <c r="J26" i="37"/>
  <c r="H26" i="37"/>
  <c r="G26" i="37"/>
  <c r="E26" i="37"/>
  <c r="D26" i="37"/>
  <c r="C26" i="37"/>
  <c r="B26" i="37"/>
  <c r="M25" i="37"/>
  <c r="K25" i="37"/>
  <c r="J25" i="37"/>
  <c r="H25" i="37"/>
  <c r="G25" i="37"/>
  <c r="E25" i="37"/>
  <c r="D25" i="37"/>
  <c r="C25" i="37"/>
  <c r="B25" i="37"/>
  <c r="O24" i="37"/>
  <c r="N24" i="37"/>
  <c r="M24" i="37"/>
  <c r="J24" i="37"/>
  <c r="I24" i="37"/>
  <c r="H24" i="37"/>
  <c r="G24" i="37"/>
  <c r="E24" i="37"/>
  <c r="D24" i="37"/>
  <c r="C24" i="37"/>
  <c r="B24" i="37"/>
  <c r="N23" i="37"/>
  <c r="M23" i="37"/>
  <c r="L23" i="37"/>
  <c r="K23" i="37"/>
  <c r="J23" i="37"/>
  <c r="H23" i="37"/>
  <c r="G23" i="37"/>
  <c r="E23" i="37"/>
  <c r="D23" i="37"/>
  <c r="C23" i="37"/>
  <c r="B23" i="37"/>
  <c r="O22" i="37"/>
  <c r="N22" i="37"/>
  <c r="M22" i="37"/>
  <c r="J22" i="37"/>
  <c r="H22" i="37"/>
  <c r="G22" i="37"/>
  <c r="E22" i="37"/>
  <c r="D22" i="37"/>
  <c r="C22" i="37"/>
  <c r="B22" i="37"/>
  <c r="N21" i="37"/>
  <c r="M21" i="37"/>
  <c r="K21" i="37"/>
  <c r="J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E20" i="37"/>
  <c r="D20" i="37"/>
  <c r="C20" i="37"/>
  <c r="B20" i="37"/>
  <c r="O19" i="37"/>
  <c r="N19" i="37"/>
  <c r="M19" i="37"/>
  <c r="K19" i="37"/>
  <c r="J19" i="37"/>
  <c r="H19" i="37"/>
  <c r="G19" i="37"/>
  <c r="F19" i="37"/>
  <c r="E19" i="37"/>
  <c r="D19" i="37"/>
  <c r="C19" i="37"/>
  <c r="B19" i="37"/>
  <c r="O18" i="37"/>
  <c r="N18" i="37"/>
  <c r="M18" i="37"/>
  <c r="K18" i="37"/>
  <c r="J18" i="37"/>
  <c r="H18" i="37"/>
  <c r="G18" i="37"/>
  <c r="F18" i="37"/>
  <c r="E18" i="37"/>
  <c r="D18" i="37"/>
  <c r="C18" i="37"/>
  <c r="B18" i="37"/>
  <c r="N17" i="37"/>
  <c r="M17" i="37"/>
  <c r="K17" i="37"/>
  <c r="J17" i="37"/>
  <c r="I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I171" i="36"/>
  <c r="H171" i="36"/>
  <c r="F171" i="36"/>
  <c r="E171" i="36"/>
  <c r="N170" i="36"/>
  <c r="O170" i="36" s="1"/>
  <c r="L170" i="36"/>
  <c r="K170" i="36"/>
  <c r="I170" i="36"/>
  <c r="H170" i="36"/>
  <c r="F170" i="36"/>
  <c r="E170" i="36"/>
  <c r="N169" i="36"/>
  <c r="O169" i="36" s="1"/>
  <c r="L169" i="36"/>
  <c r="K169" i="36"/>
  <c r="I169" i="36"/>
  <c r="H169" i="36"/>
  <c r="F169" i="36"/>
  <c r="E169" i="36"/>
  <c r="N168" i="36"/>
  <c r="O168" i="36" s="1"/>
  <c r="L168" i="36"/>
  <c r="K168" i="36"/>
  <c r="I168" i="36"/>
  <c r="H168" i="36"/>
  <c r="F168" i="36"/>
  <c r="E168" i="36"/>
  <c r="N167" i="36"/>
  <c r="O167" i="36" s="1"/>
  <c r="L167" i="36"/>
  <c r="K167" i="36"/>
  <c r="I167" i="36"/>
  <c r="H167" i="36"/>
  <c r="F167" i="36"/>
  <c r="E167" i="36"/>
  <c r="N166" i="36"/>
  <c r="O166" i="36" s="1"/>
  <c r="L166" i="36"/>
  <c r="K166" i="36"/>
  <c r="I166" i="36"/>
  <c r="H166" i="36"/>
  <c r="F166" i="36"/>
  <c r="E166" i="36"/>
  <c r="N165" i="36"/>
  <c r="O165" i="36" s="1"/>
  <c r="L165" i="36"/>
  <c r="K165" i="36"/>
  <c r="I165" i="36"/>
  <c r="H165" i="36"/>
  <c r="F165" i="36"/>
  <c r="E165" i="36"/>
  <c r="N164" i="36"/>
  <c r="O164" i="36" s="1"/>
  <c r="L164" i="36"/>
  <c r="K164" i="36"/>
  <c r="I164" i="36"/>
  <c r="H164" i="36"/>
  <c r="F164" i="36"/>
  <c r="E164" i="36"/>
  <c r="N163" i="36"/>
  <c r="O163" i="36" s="1"/>
  <c r="L163" i="36"/>
  <c r="K163" i="36"/>
  <c r="I163" i="36"/>
  <c r="H163" i="36"/>
  <c r="F163" i="36"/>
  <c r="E163" i="36"/>
  <c r="N162" i="36"/>
  <c r="O162" i="36" s="1"/>
  <c r="L162" i="36"/>
  <c r="K162" i="36"/>
  <c r="I162" i="36"/>
  <c r="H162" i="36"/>
  <c r="F162" i="36"/>
  <c r="E162" i="36"/>
  <c r="N161" i="36"/>
  <c r="O161" i="36" s="1"/>
  <c r="L161" i="36"/>
  <c r="K161" i="36"/>
  <c r="I161" i="36"/>
  <c r="H161" i="36"/>
  <c r="F161" i="36"/>
  <c r="E161" i="36"/>
  <c r="N160" i="36"/>
  <c r="O160" i="36" s="1"/>
  <c r="O21" i="36" s="1"/>
  <c r="L160" i="36"/>
  <c r="K160" i="36"/>
  <c r="I160" i="36"/>
  <c r="H160" i="36"/>
  <c r="F160" i="36"/>
  <c r="E160" i="36"/>
  <c r="N159" i="36"/>
  <c r="O159" i="36" s="1"/>
  <c r="L159" i="36"/>
  <c r="K159" i="36"/>
  <c r="I159" i="36"/>
  <c r="H159" i="36"/>
  <c r="F159" i="36"/>
  <c r="E159" i="36"/>
  <c r="N158" i="36"/>
  <c r="O158" i="36" s="1"/>
  <c r="L158" i="36"/>
  <c r="K158" i="36"/>
  <c r="I158" i="36"/>
  <c r="H158" i="36"/>
  <c r="F158" i="36"/>
  <c r="E158" i="36"/>
  <c r="N157" i="36"/>
  <c r="O157" i="36" s="1"/>
  <c r="L157" i="36"/>
  <c r="K157" i="36"/>
  <c r="I157" i="36"/>
  <c r="H157" i="36"/>
  <c r="F157" i="36"/>
  <c r="E157" i="36"/>
  <c r="N156" i="36"/>
  <c r="O156" i="36" s="1"/>
  <c r="L156" i="36"/>
  <c r="K156" i="36"/>
  <c r="I156" i="36"/>
  <c r="H156" i="36"/>
  <c r="F156" i="36"/>
  <c r="E156" i="36"/>
  <c r="N155" i="36"/>
  <c r="O155" i="36" s="1"/>
  <c r="L155" i="36"/>
  <c r="K155" i="36"/>
  <c r="I155" i="36"/>
  <c r="H155" i="36"/>
  <c r="F155" i="36"/>
  <c r="E155" i="36"/>
  <c r="N154" i="36"/>
  <c r="O154" i="36" s="1"/>
  <c r="L154" i="36"/>
  <c r="K154" i="36"/>
  <c r="I154" i="36"/>
  <c r="H154" i="36"/>
  <c r="F154" i="36"/>
  <c r="E154" i="36"/>
  <c r="N153" i="36"/>
  <c r="O153" i="36" s="1"/>
  <c r="L153" i="36"/>
  <c r="K153" i="36"/>
  <c r="I153" i="36"/>
  <c r="H153" i="36"/>
  <c r="F153" i="36"/>
  <c r="E153" i="36"/>
  <c r="N152" i="36"/>
  <c r="N172" i="36" s="1"/>
  <c r="L152" i="36"/>
  <c r="L172" i="36" s="1"/>
  <c r="K152" i="36"/>
  <c r="K172" i="36" s="1"/>
  <c r="I152" i="36"/>
  <c r="I172" i="36" s="1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K144" i="36"/>
  <c r="L144" i="36" s="1"/>
  <c r="H144" i="36"/>
  <c r="I144" i="36" s="1"/>
  <c r="F144" i="36"/>
  <c r="E144" i="36"/>
  <c r="N143" i="36"/>
  <c r="O143" i="36" s="1"/>
  <c r="L143" i="36"/>
  <c r="K143" i="36"/>
  <c r="H143" i="36"/>
  <c r="I143" i="36" s="1"/>
  <c r="F143" i="36"/>
  <c r="E143" i="36"/>
  <c r="N142" i="36"/>
  <c r="O142" i="36" s="1"/>
  <c r="K142" i="36"/>
  <c r="L142" i="36" s="1"/>
  <c r="H142" i="36"/>
  <c r="I142" i="36" s="1"/>
  <c r="F142" i="36"/>
  <c r="E142" i="36"/>
  <c r="N141" i="36"/>
  <c r="O141" i="36" s="1"/>
  <c r="L141" i="36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F140" i="36"/>
  <c r="E140" i="36"/>
  <c r="O139" i="36"/>
  <c r="N139" i="36"/>
  <c r="L139" i="36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F138" i="36"/>
  <c r="E138" i="36"/>
  <c r="N137" i="36"/>
  <c r="O137" i="36" s="1"/>
  <c r="L137" i="36"/>
  <c r="K137" i="36"/>
  <c r="H137" i="36"/>
  <c r="I137" i="36" s="1"/>
  <c r="F137" i="36"/>
  <c r="E137" i="36"/>
  <c r="O136" i="36"/>
  <c r="N136" i="36"/>
  <c r="K136" i="36"/>
  <c r="L136" i="36" s="1"/>
  <c r="H136" i="36"/>
  <c r="I136" i="36" s="1"/>
  <c r="F136" i="36"/>
  <c r="E136" i="36"/>
  <c r="N135" i="36"/>
  <c r="O135" i="36" s="1"/>
  <c r="L135" i="36"/>
  <c r="K135" i="36"/>
  <c r="H135" i="36"/>
  <c r="I135" i="36" s="1"/>
  <c r="F135" i="36"/>
  <c r="E135" i="36"/>
  <c r="N134" i="36"/>
  <c r="O134" i="36" s="1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F133" i="36"/>
  <c r="E133" i="36"/>
  <c r="N132" i="36"/>
  <c r="O132" i="36" s="1"/>
  <c r="K132" i="36"/>
  <c r="L132" i="36" s="1"/>
  <c r="H132" i="36"/>
  <c r="I132" i="36" s="1"/>
  <c r="F132" i="36"/>
  <c r="E132" i="36"/>
  <c r="N131" i="36"/>
  <c r="O131" i="36" s="1"/>
  <c r="L131" i="36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F128" i="36"/>
  <c r="E128" i="36"/>
  <c r="N127" i="36"/>
  <c r="O127" i="36" s="1"/>
  <c r="L127" i="36"/>
  <c r="K127" i="36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N125" i="36"/>
  <c r="N145" i="36" s="1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K117" i="36"/>
  <c r="L117" i="36" s="1"/>
  <c r="H117" i="36"/>
  <c r="I117" i="36" s="1"/>
  <c r="F117" i="36"/>
  <c r="E117" i="36"/>
  <c r="N116" i="36"/>
  <c r="O116" i="36" s="1"/>
  <c r="L116" i="36"/>
  <c r="K116" i="36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N114" i="36"/>
  <c r="O114" i="36" s="1"/>
  <c r="K114" i="36"/>
  <c r="L114" i="36" s="1"/>
  <c r="H114" i="36"/>
  <c r="I114" i="36" s="1"/>
  <c r="F114" i="36"/>
  <c r="E114" i="36"/>
  <c r="N113" i="36"/>
  <c r="O113" i="36" s="1"/>
  <c r="K113" i="36"/>
  <c r="L113" i="36" s="1"/>
  <c r="H113" i="36"/>
  <c r="I113" i="36" s="1"/>
  <c r="F113" i="36"/>
  <c r="E113" i="36"/>
  <c r="N112" i="36"/>
  <c r="O112" i="36" s="1"/>
  <c r="L112" i="36"/>
  <c r="K112" i="36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O110" i="36"/>
  <c r="N110" i="36"/>
  <c r="K110" i="36"/>
  <c r="L110" i="36" s="1"/>
  <c r="H110" i="36"/>
  <c r="I110" i="36" s="1"/>
  <c r="F110" i="36"/>
  <c r="E110" i="36"/>
  <c r="N109" i="36"/>
  <c r="O109" i="36" s="1"/>
  <c r="K109" i="36"/>
  <c r="L109" i="36" s="1"/>
  <c r="H109" i="36"/>
  <c r="I109" i="36" s="1"/>
  <c r="F109" i="36"/>
  <c r="E109" i="36"/>
  <c r="O108" i="36"/>
  <c r="N108" i="36"/>
  <c r="L108" i="36"/>
  <c r="K108" i="36"/>
  <c r="H108" i="36"/>
  <c r="I108" i="36" s="1"/>
  <c r="F108" i="36"/>
  <c r="E108" i="36"/>
  <c r="N107" i="36"/>
  <c r="O107" i="36" s="1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N104" i="36"/>
  <c r="O104" i="36" s="1"/>
  <c r="L104" i="36"/>
  <c r="K104" i="36"/>
  <c r="H104" i="36"/>
  <c r="I104" i="36" s="1"/>
  <c r="F104" i="36"/>
  <c r="E104" i="36"/>
  <c r="O103" i="36"/>
  <c r="N103" i="36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O101" i="36"/>
  <c r="N101" i="36"/>
  <c r="K101" i="36"/>
  <c r="L101" i="36" s="1"/>
  <c r="H101" i="36"/>
  <c r="I101" i="36" s="1"/>
  <c r="F101" i="36"/>
  <c r="E101" i="36"/>
  <c r="N100" i="36"/>
  <c r="O100" i="36" s="1"/>
  <c r="L100" i="36"/>
  <c r="K100" i="36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N98" i="36"/>
  <c r="N118" i="36" s="1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N91" i="36"/>
  <c r="B91" i="36"/>
  <c r="N90" i="36"/>
  <c r="O90" i="36" s="1"/>
  <c r="L90" i="36"/>
  <c r="K90" i="36"/>
  <c r="I90" i="36"/>
  <c r="H90" i="36"/>
  <c r="F90" i="36"/>
  <c r="E90" i="36"/>
  <c r="N89" i="36"/>
  <c r="O89" i="36" s="1"/>
  <c r="L89" i="36"/>
  <c r="K89" i="36"/>
  <c r="I89" i="36"/>
  <c r="H89" i="36"/>
  <c r="F89" i="36"/>
  <c r="E89" i="36"/>
  <c r="N88" i="36"/>
  <c r="O88" i="36" s="1"/>
  <c r="L88" i="36"/>
  <c r="K88" i="36"/>
  <c r="I88" i="36"/>
  <c r="H88" i="36"/>
  <c r="F88" i="36"/>
  <c r="E88" i="36"/>
  <c r="N87" i="36"/>
  <c r="O87" i="36" s="1"/>
  <c r="L87" i="36"/>
  <c r="K87" i="36"/>
  <c r="I87" i="36"/>
  <c r="H87" i="36"/>
  <c r="F87" i="36"/>
  <c r="E87" i="36"/>
  <c r="N86" i="36"/>
  <c r="O86" i="36" s="1"/>
  <c r="L86" i="36"/>
  <c r="K86" i="36"/>
  <c r="I86" i="36"/>
  <c r="H86" i="36"/>
  <c r="F86" i="36"/>
  <c r="E86" i="36"/>
  <c r="N85" i="36"/>
  <c r="O85" i="36" s="1"/>
  <c r="L85" i="36"/>
  <c r="K85" i="36"/>
  <c r="I85" i="36"/>
  <c r="H85" i="36"/>
  <c r="F85" i="36"/>
  <c r="E85" i="36"/>
  <c r="N84" i="36"/>
  <c r="O84" i="36" s="1"/>
  <c r="L84" i="36"/>
  <c r="K84" i="36"/>
  <c r="I84" i="36"/>
  <c r="H84" i="36"/>
  <c r="F84" i="36"/>
  <c r="E84" i="36"/>
  <c r="N83" i="36"/>
  <c r="O83" i="36" s="1"/>
  <c r="O20" i="36" s="1"/>
  <c r="L83" i="36"/>
  <c r="K83" i="36"/>
  <c r="I83" i="36"/>
  <c r="H83" i="36"/>
  <c r="F83" i="36"/>
  <c r="E83" i="36"/>
  <c r="N82" i="36"/>
  <c r="O82" i="36" s="1"/>
  <c r="L82" i="36"/>
  <c r="K82" i="36"/>
  <c r="I82" i="36"/>
  <c r="H82" i="36"/>
  <c r="F82" i="36"/>
  <c r="E82" i="36"/>
  <c r="N81" i="36"/>
  <c r="O81" i="36" s="1"/>
  <c r="L81" i="36"/>
  <c r="K81" i="36"/>
  <c r="I81" i="36"/>
  <c r="H81" i="36"/>
  <c r="F81" i="36"/>
  <c r="E81" i="36"/>
  <c r="N80" i="36"/>
  <c r="O80" i="36" s="1"/>
  <c r="L80" i="36"/>
  <c r="K80" i="36"/>
  <c r="I80" i="36"/>
  <c r="H80" i="36"/>
  <c r="F80" i="36"/>
  <c r="E80" i="36"/>
  <c r="N79" i="36"/>
  <c r="O79" i="36" s="1"/>
  <c r="L79" i="36"/>
  <c r="K79" i="36"/>
  <c r="I79" i="36"/>
  <c r="H79" i="36"/>
  <c r="F79" i="36"/>
  <c r="E79" i="36"/>
  <c r="N78" i="36"/>
  <c r="O78" i="36" s="1"/>
  <c r="L78" i="36"/>
  <c r="K78" i="36"/>
  <c r="I78" i="36"/>
  <c r="H78" i="36"/>
  <c r="F78" i="36"/>
  <c r="E78" i="36"/>
  <c r="N77" i="36"/>
  <c r="O77" i="36" s="1"/>
  <c r="L77" i="36"/>
  <c r="K77" i="36"/>
  <c r="I77" i="36"/>
  <c r="H77" i="36"/>
  <c r="F77" i="36"/>
  <c r="E77" i="36"/>
  <c r="N76" i="36"/>
  <c r="O76" i="36" s="1"/>
  <c r="L76" i="36"/>
  <c r="K76" i="36"/>
  <c r="I76" i="36"/>
  <c r="H76" i="36"/>
  <c r="F76" i="36"/>
  <c r="E76" i="36"/>
  <c r="N75" i="36"/>
  <c r="O75" i="36" s="1"/>
  <c r="L75" i="36"/>
  <c r="K75" i="36"/>
  <c r="I75" i="36"/>
  <c r="H75" i="36"/>
  <c r="F75" i="36"/>
  <c r="E75" i="36"/>
  <c r="N74" i="36"/>
  <c r="O74" i="36" s="1"/>
  <c r="L74" i="36"/>
  <c r="K74" i="36"/>
  <c r="I74" i="36"/>
  <c r="H74" i="36"/>
  <c r="F74" i="36"/>
  <c r="E74" i="36"/>
  <c r="N73" i="36"/>
  <c r="O73" i="36" s="1"/>
  <c r="L73" i="36"/>
  <c r="K73" i="36"/>
  <c r="I73" i="36"/>
  <c r="H73" i="36"/>
  <c r="F73" i="36"/>
  <c r="E73" i="36"/>
  <c r="N72" i="36"/>
  <c r="O72" i="36" s="1"/>
  <c r="L72" i="36"/>
  <c r="K72" i="36"/>
  <c r="I72" i="36"/>
  <c r="H72" i="36"/>
  <c r="F72" i="36"/>
  <c r="E72" i="36"/>
  <c r="N71" i="36"/>
  <c r="O71" i="36" s="1"/>
  <c r="O91" i="36" s="1"/>
  <c r="L71" i="36"/>
  <c r="L91" i="36" s="1"/>
  <c r="K71" i="36"/>
  <c r="K91" i="36" s="1"/>
  <c r="I71" i="36"/>
  <c r="I91" i="36" s="1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I63" i="36"/>
  <c r="H63" i="36"/>
  <c r="F63" i="36"/>
  <c r="E63" i="36"/>
  <c r="N62" i="36"/>
  <c r="O62" i="36" s="1"/>
  <c r="L62" i="36"/>
  <c r="K62" i="36"/>
  <c r="I62" i="36"/>
  <c r="H62" i="36"/>
  <c r="F62" i="36"/>
  <c r="E62" i="36"/>
  <c r="N61" i="36"/>
  <c r="O61" i="36" s="1"/>
  <c r="O19" i="36" s="1"/>
  <c r="L61" i="36"/>
  <c r="K61" i="36"/>
  <c r="I61" i="36"/>
  <c r="H61" i="36"/>
  <c r="F61" i="36"/>
  <c r="E61" i="36"/>
  <c r="N60" i="36"/>
  <c r="O60" i="36" s="1"/>
  <c r="L60" i="36"/>
  <c r="K60" i="36"/>
  <c r="I60" i="36"/>
  <c r="H60" i="36"/>
  <c r="F60" i="36"/>
  <c r="E60" i="36"/>
  <c r="N59" i="36"/>
  <c r="O59" i="36" s="1"/>
  <c r="L59" i="36"/>
  <c r="K59" i="36"/>
  <c r="I59" i="36"/>
  <c r="H59" i="36"/>
  <c r="F59" i="36"/>
  <c r="E59" i="36"/>
  <c r="N58" i="36"/>
  <c r="O58" i="36" s="1"/>
  <c r="L58" i="36"/>
  <c r="K58" i="36"/>
  <c r="I58" i="36"/>
  <c r="H58" i="36"/>
  <c r="F58" i="36"/>
  <c r="E58" i="36"/>
  <c r="N57" i="36"/>
  <c r="O57" i="36" s="1"/>
  <c r="O18" i="36" s="1"/>
  <c r="K57" i="36"/>
  <c r="L57" i="36" s="1"/>
  <c r="L18" i="36" s="1"/>
  <c r="I57" i="36"/>
  <c r="H57" i="36"/>
  <c r="F57" i="36"/>
  <c r="E57" i="36"/>
  <c r="N56" i="36"/>
  <c r="O56" i="36" s="1"/>
  <c r="L56" i="36"/>
  <c r="K56" i="36"/>
  <c r="I56" i="36"/>
  <c r="H56" i="36"/>
  <c r="F56" i="36"/>
  <c r="E56" i="36"/>
  <c r="N55" i="36"/>
  <c r="O55" i="36" s="1"/>
  <c r="L55" i="36"/>
  <c r="K55" i="36"/>
  <c r="I55" i="36"/>
  <c r="H55" i="36"/>
  <c r="F55" i="36"/>
  <c r="E55" i="36"/>
  <c r="N54" i="36"/>
  <c r="O54" i="36" s="1"/>
  <c r="O17" i="36" s="1"/>
  <c r="L54" i="36"/>
  <c r="K54" i="36"/>
  <c r="I54" i="36"/>
  <c r="H54" i="36"/>
  <c r="F54" i="36"/>
  <c r="E54" i="36"/>
  <c r="N53" i="36"/>
  <c r="O53" i="36" s="1"/>
  <c r="L53" i="36"/>
  <c r="K53" i="36"/>
  <c r="I53" i="36"/>
  <c r="H53" i="36"/>
  <c r="F53" i="36"/>
  <c r="E53" i="36"/>
  <c r="N52" i="36"/>
  <c r="O52" i="36" s="1"/>
  <c r="L52" i="36"/>
  <c r="K52" i="36"/>
  <c r="I52" i="36"/>
  <c r="H52" i="36"/>
  <c r="F52" i="36"/>
  <c r="E52" i="36"/>
  <c r="N51" i="36"/>
  <c r="O51" i="36" s="1"/>
  <c r="L51" i="36"/>
  <c r="K51" i="36"/>
  <c r="I51" i="36"/>
  <c r="H51" i="36"/>
  <c r="F51" i="36"/>
  <c r="E51" i="36"/>
  <c r="N50" i="36"/>
  <c r="O50" i="36" s="1"/>
  <c r="L50" i="36"/>
  <c r="K50" i="36"/>
  <c r="I50" i="36"/>
  <c r="H50" i="36"/>
  <c r="F50" i="36"/>
  <c r="E50" i="36"/>
  <c r="N49" i="36"/>
  <c r="O49" i="36" s="1"/>
  <c r="L49" i="36"/>
  <c r="K49" i="36"/>
  <c r="I49" i="36"/>
  <c r="H49" i="36"/>
  <c r="F49" i="36"/>
  <c r="E49" i="36"/>
  <c r="N48" i="36"/>
  <c r="O48" i="36" s="1"/>
  <c r="L48" i="36"/>
  <c r="K48" i="36"/>
  <c r="I48" i="36"/>
  <c r="H48" i="36"/>
  <c r="F48" i="36"/>
  <c r="E48" i="36"/>
  <c r="N47" i="36"/>
  <c r="O47" i="36" s="1"/>
  <c r="L47" i="36"/>
  <c r="K47" i="36"/>
  <c r="I47" i="36"/>
  <c r="H47" i="36"/>
  <c r="F47" i="36"/>
  <c r="E47" i="36"/>
  <c r="N46" i="36"/>
  <c r="O46" i="36" s="1"/>
  <c r="L46" i="36"/>
  <c r="K46" i="36"/>
  <c r="I46" i="36"/>
  <c r="H46" i="36"/>
  <c r="F46" i="36"/>
  <c r="E46" i="36"/>
  <c r="N45" i="36"/>
  <c r="O45" i="36" s="1"/>
  <c r="L45" i="36"/>
  <c r="K45" i="36"/>
  <c r="I45" i="36"/>
  <c r="H45" i="36"/>
  <c r="F45" i="36"/>
  <c r="E45" i="36"/>
  <c r="N44" i="36"/>
  <c r="N64" i="36" s="1"/>
  <c r="L44" i="36"/>
  <c r="K44" i="36"/>
  <c r="K64" i="36" s="1"/>
  <c r="I44" i="36"/>
  <c r="I64" i="36" s="1"/>
  <c r="H44" i="36"/>
  <c r="H64" i="36" s="1"/>
  <c r="F44" i="36"/>
  <c r="F64" i="36" s="1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N18" i="36"/>
  <c r="M18" i="36"/>
  <c r="K18" i="36"/>
  <c r="J18" i="36"/>
  <c r="I18" i="36"/>
  <c r="H18" i="36"/>
  <c r="G18" i="36"/>
  <c r="F18" i="36"/>
  <c r="E18" i="36"/>
  <c r="D18" i="36"/>
  <c r="C18" i="36"/>
  <c r="B18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O196" i="35"/>
  <c r="N196" i="35"/>
  <c r="L196" i="35"/>
  <c r="K196" i="35"/>
  <c r="H196" i="35"/>
  <c r="I196" i="35" s="1"/>
  <c r="F196" i="35"/>
  <c r="E196" i="35"/>
  <c r="N195" i="35"/>
  <c r="O195" i="35" s="1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O193" i="35"/>
  <c r="N193" i="35"/>
  <c r="K193" i="35"/>
  <c r="L193" i="35" s="1"/>
  <c r="H193" i="35"/>
  <c r="I193" i="35" s="1"/>
  <c r="F193" i="35"/>
  <c r="E193" i="35"/>
  <c r="N192" i="35"/>
  <c r="O192" i="35" s="1"/>
  <c r="L192" i="35"/>
  <c r="K192" i="35"/>
  <c r="H192" i="35"/>
  <c r="I192" i="35" s="1"/>
  <c r="F192" i="35"/>
  <c r="E192" i="35"/>
  <c r="N191" i="35"/>
  <c r="O191" i="35" s="1"/>
  <c r="K191" i="35"/>
  <c r="L191" i="35" s="1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O188" i="35"/>
  <c r="N188" i="35"/>
  <c r="L188" i="35"/>
  <c r="K188" i="35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O185" i="35"/>
  <c r="N185" i="35"/>
  <c r="K185" i="35"/>
  <c r="L185" i="35" s="1"/>
  <c r="H185" i="35"/>
  <c r="I185" i="35" s="1"/>
  <c r="F185" i="35"/>
  <c r="E185" i="35"/>
  <c r="N184" i="35"/>
  <c r="O184" i="35" s="1"/>
  <c r="L184" i="35"/>
  <c r="K184" i="35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N182" i="35"/>
  <c r="O182" i="35" s="1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O180" i="35"/>
  <c r="N180" i="35"/>
  <c r="L180" i="35"/>
  <c r="K180" i="35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I171" i="35"/>
  <c r="H171" i="35"/>
  <c r="F171" i="35"/>
  <c r="E171" i="35"/>
  <c r="N170" i="35"/>
  <c r="O170" i="35" s="1"/>
  <c r="L170" i="35"/>
  <c r="K170" i="35"/>
  <c r="I170" i="35"/>
  <c r="H170" i="35"/>
  <c r="F170" i="35"/>
  <c r="E170" i="35"/>
  <c r="N169" i="35"/>
  <c r="O169" i="35" s="1"/>
  <c r="L169" i="35"/>
  <c r="K169" i="35"/>
  <c r="I169" i="35"/>
  <c r="H169" i="35"/>
  <c r="F169" i="35"/>
  <c r="E169" i="35"/>
  <c r="N168" i="35"/>
  <c r="O168" i="35" s="1"/>
  <c r="L168" i="35"/>
  <c r="K168" i="35"/>
  <c r="I168" i="35"/>
  <c r="H168" i="35"/>
  <c r="F168" i="35"/>
  <c r="E168" i="35"/>
  <c r="N167" i="35"/>
  <c r="O167" i="35" s="1"/>
  <c r="L167" i="35"/>
  <c r="K167" i="35"/>
  <c r="I167" i="35"/>
  <c r="H167" i="35"/>
  <c r="F167" i="35"/>
  <c r="E167" i="35"/>
  <c r="N166" i="35"/>
  <c r="O166" i="35" s="1"/>
  <c r="L166" i="35"/>
  <c r="K166" i="35"/>
  <c r="I166" i="35"/>
  <c r="H166" i="35"/>
  <c r="F166" i="35"/>
  <c r="E166" i="35"/>
  <c r="N165" i="35"/>
  <c r="O165" i="35" s="1"/>
  <c r="L165" i="35"/>
  <c r="K165" i="35"/>
  <c r="I165" i="35"/>
  <c r="H165" i="35"/>
  <c r="F165" i="35"/>
  <c r="E165" i="35"/>
  <c r="N164" i="35"/>
  <c r="O164" i="35" s="1"/>
  <c r="L164" i="35"/>
  <c r="K164" i="35"/>
  <c r="I164" i="35"/>
  <c r="H164" i="35"/>
  <c r="F164" i="35"/>
  <c r="E164" i="35"/>
  <c r="N163" i="35"/>
  <c r="O163" i="35" s="1"/>
  <c r="O21" i="35" s="1"/>
  <c r="L163" i="35"/>
  <c r="L21" i="35" s="1"/>
  <c r="K163" i="35"/>
  <c r="I163" i="35"/>
  <c r="H163" i="35"/>
  <c r="F163" i="35"/>
  <c r="E163" i="35"/>
  <c r="N162" i="35"/>
  <c r="O162" i="35" s="1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N156" i="35"/>
  <c r="O156" i="35" s="1"/>
  <c r="L156" i="35"/>
  <c r="K156" i="35"/>
  <c r="I156" i="35"/>
  <c r="H156" i="35"/>
  <c r="F156" i="35"/>
  <c r="E156" i="35"/>
  <c r="N155" i="35"/>
  <c r="O155" i="35" s="1"/>
  <c r="L155" i="35"/>
  <c r="K155" i="35"/>
  <c r="I155" i="35"/>
  <c r="H155" i="35"/>
  <c r="F155" i="35"/>
  <c r="E155" i="35"/>
  <c r="N154" i="35"/>
  <c r="O154" i="35" s="1"/>
  <c r="O19" i="35" s="1"/>
  <c r="L154" i="35"/>
  <c r="K154" i="35"/>
  <c r="I154" i="35"/>
  <c r="H154" i="35"/>
  <c r="F154" i="35"/>
  <c r="E154" i="35"/>
  <c r="N153" i="35"/>
  <c r="O153" i="35" s="1"/>
  <c r="L153" i="35"/>
  <c r="K153" i="35"/>
  <c r="I153" i="35"/>
  <c r="H153" i="35"/>
  <c r="F153" i="35"/>
  <c r="E153" i="35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N144" i="35"/>
  <c r="O144" i="35" s="1"/>
  <c r="L144" i="35"/>
  <c r="K144" i="35"/>
  <c r="I144" i="35"/>
  <c r="H144" i="35"/>
  <c r="F144" i="35"/>
  <c r="E144" i="35"/>
  <c r="N143" i="35"/>
  <c r="O143" i="35" s="1"/>
  <c r="L143" i="35"/>
  <c r="K143" i="35"/>
  <c r="I143" i="35"/>
  <c r="H143" i="35"/>
  <c r="F143" i="35"/>
  <c r="E143" i="35"/>
  <c r="N142" i="35"/>
  <c r="O142" i="35" s="1"/>
  <c r="L142" i="35"/>
  <c r="K142" i="35"/>
  <c r="I142" i="35"/>
  <c r="H142" i="35"/>
  <c r="F142" i="35"/>
  <c r="E142" i="35"/>
  <c r="N141" i="35"/>
  <c r="O141" i="35" s="1"/>
  <c r="L141" i="35"/>
  <c r="K141" i="35"/>
  <c r="I141" i="35"/>
  <c r="H141" i="35"/>
  <c r="F141" i="35"/>
  <c r="E141" i="35"/>
  <c r="N140" i="35"/>
  <c r="O140" i="35" s="1"/>
  <c r="L140" i="35"/>
  <c r="K140" i="35"/>
  <c r="I140" i="35"/>
  <c r="H140" i="35"/>
  <c r="F140" i="35"/>
  <c r="E140" i="35"/>
  <c r="N139" i="35"/>
  <c r="O139" i="35" s="1"/>
  <c r="L139" i="35"/>
  <c r="K139" i="35"/>
  <c r="I139" i="35"/>
  <c r="H139" i="35"/>
  <c r="F139" i="35"/>
  <c r="E139" i="35"/>
  <c r="N138" i="35"/>
  <c r="O138" i="35" s="1"/>
  <c r="L138" i="35"/>
  <c r="K138" i="35"/>
  <c r="I138" i="35"/>
  <c r="H138" i="35"/>
  <c r="F138" i="35"/>
  <c r="E138" i="35"/>
  <c r="N137" i="35"/>
  <c r="O137" i="35" s="1"/>
  <c r="L137" i="35"/>
  <c r="K137" i="35"/>
  <c r="I137" i="35"/>
  <c r="H137" i="35"/>
  <c r="F137" i="35"/>
  <c r="E137" i="35"/>
  <c r="N136" i="35"/>
  <c r="O136" i="35" s="1"/>
  <c r="L136" i="35"/>
  <c r="K136" i="35"/>
  <c r="I136" i="35"/>
  <c r="H136" i="35"/>
  <c r="F136" i="35"/>
  <c r="E136" i="35"/>
  <c r="N135" i="35"/>
  <c r="O135" i="35" s="1"/>
  <c r="L135" i="35"/>
  <c r="K135" i="35"/>
  <c r="I135" i="35"/>
  <c r="H135" i="35"/>
  <c r="F135" i="35"/>
  <c r="E135" i="35"/>
  <c r="N134" i="35"/>
  <c r="O134" i="35" s="1"/>
  <c r="L134" i="35"/>
  <c r="K134" i="35"/>
  <c r="I134" i="35"/>
  <c r="H134" i="35"/>
  <c r="F134" i="35"/>
  <c r="E134" i="35"/>
  <c r="N133" i="35"/>
  <c r="O133" i="35" s="1"/>
  <c r="L133" i="35"/>
  <c r="K133" i="35"/>
  <c r="I133" i="35"/>
  <c r="H133" i="35"/>
  <c r="F133" i="35"/>
  <c r="E133" i="35"/>
  <c r="N132" i="35"/>
  <c r="O132" i="35" s="1"/>
  <c r="L132" i="35"/>
  <c r="K132" i="35"/>
  <c r="I132" i="35"/>
  <c r="H132" i="35"/>
  <c r="F132" i="35"/>
  <c r="E132" i="35"/>
  <c r="N131" i="35"/>
  <c r="O131" i="35" s="1"/>
  <c r="L131" i="35"/>
  <c r="K131" i="35"/>
  <c r="I131" i="35"/>
  <c r="H131" i="35"/>
  <c r="F131" i="35"/>
  <c r="E131" i="35"/>
  <c r="N130" i="35"/>
  <c r="O130" i="35" s="1"/>
  <c r="L130" i="35"/>
  <c r="K130" i="35"/>
  <c r="I130" i="35"/>
  <c r="H130" i="35"/>
  <c r="F130" i="35"/>
  <c r="E130" i="35"/>
  <c r="N129" i="35"/>
  <c r="O129" i="35" s="1"/>
  <c r="L129" i="35"/>
  <c r="K129" i="35"/>
  <c r="I129" i="35"/>
  <c r="H129" i="35"/>
  <c r="F129" i="35"/>
  <c r="E129" i="35"/>
  <c r="N128" i="35"/>
  <c r="O128" i="35" s="1"/>
  <c r="L128" i="35"/>
  <c r="K128" i="35"/>
  <c r="I128" i="35"/>
  <c r="H128" i="35"/>
  <c r="F128" i="35"/>
  <c r="E128" i="35"/>
  <c r="N127" i="35"/>
  <c r="O127" i="35" s="1"/>
  <c r="L127" i="35"/>
  <c r="K127" i="35"/>
  <c r="I127" i="35"/>
  <c r="H127" i="35"/>
  <c r="F127" i="35"/>
  <c r="E127" i="35"/>
  <c r="N126" i="35"/>
  <c r="O126" i="35" s="1"/>
  <c r="L126" i="35"/>
  <c r="K126" i="35"/>
  <c r="I126" i="35"/>
  <c r="H126" i="35"/>
  <c r="F126" i="35"/>
  <c r="E126" i="35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L117" i="35"/>
  <c r="K117" i="35"/>
  <c r="H117" i="35"/>
  <c r="I117" i="35" s="1"/>
  <c r="E117" i="35"/>
  <c r="F117" i="35" s="1"/>
  <c r="N116" i="35"/>
  <c r="O116" i="35" s="1"/>
  <c r="K116" i="35"/>
  <c r="L116" i="35" s="1"/>
  <c r="H116" i="35"/>
  <c r="I116" i="35" s="1"/>
  <c r="E116" i="35"/>
  <c r="F116" i="35" s="1"/>
  <c r="O115" i="35"/>
  <c r="N115" i="35"/>
  <c r="L115" i="35"/>
  <c r="K115" i="35"/>
  <c r="I115" i="35"/>
  <c r="H115" i="35"/>
  <c r="E115" i="35"/>
  <c r="F115" i="35" s="1"/>
  <c r="N114" i="35"/>
  <c r="O114" i="35" s="1"/>
  <c r="K114" i="35"/>
  <c r="L114" i="35" s="1"/>
  <c r="H114" i="35"/>
  <c r="I114" i="35" s="1"/>
  <c r="E114" i="35"/>
  <c r="F114" i="35" s="1"/>
  <c r="O113" i="35"/>
  <c r="N113" i="35"/>
  <c r="K113" i="35"/>
  <c r="L113" i="35" s="1"/>
  <c r="H113" i="35"/>
  <c r="I113" i="35" s="1"/>
  <c r="E113" i="35"/>
  <c r="F113" i="35" s="1"/>
  <c r="N112" i="35"/>
  <c r="O112" i="35" s="1"/>
  <c r="K112" i="35"/>
  <c r="L112" i="35" s="1"/>
  <c r="H112" i="35"/>
  <c r="I112" i="35" s="1"/>
  <c r="E112" i="35"/>
  <c r="F112" i="35" s="1"/>
  <c r="N111" i="35"/>
  <c r="O111" i="35" s="1"/>
  <c r="K111" i="35"/>
  <c r="L111" i="35" s="1"/>
  <c r="I111" i="35"/>
  <c r="H111" i="35"/>
  <c r="E111" i="35"/>
  <c r="F111" i="35" s="1"/>
  <c r="O110" i="35"/>
  <c r="N110" i="35"/>
  <c r="L110" i="35"/>
  <c r="K110" i="35"/>
  <c r="H110" i="35"/>
  <c r="I110" i="35" s="1"/>
  <c r="E110" i="35"/>
  <c r="F110" i="35" s="1"/>
  <c r="N109" i="35"/>
  <c r="O109" i="35" s="1"/>
  <c r="K109" i="35"/>
  <c r="L109" i="35" s="1"/>
  <c r="H109" i="35"/>
  <c r="I109" i="35" s="1"/>
  <c r="E109" i="35"/>
  <c r="F109" i="35" s="1"/>
  <c r="N108" i="35"/>
  <c r="O108" i="35" s="1"/>
  <c r="L108" i="35"/>
  <c r="K108" i="35"/>
  <c r="H108" i="35"/>
  <c r="I108" i="35" s="1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H106" i="35"/>
  <c r="I106" i="35" s="1"/>
  <c r="E106" i="35"/>
  <c r="F106" i="35" s="1"/>
  <c r="O105" i="35"/>
  <c r="N105" i="35"/>
  <c r="K105" i="35"/>
  <c r="L105" i="35" s="1"/>
  <c r="H105" i="35"/>
  <c r="I105" i="35" s="1"/>
  <c r="E105" i="35"/>
  <c r="F105" i="35" s="1"/>
  <c r="N104" i="35"/>
  <c r="O104" i="35" s="1"/>
  <c r="K104" i="35"/>
  <c r="L104" i="35" s="1"/>
  <c r="H104" i="35"/>
  <c r="I104" i="35" s="1"/>
  <c r="E104" i="35"/>
  <c r="F104" i="35" s="1"/>
  <c r="N103" i="35"/>
  <c r="O103" i="35" s="1"/>
  <c r="K103" i="35"/>
  <c r="L103" i="35" s="1"/>
  <c r="I103" i="35"/>
  <c r="H103" i="35"/>
  <c r="E103" i="35"/>
  <c r="F103" i="35" s="1"/>
  <c r="O102" i="35"/>
  <c r="N102" i="35"/>
  <c r="K102" i="35"/>
  <c r="L102" i="35" s="1"/>
  <c r="H102" i="35"/>
  <c r="I102" i="35" s="1"/>
  <c r="E102" i="35"/>
  <c r="F102" i="35" s="1"/>
  <c r="N101" i="35"/>
  <c r="O101" i="35" s="1"/>
  <c r="L101" i="35"/>
  <c r="K101" i="35"/>
  <c r="H101" i="35"/>
  <c r="I101" i="35" s="1"/>
  <c r="E101" i="35"/>
  <c r="F101" i="35" s="1"/>
  <c r="N100" i="35"/>
  <c r="O100" i="35" s="1"/>
  <c r="K100" i="35"/>
  <c r="L100" i="35" s="1"/>
  <c r="H100" i="35"/>
  <c r="I100" i="35" s="1"/>
  <c r="E100" i="35"/>
  <c r="F100" i="35" s="1"/>
  <c r="O99" i="35"/>
  <c r="N99" i="35"/>
  <c r="L99" i="35"/>
  <c r="K99" i="35"/>
  <c r="I99" i="35"/>
  <c r="H99" i="35"/>
  <c r="E99" i="35"/>
  <c r="F99" i="35" s="1"/>
  <c r="N98" i="35"/>
  <c r="N118" i="35" s="1"/>
  <c r="K98" i="35"/>
  <c r="K118" i="35" s="1"/>
  <c r="H98" i="35"/>
  <c r="H118" i="35" s="1"/>
  <c r="E98" i="35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I90" i="35"/>
  <c r="H90" i="35"/>
  <c r="E90" i="35"/>
  <c r="F90" i="35" s="1"/>
  <c r="N89" i="35"/>
  <c r="O89" i="35" s="1"/>
  <c r="L89" i="35"/>
  <c r="K89" i="35"/>
  <c r="H89" i="35"/>
  <c r="I89" i="35" s="1"/>
  <c r="E89" i="35"/>
  <c r="F89" i="35" s="1"/>
  <c r="O88" i="35"/>
  <c r="N88" i="35"/>
  <c r="L88" i="35"/>
  <c r="K88" i="35"/>
  <c r="I88" i="35"/>
  <c r="H88" i="35"/>
  <c r="E88" i="35"/>
  <c r="F88" i="35" s="1"/>
  <c r="N87" i="35"/>
  <c r="O87" i="35" s="1"/>
  <c r="K87" i="35"/>
  <c r="L87" i="35" s="1"/>
  <c r="H87" i="35"/>
  <c r="I87" i="35" s="1"/>
  <c r="E87" i="35"/>
  <c r="F87" i="35" s="1"/>
  <c r="O86" i="35"/>
  <c r="N86" i="35"/>
  <c r="K86" i="35"/>
  <c r="L86" i="35" s="1"/>
  <c r="I86" i="35"/>
  <c r="H86" i="35"/>
  <c r="E86" i="35"/>
  <c r="F86" i="35" s="1"/>
  <c r="N85" i="35"/>
  <c r="O85" i="35" s="1"/>
  <c r="L85" i="35"/>
  <c r="K85" i="35"/>
  <c r="H85" i="35"/>
  <c r="I85" i="35" s="1"/>
  <c r="E85" i="35"/>
  <c r="F85" i="35" s="1"/>
  <c r="O84" i="35"/>
  <c r="N84" i="35"/>
  <c r="L84" i="35"/>
  <c r="K84" i="35"/>
  <c r="I84" i="35"/>
  <c r="H84" i="35"/>
  <c r="E84" i="35"/>
  <c r="F84" i="35" s="1"/>
  <c r="N83" i="35"/>
  <c r="O83" i="35" s="1"/>
  <c r="K83" i="35"/>
  <c r="L83" i="35" s="1"/>
  <c r="H83" i="35"/>
  <c r="I83" i="35" s="1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H81" i="35"/>
  <c r="I81" i="35" s="1"/>
  <c r="E81" i="35"/>
  <c r="F81" i="35" s="1"/>
  <c r="O80" i="35"/>
  <c r="N80" i="35"/>
  <c r="L80" i="35"/>
  <c r="K80" i="35"/>
  <c r="I80" i="35"/>
  <c r="H80" i="35"/>
  <c r="E80" i="35"/>
  <c r="F80" i="35" s="1"/>
  <c r="N79" i="35"/>
  <c r="O79" i="35" s="1"/>
  <c r="K79" i="35"/>
  <c r="L79" i="35" s="1"/>
  <c r="H79" i="35"/>
  <c r="I79" i="35" s="1"/>
  <c r="E79" i="35"/>
  <c r="F79" i="35" s="1"/>
  <c r="O78" i="35"/>
  <c r="N78" i="35"/>
  <c r="K78" i="35"/>
  <c r="L78" i="35" s="1"/>
  <c r="I78" i="35"/>
  <c r="H78" i="35"/>
  <c r="E78" i="35"/>
  <c r="F78" i="35" s="1"/>
  <c r="N77" i="35"/>
  <c r="O77" i="35" s="1"/>
  <c r="L77" i="35"/>
  <c r="K77" i="35"/>
  <c r="H77" i="35"/>
  <c r="I77" i="35" s="1"/>
  <c r="E77" i="35"/>
  <c r="F77" i="35" s="1"/>
  <c r="O76" i="35"/>
  <c r="N76" i="35"/>
  <c r="L76" i="35"/>
  <c r="K76" i="35"/>
  <c r="I76" i="35"/>
  <c r="I20" i="35" s="1"/>
  <c r="H76" i="35"/>
  <c r="E76" i="35"/>
  <c r="F76" i="35" s="1"/>
  <c r="N75" i="35"/>
  <c r="O75" i="35" s="1"/>
  <c r="K75" i="35"/>
  <c r="L75" i="35" s="1"/>
  <c r="H75" i="35"/>
  <c r="I75" i="35" s="1"/>
  <c r="E75" i="35"/>
  <c r="F75" i="35" s="1"/>
  <c r="O74" i="35"/>
  <c r="N74" i="35"/>
  <c r="K74" i="35"/>
  <c r="L74" i="35" s="1"/>
  <c r="I74" i="35"/>
  <c r="H74" i="35"/>
  <c r="E74" i="35"/>
  <c r="F74" i="35" s="1"/>
  <c r="N73" i="35"/>
  <c r="O73" i="35" s="1"/>
  <c r="L73" i="35"/>
  <c r="K73" i="35"/>
  <c r="H73" i="35"/>
  <c r="I73" i="35" s="1"/>
  <c r="E73" i="35"/>
  <c r="F73" i="35" s="1"/>
  <c r="O72" i="35"/>
  <c r="N72" i="35"/>
  <c r="L72" i="35"/>
  <c r="K72" i="35"/>
  <c r="I72" i="35"/>
  <c r="H72" i="35"/>
  <c r="E72" i="35"/>
  <c r="F72" i="35" s="1"/>
  <c r="N71" i="35"/>
  <c r="N91" i="35" s="1"/>
  <c r="K71" i="35"/>
  <c r="H71" i="35"/>
  <c r="H91" i="35" s="1"/>
  <c r="E71" i="35"/>
  <c r="M69" i="35"/>
  <c r="J69" i="35"/>
  <c r="G69" i="35"/>
  <c r="D69" i="35"/>
  <c r="B69" i="35"/>
  <c r="M68" i="35"/>
  <c r="G68" i="35"/>
  <c r="B64" i="35"/>
  <c r="O63" i="35"/>
  <c r="N63" i="35"/>
  <c r="L63" i="35"/>
  <c r="K63" i="35"/>
  <c r="H63" i="35"/>
  <c r="I63" i="35" s="1"/>
  <c r="E63" i="35"/>
  <c r="F63" i="35" s="1"/>
  <c r="O62" i="35"/>
  <c r="N62" i="35"/>
  <c r="K62" i="35"/>
  <c r="L62" i="35" s="1"/>
  <c r="I62" i="35"/>
  <c r="H62" i="35"/>
  <c r="E62" i="35"/>
  <c r="F62" i="35" s="1"/>
  <c r="O61" i="35"/>
  <c r="N61" i="35"/>
  <c r="L61" i="35"/>
  <c r="K61" i="35"/>
  <c r="H61" i="35"/>
  <c r="I61" i="35" s="1"/>
  <c r="E61" i="35"/>
  <c r="F61" i="35" s="1"/>
  <c r="O60" i="35"/>
  <c r="N60" i="35"/>
  <c r="K60" i="35"/>
  <c r="L60" i="35" s="1"/>
  <c r="I60" i="35"/>
  <c r="H60" i="35"/>
  <c r="E60" i="35"/>
  <c r="F60" i="35" s="1"/>
  <c r="O59" i="35"/>
  <c r="O18" i="35" s="1"/>
  <c r="N59" i="35"/>
  <c r="K59" i="35"/>
  <c r="L59" i="35" s="1"/>
  <c r="L18" i="35" s="1"/>
  <c r="H59" i="35"/>
  <c r="I59" i="35" s="1"/>
  <c r="I18" i="35" s="1"/>
  <c r="E59" i="35"/>
  <c r="F59" i="35" s="1"/>
  <c r="N58" i="35"/>
  <c r="O58" i="35" s="1"/>
  <c r="L58" i="35"/>
  <c r="K58" i="35"/>
  <c r="I58" i="35"/>
  <c r="H58" i="35"/>
  <c r="E58" i="35"/>
  <c r="F58" i="35" s="1"/>
  <c r="O57" i="35"/>
  <c r="N57" i="35"/>
  <c r="K57" i="35"/>
  <c r="L57" i="35" s="1"/>
  <c r="H57" i="35"/>
  <c r="I57" i="35" s="1"/>
  <c r="E57" i="35"/>
  <c r="F57" i="35" s="1"/>
  <c r="N56" i="35"/>
  <c r="O56" i="35" s="1"/>
  <c r="L56" i="35"/>
  <c r="K56" i="35"/>
  <c r="I56" i="35"/>
  <c r="H56" i="35"/>
  <c r="E56" i="35"/>
  <c r="F56" i="35" s="1"/>
  <c r="O55" i="35"/>
  <c r="N55" i="35"/>
  <c r="L55" i="35"/>
  <c r="K55" i="35"/>
  <c r="H55" i="35"/>
  <c r="I55" i="35" s="1"/>
  <c r="E55" i="35"/>
  <c r="F55" i="35" s="1"/>
  <c r="O54" i="35"/>
  <c r="N54" i="35"/>
  <c r="K54" i="35"/>
  <c r="L54" i="35" s="1"/>
  <c r="I54" i="35"/>
  <c r="H54" i="35"/>
  <c r="E54" i="35"/>
  <c r="F54" i="35" s="1"/>
  <c r="O53" i="35"/>
  <c r="N53" i="35"/>
  <c r="L53" i="35"/>
  <c r="K53" i="35"/>
  <c r="H53" i="35"/>
  <c r="I53" i="35" s="1"/>
  <c r="E53" i="35"/>
  <c r="F53" i="35" s="1"/>
  <c r="O52" i="35"/>
  <c r="N52" i="35"/>
  <c r="K52" i="35"/>
  <c r="L52" i="35" s="1"/>
  <c r="I52" i="35"/>
  <c r="H52" i="35"/>
  <c r="E52" i="35"/>
  <c r="F52" i="35" s="1"/>
  <c r="O51" i="35"/>
  <c r="N51" i="35"/>
  <c r="K51" i="35"/>
  <c r="L51" i="35" s="1"/>
  <c r="L17" i="35" s="1"/>
  <c r="H51" i="35"/>
  <c r="I51" i="35" s="1"/>
  <c r="I17" i="35" s="1"/>
  <c r="E51" i="35"/>
  <c r="F51" i="35" s="1"/>
  <c r="N50" i="35"/>
  <c r="O50" i="35" s="1"/>
  <c r="L50" i="35"/>
  <c r="K50" i="35"/>
  <c r="I50" i="35"/>
  <c r="H50" i="35"/>
  <c r="E50" i="35"/>
  <c r="F50" i="35" s="1"/>
  <c r="O49" i="35"/>
  <c r="N49" i="35"/>
  <c r="K49" i="35"/>
  <c r="L49" i="35" s="1"/>
  <c r="H49" i="35"/>
  <c r="I49" i="35" s="1"/>
  <c r="E49" i="35"/>
  <c r="F49" i="35" s="1"/>
  <c r="N48" i="35"/>
  <c r="O48" i="35" s="1"/>
  <c r="L48" i="35"/>
  <c r="K48" i="35"/>
  <c r="I48" i="35"/>
  <c r="H48" i="35"/>
  <c r="E48" i="35"/>
  <c r="F48" i="35" s="1"/>
  <c r="O47" i="35"/>
  <c r="N47" i="35"/>
  <c r="L47" i="35"/>
  <c r="K47" i="35"/>
  <c r="H47" i="35"/>
  <c r="I47" i="35" s="1"/>
  <c r="E47" i="35"/>
  <c r="F47" i="35" s="1"/>
  <c r="O46" i="35"/>
  <c r="N46" i="35"/>
  <c r="K46" i="35"/>
  <c r="L46" i="35" s="1"/>
  <c r="I46" i="35"/>
  <c r="H46" i="35"/>
  <c r="E46" i="35"/>
  <c r="F46" i="35" s="1"/>
  <c r="O45" i="35"/>
  <c r="N45" i="35"/>
  <c r="L45" i="35"/>
  <c r="K45" i="35"/>
  <c r="H45" i="35"/>
  <c r="I45" i="35" s="1"/>
  <c r="E45" i="35"/>
  <c r="F45" i="35" s="1"/>
  <c r="O44" i="35"/>
  <c r="N44" i="35"/>
  <c r="K44" i="35"/>
  <c r="L44" i="35" s="1"/>
  <c r="I44" i="35"/>
  <c r="H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H20" i="35"/>
  <c r="G20" i="35"/>
  <c r="F20" i="35"/>
  <c r="E20" i="35"/>
  <c r="D20" i="35"/>
  <c r="C20" i="35"/>
  <c r="B20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N18" i="35"/>
  <c r="M18" i="35"/>
  <c r="J18" i="35"/>
  <c r="H18" i="35"/>
  <c r="G18" i="35"/>
  <c r="F18" i="35"/>
  <c r="E18" i="35"/>
  <c r="D18" i="35"/>
  <c r="C18" i="35"/>
  <c r="B18" i="35"/>
  <c r="O17" i="35"/>
  <c r="N17" i="35"/>
  <c r="M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N193" i="34"/>
  <c r="O193" i="34" s="1"/>
  <c r="K193" i="34"/>
  <c r="L193" i="34" s="1"/>
  <c r="H193" i="34"/>
  <c r="I193" i="34" s="1"/>
  <c r="F193" i="34"/>
  <c r="E193" i="34"/>
  <c r="O192" i="34"/>
  <c r="N192" i="34"/>
  <c r="L192" i="34"/>
  <c r="K192" i="34"/>
  <c r="H192" i="34"/>
  <c r="I192" i="34" s="1"/>
  <c r="F192" i="34"/>
  <c r="E192" i="34"/>
  <c r="O191" i="34"/>
  <c r="N191" i="34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N188" i="34"/>
  <c r="O188" i="34" s="1"/>
  <c r="L188" i="34"/>
  <c r="K188" i="34"/>
  <c r="H188" i="34"/>
  <c r="I188" i="34" s="1"/>
  <c r="F188" i="34"/>
  <c r="E188" i="34"/>
  <c r="N187" i="34"/>
  <c r="O187" i="34" s="1"/>
  <c r="K187" i="34"/>
  <c r="L187" i="34" s="1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L184" i="34"/>
  <c r="K184" i="34"/>
  <c r="H184" i="34"/>
  <c r="I184" i="34" s="1"/>
  <c r="F184" i="34"/>
  <c r="E184" i="34"/>
  <c r="O183" i="34"/>
  <c r="N183" i="34"/>
  <c r="K183" i="34"/>
  <c r="L183" i="34" s="1"/>
  <c r="H183" i="34"/>
  <c r="I183" i="34" s="1"/>
  <c r="F183" i="34"/>
  <c r="E183" i="34"/>
  <c r="N182" i="34"/>
  <c r="O182" i="34" s="1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N180" i="34"/>
  <c r="O180" i="34" s="1"/>
  <c r="L180" i="34"/>
  <c r="K180" i="34"/>
  <c r="H180" i="34"/>
  <c r="I180" i="34" s="1"/>
  <c r="F180" i="34"/>
  <c r="E180" i="34"/>
  <c r="N179" i="34"/>
  <c r="K179" i="34"/>
  <c r="K199" i="34" s="1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K171" i="34"/>
  <c r="L171" i="34" s="1"/>
  <c r="I171" i="34"/>
  <c r="H171" i="34"/>
  <c r="F171" i="34"/>
  <c r="E171" i="34"/>
  <c r="N170" i="34"/>
  <c r="O170" i="34" s="1"/>
  <c r="K170" i="34"/>
  <c r="L170" i="34" s="1"/>
  <c r="I170" i="34"/>
  <c r="H170" i="34"/>
  <c r="F170" i="34"/>
  <c r="E170" i="34"/>
  <c r="N169" i="34"/>
  <c r="O169" i="34" s="1"/>
  <c r="K169" i="34"/>
  <c r="L169" i="34" s="1"/>
  <c r="I169" i="34"/>
  <c r="H169" i="34"/>
  <c r="F169" i="34"/>
  <c r="E169" i="34"/>
  <c r="O168" i="34"/>
  <c r="N168" i="34"/>
  <c r="K168" i="34"/>
  <c r="L168" i="34" s="1"/>
  <c r="I168" i="34"/>
  <c r="H168" i="34"/>
  <c r="F168" i="34"/>
  <c r="E168" i="34"/>
  <c r="N167" i="34"/>
  <c r="O167" i="34" s="1"/>
  <c r="K167" i="34"/>
  <c r="L167" i="34" s="1"/>
  <c r="I167" i="34"/>
  <c r="H167" i="34"/>
  <c r="F167" i="34"/>
  <c r="E167" i="34"/>
  <c r="N166" i="34"/>
  <c r="O166" i="34" s="1"/>
  <c r="K166" i="34"/>
  <c r="L166" i="34" s="1"/>
  <c r="I166" i="34"/>
  <c r="H166" i="34"/>
  <c r="F166" i="34"/>
  <c r="E166" i="34"/>
  <c r="N165" i="34"/>
  <c r="O165" i="34" s="1"/>
  <c r="K165" i="34"/>
  <c r="L165" i="34" s="1"/>
  <c r="I165" i="34"/>
  <c r="H165" i="34"/>
  <c r="F165" i="34"/>
  <c r="E165" i="34"/>
  <c r="O164" i="34"/>
  <c r="N164" i="34"/>
  <c r="K164" i="34"/>
  <c r="L164" i="34" s="1"/>
  <c r="I164" i="34"/>
  <c r="H164" i="34"/>
  <c r="F164" i="34"/>
  <c r="E164" i="34"/>
  <c r="N163" i="34"/>
  <c r="O163" i="34" s="1"/>
  <c r="K163" i="34"/>
  <c r="L163" i="34" s="1"/>
  <c r="I163" i="34"/>
  <c r="H163" i="34"/>
  <c r="F163" i="34"/>
  <c r="E163" i="34"/>
  <c r="N162" i="34"/>
  <c r="O162" i="34" s="1"/>
  <c r="K162" i="34"/>
  <c r="L162" i="34" s="1"/>
  <c r="I162" i="34"/>
  <c r="H162" i="34"/>
  <c r="F162" i="34"/>
  <c r="E162" i="34"/>
  <c r="N161" i="34"/>
  <c r="O161" i="34" s="1"/>
  <c r="O20" i="34" s="1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L152" i="34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H144" i="34"/>
  <c r="I144" i="34" s="1"/>
  <c r="F144" i="34"/>
  <c r="E144" i="34"/>
  <c r="N143" i="34"/>
  <c r="O143" i="34" s="1"/>
  <c r="K143" i="34"/>
  <c r="L143" i="34" s="1"/>
  <c r="H143" i="34"/>
  <c r="I143" i="34" s="1"/>
  <c r="F143" i="34"/>
  <c r="E143" i="34"/>
  <c r="N142" i="34"/>
  <c r="O142" i="34" s="1"/>
  <c r="L142" i="34"/>
  <c r="K142" i="34"/>
  <c r="H142" i="34"/>
  <c r="I142" i="34" s="1"/>
  <c r="F142" i="34"/>
  <c r="E142" i="34"/>
  <c r="O141" i="34"/>
  <c r="N141" i="34"/>
  <c r="K141" i="34"/>
  <c r="L141" i="34" s="1"/>
  <c r="H141" i="34"/>
  <c r="I141" i="34" s="1"/>
  <c r="F141" i="34"/>
  <c r="E141" i="34"/>
  <c r="N140" i="34"/>
  <c r="O140" i="34" s="1"/>
  <c r="L140" i="34"/>
  <c r="K140" i="34"/>
  <c r="H140" i="34"/>
  <c r="I140" i="34" s="1"/>
  <c r="F140" i="34"/>
  <c r="E140" i="34"/>
  <c r="N139" i="34"/>
  <c r="O139" i="34" s="1"/>
  <c r="O17" i="34" s="1"/>
  <c r="K139" i="34"/>
  <c r="L139" i="34" s="1"/>
  <c r="L17" i="34" s="1"/>
  <c r="H139" i="34"/>
  <c r="I139" i="34" s="1"/>
  <c r="I17" i="34" s="1"/>
  <c r="F139" i="34"/>
  <c r="E139" i="34"/>
  <c r="N138" i="34"/>
  <c r="O138" i="34" s="1"/>
  <c r="L138" i="34"/>
  <c r="K138" i="34"/>
  <c r="H138" i="34"/>
  <c r="I138" i="34" s="1"/>
  <c r="F138" i="34"/>
  <c r="E138" i="34"/>
  <c r="N137" i="34"/>
  <c r="O137" i="34" s="1"/>
  <c r="K137" i="34"/>
  <c r="L137" i="34" s="1"/>
  <c r="H137" i="34"/>
  <c r="I137" i="34" s="1"/>
  <c r="F137" i="34"/>
  <c r="E137" i="34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N133" i="34"/>
  <c r="O133" i="34" s="1"/>
  <c r="K133" i="34"/>
  <c r="L133" i="34" s="1"/>
  <c r="H133" i="34"/>
  <c r="I133" i="34" s="1"/>
  <c r="F133" i="34"/>
  <c r="E133" i="34"/>
  <c r="N132" i="34"/>
  <c r="O132" i="34" s="1"/>
  <c r="K132" i="34"/>
  <c r="L132" i="34" s="1"/>
  <c r="H132" i="34"/>
  <c r="I132" i="34" s="1"/>
  <c r="F132" i="34"/>
  <c r="E132" i="34"/>
  <c r="N131" i="34"/>
  <c r="O131" i="34" s="1"/>
  <c r="K131" i="34"/>
  <c r="L131" i="34" s="1"/>
  <c r="H131" i="34"/>
  <c r="I131" i="34" s="1"/>
  <c r="F131" i="34"/>
  <c r="E131" i="34"/>
  <c r="N130" i="34"/>
  <c r="O130" i="34" s="1"/>
  <c r="L130" i="34"/>
  <c r="K130" i="34"/>
  <c r="H130" i="34"/>
  <c r="I130" i="34" s="1"/>
  <c r="F130" i="34"/>
  <c r="E130" i="34"/>
  <c r="O129" i="34"/>
  <c r="N129" i="34"/>
  <c r="K129" i="34"/>
  <c r="L129" i="34" s="1"/>
  <c r="H129" i="34"/>
  <c r="I129" i="34" s="1"/>
  <c r="F129" i="34"/>
  <c r="E129" i="34"/>
  <c r="N128" i="34"/>
  <c r="O128" i="34" s="1"/>
  <c r="K128" i="34"/>
  <c r="L128" i="34" s="1"/>
  <c r="H128" i="34"/>
  <c r="I128" i="34" s="1"/>
  <c r="F128" i="34"/>
  <c r="E128" i="34"/>
  <c r="O127" i="34"/>
  <c r="N127" i="34"/>
  <c r="K127" i="34"/>
  <c r="L127" i="34" s="1"/>
  <c r="H127" i="34"/>
  <c r="I127" i="34" s="1"/>
  <c r="F127" i="34"/>
  <c r="E127" i="34"/>
  <c r="N126" i="34"/>
  <c r="O126" i="34" s="1"/>
  <c r="L126" i="34"/>
  <c r="K126" i="34"/>
  <c r="H126" i="34"/>
  <c r="I126" i="34" s="1"/>
  <c r="F126" i="34"/>
  <c r="E126" i="34"/>
  <c r="N125" i="34"/>
  <c r="K125" i="34"/>
  <c r="L125" i="34" s="1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F117" i="34"/>
  <c r="E117" i="34"/>
  <c r="N116" i="34"/>
  <c r="O116" i="34" s="1"/>
  <c r="K116" i="34"/>
  <c r="L116" i="34" s="1"/>
  <c r="H116" i="34"/>
  <c r="I116" i="34" s="1"/>
  <c r="F116" i="34"/>
  <c r="E116" i="34"/>
  <c r="N115" i="34"/>
  <c r="O115" i="34" s="1"/>
  <c r="L115" i="34"/>
  <c r="K115" i="34"/>
  <c r="H115" i="34"/>
  <c r="I115" i="34" s="1"/>
  <c r="F115" i="34"/>
  <c r="E115" i="34"/>
  <c r="N114" i="34"/>
  <c r="O114" i="34" s="1"/>
  <c r="K114" i="34"/>
  <c r="L114" i="34" s="1"/>
  <c r="H114" i="34"/>
  <c r="I114" i="34" s="1"/>
  <c r="F114" i="34"/>
  <c r="E114" i="34"/>
  <c r="O113" i="34"/>
  <c r="N113" i="34"/>
  <c r="K113" i="34"/>
  <c r="L113" i="34" s="1"/>
  <c r="H113" i="34"/>
  <c r="I113" i="34" s="1"/>
  <c r="F113" i="34"/>
  <c r="E113" i="34"/>
  <c r="N112" i="34"/>
  <c r="O112" i="34" s="1"/>
  <c r="K112" i="34"/>
  <c r="L112" i="34" s="1"/>
  <c r="H112" i="34"/>
  <c r="I112" i="34" s="1"/>
  <c r="F112" i="34"/>
  <c r="E112" i="34"/>
  <c r="O111" i="34"/>
  <c r="N111" i="34"/>
  <c r="L111" i="34"/>
  <c r="K111" i="34"/>
  <c r="H111" i="34"/>
  <c r="I111" i="34" s="1"/>
  <c r="F111" i="34"/>
  <c r="E111" i="34"/>
  <c r="N110" i="34"/>
  <c r="O110" i="34" s="1"/>
  <c r="K110" i="34"/>
  <c r="L110" i="34" s="1"/>
  <c r="H110" i="34"/>
  <c r="I110" i="34" s="1"/>
  <c r="F110" i="34"/>
  <c r="E110" i="34"/>
  <c r="N109" i="34"/>
  <c r="O109" i="34" s="1"/>
  <c r="K109" i="34"/>
  <c r="L109" i="34" s="1"/>
  <c r="H109" i="34"/>
  <c r="I109" i="34" s="1"/>
  <c r="F109" i="34"/>
  <c r="E109" i="34"/>
  <c r="N108" i="34"/>
  <c r="O108" i="34" s="1"/>
  <c r="K108" i="34"/>
  <c r="L108" i="34" s="1"/>
  <c r="H108" i="34"/>
  <c r="I108" i="34" s="1"/>
  <c r="F108" i="34"/>
  <c r="E108" i="34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F106" i="34"/>
  <c r="E106" i="34"/>
  <c r="N105" i="34"/>
  <c r="O105" i="34" s="1"/>
  <c r="K105" i="34"/>
  <c r="L105" i="34" s="1"/>
  <c r="H105" i="34"/>
  <c r="I105" i="34" s="1"/>
  <c r="F105" i="34"/>
  <c r="E105" i="34"/>
  <c r="O104" i="34"/>
  <c r="N104" i="34"/>
  <c r="K104" i="34"/>
  <c r="L104" i="34" s="1"/>
  <c r="H104" i="34"/>
  <c r="I104" i="34" s="1"/>
  <c r="F104" i="34"/>
  <c r="E104" i="34"/>
  <c r="N103" i="34"/>
  <c r="O103" i="34" s="1"/>
  <c r="L103" i="34"/>
  <c r="K103" i="34"/>
  <c r="H103" i="34"/>
  <c r="I103" i="34" s="1"/>
  <c r="F103" i="34"/>
  <c r="E103" i="34"/>
  <c r="N102" i="34"/>
  <c r="O102" i="34" s="1"/>
  <c r="K102" i="34"/>
  <c r="L102" i="34" s="1"/>
  <c r="H102" i="34"/>
  <c r="I102" i="34" s="1"/>
  <c r="F102" i="34"/>
  <c r="E102" i="34"/>
  <c r="N101" i="34"/>
  <c r="O101" i="34" s="1"/>
  <c r="K101" i="34"/>
  <c r="L101" i="34" s="1"/>
  <c r="H101" i="34"/>
  <c r="I101" i="34" s="1"/>
  <c r="F101" i="34"/>
  <c r="E101" i="34"/>
  <c r="N100" i="34"/>
  <c r="O100" i="34" s="1"/>
  <c r="K100" i="34"/>
  <c r="L100" i="34" s="1"/>
  <c r="H100" i="34"/>
  <c r="I100" i="34" s="1"/>
  <c r="F100" i="34"/>
  <c r="E100" i="34"/>
  <c r="N99" i="34"/>
  <c r="O99" i="34" s="1"/>
  <c r="L99" i="34"/>
  <c r="K99" i="34"/>
  <c r="H99" i="34"/>
  <c r="I99" i="34" s="1"/>
  <c r="F99" i="34"/>
  <c r="E99" i="34"/>
  <c r="N98" i="34"/>
  <c r="K98" i="34"/>
  <c r="K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K90" i="34"/>
  <c r="L90" i="34" s="1"/>
  <c r="I90" i="34"/>
  <c r="H90" i="34"/>
  <c r="F90" i="34"/>
  <c r="E90" i="34"/>
  <c r="N89" i="34"/>
  <c r="O89" i="34" s="1"/>
  <c r="K89" i="34"/>
  <c r="L89" i="34" s="1"/>
  <c r="I89" i="34"/>
  <c r="H89" i="34"/>
  <c r="F89" i="34"/>
  <c r="E89" i="34"/>
  <c r="N88" i="34"/>
  <c r="O88" i="34" s="1"/>
  <c r="K88" i="34"/>
  <c r="L88" i="34" s="1"/>
  <c r="I88" i="34"/>
  <c r="H88" i="34"/>
  <c r="F88" i="34"/>
  <c r="E88" i="34"/>
  <c r="N87" i="34"/>
  <c r="O87" i="34" s="1"/>
  <c r="K87" i="34"/>
  <c r="L87" i="34" s="1"/>
  <c r="I87" i="34"/>
  <c r="H87" i="34"/>
  <c r="F87" i="34"/>
  <c r="E87" i="34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F85" i="34"/>
  <c r="E85" i="34"/>
  <c r="N84" i="34"/>
  <c r="O84" i="34" s="1"/>
  <c r="K84" i="34"/>
  <c r="L84" i="34" s="1"/>
  <c r="I84" i="34"/>
  <c r="H84" i="34"/>
  <c r="F84" i="34"/>
  <c r="E84" i="34"/>
  <c r="N83" i="34"/>
  <c r="O83" i="34" s="1"/>
  <c r="O21" i="34" s="1"/>
  <c r="K83" i="34"/>
  <c r="L83" i="34" s="1"/>
  <c r="L21" i="34" s="1"/>
  <c r="I83" i="34"/>
  <c r="H83" i="34"/>
  <c r="F83" i="34"/>
  <c r="E83" i="34"/>
  <c r="O82" i="34"/>
  <c r="N82" i="34"/>
  <c r="K82" i="34"/>
  <c r="L82" i="34" s="1"/>
  <c r="I82" i="34"/>
  <c r="H82" i="34"/>
  <c r="F82" i="34"/>
  <c r="E82" i="34"/>
  <c r="N81" i="34"/>
  <c r="O81" i="34" s="1"/>
  <c r="K81" i="34"/>
  <c r="L81" i="34" s="1"/>
  <c r="I81" i="34"/>
  <c r="H81" i="34"/>
  <c r="F81" i="34"/>
  <c r="E81" i="34"/>
  <c r="N80" i="34"/>
  <c r="O80" i="34" s="1"/>
  <c r="K80" i="34"/>
  <c r="L80" i="34" s="1"/>
  <c r="I80" i="34"/>
  <c r="H80" i="34"/>
  <c r="F80" i="34"/>
  <c r="E80" i="34"/>
  <c r="N79" i="34"/>
  <c r="O79" i="34" s="1"/>
  <c r="O19" i="34" s="1"/>
  <c r="K79" i="34"/>
  <c r="L79" i="34" s="1"/>
  <c r="L19" i="34" s="1"/>
  <c r="I79" i="34"/>
  <c r="H79" i="34"/>
  <c r="F79" i="34"/>
  <c r="E79" i="34"/>
  <c r="O78" i="34"/>
  <c r="N78" i="34"/>
  <c r="K78" i="34"/>
  <c r="L78" i="34" s="1"/>
  <c r="I78" i="34"/>
  <c r="H78" i="34"/>
  <c r="F78" i="34"/>
  <c r="E78" i="34"/>
  <c r="N77" i="34"/>
  <c r="O77" i="34" s="1"/>
  <c r="K77" i="34"/>
  <c r="L77" i="34" s="1"/>
  <c r="I77" i="34"/>
  <c r="H77" i="34"/>
  <c r="F77" i="34"/>
  <c r="E77" i="34"/>
  <c r="N76" i="34"/>
  <c r="O76" i="34" s="1"/>
  <c r="K76" i="34"/>
  <c r="L76" i="34" s="1"/>
  <c r="I76" i="34"/>
  <c r="H76" i="34"/>
  <c r="F76" i="34"/>
  <c r="E76" i="34"/>
  <c r="N75" i="34"/>
  <c r="O75" i="34" s="1"/>
  <c r="K75" i="34"/>
  <c r="L75" i="34" s="1"/>
  <c r="I75" i="34"/>
  <c r="H75" i="34"/>
  <c r="F75" i="34"/>
  <c r="E75" i="34"/>
  <c r="O74" i="34"/>
  <c r="N74" i="34"/>
  <c r="K74" i="34"/>
  <c r="L74" i="34" s="1"/>
  <c r="I74" i="34"/>
  <c r="H74" i="34"/>
  <c r="F74" i="34"/>
  <c r="E74" i="34"/>
  <c r="N73" i="34"/>
  <c r="O73" i="34" s="1"/>
  <c r="K73" i="34"/>
  <c r="L73" i="34" s="1"/>
  <c r="I73" i="34"/>
  <c r="H73" i="34"/>
  <c r="F73" i="34"/>
  <c r="E73" i="34"/>
  <c r="N72" i="34"/>
  <c r="O72" i="34" s="1"/>
  <c r="K72" i="34"/>
  <c r="L72" i="34" s="1"/>
  <c r="I72" i="34"/>
  <c r="H72" i="34"/>
  <c r="F72" i="34"/>
  <c r="E72" i="34"/>
  <c r="N71" i="34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K63" i="34"/>
  <c r="L63" i="34" s="1"/>
  <c r="H63" i="34"/>
  <c r="I63" i="34" s="1"/>
  <c r="F63" i="34"/>
  <c r="E63" i="34"/>
  <c r="N62" i="34"/>
  <c r="O62" i="34" s="1"/>
  <c r="K62" i="34"/>
  <c r="L62" i="34" s="1"/>
  <c r="H62" i="34"/>
  <c r="I62" i="34" s="1"/>
  <c r="F62" i="34"/>
  <c r="E62" i="34"/>
  <c r="O61" i="34"/>
  <c r="N61" i="34"/>
  <c r="L61" i="34"/>
  <c r="K61" i="34"/>
  <c r="H61" i="34"/>
  <c r="I61" i="34" s="1"/>
  <c r="F61" i="34"/>
  <c r="E61" i="34"/>
  <c r="N60" i="34"/>
  <c r="O60" i="34" s="1"/>
  <c r="K60" i="34"/>
  <c r="L60" i="34" s="1"/>
  <c r="H60" i="34"/>
  <c r="I60" i="34" s="1"/>
  <c r="F60" i="34"/>
  <c r="E60" i="34"/>
  <c r="N59" i="34"/>
  <c r="O59" i="34" s="1"/>
  <c r="K59" i="34"/>
  <c r="L59" i="34" s="1"/>
  <c r="H59" i="34"/>
  <c r="I59" i="34" s="1"/>
  <c r="F59" i="34"/>
  <c r="E59" i="34"/>
  <c r="N58" i="34"/>
  <c r="O58" i="34" s="1"/>
  <c r="O18" i="34" s="1"/>
  <c r="K58" i="34"/>
  <c r="L58" i="34" s="1"/>
  <c r="L18" i="34" s="1"/>
  <c r="H58" i="34"/>
  <c r="I58" i="34" s="1"/>
  <c r="I18" i="34" s="1"/>
  <c r="F58" i="34"/>
  <c r="E58" i="34"/>
  <c r="N57" i="34"/>
  <c r="O57" i="34" s="1"/>
  <c r="L57" i="34"/>
  <c r="K57" i="34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N52" i="34"/>
  <c r="O52" i="34" s="1"/>
  <c r="K52" i="34"/>
  <c r="L52" i="34" s="1"/>
  <c r="H52" i="34"/>
  <c r="I52" i="34" s="1"/>
  <c r="F52" i="34"/>
  <c r="E52" i="34"/>
  <c r="N51" i="34"/>
  <c r="O51" i="34" s="1"/>
  <c r="K51" i="34"/>
  <c r="L51" i="34" s="1"/>
  <c r="H51" i="34"/>
  <c r="I51" i="34" s="1"/>
  <c r="F51" i="34"/>
  <c r="E51" i="34"/>
  <c r="N50" i="34"/>
  <c r="O50" i="34" s="1"/>
  <c r="L50" i="34"/>
  <c r="K50" i="34"/>
  <c r="H50" i="34"/>
  <c r="I50" i="34" s="1"/>
  <c r="F50" i="34"/>
  <c r="E50" i="34"/>
  <c r="N49" i="34"/>
  <c r="O49" i="34" s="1"/>
  <c r="K49" i="34"/>
  <c r="L49" i="34" s="1"/>
  <c r="H49" i="34"/>
  <c r="I49" i="34" s="1"/>
  <c r="F49" i="34"/>
  <c r="E49" i="34"/>
  <c r="O48" i="34"/>
  <c r="N48" i="34"/>
  <c r="K48" i="34"/>
  <c r="L48" i="34" s="1"/>
  <c r="H48" i="34"/>
  <c r="I48" i="34" s="1"/>
  <c r="F48" i="34"/>
  <c r="E48" i="34"/>
  <c r="N47" i="34"/>
  <c r="O47" i="34" s="1"/>
  <c r="K47" i="34"/>
  <c r="L47" i="34" s="1"/>
  <c r="H47" i="34"/>
  <c r="I47" i="34" s="1"/>
  <c r="F47" i="34"/>
  <c r="E47" i="34"/>
  <c r="O46" i="34"/>
  <c r="N46" i="34"/>
  <c r="L46" i="34"/>
  <c r="K46" i="34"/>
  <c r="H46" i="34"/>
  <c r="I46" i="34" s="1"/>
  <c r="F46" i="34"/>
  <c r="E46" i="34"/>
  <c r="N45" i="34"/>
  <c r="O45" i="34" s="1"/>
  <c r="K45" i="34"/>
  <c r="L45" i="34" s="1"/>
  <c r="H45" i="34"/>
  <c r="I45" i="34" s="1"/>
  <c r="F45" i="34"/>
  <c r="E45" i="34"/>
  <c r="N44" i="34"/>
  <c r="K44" i="34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N21" i="34"/>
  <c r="M21" i="34"/>
  <c r="K21" i="34"/>
  <c r="J21" i="34"/>
  <c r="I21" i="34"/>
  <c r="H21" i="34"/>
  <c r="G21" i="34"/>
  <c r="F21" i="34"/>
  <c r="E21" i="34"/>
  <c r="D21" i="34"/>
  <c r="C21" i="34"/>
  <c r="B21" i="34"/>
  <c r="N20" i="34"/>
  <c r="M20" i="34"/>
  <c r="J20" i="34"/>
  <c r="I20" i="34"/>
  <c r="H20" i="34"/>
  <c r="G20" i="34"/>
  <c r="E20" i="34"/>
  <c r="D20" i="34"/>
  <c r="C20" i="34"/>
  <c r="B20" i="34"/>
  <c r="N19" i="34"/>
  <c r="M19" i="34"/>
  <c r="K19" i="34"/>
  <c r="J19" i="34"/>
  <c r="I19" i="34"/>
  <c r="H19" i="34"/>
  <c r="G19" i="34"/>
  <c r="F19" i="34"/>
  <c r="E19" i="34"/>
  <c r="D19" i="34"/>
  <c r="C19" i="34"/>
  <c r="B19" i="34"/>
  <c r="N18" i="34"/>
  <c r="M18" i="34"/>
  <c r="K18" i="34"/>
  <c r="J18" i="34"/>
  <c r="H18" i="34"/>
  <c r="G18" i="34"/>
  <c r="F18" i="34"/>
  <c r="E18" i="34"/>
  <c r="D18" i="34"/>
  <c r="C18" i="34"/>
  <c r="B18" i="34"/>
  <c r="N17" i="34"/>
  <c r="M17" i="34"/>
  <c r="K17" i="34"/>
  <c r="J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O179" i="33" s="1"/>
  <c r="O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O171" i="33"/>
  <c r="N171" i="33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O166" i="33"/>
  <c r="N166" i="33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O164" i="33"/>
  <c r="N164" i="33"/>
  <c r="K164" i="33"/>
  <c r="L164" i="33" s="1"/>
  <c r="H164" i="33"/>
  <c r="I164" i="33" s="1"/>
  <c r="F164" i="33"/>
  <c r="E164" i="33"/>
  <c r="N163" i="33"/>
  <c r="O163" i="33" s="1"/>
  <c r="L163" i="33"/>
  <c r="K163" i="33"/>
  <c r="H163" i="33"/>
  <c r="I163" i="33" s="1"/>
  <c r="F163" i="33"/>
  <c r="E163" i="33"/>
  <c r="N162" i="33"/>
  <c r="O162" i="33" s="1"/>
  <c r="O19" i="33" s="1"/>
  <c r="K162" i="33"/>
  <c r="L162" i="33" s="1"/>
  <c r="L19" i="33" s="1"/>
  <c r="H162" i="33"/>
  <c r="I162" i="33" s="1"/>
  <c r="I19" i="33" s="1"/>
  <c r="F162" i="33"/>
  <c r="E162" i="33"/>
  <c r="N161" i="33"/>
  <c r="O161" i="33" s="1"/>
  <c r="K161" i="33"/>
  <c r="L161" i="33" s="1"/>
  <c r="H161" i="33"/>
  <c r="I161" i="33" s="1"/>
  <c r="F161" i="33"/>
  <c r="E161" i="33"/>
  <c r="N160" i="33"/>
  <c r="O160" i="33" s="1"/>
  <c r="L160" i="33"/>
  <c r="K160" i="33"/>
  <c r="H160" i="33"/>
  <c r="I160" i="33" s="1"/>
  <c r="F160" i="33"/>
  <c r="E160" i="33"/>
  <c r="O159" i="33"/>
  <c r="N159" i="33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H144" i="33"/>
  <c r="I144" i="33" s="1"/>
  <c r="F144" i="33"/>
  <c r="E144" i="33"/>
  <c r="N143" i="33"/>
  <c r="O143" i="33" s="1"/>
  <c r="K143" i="33"/>
  <c r="L143" i="33" s="1"/>
  <c r="H143" i="33"/>
  <c r="I143" i="33" s="1"/>
  <c r="F143" i="33"/>
  <c r="E143" i="33"/>
  <c r="O142" i="33"/>
  <c r="N142" i="33"/>
  <c r="K142" i="33"/>
  <c r="L142" i="33" s="1"/>
  <c r="H142" i="33"/>
  <c r="I142" i="33" s="1"/>
  <c r="F142" i="33"/>
  <c r="E142" i="33"/>
  <c r="N141" i="33"/>
  <c r="O141" i="33" s="1"/>
  <c r="L141" i="33"/>
  <c r="K141" i="33"/>
  <c r="H141" i="33"/>
  <c r="I141" i="33" s="1"/>
  <c r="F141" i="33"/>
  <c r="E141" i="33"/>
  <c r="N140" i="33"/>
  <c r="O140" i="33" s="1"/>
  <c r="O18" i="33" s="1"/>
  <c r="L140" i="33"/>
  <c r="K140" i="33"/>
  <c r="H140" i="33"/>
  <c r="I140" i="33" s="1"/>
  <c r="I18" i="33" s="1"/>
  <c r="F140" i="33"/>
  <c r="E140" i="33"/>
  <c r="N139" i="33"/>
  <c r="O139" i="33" s="1"/>
  <c r="K139" i="33"/>
  <c r="L139" i="33" s="1"/>
  <c r="H139" i="33"/>
  <c r="I139" i="33" s="1"/>
  <c r="F139" i="33"/>
  <c r="E139" i="33"/>
  <c r="N138" i="33"/>
  <c r="O138" i="33" s="1"/>
  <c r="L138" i="33"/>
  <c r="K138" i="33"/>
  <c r="H138" i="33"/>
  <c r="I138" i="33" s="1"/>
  <c r="F138" i="33"/>
  <c r="E138" i="33"/>
  <c r="N137" i="33"/>
  <c r="O137" i="33" s="1"/>
  <c r="L137" i="33"/>
  <c r="K137" i="33"/>
  <c r="H137" i="33"/>
  <c r="I137" i="33" s="1"/>
  <c r="F137" i="33"/>
  <c r="E137" i="33"/>
  <c r="N136" i="33"/>
  <c r="O136" i="33" s="1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L134" i="33"/>
  <c r="K134" i="33"/>
  <c r="H134" i="33"/>
  <c r="I134" i="33" s="1"/>
  <c r="F134" i="33"/>
  <c r="E134" i="33"/>
  <c r="N133" i="33"/>
  <c r="O133" i="33" s="1"/>
  <c r="L133" i="33"/>
  <c r="K133" i="33"/>
  <c r="H133" i="33"/>
  <c r="I133" i="33" s="1"/>
  <c r="F133" i="33"/>
  <c r="E133" i="33"/>
  <c r="O132" i="33"/>
  <c r="N132" i="33"/>
  <c r="L132" i="33"/>
  <c r="K132" i="33"/>
  <c r="H132" i="33"/>
  <c r="I132" i="33" s="1"/>
  <c r="F132" i="33"/>
  <c r="E132" i="33"/>
  <c r="N131" i="33"/>
  <c r="O131" i="33" s="1"/>
  <c r="K131" i="33"/>
  <c r="L131" i="33" s="1"/>
  <c r="H131" i="33"/>
  <c r="I131" i="33" s="1"/>
  <c r="F131" i="33"/>
  <c r="E131" i="33"/>
  <c r="N130" i="33"/>
  <c r="O130" i="33" s="1"/>
  <c r="L130" i="33"/>
  <c r="K130" i="33"/>
  <c r="H130" i="33"/>
  <c r="I130" i="33" s="1"/>
  <c r="F130" i="33"/>
  <c r="E130" i="33"/>
  <c r="O129" i="33"/>
  <c r="N129" i="33"/>
  <c r="L129" i="33"/>
  <c r="K129" i="33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L126" i="33"/>
  <c r="K126" i="33"/>
  <c r="H126" i="33"/>
  <c r="I126" i="33" s="1"/>
  <c r="F126" i="33"/>
  <c r="E126" i="33"/>
  <c r="N125" i="33"/>
  <c r="N145" i="33" s="1"/>
  <c r="L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L117" i="33"/>
  <c r="K117" i="33"/>
  <c r="I117" i="33"/>
  <c r="H117" i="33"/>
  <c r="F117" i="33"/>
  <c r="E117" i="33"/>
  <c r="N116" i="33"/>
  <c r="O116" i="33" s="1"/>
  <c r="L116" i="33"/>
  <c r="K116" i="33"/>
  <c r="I116" i="33"/>
  <c r="H116" i="33"/>
  <c r="F116" i="33"/>
  <c r="E116" i="33"/>
  <c r="N115" i="33"/>
  <c r="O115" i="33" s="1"/>
  <c r="L115" i="33"/>
  <c r="K115" i="33"/>
  <c r="I115" i="33"/>
  <c r="H115" i="33"/>
  <c r="F115" i="33"/>
  <c r="E115" i="33"/>
  <c r="N114" i="33"/>
  <c r="O114" i="33" s="1"/>
  <c r="L114" i="33"/>
  <c r="K114" i="33"/>
  <c r="I114" i="33"/>
  <c r="H114" i="33"/>
  <c r="F114" i="33"/>
  <c r="E114" i="33"/>
  <c r="N113" i="33"/>
  <c r="O113" i="33" s="1"/>
  <c r="L113" i="33"/>
  <c r="K113" i="33"/>
  <c r="I113" i="33"/>
  <c r="H113" i="33"/>
  <c r="F113" i="33"/>
  <c r="E113" i="33"/>
  <c r="N112" i="33"/>
  <c r="O112" i="33" s="1"/>
  <c r="O31" i="33" s="1"/>
  <c r="L112" i="33"/>
  <c r="L31" i="33" s="1"/>
  <c r="K112" i="33"/>
  <c r="I112" i="33"/>
  <c r="H112" i="33"/>
  <c r="F112" i="33"/>
  <c r="E112" i="33"/>
  <c r="N111" i="33"/>
  <c r="O111" i="33" s="1"/>
  <c r="L111" i="33"/>
  <c r="K111" i="33"/>
  <c r="I111" i="33"/>
  <c r="H111" i="33"/>
  <c r="F111" i="33"/>
  <c r="E111" i="33"/>
  <c r="N110" i="33"/>
  <c r="O110" i="33" s="1"/>
  <c r="O29" i="33" s="1"/>
  <c r="L110" i="33"/>
  <c r="L29" i="33" s="1"/>
  <c r="K110" i="33"/>
  <c r="I110" i="33"/>
  <c r="H110" i="33"/>
  <c r="F110" i="33"/>
  <c r="F29" i="33" s="1"/>
  <c r="E110" i="33"/>
  <c r="N109" i="33"/>
  <c r="O109" i="33" s="1"/>
  <c r="L109" i="33"/>
  <c r="K109" i="33"/>
  <c r="I109" i="33"/>
  <c r="H109" i="33"/>
  <c r="F109" i="33"/>
  <c r="E109" i="33"/>
  <c r="N108" i="33"/>
  <c r="O108" i="33" s="1"/>
  <c r="O27" i="33" s="1"/>
  <c r="L108" i="33"/>
  <c r="K108" i="33"/>
  <c r="I108" i="33"/>
  <c r="H108" i="33"/>
  <c r="F108" i="33"/>
  <c r="E108" i="33"/>
  <c r="N107" i="33"/>
  <c r="O107" i="33" s="1"/>
  <c r="O26" i="33" s="1"/>
  <c r="L107" i="33"/>
  <c r="L26" i="33" s="1"/>
  <c r="K107" i="33"/>
  <c r="I107" i="33"/>
  <c r="H107" i="33"/>
  <c r="F107" i="33"/>
  <c r="E107" i="33"/>
  <c r="N106" i="33"/>
  <c r="O106" i="33" s="1"/>
  <c r="O25" i="33" s="1"/>
  <c r="L106" i="33"/>
  <c r="K106" i="33"/>
  <c r="I106" i="33"/>
  <c r="H106" i="33"/>
  <c r="F106" i="33"/>
  <c r="E106" i="33"/>
  <c r="N105" i="33"/>
  <c r="O105" i="33" s="1"/>
  <c r="L105" i="33"/>
  <c r="K105" i="33"/>
  <c r="I105" i="33"/>
  <c r="H105" i="33"/>
  <c r="F105" i="33"/>
  <c r="E105" i="33"/>
  <c r="N104" i="33"/>
  <c r="O104" i="33" s="1"/>
  <c r="L104" i="33"/>
  <c r="K104" i="33"/>
  <c r="I104" i="33"/>
  <c r="H104" i="33"/>
  <c r="F104" i="33"/>
  <c r="E104" i="33"/>
  <c r="N103" i="33"/>
  <c r="O103" i="33" s="1"/>
  <c r="O22" i="33" s="1"/>
  <c r="L103" i="33"/>
  <c r="K103" i="33"/>
  <c r="I103" i="33"/>
  <c r="H103" i="33"/>
  <c r="F103" i="33"/>
  <c r="E103" i="33"/>
  <c r="N102" i="33"/>
  <c r="O102" i="33" s="1"/>
  <c r="L102" i="33"/>
  <c r="K102" i="33"/>
  <c r="I102" i="33"/>
  <c r="H102" i="33"/>
  <c r="F102" i="33"/>
  <c r="E102" i="33"/>
  <c r="N101" i="33"/>
  <c r="O101" i="33" s="1"/>
  <c r="L101" i="33"/>
  <c r="K101" i="33"/>
  <c r="I101" i="33"/>
  <c r="H101" i="33"/>
  <c r="F101" i="33"/>
  <c r="E101" i="33"/>
  <c r="N100" i="33"/>
  <c r="O100" i="33" s="1"/>
  <c r="L100" i="33"/>
  <c r="K100" i="33"/>
  <c r="I100" i="33"/>
  <c r="H100" i="33"/>
  <c r="F100" i="33"/>
  <c r="E100" i="33"/>
  <c r="N99" i="33"/>
  <c r="O99" i="33" s="1"/>
  <c r="L99" i="33"/>
  <c r="K99" i="33"/>
  <c r="I99" i="33"/>
  <c r="H99" i="33"/>
  <c r="F99" i="33"/>
  <c r="E99" i="33"/>
  <c r="N98" i="33"/>
  <c r="N118" i="33" s="1"/>
  <c r="L98" i="33"/>
  <c r="L118" i="33" s="1"/>
  <c r="K98" i="33"/>
  <c r="K118" i="33" s="1"/>
  <c r="I98" i="33"/>
  <c r="I118" i="33" s="1"/>
  <c r="H98" i="33"/>
  <c r="H118" i="33" s="1"/>
  <c r="F98" i="33"/>
  <c r="F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L90" i="33"/>
  <c r="K90" i="33"/>
  <c r="I90" i="33"/>
  <c r="H90" i="33"/>
  <c r="F90" i="33"/>
  <c r="E90" i="33"/>
  <c r="N89" i="33"/>
  <c r="O89" i="33" s="1"/>
  <c r="L89" i="33"/>
  <c r="K89" i="33"/>
  <c r="I89" i="33"/>
  <c r="H89" i="33"/>
  <c r="F89" i="33"/>
  <c r="E89" i="33"/>
  <c r="N88" i="33"/>
  <c r="O88" i="33" s="1"/>
  <c r="O21" i="33" s="1"/>
  <c r="L88" i="33"/>
  <c r="K88" i="33"/>
  <c r="I88" i="33"/>
  <c r="H88" i="33"/>
  <c r="F88" i="33"/>
  <c r="E88" i="33"/>
  <c r="N87" i="33"/>
  <c r="O87" i="33" s="1"/>
  <c r="L87" i="33"/>
  <c r="K87" i="33"/>
  <c r="I87" i="33"/>
  <c r="H87" i="33"/>
  <c r="F87" i="33"/>
  <c r="E87" i="33"/>
  <c r="N86" i="33"/>
  <c r="O86" i="33" s="1"/>
  <c r="L86" i="33"/>
  <c r="K86" i="33"/>
  <c r="I86" i="33"/>
  <c r="H86" i="33"/>
  <c r="F86" i="33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I84" i="33"/>
  <c r="H84" i="33"/>
  <c r="F84" i="33"/>
  <c r="E84" i="33"/>
  <c r="N83" i="33"/>
  <c r="O83" i="33" s="1"/>
  <c r="L83" i="33"/>
  <c r="K83" i="33"/>
  <c r="I83" i="33"/>
  <c r="H83" i="33"/>
  <c r="F83" i="33"/>
  <c r="E83" i="33"/>
  <c r="N82" i="33"/>
  <c r="O82" i="33" s="1"/>
  <c r="L82" i="33"/>
  <c r="K82" i="33"/>
  <c r="I82" i="33"/>
  <c r="H82" i="33"/>
  <c r="F82" i="33"/>
  <c r="E82" i="33"/>
  <c r="N81" i="33"/>
  <c r="O81" i="33" s="1"/>
  <c r="L81" i="33"/>
  <c r="K81" i="33"/>
  <c r="I81" i="33"/>
  <c r="H81" i="33"/>
  <c r="F81" i="33"/>
  <c r="E81" i="33"/>
  <c r="N80" i="33"/>
  <c r="O80" i="33" s="1"/>
  <c r="L80" i="33"/>
  <c r="K80" i="33"/>
  <c r="I80" i="33"/>
  <c r="H80" i="33"/>
  <c r="F80" i="33"/>
  <c r="E80" i="33"/>
  <c r="N79" i="33"/>
  <c r="O79" i="33" s="1"/>
  <c r="L79" i="33"/>
  <c r="K79" i="33"/>
  <c r="I79" i="33"/>
  <c r="H79" i="33"/>
  <c r="F79" i="33"/>
  <c r="E79" i="33"/>
  <c r="N78" i="33"/>
  <c r="O78" i="33" s="1"/>
  <c r="L78" i="33"/>
  <c r="K78" i="33"/>
  <c r="I78" i="33"/>
  <c r="H78" i="33"/>
  <c r="F78" i="33"/>
  <c r="E78" i="33"/>
  <c r="N77" i="33"/>
  <c r="O77" i="33" s="1"/>
  <c r="L77" i="33"/>
  <c r="K77" i="33"/>
  <c r="I77" i="33"/>
  <c r="H77" i="33"/>
  <c r="F77" i="33"/>
  <c r="E77" i="33"/>
  <c r="N76" i="33"/>
  <c r="O76" i="33" s="1"/>
  <c r="O20" i="33" s="1"/>
  <c r="L76" i="33"/>
  <c r="K76" i="33"/>
  <c r="I76" i="33"/>
  <c r="H76" i="33"/>
  <c r="F76" i="33"/>
  <c r="E76" i="33"/>
  <c r="N75" i="33"/>
  <c r="O75" i="33" s="1"/>
  <c r="O30" i="33" s="1"/>
  <c r="L75" i="33"/>
  <c r="L30" i="33" s="1"/>
  <c r="K75" i="33"/>
  <c r="I75" i="33"/>
  <c r="H75" i="33"/>
  <c r="F75" i="33"/>
  <c r="F30" i="33" s="1"/>
  <c r="E75" i="33"/>
  <c r="N74" i="33"/>
  <c r="O74" i="33" s="1"/>
  <c r="O28" i="33" s="1"/>
  <c r="L74" i="33"/>
  <c r="L28" i="33" s="1"/>
  <c r="K74" i="33"/>
  <c r="I74" i="33"/>
  <c r="H74" i="33"/>
  <c r="F74" i="33"/>
  <c r="F28" i="33" s="1"/>
  <c r="E74" i="33"/>
  <c r="N73" i="33"/>
  <c r="O73" i="33" s="1"/>
  <c r="O24" i="33" s="1"/>
  <c r="L73" i="33"/>
  <c r="K73" i="33"/>
  <c r="I73" i="33"/>
  <c r="H73" i="33"/>
  <c r="F73" i="33"/>
  <c r="E73" i="33"/>
  <c r="N72" i="33"/>
  <c r="O72" i="33" s="1"/>
  <c r="L72" i="33"/>
  <c r="K72" i="33"/>
  <c r="I72" i="33"/>
  <c r="H72" i="33"/>
  <c r="F72" i="33"/>
  <c r="E72" i="33"/>
  <c r="N71" i="33"/>
  <c r="N91" i="33" s="1"/>
  <c r="L71" i="33"/>
  <c r="L91" i="33" s="1"/>
  <c r="K71" i="33"/>
  <c r="K91" i="33" s="1"/>
  <c r="I71" i="33"/>
  <c r="I91" i="33" s="1"/>
  <c r="H71" i="33"/>
  <c r="H91" i="33" s="1"/>
  <c r="F71" i="33"/>
  <c r="F91" i="33" s="1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F63" i="33"/>
  <c r="E63" i="33"/>
  <c r="N62" i="33"/>
  <c r="O62" i="33" s="1"/>
  <c r="K62" i="33"/>
  <c r="L62" i="33" s="1"/>
  <c r="H62" i="33"/>
  <c r="I62" i="33" s="1"/>
  <c r="F62" i="33"/>
  <c r="E62" i="33"/>
  <c r="N61" i="33"/>
  <c r="O61" i="33" s="1"/>
  <c r="L61" i="33"/>
  <c r="K61" i="33"/>
  <c r="H61" i="33"/>
  <c r="I61" i="33" s="1"/>
  <c r="F61" i="33"/>
  <c r="E61" i="33"/>
  <c r="N60" i="33"/>
  <c r="O60" i="33" s="1"/>
  <c r="L60" i="33"/>
  <c r="K60" i="33"/>
  <c r="H60" i="33"/>
  <c r="I60" i="33" s="1"/>
  <c r="F60" i="33"/>
  <c r="E60" i="33"/>
  <c r="N59" i="33"/>
  <c r="O59" i="33" s="1"/>
  <c r="L59" i="33"/>
  <c r="K59" i="33"/>
  <c r="H59" i="33"/>
  <c r="I59" i="33" s="1"/>
  <c r="F59" i="33"/>
  <c r="E59" i="33"/>
  <c r="O58" i="33"/>
  <c r="N58" i="33"/>
  <c r="K58" i="33"/>
  <c r="L58" i="33" s="1"/>
  <c r="H58" i="33"/>
  <c r="I58" i="33" s="1"/>
  <c r="F58" i="33"/>
  <c r="E58" i="33"/>
  <c r="N57" i="33"/>
  <c r="O57" i="33" s="1"/>
  <c r="L57" i="33"/>
  <c r="K57" i="33"/>
  <c r="H57" i="33"/>
  <c r="I57" i="33" s="1"/>
  <c r="F57" i="33"/>
  <c r="E57" i="33"/>
  <c r="N56" i="33"/>
  <c r="O56" i="33" s="1"/>
  <c r="L56" i="33"/>
  <c r="K56" i="33"/>
  <c r="H56" i="33"/>
  <c r="I56" i="33" s="1"/>
  <c r="F56" i="33"/>
  <c r="E56" i="33"/>
  <c r="O55" i="33"/>
  <c r="N55" i="33"/>
  <c r="L55" i="33"/>
  <c r="K55" i="33"/>
  <c r="H55" i="33"/>
  <c r="I55" i="33" s="1"/>
  <c r="F55" i="33"/>
  <c r="E55" i="33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O53" i="33"/>
  <c r="N53" i="33"/>
  <c r="L53" i="33"/>
  <c r="K53" i="33"/>
  <c r="H53" i="33"/>
  <c r="I53" i="33" s="1"/>
  <c r="F53" i="33"/>
  <c r="E53" i="33"/>
  <c r="O52" i="33"/>
  <c r="N52" i="33"/>
  <c r="L52" i="33"/>
  <c r="K52" i="33"/>
  <c r="H52" i="33"/>
  <c r="I52" i="33" s="1"/>
  <c r="F52" i="33"/>
  <c r="E52" i="33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O49" i="33"/>
  <c r="N49" i="33"/>
  <c r="L49" i="33"/>
  <c r="K49" i="33"/>
  <c r="H49" i="33"/>
  <c r="I49" i="33" s="1"/>
  <c r="F49" i="33"/>
  <c r="E49" i="33"/>
  <c r="N48" i="33"/>
  <c r="O48" i="33" s="1"/>
  <c r="L48" i="33"/>
  <c r="K48" i="33"/>
  <c r="H48" i="33"/>
  <c r="I48" i="33" s="1"/>
  <c r="F48" i="33"/>
  <c r="E48" i="33"/>
  <c r="N47" i="33"/>
  <c r="O47" i="33" s="1"/>
  <c r="L47" i="33"/>
  <c r="K47" i="33"/>
  <c r="H47" i="33"/>
  <c r="I47" i="33" s="1"/>
  <c r="F47" i="33"/>
  <c r="E47" i="33"/>
  <c r="O46" i="33"/>
  <c r="N46" i="33"/>
  <c r="K46" i="33"/>
  <c r="L46" i="33" s="1"/>
  <c r="H46" i="33"/>
  <c r="I46" i="33" s="1"/>
  <c r="F46" i="33"/>
  <c r="E46" i="33"/>
  <c r="N45" i="33"/>
  <c r="O45" i="33" s="1"/>
  <c r="L45" i="33"/>
  <c r="K45" i="33"/>
  <c r="H45" i="33"/>
  <c r="I45" i="33" s="1"/>
  <c r="F45" i="33"/>
  <c r="E45" i="33"/>
  <c r="N44" i="33"/>
  <c r="L44" i="33"/>
  <c r="K44" i="33"/>
  <c r="H44" i="33"/>
  <c r="H64" i="33" s="1"/>
  <c r="F44" i="33"/>
  <c r="F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I31" i="33"/>
  <c r="H31" i="33"/>
  <c r="G31" i="33"/>
  <c r="F31" i="33"/>
  <c r="E31" i="33"/>
  <c r="D31" i="33"/>
  <c r="C31" i="33"/>
  <c r="B31" i="33"/>
  <c r="N30" i="33"/>
  <c r="M30" i="33"/>
  <c r="K30" i="33"/>
  <c r="J30" i="33"/>
  <c r="I30" i="33"/>
  <c r="H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N28" i="33"/>
  <c r="M28" i="33"/>
  <c r="K28" i="33"/>
  <c r="J28" i="33"/>
  <c r="I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N26" i="33"/>
  <c r="M26" i="33"/>
  <c r="K26" i="33"/>
  <c r="J26" i="33"/>
  <c r="I26" i="33"/>
  <c r="H26" i="33"/>
  <c r="G26" i="33"/>
  <c r="F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N23" i="33"/>
  <c r="M23" i="33"/>
  <c r="L23" i="33"/>
  <c r="K23" i="33"/>
  <c r="J23" i="33"/>
  <c r="H23" i="33"/>
  <c r="G23" i="33"/>
  <c r="F23" i="33"/>
  <c r="E23" i="33"/>
  <c r="D23" i="33"/>
  <c r="C23" i="33"/>
  <c r="B23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N19" i="33"/>
  <c r="M19" i="33"/>
  <c r="K19" i="33"/>
  <c r="J19" i="33"/>
  <c r="H19" i="33"/>
  <c r="G19" i="33"/>
  <c r="F19" i="33"/>
  <c r="E19" i="33"/>
  <c r="D19" i="33"/>
  <c r="C19" i="33"/>
  <c r="B19" i="33"/>
  <c r="N18" i="33"/>
  <c r="M18" i="33"/>
  <c r="L18" i="33"/>
  <c r="K18" i="33"/>
  <c r="J18" i="33"/>
  <c r="H18" i="33"/>
  <c r="G18" i="33"/>
  <c r="F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E198" i="32"/>
  <c r="F198" i="32" s="1"/>
  <c r="N197" i="32"/>
  <c r="O197" i="32" s="1"/>
  <c r="K197" i="32"/>
  <c r="L197" i="32" s="1"/>
  <c r="H197" i="32"/>
  <c r="I197" i="32" s="1"/>
  <c r="E197" i="32"/>
  <c r="F197" i="32" s="1"/>
  <c r="O196" i="32"/>
  <c r="N196" i="32"/>
  <c r="L196" i="32"/>
  <c r="K196" i="32"/>
  <c r="I196" i="32"/>
  <c r="H196" i="32"/>
  <c r="E196" i="32"/>
  <c r="F196" i="32" s="1"/>
  <c r="N195" i="32"/>
  <c r="O195" i="32" s="1"/>
  <c r="K195" i="32"/>
  <c r="L195" i="32" s="1"/>
  <c r="H195" i="32"/>
  <c r="I195" i="32" s="1"/>
  <c r="E195" i="32"/>
  <c r="F195" i="32" s="1"/>
  <c r="O194" i="32"/>
  <c r="N194" i="32"/>
  <c r="L194" i="32"/>
  <c r="K194" i="32"/>
  <c r="H194" i="32"/>
  <c r="I194" i="32" s="1"/>
  <c r="E194" i="32"/>
  <c r="F194" i="32" s="1"/>
  <c r="O193" i="32"/>
  <c r="N193" i="32"/>
  <c r="K193" i="32"/>
  <c r="L193" i="32" s="1"/>
  <c r="H193" i="32"/>
  <c r="I193" i="32" s="1"/>
  <c r="E193" i="32"/>
  <c r="F193" i="32" s="1"/>
  <c r="N192" i="32"/>
  <c r="O192" i="32" s="1"/>
  <c r="L192" i="32"/>
  <c r="K192" i="32"/>
  <c r="I192" i="32"/>
  <c r="H192" i="32"/>
  <c r="E192" i="32"/>
  <c r="F192" i="32" s="1"/>
  <c r="O191" i="32"/>
  <c r="N191" i="32"/>
  <c r="L191" i="32"/>
  <c r="K191" i="32"/>
  <c r="H191" i="32"/>
  <c r="I191" i="32" s="1"/>
  <c r="E191" i="32"/>
  <c r="F191" i="32" s="1"/>
  <c r="O190" i="32"/>
  <c r="N190" i="32"/>
  <c r="K190" i="32"/>
  <c r="L190" i="32" s="1"/>
  <c r="H190" i="32"/>
  <c r="I190" i="32" s="1"/>
  <c r="E190" i="32"/>
  <c r="F190" i="32" s="1"/>
  <c r="N189" i="32"/>
  <c r="O189" i="32" s="1"/>
  <c r="L189" i="32"/>
  <c r="K189" i="32"/>
  <c r="H189" i="32"/>
  <c r="I189" i="32" s="1"/>
  <c r="E189" i="32"/>
  <c r="F189" i="32" s="1"/>
  <c r="N188" i="32"/>
  <c r="O188" i="32" s="1"/>
  <c r="K188" i="32"/>
  <c r="L188" i="32" s="1"/>
  <c r="I188" i="32"/>
  <c r="H188" i="32"/>
  <c r="E188" i="32"/>
  <c r="F188" i="32" s="1"/>
  <c r="N187" i="32"/>
  <c r="O187" i="32" s="1"/>
  <c r="L187" i="32"/>
  <c r="K187" i="32"/>
  <c r="H187" i="32"/>
  <c r="I187" i="32" s="1"/>
  <c r="E187" i="32"/>
  <c r="F187" i="32" s="1"/>
  <c r="N186" i="32"/>
  <c r="O186" i="32" s="1"/>
  <c r="K186" i="32"/>
  <c r="L186" i="32" s="1"/>
  <c r="H186" i="32"/>
  <c r="I186" i="32" s="1"/>
  <c r="E186" i="32"/>
  <c r="F186" i="32" s="1"/>
  <c r="O185" i="32"/>
  <c r="N185" i="32"/>
  <c r="L185" i="32"/>
  <c r="K185" i="32"/>
  <c r="H185" i="32"/>
  <c r="I185" i="32" s="1"/>
  <c r="E185" i="32"/>
  <c r="F185" i="32" s="1"/>
  <c r="O184" i="32"/>
  <c r="N184" i="32"/>
  <c r="K184" i="32"/>
  <c r="L184" i="32" s="1"/>
  <c r="I184" i="32"/>
  <c r="H184" i="32"/>
  <c r="E184" i="32"/>
  <c r="F184" i="32" s="1"/>
  <c r="O183" i="32"/>
  <c r="N183" i="32"/>
  <c r="K183" i="32"/>
  <c r="L183" i="32" s="1"/>
  <c r="H183" i="32"/>
  <c r="I183" i="32" s="1"/>
  <c r="E183" i="32"/>
  <c r="F183" i="32" s="1"/>
  <c r="N182" i="32"/>
  <c r="O182" i="32" s="1"/>
  <c r="L182" i="32"/>
  <c r="K182" i="32"/>
  <c r="H182" i="32"/>
  <c r="I182" i="32" s="1"/>
  <c r="E182" i="32"/>
  <c r="F182" i="32" s="1"/>
  <c r="N181" i="32"/>
  <c r="O181" i="32" s="1"/>
  <c r="K181" i="32"/>
  <c r="L181" i="32" s="1"/>
  <c r="H181" i="32"/>
  <c r="I181" i="32" s="1"/>
  <c r="E181" i="32"/>
  <c r="F181" i="32" s="1"/>
  <c r="O180" i="32"/>
  <c r="N180" i="32"/>
  <c r="L180" i="32"/>
  <c r="K180" i="32"/>
  <c r="I180" i="32"/>
  <c r="H180" i="32"/>
  <c r="E180" i="32"/>
  <c r="F180" i="32" s="1"/>
  <c r="N179" i="32"/>
  <c r="N199" i="32" s="1"/>
  <c r="K179" i="32"/>
  <c r="K199" i="32" s="1"/>
  <c r="H179" i="32"/>
  <c r="H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K171" i="32"/>
  <c r="L171" i="32" s="1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N169" i="32"/>
  <c r="O169" i="32" s="1"/>
  <c r="K169" i="32"/>
  <c r="L169" i="32" s="1"/>
  <c r="I169" i="32"/>
  <c r="H169" i="32"/>
  <c r="E169" i="32"/>
  <c r="F169" i="32" s="1"/>
  <c r="O168" i="32"/>
  <c r="N168" i="32"/>
  <c r="L168" i="32"/>
  <c r="K168" i="32"/>
  <c r="H168" i="32"/>
  <c r="I168" i="32" s="1"/>
  <c r="E168" i="32"/>
  <c r="F168" i="32" s="1"/>
  <c r="N167" i="32"/>
  <c r="O167" i="32" s="1"/>
  <c r="O21" i="32" s="1"/>
  <c r="K167" i="32"/>
  <c r="K21" i="32" s="1"/>
  <c r="H167" i="32"/>
  <c r="I167" i="32" s="1"/>
  <c r="I21" i="32" s="1"/>
  <c r="E167" i="32"/>
  <c r="F167" i="32" s="1"/>
  <c r="F21" i="32" s="1"/>
  <c r="N166" i="32"/>
  <c r="O166" i="32" s="1"/>
  <c r="L166" i="32"/>
  <c r="K166" i="32"/>
  <c r="H166" i="32"/>
  <c r="I166" i="32" s="1"/>
  <c r="E166" i="32"/>
  <c r="F166" i="32" s="1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L163" i="32" s="1"/>
  <c r="H163" i="32"/>
  <c r="I163" i="32" s="1"/>
  <c r="E163" i="32"/>
  <c r="F163" i="32" s="1"/>
  <c r="O162" i="32"/>
  <c r="N162" i="32"/>
  <c r="L162" i="32"/>
  <c r="K162" i="32"/>
  <c r="H162" i="32"/>
  <c r="I162" i="32" s="1"/>
  <c r="E162" i="32"/>
  <c r="F162" i="32" s="1"/>
  <c r="O161" i="32"/>
  <c r="N161" i="32"/>
  <c r="K161" i="32"/>
  <c r="L161" i="32" s="1"/>
  <c r="I161" i="32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O159" i="32" s="1"/>
  <c r="L159" i="32"/>
  <c r="K159" i="32"/>
  <c r="H159" i="32"/>
  <c r="I159" i="32" s="1"/>
  <c r="E159" i="32"/>
  <c r="F159" i="32" s="1"/>
  <c r="N158" i="32"/>
  <c r="O158" i="32" s="1"/>
  <c r="K158" i="32"/>
  <c r="L158" i="32" s="1"/>
  <c r="H158" i="32"/>
  <c r="I158" i="32" s="1"/>
  <c r="E158" i="32"/>
  <c r="F158" i="32" s="1"/>
  <c r="O157" i="32"/>
  <c r="N157" i="32"/>
  <c r="L157" i="32"/>
  <c r="K157" i="32"/>
  <c r="I157" i="32"/>
  <c r="H157" i="32"/>
  <c r="E157" i="32"/>
  <c r="F157" i="32" s="1"/>
  <c r="N156" i="32"/>
  <c r="O156" i="32" s="1"/>
  <c r="K156" i="32"/>
  <c r="L156" i="32" s="1"/>
  <c r="H156" i="32"/>
  <c r="I156" i="32" s="1"/>
  <c r="E156" i="32"/>
  <c r="F156" i="32" s="1"/>
  <c r="O155" i="32"/>
  <c r="N155" i="32"/>
  <c r="L155" i="32"/>
  <c r="K155" i="32"/>
  <c r="H155" i="32"/>
  <c r="I155" i="32" s="1"/>
  <c r="E155" i="32"/>
  <c r="F155" i="32" s="1"/>
  <c r="O154" i="32"/>
  <c r="N154" i="32"/>
  <c r="K154" i="32"/>
  <c r="L154" i="32" s="1"/>
  <c r="I154" i="32"/>
  <c r="H154" i="32"/>
  <c r="E154" i="32"/>
  <c r="F154" i="32" s="1"/>
  <c r="O153" i="32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H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K144" i="32"/>
  <c r="L144" i="32" s="1"/>
  <c r="I144" i="32"/>
  <c r="H144" i="32"/>
  <c r="E144" i="32"/>
  <c r="F144" i="32" s="1"/>
  <c r="N143" i="32"/>
  <c r="O143" i="32" s="1"/>
  <c r="K143" i="32"/>
  <c r="L143" i="32" s="1"/>
  <c r="H143" i="32"/>
  <c r="I143" i="32" s="1"/>
  <c r="E143" i="32"/>
  <c r="F143" i="32" s="1"/>
  <c r="O142" i="32"/>
  <c r="N142" i="32"/>
  <c r="L142" i="32"/>
  <c r="K142" i="32"/>
  <c r="I142" i="32"/>
  <c r="H142" i="32"/>
  <c r="E142" i="32"/>
  <c r="F142" i="32" s="1"/>
  <c r="N141" i="32"/>
  <c r="O141" i="32" s="1"/>
  <c r="O18" i="32" s="1"/>
  <c r="K141" i="32"/>
  <c r="K18" i="32" s="1"/>
  <c r="H141" i="32"/>
  <c r="H18" i="32" s="1"/>
  <c r="E141" i="32"/>
  <c r="F141" i="32" s="1"/>
  <c r="F18" i="32" s="1"/>
  <c r="O140" i="32"/>
  <c r="N140" i="32"/>
  <c r="L140" i="32"/>
  <c r="K140" i="32"/>
  <c r="I140" i="32"/>
  <c r="H140" i="32"/>
  <c r="E140" i="32"/>
  <c r="F140" i="32" s="1"/>
  <c r="N139" i="32"/>
  <c r="O139" i="32" s="1"/>
  <c r="L139" i="32"/>
  <c r="K139" i="32"/>
  <c r="H139" i="32"/>
  <c r="I139" i="32" s="1"/>
  <c r="E139" i="32"/>
  <c r="F139" i="32" s="1"/>
  <c r="N138" i="32"/>
  <c r="O138" i="32" s="1"/>
  <c r="K138" i="32"/>
  <c r="L138" i="32" s="1"/>
  <c r="I138" i="32"/>
  <c r="H138" i="32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I134" i="32"/>
  <c r="H134" i="32"/>
  <c r="E134" i="32"/>
  <c r="F134" i="32" s="1"/>
  <c r="N133" i="32"/>
  <c r="O133" i="32" s="1"/>
  <c r="K133" i="32"/>
  <c r="L133" i="32" s="1"/>
  <c r="H133" i="32"/>
  <c r="I133" i="32" s="1"/>
  <c r="E133" i="32"/>
  <c r="F133" i="32" s="1"/>
  <c r="O132" i="32"/>
  <c r="N132" i="32"/>
  <c r="L132" i="32"/>
  <c r="K132" i="32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I130" i="32"/>
  <c r="H130" i="32"/>
  <c r="E130" i="32"/>
  <c r="F130" i="32" s="1"/>
  <c r="N129" i="32"/>
  <c r="O129" i="32" s="1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I126" i="32"/>
  <c r="H126" i="32"/>
  <c r="E126" i="32"/>
  <c r="F126" i="32" s="1"/>
  <c r="N125" i="32"/>
  <c r="N145" i="32" s="1"/>
  <c r="K125" i="32"/>
  <c r="K145" i="32" s="1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O116" i="32"/>
  <c r="N116" i="32"/>
  <c r="L116" i="32"/>
  <c r="K116" i="32"/>
  <c r="I116" i="32"/>
  <c r="H116" i="32"/>
  <c r="E116" i="32"/>
  <c r="F116" i="32" s="1"/>
  <c r="O115" i="32"/>
  <c r="N115" i="32"/>
  <c r="K115" i="32"/>
  <c r="L115" i="32" s="1"/>
  <c r="H115" i="32"/>
  <c r="I115" i="32" s="1"/>
  <c r="E115" i="32"/>
  <c r="F115" i="32" s="1"/>
  <c r="O114" i="32"/>
  <c r="N114" i="32"/>
  <c r="L114" i="32"/>
  <c r="K114" i="32"/>
  <c r="I114" i="32"/>
  <c r="H114" i="32"/>
  <c r="E114" i="32"/>
  <c r="F114" i="32" s="1"/>
  <c r="O113" i="32"/>
  <c r="N113" i="32"/>
  <c r="L113" i="32"/>
  <c r="K113" i="32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O111" i="32"/>
  <c r="N111" i="32"/>
  <c r="L111" i="32"/>
  <c r="K111" i="32"/>
  <c r="H111" i="32"/>
  <c r="I111" i="32" s="1"/>
  <c r="E111" i="32"/>
  <c r="F111" i="32" s="1"/>
  <c r="O110" i="32"/>
  <c r="N110" i="32"/>
  <c r="K110" i="32"/>
  <c r="L110" i="32" s="1"/>
  <c r="I110" i="32"/>
  <c r="H110" i="32"/>
  <c r="E110" i="32"/>
  <c r="F110" i="32" s="1"/>
  <c r="O109" i="32"/>
  <c r="N109" i="32"/>
  <c r="L109" i="32"/>
  <c r="K109" i="32"/>
  <c r="H109" i="32"/>
  <c r="I109" i="32" s="1"/>
  <c r="E109" i="32"/>
  <c r="F109" i="32" s="1"/>
  <c r="O108" i="32"/>
  <c r="N108" i="32"/>
  <c r="L108" i="32"/>
  <c r="K108" i="32"/>
  <c r="I108" i="32"/>
  <c r="H108" i="32"/>
  <c r="E108" i="32"/>
  <c r="F108" i="32" s="1"/>
  <c r="N107" i="32"/>
  <c r="O107" i="32" s="1"/>
  <c r="K107" i="32"/>
  <c r="L107" i="32" s="1"/>
  <c r="H107" i="32"/>
  <c r="I107" i="32" s="1"/>
  <c r="E107" i="32"/>
  <c r="F107" i="32" s="1"/>
  <c r="O106" i="32"/>
  <c r="N106" i="32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O104" i="32"/>
  <c r="N104" i="32"/>
  <c r="L104" i="32"/>
  <c r="K104" i="32"/>
  <c r="I104" i="32"/>
  <c r="H104" i="32"/>
  <c r="E104" i="32"/>
  <c r="F104" i="32" s="1"/>
  <c r="O103" i="32"/>
  <c r="N103" i="32"/>
  <c r="L103" i="32"/>
  <c r="K103" i="32"/>
  <c r="H103" i="32"/>
  <c r="I103" i="32" s="1"/>
  <c r="E103" i="32"/>
  <c r="F103" i="32" s="1"/>
  <c r="O102" i="32"/>
  <c r="N102" i="32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O100" i="32"/>
  <c r="N100" i="32"/>
  <c r="L100" i="32"/>
  <c r="K100" i="32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K118" i="32" s="1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I90" i="32"/>
  <c r="H90" i="32"/>
  <c r="F90" i="32"/>
  <c r="E90" i="32"/>
  <c r="O89" i="32"/>
  <c r="N89" i="32"/>
  <c r="L89" i="32"/>
  <c r="K89" i="32"/>
  <c r="I89" i="32"/>
  <c r="H89" i="32"/>
  <c r="F89" i="32"/>
  <c r="E89" i="32"/>
  <c r="O88" i="32"/>
  <c r="N88" i="32"/>
  <c r="L88" i="32"/>
  <c r="K88" i="32"/>
  <c r="I88" i="32"/>
  <c r="H88" i="32"/>
  <c r="F88" i="32"/>
  <c r="E88" i="32"/>
  <c r="O87" i="32"/>
  <c r="N87" i="32"/>
  <c r="L87" i="32"/>
  <c r="K87" i="32"/>
  <c r="I87" i="32"/>
  <c r="H87" i="32"/>
  <c r="F87" i="32"/>
  <c r="E87" i="32"/>
  <c r="O86" i="32"/>
  <c r="N86" i="32"/>
  <c r="L86" i="32"/>
  <c r="K86" i="32"/>
  <c r="I86" i="32"/>
  <c r="H86" i="32"/>
  <c r="F86" i="32"/>
  <c r="E86" i="32"/>
  <c r="O85" i="32"/>
  <c r="N85" i="32"/>
  <c r="L85" i="32"/>
  <c r="K85" i="32"/>
  <c r="I85" i="32"/>
  <c r="H85" i="32"/>
  <c r="F85" i="32"/>
  <c r="E85" i="32"/>
  <c r="O84" i="32"/>
  <c r="N84" i="32"/>
  <c r="L84" i="32"/>
  <c r="K84" i="32"/>
  <c r="I84" i="32"/>
  <c r="H84" i="32"/>
  <c r="F84" i="32"/>
  <c r="E84" i="32"/>
  <c r="O83" i="32"/>
  <c r="N83" i="32"/>
  <c r="L83" i="32"/>
  <c r="K83" i="32"/>
  <c r="I83" i="32"/>
  <c r="H83" i="32"/>
  <c r="F83" i="32"/>
  <c r="E83" i="32"/>
  <c r="O82" i="32"/>
  <c r="N82" i="32"/>
  <c r="L82" i="32"/>
  <c r="K82" i="32"/>
  <c r="I82" i="32"/>
  <c r="H82" i="32"/>
  <c r="F82" i="32"/>
  <c r="E82" i="32"/>
  <c r="O81" i="32"/>
  <c r="N81" i="32"/>
  <c r="L81" i="32"/>
  <c r="K81" i="32"/>
  <c r="I81" i="32"/>
  <c r="H81" i="32"/>
  <c r="F81" i="32"/>
  <c r="E81" i="32"/>
  <c r="O80" i="32"/>
  <c r="N80" i="32"/>
  <c r="L80" i="32"/>
  <c r="K80" i="32"/>
  <c r="I80" i="32"/>
  <c r="H80" i="32"/>
  <c r="F80" i="32"/>
  <c r="E80" i="32"/>
  <c r="O79" i="32"/>
  <c r="N79" i="32"/>
  <c r="L79" i="32"/>
  <c r="K79" i="32"/>
  <c r="I79" i="32"/>
  <c r="H79" i="32"/>
  <c r="F79" i="32"/>
  <c r="E79" i="32"/>
  <c r="O78" i="32"/>
  <c r="N78" i="32"/>
  <c r="L78" i="32"/>
  <c r="K78" i="32"/>
  <c r="I78" i="32"/>
  <c r="H78" i="32"/>
  <c r="F78" i="32"/>
  <c r="E78" i="32"/>
  <c r="O77" i="32"/>
  <c r="N77" i="32"/>
  <c r="L77" i="32"/>
  <c r="K77" i="32"/>
  <c r="I77" i="32"/>
  <c r="H77" i="32"/>
  <c r="F77" i="32"/>
  <c r="E77" i="32"/>
  <c r="O76" i="32"/>
  <c r="N76" i="32"/>
  <c r="L76" i="32"/>
  <c r="K76" i="32"/>
  <c r="I76" i="32"/>
  <c r="H76" i="32"/>
  <c r="F76" i="32"/>
  <c r="E76" i="32"/>
  <c r="O75" i="32"/>
  <c r="N75" i="32"/>
  <c r="L75" i="32"/>
  <c r="K75" i="32"/>
  <c r="I75" i="32"/>
  <c r="H75" i="32"/>
  <c r="F75" i="32"/>
  <c r="E75" i="32"/>
  <c r="O74" i="32"/>
  <c r="N74" i="32"/>
  <c r="L74" i="32"/>
  <c r="K74" i="32"/>
  <c r="I74" i="32"/>
  <c r="H74" i="32"/>
  <c r="F74" i="32"/>
  <c r="E74" i="32"/>
  <c r="O73" i="32"/>
  <c r="N73" i="32"/>
  <c r="L73" i="32"/>
  <c r="K73" i="32"/>
  <c r="I73" i="32"/>
  <c r="H73" i="32"/>
  <c r="F73" i="32"/>
  <c r="E73" i="32"/>
  <c r="O72" i="32"/>
  <c r="N72" i="32"/>
  <c r="L72" i="32"/>
  <c r="K72" i="32"/>
  <c r="I72" i="32"/>
  <c r="H72" i="32"/>
  <c r="F72" i="32"/>
  <c r="E72" i="32"/>
  <c r="O71" i="32"/>
  <c r="O91" i="32" s="1"/>
  <c r="N71" i="32"/>
  <c r="N91" i="32" s="1"/>
  <c r="L71" i="32"/>
  <c r="L91" i="32" s="1"/>
  <c r="K71" i="32"/>
  <c r="K91" i="32" s="1"/>
  <c r="I71" i="32"/>
  <c r="I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K63" i="32"/>
  <c r="L63" i="32" s="1"/>
  <c r="H63" i="32"/>
  <c r="I63" i="32" s="1"/>
  <c r="E63" i="32"/>
  <c r="F63" i="32" s="1"/>
  <c r="O62" i="32"/>
  <c r="N62" i="32"/>
  <c r="L62" i="32"/>
  <c r="K62" i="32"/>
  <c r="H62" i="32"/>
  <c r="I62" i="32" s="1"/>
  <c r="E62" i="32"/>
  <c r="F62" i="32" s="1"/>
  <c r="O61" i="32"/>
  <c r="N61" i="32"/>
  <c r="K61" i="32"/>
  <c r="L61" i="32" s="1"/>
  <c r="I61" i="32"/>
  <c r="H61" i="32"/>
  <c r="E61" i="32"/>
  <c r="F61" i="32" s="1"/>
  <c r="O60" i="32"/>
  <c r="N60" i="32"/>
  <c r="L60" i="32"/>
  <c r="K60" i="32"/>
  <c r="H60" i="32"/>
  <c r="I60" i="32" s="1"/>
  <c r="E60" i="32"/>
  <c r="F60" i="32" s="1"/>
  <c r="O59" i="32"/>
  <c r="N59" i="32"/>
  <c r="L59" i="32"/>
  <c r="K59" i="32"/>
  <c r="H59" i="32"/>
  <c r="I59" i="32" s="1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L57" i="32"/>
  <c r="K57" i="32"/>
  <c r="I57" i="32"/>
  <c r="H57" i="32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L55" i="32"/>
  <c r="K55" i="32"/>
  <c r="H55" i="32"/>
  <c r="I55" i="32" s="1"/>
  <c r="E55" i="32"/>
  <c r="F55" i="32" s="1"/>
  <c r="O54" i="32"/>
  <c r="N54" i="32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O52" i="32"/>
  <c r="N52" i="32"/>
  <c r="L52" i="32"/>
  <c r="K52" i="32"/>
  <c r="H52" i="32"/>
  <c r="I52" i="32" s="1"/>
  <c r="E52" i="32"/>
  <c r="F52" i="32" s="1"/>
  <c r="O51" i="32"/>
  <c r="N51" i="32"/>
  <c r="L51" i="32"/>
  <c r="K51" i="32"/>
  <c r="H51" i="32"/>
  <c r="I51" i="32" s="1"/>
  <c r="E51" i="32"/>
  <c r="F51" i="32" s="1"/>
  <c r="O50" i="32"/>
  <c r="N50" i="32"/>
  <c r="L50" i="32"/>
  <c r="K50" i="32"/>
  <c r="H50" i="32"/>
  <c r="I50" i="32" s="1"/>
  <c r="E50" i="32"/>
  <c r="F50" i="32" s="1"/>
  <c r="O49" i="32"/>
  <c r="N49" i="32"/>
  <c r="L49" i="32"/>
  <c r="K49" i="32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L46" i="32"/>
  <c r="K46" i="32"/>
  <c r="H46" i="32"/>
  <c r="I46" i="32" s="1"/>
  <c r="E46" i="32"/>
  <c r="F46" i="32" s="1"/>
  <c r="O45" i="32"/>
  <c r="N45" i="32"/>
  <c r="K45" i="32"/>
  <c r="L45" i="32" s="1"/>
  <c r="I45" i="32"/>
  <c r="H45" i="32"/>
  <c r="E45" i="32"/>
  <c r="F45" i="32" s="1"/>
  <c r="O44" i="32"/>
  <c r="N44" i="32"/>
  <c r="L44" i="32"/>
  <c r="L64" i="32" s="1"/>
  <c r="K44" i="32"/>
  <c r="K64" i="32" s="1"/>
  <c r="H44" i="32"/>
  <c r="H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O194" i="31"/>
  <c r="N194" i="3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N192" i="31"/>
  <c r="O192" i="31" s="1"/>
  <c r="K192" i="31"/>
  <c r="L192" i="31" s="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O164" i="31"/>
  <c r="N164" i="31"/>
  <c r="L164" i="31"/>
  <c r="K164" i="3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O21" i="31" s="1"/>
  <c r="L156" i="31"/>
  <c r="K156" i="31"/>
  <c r="H156" i="31"/>
  <c r="I156" i="31" s="1"/>
  <c r="I21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L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L144" i="31"/>
  <c r="K144" i="31"/>
  <c r="H144" i="31"/>
  <c r="I144" i="31" s="1"/>
  <c r="F144" i="31"/>
  <c r="E144" i="3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L141" i="31"/>
  <c r="K141" i="31"/>
  <c r="H141" i="31"/>
  <c r="I141" i="31" s="1"/>
  <c r="F141" i="31"/>
  <c r="E141" i="31"/>
  <c r="O140" i="31"/>
  <c r="N140" i="31"/>
  <c r="L140" i="31"/>
  <c r="K140" i="31"/>
  <c r="H140" i="31"/>
  <c r="I140" i="31" s="1"/>
  <c r="F140" i="31"/>
  <c r="E140" i="31"/>
  <c r="N139" i="31"/>
  <c r="O139" i="31" s="1"/>
  <c r="K139" i="31"/>
  <c r="L139" i="31" s="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L137" i="31"/>
  <c r="K137" i="31"/>
  <c r="H137" i="31"/>
  <c r="I137" i="31" s="1"/>
  <c r="F137" i="31"/>
  <c r="E137" i="31"/>
  <c r="N136" i="31"/>
  <c r="O136" i="31" s="1"/>
  <c r="L136" i="31"/>
  <c r="K136" i="31"/>
  <c r="H136" i="31"/>
  <c r="I136" i="31" s="1"/>
  <c r="F136" i="31"/>
  <c r="E136" i="3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L133" i="31"/>
  <c r="K133" i="31"/>
  <c r="H133" i="31"/>
  <c r="I133" i="31" s="1"/>
  <c r="F133" i="31"/>
  <c r="E133" i="31"/>
  <c r="O132" i="31"/>
  <c r="N132" i="31"/>
  <c r="L132" i="31"/>
  <c r="K132" i="31"/>
  <c r="H132" i="31"/>
  <c r="I132" i="31" s="1"/>
  <c r="F132" i="31"/>
  <c r="E132" i="31"/>
  <c r="N131" i="31"/>
  <c r="O131" i="31" s="1"/>
  <c r="K131" i="31"/>
  <c r="L131" i="31" s="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L129" i="31"/>
  <c r="K129" i="31"/>
  <c r="H129" i="31"/>
  <c r="I129" i="31" s="1"/>
  <c r="F129" i="31"/>
  <c r="E129" i="31"/>
  <c r="N128" i="31"/>
  <c r="O128" i="31" s="1"/>
  <c r="L128" i="31"/>
  <c r="K128" i="31"/>
  <c r="H128" i="31"/>
  <c r="I128" i="31" s="1"/>
  <c r="F128" i="31"/>
  <c r="E128" i="3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O125" i="31"/>
  <c r="N125" i="31"/>
  <c r="L125" i="31"/>
  <c r="K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N114" i="31"/>
  <c r="O114" i="31" s="1"/>
  <c r="L114" i="31"/>
  <c r="K114" i="3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O109" i="31"/>
  <c r="N109" i="31"/>
  <c r="L109" i="31"/>
  <c r="K109" i="31"/>
  <c r="H109" i="31"/>
  <c r="I109" i="31" s="1"/>
  <c r="F109" i="31"/>
  <c r="E109" i="31"/>
  <c r="N108" i="31"/>
  <c r="O108" i="31" s="1"/>
  <c r="K108" i="31"/>
  <c r="L108" i="31" s="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N106" i="31"/>
  <c r="O106" i="31" s="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O100" i="31"/>
  <c r="N100" i="31"/>
  <c r="K100" i="31"/>
  <c r="L100" i="31" s="1"/>
  <c r="H100" i="31"/>
  <c r="I100" i="31" s="1"/>
  <c r="F100" i="31"/>
  <c r="E100" i="31"/>
  <c r="N99" i="31"/>
  <c r="O99" i="31" s="1"/>
  <c r="L99" i="31"/>
  <c r="K99" i="31"/>
  <c r="H99" i="31"/>
  <c r="I99" i="31" s="1"/>
  <c r="F99" i="31"/>
  <c r="E99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K90" i="31"/>
  <c r="L90" i="31" s="1"/>
  <c r="H90" i="31"/>
  <c r="I90" i="31" s="1"/>
  <c r="F90" i="31"/>
  <c r="E90" i="31"/>
  <c r="N89" i="31"/>
  <c r="O89" i="31" s="1"/>
  <c r="K89" i="31"/>
  <c r="L89" i="31" s="1"/>
  <c r="H89" i="31"/>
  <c r="I89" i="31" s="1"/>
  <c r="F89" i="31"/>
  <c r="E89" i="31"/>
  <c r="O88" i="31"/>
  <c r="N88" i="31"/>
  <c r="L88" i="31"/>
  <c r="K88" i="31"/>
  <c r="H88" i="31"/>
  <c r="I88" i="31" s="1"/>
  <c r="F88" i="31"/>
  <c r="E88" i="31"/>
  <c r="O87" i="31"/>
  <c r="N87" i="31"/>
  <c r="L87" i="31"/>
  <c r="K87" i="31"/>
  <c r="H87" i="31"/>
  <c r="I87" i="31" s="1"/>
  <c r="F87" i="31"/>
  <c r="E87" i="31"/>
  <c r="N86" i="31"/>
  <c r="O86" i="31" s="1"/>
  <c r="O20" i="31" s="1"/>
  <c r="K86" i="31"/>
  <c r="L86" i="31" s="1"/>
  <c r="L20" i="31" s="1"/>
  <c r="H86" i="31"/>
  <c r="I86" i="31" s="1"/>
  <c r="I20" i="31" s="1"/>
  <c r="F86" i="31"/>
  <c r="E86" i="31"/>
  <c r="O85" i="31"/>
  <c r="N85" i="31"/>
  <c r="K85" i="31"/>
  <c r="L85" i="31" s="1"/>
  <c r="L19" i="31" s="1"/>
  <c r="H85" i="31"/>
  <c r="I85" i="31" s="1"/>
  <c r="I19" i="31" s="1"/>
  <c r="F85" i="31"/>
  <c r="E85" i="31"/>
  <c r="N84" i="31"/>
  <c r="O84" i="31" s="1"/>
  <c r="L84" i="31"/>
  <c r="K84" i="31"/>
  <c r="H84" i="31"/>
  <c r="I84" i="31" s="1"/>
  <c r="F84" i="31"/>
  <c r="E84" i="31"/>
  <c r="N83" i="31"/>
  <c r="O83" i="31" s="1"/>
  <c r="L83" i="31"/>
  <c r="K83" i="31"/>
  <c r="H83" i="31"/>
  <c r="I83" i="31" s="1"/>
  <c r="F83" i="31"/>
  <c r="E83" i="31"/>
  <c r="O82" i="31"/>
  <c r="N82" i="31"/>
  <c r="K82" i="31"/>
  <c r="L82" i="31" s="1"/>
  <c r="H82" i="31"/>
  <c r="I82" i="31" s="1"/>
  <c r="F82" i="31"/>
  <c r="E82" i="31"/>
  <c r="N81" i="31"/>
  <c r="O81" i="31" s="1"/>
  <c r="K81" i="31"/>
  <c r="L81" i="31" s="1"/>
  <c r="H81" i="31"/>
  <c r="I81" i="31" s="1"/>
  <c r="F81" i="31"/>
  <c r="E81" i="31"/>
  <c r="O80" i="31"/>
  <c r="N80" i="31"/>
  <c r="L80" i="31"/>
  <c r="K80" i="31"/>
  <c r="H80" i="31"/>
  <c r="I80" i="31" s="1"/>
  <c r="F80" i="31"/>
  <c r="E80" i="31"/>
  <c r="O79" i="31"/>
  <c r="N79" i="31"/>
  <c r="L79" i="31"/>
  <c r="K79" i="31"/>
  <c r="H79" i="31"/>
  <c r="I79" i="31" s="1"/>
  <c r="F79" i="31"/>
  <c r="E79" i="31"/>
  <c r="N78" i="31"/>
  <c r="O78" i="31" s="1"/>
  <c r="K78" i="31"/>
  <c r="L78" i="31" s="1"/>
  <c r="H78" i="31"/>
  <c r="I78" i="31" s="1"/>
  <c r="F78" i="31"/>
  <c r="E78" i="31"/>
  <c r="O77" i="31"/>
  <c r="N77" i="31"/>
  <c r="K77" i="31"/>
  <c r="L77" i="31" s="1"/>
  <c r="H77" i="31"/>
  <c r="I77" i="31" s="1"/>
  <c r="F77" i="31"/>
  <c r="E77" i="31"/>
  <c r="N76" i="31"/>
  <c r="O76" i="31" s="1"/>
  <c r="L76" i="31"/>
  <c r="K76" i="31"/>
  <c r="H76" i="31"/>
  <c r="I76" i="31" s="1"/>
  <c r="F76" i="31"/>
  <c r="E76" i="31"/>
  <c r="N75" i="31"/>
  <c r="O75" i="31" s="1"/>
  <c r="L75" i="31"/>
  <c r="K75" i="31"/>
  <c r="H75" i="31"/>
  <c r="I75" i="31" s="1"/>
  <c r="F75" i="31"/>
  <c r="E75" i="31"/>
  <c r="O74" i="31"/>
  <c r="N74" i="3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O72" i="31"/>
  <c r="N72" i="31"/>
  <c r="L72" i="31"/>
  <c r="K72" i="31"/>
  <c r="H72" i="31"/>
  <c r="I72" i="31" s="1"/>
  <c r="F72" i="31"/>
  <c r="E72" i="31"/>
  <c r="O71" i="31"/>
  <c r="N71" i="31"/>
  <c r="L71" i="31"/>
  <c r="K71" i="3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N63" i="31"/>
  <c r="O63" i="31" s="1"/>
  <c r="L63" i="31"/>
  <c r="K63" i="31"/>
  <c r="H63" i="31"/>
  <c r="I63" i="31" s="1"/>
  <c r="E63" i="31"/>
  <c r="F63" i="31" s="1"/>
  <c r="O62" i="31"/>
  <c r="N62" i="31"/>
  <c r="L62" i="31"/>
  <c r="K62" i="31"/>
  <c r="I62" i="31"/>
  <c r="H62" i="31"/>
  <c r="E62" i="31"/>
  <c r="F62" i="31" s="1"/>
  <c r="O61" i="31"/>
  <c r="N61" i="31"/>
  <c r="K61" i="31"/>
  <c r="L61" i="31" s="1"/>
  <c r="H61" i="31"/>
  <c r="I61" i="31" s="1"/>
  <c r="E61" i="31"/>
  <c r="F61" i="31" s="1"/>
  <c r="O60" i="31"/>
  <c r="N60" i="31"/>
  <c r="K60" i="31"/>
  <c r="L60" i="31" s="1"/>
  <c r="I60" i="31"/>
  <c r="H60" i="31"/>
  <c r="E60" i="31"/>
  <c r="F60" i="31" s="1"/>
  <c r="N59" i="31"/>
  <c r="N18" i="31" s="1"/>
  <c r="L59" i="31"/>
  <c r="K59" i="31"/>
  <c r="H59" i="31"/>
  <c r="I59" i="31" s="1"/>
  <c r="I18" i="31" s="1"/>
  <c r="E59" i="31"/>
  <c r="F59" i="31" s="1"/>
  <c r="F18" i="31" s="1"/>
  <c r="O58" i="31"/>
  <c r="N58" i="31"/>
  <c r="L58" i="31"/>
  <c r="K58" i="31"/>
  <c r="I58" i="31"/>
  <c r="H58" i="31"/>
  <c r="E58" i="31"/>
  <c r="F58" i="31" s="1"/>
  <c r="O57" i="31"/>
  <c r="N57" i="31"/>
  <c r="K57" i="31"/>
  <c r="L57" i="31" s="1"/>
  <c r="H57" i="31"/>
  <c r="I57" i="31" s="1"/>
  <c r="E57" i="31"/>
  <c r="F57" i="31" s="1"/>
  <c r="O56" i="31"/>
  <c r="N56" i="31"/>
  <c r="K56" i="31"/>
  <c r="L56" i="31" s="1"/>
  <c r="H56" i="31"/>
  <c r="I56" i="31" s="1"/>
  <c r="E56" i="31"/>
  <c r="F56" i="31" s="1"/>
  <c r="N55" i="31"/>
  <c r="O55" i="31" s="1"/>
  <c r="K55" i="31"/>
  <c r="L55" i="31" s="1"/>
  <c r="H55" i="31"/>
  <c r="I55" i="31" s="1"/>
  <c r="E55" i="31"/>
  <c r="F55" i="31" s="1"/>
  <c r="N54" i="31"/>
  <c r="O54" i="31" s="1"/>
  <c r="K54" i="31"/>
  <c r="L54" i="31" s="1"/>
  <c r="I54" i="31"/>
  <c r="H54" i="31"/>
  <c r="E54" i="31"/>
  <c r="F54" i="31" s="1"/>
  <c r="O53" i="31"/>
  <c r="N53" i="31"/>
  <c r="L53" i="31"/>
  <c r="K53" i="31"/>
  <c r="H53" i="31"/>
  <c r="I53" i="31" s="1"/>
  <c r="E53" i="31"/>
  <c r="F53" i="31" s="1"/>
  <c r="N52" i="31"/>
  <c r="O52" i="31" s="1"/>
  <c r="L52" i="31"/>
  <c r="K52" i="31"/>
  <c r="H52" i="31"/>
  <c r="I52" i="31" s="1"/>
  <c r="E52" i="31"/>
  <c r="F52" i="31" s="1"/>
  <c r="O51" i="31"/>
  <c r="N51" i="31"/>
  <c r="L51" i="31"/>
  <c r="K51" i="31"/>
  <c r="H51" i="31"/>
  <c r="I51" i="31" s="1"/>
  <c r="E51" i="31"/>
  <c r="F51" i="31" s="1"/>
  <c r="N50" i="31"/>
  <c r="O50" i="31" s="1"/>
  <c r="L50" i="31"/>
  <c r="K50" i="31"/>
  <c r="I50" i="31"/>
  <c r="H50" i="31"/>
  <c r="E50" i="31"/>
  <c r="F50" i="31" s="1"/>
  <c r="N49" i="31"/>
  <c r="O49" i="31" s="1"/>
  <c r="K49" i="31"/>
  <c r="L49" i="31" s="1"/>
  <c r="H49" i="31"/>
  <c r="I49" i="31" s="1"/>
  <c r="E49" i="31"/>
  <c r="F49" i="31" s="1"/>
  <c r="N48" i="31"/>
  <c r="O48" i="31" s="1"/>
  <c r="K48" i="31"/>
  <c r="L48" i="31" s="1"/>
  <c r="H48" i="31"/>
  <c r="I48" i="31" s="1"/>
  <c r="E48" i="31"/>
  <c r="F48" i="31" s="1"/>
  <c r="O47" i="31"/>
  <c r="N47" i="31"/>
  <c r="K47" i="31"/>
  <c r="L47" i="31" s="1"/>
  <c r="H47" i="31"/>
  <c r="I47" i="31" s="1"/>
  <c r="E47" i="31"/>
  <c r="F47" i="31" s="1"/>
  <c r="O46" i="31"/>
  <c r="N46" i="31"/>
  <c r="K46" i="31"/>
  <c r="L46" i="31" s="1"/>
  <c r="I46" i="31"/>
  <c r="H46" i="31"/>
  <c r="E46" i="31"/>
  <c r="F46" i="31" s="1"/>
  <c r="N45" i="31"/>
  <c r="O45" i="31" s="1"/>
  <c r="L45" i="31"/>
  <c r="K45" i="31"/>
  <c r="H45" i="31"/>
  <c r="I45" i="31" s="1"/>
  <c r="E45" i="31"/>
  <c r="F45" i="31" s="1"/>
  <c r="O44" i="31"/>
  <c r="N44" i="31"/>
  <c r="L44" i="31"/>
  <c r="K44" i="3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L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O19" i="31"/>
  <c r="N19" i="31"/>
  <c r="M19" i="31"/>
  <c r="K19" i="31"/>
  <c r="J19" i="31"/>
  <c r="H19" i="31"/>
  <c r="G19" i="31"/>
  <c r="F19" i="31"/>
  <c r="E19" i="31"/>
  <c r="D19" i="31"/>
  <c r="C19" i="31"/>
  <c r="B19" i="31"/>
  <c r="M18" i="31"/>
  <c r="L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K179" i="30"/>
  <c r="L179" i="30" s="1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L17" i="30" s="1"/>
  <c r="H169" i="30"/>
  <c r="I169" i="30" s="1"/>
  <c r="I17" i="30" s="1"/>
  <c r="F169" i="30"/>
  <c r="E169" i="30"/>
  <c r="N168" i="30"/>
  <c r="O168" i="30" s="1"/>
  <c r="K168" i="30"/>
  <c r="L168" i="30" s="1"/>
  <c r="H168" i="30"/>
  <c r="I168" i="30" s="1"/>
  <c r="F168" i="30"/>
  <c r="E168" i="30"/>
  <c r="O167" i="30"/>
  <c r="N167" i="30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K164" i="30"/>
  <c r="L164" i="30" s="1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O21" i="30" s="1"/>
  <c r="L161" i="30"/>
  <c r="K161" i="30"/>
  <c r="H161" i="30"/>
  <c r="I161" i="30" s="1"/>
  <c r="I21" i="30" s="1"/>
  <c r="F161" i="30"/>
  <c r="E161" i="30"/>
  <c r="N160" i="30"/>
  <c r="O160" i="30" s="1"/>
  <c r="K160" i="30"/>
  <c r="L160" i="30" s="1"/>
  <c r="H160" i="30"/>
  <c r="I160" i="30" s="1"/>
  <c r="F160" i="30"/>
  <c r="E160" i="30"/>
  <c r="O159" i="30"/>
  <c r="N159" i="30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O152" i="30"/>
  <c r="N152" i="30"/>
  <c r="K152" i="30"/>
  <c r="L152" i="30" s="1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L142" i="30"/>
  <c r="K142" i="30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L140" i="30"/>
  <c r="K140" i="30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O138" i="30"/>
  <c r="N138" i="30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O136" i="30"/>
  <c r="N136" i="30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I134" i="30"/>
  <c r="H134" i="30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I128" i="30"/>
  <c r="H128" i="30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L126" i="30"/>
  <c r="K126" i="30"/>
  <c r="I126" i="30"/>
  <c r="H126" i="30"/>
  <c r="E126" i="30"/>
  <c r="F126" i="30" s="1"/>
  <c r="N125" i="30"/>
  <c r="L125" i="30"/>
  <c r="K125" i="30"/>
  <c r="H125" i="30"/>
  <c r="H145" i="30" s="1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K117" i="30"/>
  <c r="L117" i="30" s="1"/>
  <c r="H117" i="30"/>
  <c r="I117" i="30" s="1"/>
  <c r="E117" i="30"/>
  <c r="F117" i="30" s="1"/>
  <c r="O116" i="30"/>
  <c r="N116" i="30"/>
  <c r="L116" i="30"/>
  <c r="K116" i="30"/>
  <c r="H116" i="30"/>
  <c r="I116" i="30" s="1"/>
  <c r="E116" i="30"/>
  <c r="F116" i="30" s="1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L114" i="30" s="1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F111" i="30" s="1"/>
  <c r="F30" i="30" s="1"/>
  <c r="N110" i="30"/>
  <c r="O110" i="30" s="1"/>
  <c r="K110" i="30"/>
  <c r="L110" i="30" s="1"/>
  <c r="H110" i="30"/>
  <c r="I110" i="30" s="1"/>
  <c r="E110" i="30"/>
  <c r="F110" i="30" s="1"/>
  <c r="N109" i="30"/>
  <c r="O109" i="30" s="1"/>
  <c r="O28" i="30" s="1"/>
  <c r="L109" i="30"/>
  <c r="L28" i="30" s="1"/>
  <c r="K109" i="30"/>
  <c r="I109" i="30"/>
  <c r="H109" i="30"/>
  <c r="E109" i="30"/>
  <c r="F109" i="30" s="1"/>
  <c r="F28" i="30" s="1"/>
  <c r="N108" i="30"/>
  <c r="O108" i="30" s="1"/>
  <c r="K108" i="30"/>
  <c r="L108" i="30" s="1"/>
  <c r="H108" i="30"/>
  <c r="I108" i="30" s="1"/>
  <c r="E108" i="30"/>
  <c r="F108" i="30" s="1"/>
  <c r="N107" i="30"/>
  <c r="O107" i="30" s="1"/>
  <c r="L107" i="30"/>
  <c r="K107" i="30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O24" i="30" s="1"/>
  <c r="N105" i="30"/>
  <c r="K105" i="30"/>
  <c r="L105" i="30" s="1"/>
  <c r="L24" i="30" s="1"/>
  <c r="I105" i="30"/>
  <c r="H105" i="30"/>
  <c r="E105" i="30"/>
  <c r="F105" i="30" s="1"/>
  <c r="F24" i="30" s="1"/>
  <c r="N104" i="30"/>
  <c r="O104" i="30" s="1"/>
  <c r="L104" i="30"/>
  <c r="K104" i="30"/>
  <c r="H104" i="30"/>
  <c r="I104" i="30" s="1"/>
  <c r="E104" i="30"/>
  <c r="F104" i="30" s="1"/>
  <c r="O103" i="30"/>
  <c r="N103" i="30"/>
  <c r="K103" i="30"/>
  <c r="L103" i="30" s="1"/>
  <c r="L22" i="30" s="1"/>
  <c r="I103" i="30"/>
  <c r="H103" i="30"/>
  <c r="E103" i="30"/>
  <c r="F103" i="30" s="1"/>
  <c r="F22" i="30" s="1"/>
  <c r="N102" i="30"/>
  <c r="O102" i="30" s="1"/>
  <c r="K102" i="30"/>
  <c r="L102" i="30" s="1"/>
  <c r="H102" i="30"/>
  <c r="I102" i="30" s="1"/>
  <c r="E102" i="30"/>
  <c r="F102" i="30" s="1"/>
  <c r="N101" i="30"/>
  <c r="O101" i="30" s="1"/>
  <c r="L101" i="30"/>
  <c r="K101" i="30"/>
  <c r="I101" i="30"/>
  <c r="H101" i="30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L99" i="30"/>
  <c r="K99" i="30"/>
  <c r="I99" i="30"/>
  <c r="H99" i="30"/>
  <c r="E99" i="30"/>
  <c r="F99" i="30" s="1"/>
  <c r="N98" i="30"/>
  <c r="L98" i="30"/>
  <c r="K98" i="30"/>
  <c r="H98" i="30"/>
  <c r="H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L89" i="30"/>
  <c r="K89" i="30"/>
  <c r="H89" i="30"/>
  <c r="I89" i="30" s="1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L87" i="30"/>
  <c r="K87" i="30"/>
  <c r="I87" i="30"/>
  <c r="H87" i="30"/>
  <c r="E87" i="30"/>
  <c r="F87" i="30" s="1"/>
  <c r="N86" i="30"/>
  <c r="O86" i="30" s="1"/>
  <c r="O20" i="30" s="1"/>
  <c r="K86" i="30"/>
  <c r="L86" i="30" s="1"/>
  <c r="L20" i="30" s="1"/>
  <c r="H86" i="30"/>
  <c r="H20" i="30" s="1"/>
  <c r="E86" i="30"/>
  <c r="F86" i="30" s="1"/>
  <c r="F20" i="30" s="1"/>
  <c r="O85" i="30"/>
  <c r="N85" i="30"/>
  <c r="K85" i="30"/>
  <c r="L85" i="30" s="1"/>
  <c r="H85" i="30"/>
  <c r="I85" i="30" s="1"/>
  <c r="E85" i="30"/>
  <c r="F85" i="30" s="1"/>
  <c r="O84" i="30"/>
  <c r="N84" i="30"/>
  <c r="K84" i="30"/>
  <c r="L84" i="30" s="1"/>
  <c r="H84" i="30"/>
  <c r="I84" i="30" s="1"/>
  <c r="E84" i="30"/>
  <c r="F84" i="30" s="1"/>
  <c r="N83" i="30"/>
  <c r="O83" i="30" s="1"/>
  <c r="K83" i="30"/>
  <c r="L83" i="30" s="1"/>
  <c r="I83" i="30"/>
  <c r="H83" i="30"/>
  <c r="E83" i="30"/>
  <c r="F83" i="30" s="1"/>
  <c r="O82" i="30"/>
  <c r="N82" i="30"/>
  <c r="L82" i="30"/>
  <c r="K82" i="30"/>
  <c r="H82" i="30"/>
  <c r="I82" i="30" s="1"/>
  <c r="E82" i="30"/>
  <c r="F82" i="30" s="1"/>
  <c r="N81" i="30"/>
  <c r="O81" i="30" s="1"/>
  <c r="K81" i="30"/>
  <c r="L81" i="30" s="1"/>
  <c r="H81" i="30"/>
  <c r="I81" i="30" s="1"/>
  <c r="E81" i="30"/>
  <c r="F81" i="30" s="1"/>
  <c r="N80" i="30"/>
  <c r="O80" i="30" s="1"/>
  <c r="L80" i="30"/>
  <c r="K80" i="30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K77" i="30"/>
  <c r="L77" i="30" s="1"/>
  <c r="H77" i="30"/>
  <c r="I77" i="30" s="1"/>
  <c r="E77" i="30"/>
  <c r="F77" i="30" s="1"/>
  <c r="O76" i="30"/>
  <c r="N76" i="30"/>
  <c r="K76" i="30"/>
  <c r="L76" i="30" s="1"/>
  <c r="H76" i="30"/>
  <c r="I76" i="30" s="1"/>
  <c r="E76" i="30"/>
  <c r="F76" i="30" s="1"/>
  <c r="N75" i="30"/>
  <c r="O75" i="30" s="1"/>
  <c r="K75" i="30"/>
  <c r="L75" i="30" s="1"/>
  <c r="I75" i="30"/>
  <c r="H75" i="30"/>
  <c r="E75" i="30"/>
  <c r="F75" i="30" s="1"/>
  <c r="O74" i="30"/>
  <c r="N74" i="30"/>
  <c r="K74" i="30"/>
  <c r="L74" i="30" s="1"/>
  <c r="H74" i="30"/>
  <c r="I74" i="30" s="1"/>
  <c r="E74" i="30"/>
  <c r="F74" i="30" s="1"/>
  <c r="O73" i="30"/>
  <c r="N73" i="30"/>
  <c r="L73" i="30"/>
  <c r="L29" i="30" s="1"/>
  <c r="K73" i="30"/>
  <c r="H73" i="30"/>
  <c r="I73" i="30" s="1"/>
  <c r="E73" i="30"/>
  <c r="F73" i="30" s="1"/>
  <c r="N72" i="30"/>
  <c r="O72" i="30" s="1"/>
  <c r="O26" i="30" s="1"/>
  <c r="K72" i="30"/>
  <c r="K26" i="30" s="1"/>
  <c r="H72" i="30"/>
  <c r="I72" i="30" s="1"/>
  <c r="I26" i="30" s="1"/>
  <c r="E72" i="30"/>
  <c r="F72" i="30" s="1"/>
  <c r="F26" i="30" s="1"/>
  <c r="O71" i="30"/>
  <c r="N71" i="30"/>
  <c r="L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N63" i="30"/>
  <c r="O63" i="30" s="1"/>
  <c r="K63" i="30"/>
  <c r="L63" i="30" s="1"/>
  <c r="H63" i="30"/>
  <c r="I63" i="30" s="1"/>
  <c r="E63" i="30"/>
  <c r="F63" i="30" s="1"/>
  <c r="O62" i="30"/>
  <c r="N62" i="30"/>
  <c r="L62" i="30"/>
  <c r="K62" i="30"/>
  <c r="H62" i="30"/>
  <c r="I62" i="30" s="1"/>
  <c r="E62" i="30"/>
  <c r="F62" i="30" s="1"/>
  <c r="N61" i="30"/>
  <c r="O61" i="30" s="1"/>
  <c r="K61" i="30"/>
  <c r="L61" i="30" s="1"/>
  <c r="H61" i="30"/>
  <c r="I61" i="30" s="1"/>
  <c r="E61" i="30"/>
  <c r="F61" i="30" s="1"/>
  <c r="N60" i="30"/>
  <c r="O60" i="30" s="1"/>
  <c r="L60" i="30"/>
  <c r="K60" i="30"/>
  <c r="I60" i="30"/>
  <c r="H60" i="30"/>
  <c r="E60" i="30"/>
  <c r="F60" i="30" s="1"/>
  <c r="N59" i="30"/>
  <c r="O59" i="30" s="1"/>
  <c r="L59" i="30"/>
  <c r="K59" i="30"/>
  <c r="H59" i="30"/>
  <c r="I59" i="30" s="1"/>
  <c r="E59" i="30"/>
  <c r="F59" i="30" s="1"/>
  <c r="O58" i="30"/>
  <c r="N58" i="30"/>
  <c r="K58" i="30"/>
  <c r="L58" i="30" s="1"/>
  <c r="I58" i="30"/>
  <c r="H58" i="30"/>
  <c r="E58" i="30"/>
  <c r="F58" i="30" s="1"/>
  <c r="N57" i="30"/>
  <c r="O57" i="30" s="1"/>
  <c r="L57" i="30"/>
  <c r="K57" i="30"/>
  <c r="H57" i="30"/>
  <c r="I57" i="30" s="1"/>
  <c r="E57" i="30"/>
  <c r="F57" i="30" s="1"/>
  <c r="O56" i="30"/>
  <c r="N56" i="30"/>
  <c r="K56" i="30"/>
  <c r="L56" i="30" s="1"/>
  <c r="I56" i="30"/>
  <c r="H56" i="30"/>
  <c r="E56" i="30"/>
  <c r="F56" i="30" s="1"/>
  <c r="N55" i="30"/>
  <c r="O55" i="30" s="1"/>
  <c r="K55" i="30"/>
  <c r="L55" i="30" s="1"/>
  <c r="H55" i="30"/>
  <c r="I55" i="30" s="1"/>
  <c r="E55" i="30"/>
  <c r="F55" i="30" s="1"/>
  <c r="N54" i="30"/>
  <c r="O54" i="30" s="1"/>
  <c r="L54" i="30"/>
  <c r="K54" i="30"/>
  <c r="I54" i="30"/>
  <c r="H54" i="30"/>
  <c r="E54" i="30"/>
  <c r="F54" i="30" s="1"/>
  <c r="N53" i="30"/>
  <c r="O53" i="30" s="1"/>
  <c r="K53" i="30"/>
  <c r="L53" i="30" s="1"/>
  <c r="H53" i="30"/>
  <c r="I53" i="30" s="1"/>
  <c r="E53" i="30"/>
  <c r="F53" i="30" s="1"/>
  <c r="N52" i="30"/>
  <c r="O52" i="30" s="1"/>
  <c r="L52" i="30"/>
  <c r="K52" i="30"/>
  <c r="I52" i="30"/>
  <c r="H52" i="30"/>
  <c r="E52" i="30"/>
  <c r="F52" i="30" s="1"/>
  <c r="N51" i="30"/>
  <c r="O51" i="30" s="1"/>
  <c r="L51" i="30"/>
  <c r="K51" i="30"/>
  <c r="H51" i="30"/>
  <c r="I51" i="30" s="1"/>
  <c r="E51" i="30"/>
  <c r="F51" i="30" s="1"/>
  <c r="O50" i="30"/>
  <c r="N50" i="30"/>
  <c r="K50" i="30"/>
  <c r="L50" i="30" s="1"/>
  <c r="I50" i="30"/>
  <c r="H50" i="30"/>
  <c r="E50" i="30"/>
  <c r="F50" i="30" s="1"/>
  <c r="N49" i="30"/>
  <c r="O49" i="30" s="1"/>
  <c r="L49" i="30"/>
  <c r="K49" i="30"/>
  <c r="H49" i="30"/>
  <c r="I49" i="30" s="1"/>
  <c r="E49" i="30"/>
  <c r="F49" i="30" s="1"/>
  <c r="O48" i="30"/>
  <c r="N48" i="30"/>
  <c r="K48" i="30"/>
  <c r="L48" i="30" s="1"/>
  <c r="I48" i="30"/>
  <c r="H48" i="30"/>
  <c r="E48" i="30"/>
  <c r="F48" i="30" s="1"/>
  <c r="N47" i="30"/>
  <c r="O47" i="30" s="1"/>
  <c r="O31" i="30" s="1"/>
  <c r="K47" i="30"/>
  <c r="L47" i="30" s="1"/>
  <c r="L31" i="30" s="1"/>
  <c r="H47" i="30"/>
  <c r="I47" i="30" s="1"/>
  <c r="I31" i="30" s="1"/>
  <c r="E47" i="30"/>
  <c r="F47" i="30" s="1"/>
  <c r="F31" i="30" s="1"/>
  <c r="N46" i="30"/>
  <c r="O46" i="30" s="1"/>
  <c r="O27" i="30" s="1"/>
  <c r="L46" i="30"/>
  <c r="K46" i="30"/>
  <c r="I46" i="30"/>
  <c r="H46" i="30"/>
  <c r="E46" i="30"/>
  <c r="F46" i="30" s="1"/>
  <c r="F27" i="30" s="1"/>
  <c r="N45" i="30"/>
  <c r="O45" i="30" s="1"/>
  <c r="O25" i="30" s="1"/>
  <c r="K45" i="30"/>
  <c r="K25" i="30" s="1"/>
  <c r="H45" i="30"/>
  <c r="I45" i="30" s="1"/>
  <c r="I25" i="30" s="1"/>
  <c r="E45" i="30"/>
  <c r="F45" i="30" s="1"/>
  <c r="F2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N31" i="30"/>
  <c r="M31" i="30"/>
  <c r="K31" i="30"/>
  <c r="J31" i="30"/>
  <c r="G31" i="30"/>
  <c r="E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I28" i="30"/>
  <c r="H28" i="30"/>
  <c r="G28" i="30"/>
  <c r="E28" i="30"/>
  <c r="D28" i="30"/>
  <c r="C28" i="30"/>
  <c r="B28" i="30"/>
  <c r="N27" i="30"/>
  <c r="M27" i="30"/>
  <c r="L27" i="30"/>
  <c r="K27" i="30"/>
  <c r="J27" i="30"/>
  <c r="I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I24" i="30"/>
  <c r="H24" i="30"/>
  <c r="G24" i="30"/>
  <c r="E24" i="30"/>
  <c r="D24" i="30"/>
  <c r="C24" i="30"/>
  <c r="B24" i="30"/>
  <c r="N23" i="30"/>
  <c r="M23" i="30"/>
  <c r="L23" i="30"/>
  <c r="K23" i="30"/>
  <c r="J23" i="30"/>
  <c r="I23" i="30"/>
  <c r="H23" i="30"/>
  <c r="G23" i="30"/>
  <c r="E23" i="30"/>
  <c r="D23" i="30"/>
  <c r="C23" i="30"/>
  <c r="B23" i="30"/>
  <c r="O22" i="30"/>
  <c r="N22" i="30"/>
  <c r="M22" i="30"/>
  <c r="J22" i="30"/>
  <c r="I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F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E18" i="30"/>
  <c r="D18" i="30"/>
  <c r="C18" i="30"/>
  <c r="B18" i="30"/>
  <c r="O17" i="30"/>
  <c r="N17" i="30"/>
  <c r="M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N152" i="29"/>
  <c r="N172" i="29" s="1"/>
  <c r="K152" i="29"/>
  <c r="H152" i="29"/>
  <c r="H172" i="29" s="1"/>
  <c r="F152" i="29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O18" i="29" s="1"/>
  <c r="L144" i="29"/>
  <c r="L18" i="29" s="1"/>
  <c r="K144" i="29"/>
  <c r="I144" i="29"/>
  <c r="H144" i="29"/>
  <c r="F144" i="29"/>
  <c r="F18" i="29" s="1"/>
  <c r="E144" i="29"/>
  <c r="N143" i="29"/>
  <c r="O143" i="29" s="1"/>
  <c r="L143" i="29"/>
  <c r="K143" i="29"/>
  <c r="I143" i="29"/>
  <c r="H143" i="29"/>
  <c r="F143" i="29"/>
  <c r="E143" i="29"/>
  <c r="N142" i="29"/>
  <c r="O142" i="29" s="1"/>
  <c r="L142" i="29"/>
  <c r="K142" i="29"/>
  <c r="I142" i="29"/>
  <c r="H142" i="29"/>
  <c r="F142" i="29"/>
  <c r="E142" i="29"/>
  <c r="N141" i="29"/>
  <c r="O141" i="29" s="1"/>
  <c r="L141" i="29"/>
  <c r="K141" i="29"/>
  <c r="I141" i="29"/>
  <c r="H141" i="29"/>
  <c r="F141" i="29"/>
  <c r="E141" i="29"/>
  <c r="N140" i="29"/>
  <c r="O140" i="29" s="1"/>
  <c r="L140" i="29"/>
  <c r="K140" i="29"/>
  <c r="I140" i="29"/>
  <c r="H140" i="29"/>
  <c r="F140" i="29"/>
  <c r="E140" i="29"/>
  <c r="N139" i="29"/>
  <c r="O139" i="29" s="1"/>
  <c r="L139" i="29"/>
  <c r="K139" i="29"/>
  <c r="I139" i="29"/>
  <c r="H139" i="29"/>
  <c r="F139" i="29"/>
  <c r="E139" i="29"/>
  <c r="N138" i="29"/>
  <c r="O138" i="29" s="1"/>
  <c r="L138" i="29"/>
  <c r="K138" i="29"/>
  <c r="I138" i="29"/>
  <c r="H138" i="29"/>
  <c r="F138" i="29"/>
  <c r="E138" i="29"/>
  <c r="N137" i="29"/>
  <c r="O137" i="29" s="1"/>
  <c r="L137" i="29"/>
  <c r="K137" i="29"/>
  <c r="I137" i="29"/>
  <c r="H137" i="29"/>
  <c r="F137" i="29"/>
  <c r="E137" i="29"/>
  <c r="N136" i="29"/>
  <c r="O136" i="29" s="1"/>
  <c r="L136" i="29"/>
  <c r="K136" i="29"/>
  <c r="I136" i="29"/>
  <c r="H136" i="29"/>
  <c r="F136" i="29"/>
  <c r="E136" i="29"/>
  <c r="N135" i="29"/>
  <c r="O135" i="29" s="1"/>
  <c r="L135" i="29"/>
  <c r="K135" i="29"/>
  <c r="I135" i="29"/>
  <c r="H135" i="29"/>
  <c r="E135" i="29"/>
  <c r="F135" i="29" s="1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K131" i="29"/>
  <c r="L131" i="29" s="1"/>
  <c r="I131" i="29"/>
  <c r="H131" i="29"/>
  <c r="E131" i="29"/>
  <c r="F131" i="29" s="1"/>
  <c r="N130" i="29"/>
  <c r="O130" i="29" s="1"/>
  <c r="K130" i="29"/>
  <c r="L130" i="29" s="1"/>
  <c r="H130" i="29"/>
  <c r="I130" i="29" s="1"/>
  <c r="E130" i="29"/>
  <c r="F130" i="29" s="1"/>
  <c r="O129" i="29"/>
  <c r="N129" i="29"/>
  <c r="K129" i="29"/>
  <c r="L129" i="29" s="1"/>
  <c r="I129" i="29"/>
  <c r="H129" i="29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L127" i="29"/>
  <c r="K127" i="29"/>
  <c r="I127" i="29"/>
  <c r="H127" i="29"/>
  <c r="F127" i="29"/>
  <c r="E127" i="29"/>
  <c r="N126" i="29"/>
  <c r="O126" i="29" s="1"/>
  <c r="L126" i="29"/>
  <c r="K126" i="29"/>
  <c r="I126" i="29"/>
  <c r="H126" i="29"/>
  <c r="F126" i="29"/>
  <c r="E126" i="29"/>
  <c r="N125" i="29"/>
  <c r="N145" i="29" s="1"/>
  <c r="L125" i="29"/>
  <c r="K125" i="29"/>
  <c r="I125" i="29"/>
  <c r="H125" i="29"/>
  <c r="F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L115" i="29"/>
  <c r="K115" i="29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O112" i="29"/>
  <c r="N112" i="29"/>
  <c r="K112" i="29"/>
  <c r="L112" i="29" s="1"/>
  <c r="H112" i="29"/>
  <c r="I112" i="29" s="1"/>
  <c r="E112" i="29"/>
  <c r="F112" i="29" s="1"/>
  <c r="N111" i="29"/>
  <c r="O111" i="29" s="1"/>
  <c r="K111" i="29"/>
  <c r="L111" i="29" s="1"/>
  <c r="I111" i="29"/>
  <c r="H111" i="29"/>
  <c r="E111" i="29"/>
  <c r="F111" i="29" s="1"/>
  <c r="N110" i="29"/>
  <c r="O110" i="29" s="1"/>
  <c r="L110" i="29"/>
  <c r="K110" i="29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L108" i="29"/>
  <c r="K108" i="29"/>
  <c r="H108" i="29"/>
  <c r="I108" i="29" s="1"/>
  <c r="E108" i="29"/>
  <c r="F108" i="29" s="1"/>
  <c r="N107" i="29"/>
  <c r="O107" i="29" s="1"/>
  <c r="L107" i="29"/>
  <c r="K107" i="29"/>
  <c r="I107" i="29"/>
  <c r="H107" i="29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K104" i="29"/>
  <c r="L104" i="29" s="1"/>
  <c r="H104" i="29"/>
  <c r="I104" i="29" s="1"/>
  <c r="E104" i="29"/>
  <c r="F104" i="29" s="1"/>
  <c r="N103" i="29"/>
  <c r="O103" i="29" s="1"/>
  <c r="K103" i="29"/>
  <c r="L103" i="29" s="1"/>
  <c r="I103" i="29"/>
  <c r="H103" i="29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L100" i="29"/>
  <c r="K100" i="29"/>
  <c r="H100" i="29"/>
  <c r="I100" i="29" s="1"/>
  <c r="E100" i="29"/>
  <c r="F100" i="29" s="1"/>
  <c r="N99" i="29"/>
  <c r="O99" i="29" s="1"/>
  <c r="L99" i="29"/>
  <c r="K99" i="29"/>
  <c r="I99" i="29"/>
  <c r="H99" i="29"/>
  <c r="E99" i="29"/>
  <c r="F99" i="29" s="1"/>
  <c r="N98" i="29"/>
  <c r="K98" i="29"/>
  <c r="K118" i="29" s="1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K88" i="29"/>
  <c r="L88" i="29" s="1"/>
  <c r="I88" i="29"/>
  <c r="H88" i="29"/>
  <c r="E88" i="29"/>
  <c r="F88" i="29" s="1"/>
  <c r="N87" i="29"/>
  <c r="O87" i="29" s="1"/>
  <c r="L87" i="29"/>
  <c r="K87" i="29"/>
  <c r="H87" i="29"/>
  <c r="I87" i="29" s="1"/>
  <c r="E87" i="29"/>
  <c r="F87" i="29" s="1"/>
  <c r="O86" i="29"/>
  <c r="N86" i="29"/>
  <c r="L86" i="29"/>
  <c r="K86" i="29"/>
  <c r="H86" i="29"/>
  <c r="I86" i="29" s="1"/>
  <c r="E86" i="29"/>
  <c r="F86" i="29" s="1"/>
  <c r="N85" i="29"/>
  <c r="N19" i="29" s="1"/>
  <c r="L85" i="29"/>
  <c r="K85" i="29"/>
  <c r="H85" i="29"/>
  <c r="I85" i="29" s="1"/>
  <c r="I19" i="29" s="1"/>
  <c r="E85" i="29"/>
  <c r="F85" i="29" s="1"/>
  <c r="O84" i="29"/>
  <c r="N84" i="29"/>
  <c r="L84" i="29"/>
  <c r="K84" i="29"/>
  <c r="I84" i="29"/>
  <c r="H84" i="29"/>
  <c r="E84" i="29"/>
  <c r="F84" i="29" s="1"/>
  <c r="O83" i="29"/>
  <c r="N83" i="29"/>
  <c r="K83" i="29"/>
  <c r="L83" i="29" s="1"/>
  <c r="H83" i="29"/>
  <c r="I83" i="29" s="1"/>
  <c r="E83" i="29"/>
  <c r="F83" i="29" s="1"/>
  <c r="O82" i="29"/>
  <c r="N82" i="29"/>
  <c r="K82" i="29"/>
  <c r="K21" i="29" s="1"/>
  <c r="H82" i="29"/>
  <c r="I82" i="29" s="1"/>
  <c r="I21" i="29" s="1"/>
  <c r="E82" i="29"/>
  <c r="F82" i="29" s="1"/>
  <c r="N81" i="29"/>
  <c r="O81" i="29" s="1"/>
  <c r="K81" i="29"/>
  <c r="L81" i="29" s="1"/>
  <c r="H81" i="29"/>
  <c r="I81" i="29" s="1"/>
  <c r="E81" i="29"/>
  <c r="F81" i="29" s="1"/>
  <c r="N80" i="29"/>
  <c r="N20" i="29" s="1"/>
  <c r="K80" i="29"/>
  <c r="L80" i="29" s="1"/>
  <c r="L20" i="29" s="1"/>
  <c r="I80" i="29"/>
  <c r="H80" i="29"/>
  <c r="E80" i="29"/>
  <c r="F80" i="29" s="1"/>
  <c r="O79" i="29"/>
  <c r="N79" i="29"/>
  <c r="L79" i="29"/>
  <c r="K79" i="29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K74" i="29"/>
  <c r="L74" i="29" s="1"/>
  <c r="H74" i="29"/>
  <c r="I74" i="29" s="1"/>
  <c r="E74" i="29"/>
  <c r="F74" i="29" s="1"/>
  <c r="O73" i="29"/>
  <c r="N73" i="29"/>
  <c r="K73" i="29"/>
  <c r="L73" i="29" s="1"/>
  <c r="H73" i="29"/>
  <c r="I73" i="29" s="1"/>
  <c r="E73" i="29"/>
  <c r="F73" i="29" s="1"/>
  <c r="O72" i="29"/>
  <c r="N72" i="29"/>
  <c r="K72" i="29"/>
  <c r="L72" i="29" s="1"/>
  <c r="L17" i="29" s="1"/>
  <c r="I72" i="29"/>
  <c r="H72" i="29"/>
  <c r="E72" i="29"/>
  <c r="F72" i="29" s="1"/>
  <c r="N71" i="29"/>
  <c r="N91" i="29" s="1"/>
  <c r="L71" i="29"/>
  <c r="K71" i="29"/>
  <c r="H71" i="29"/>
  <c r="H91" i="29" s="1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H63" i="29"/>
  <c r="I63" i="29" s="1"/>
  <c r="E63" i="29"/>
  <c r="F63" i="29" s="1"/>
  <c r="N62" i="29"/>
  <c r="O62" i="29" s="1"/>
  <c r="L62" i="29"/>
  <c r="K62" i="29"/>
  <c r="H62" i="29"/>
  <c r="I62" i="29" s="1"/>
  <c r="E62" i="29"/>
  <c r="F62" i="29" s="1"/>
  <c r="O61" i="29"/>
  <c r="N61" i="29"/>
  <c r="L61" i="29"/>
  <c r="K61" i="29"/>
  <c r="I61" i="29"/>
  <c r="H61" i="29"/>
  <c r="E61" i="29"/>
  <c r="F61" i="29" s="1"/>
  <c r="O60" i="29"/>
  <c r="N60" i="29"/>
  <c r="K60" i="29"/>
  <c r="L60" i="29" s="1"/>
  <c r="H60" i="29"/>
  <c r="I60" i="29" s="1"/>
  <c r="E60" i="29"/>
  <c r="F60" i="29" s="1"/>
  <c r="O59" i="29"/>
  <c r="N59" i="29"/>
  <c r="K59" i="29"/>
  <c r="L59" i="29" s="1"/>
  <c r="H59" i="29"/>
  <c r="I59" i="29" s="1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K57" i="29"/>
  <c r="L57" i="29" s="1"/>
  <c r="I57" i="29"/>
  <c r="H57" i="29"/>
  <c r="E57" i="29"/>
  <c r="F57" i="29" s="1"/>
  <c r="O56" i="29"/>
  <c r="N56" i="29"/>
  <c r="L56" i="29"/>
  <c r="K56" i="29"/>
  <c r="H56" i="29"/>
  <c r="I56" i="29" s="1"/>
  <c r="E56" i="29"/>
  <c r="F56" i="29" s="1"/>
  <c r="N55" i="29"/>
  <c r="O55" i="29" s="1"/>
  <c r="L55" i="29"/>
  <c r="K55" i="29"/>
  <c r="H55" i="29"/>
  <c r="I55" i="29" s="1"/>
  <c r="E55" i="29"/>
  <c r="F55" i="29" s="1"/>
  <c r="O54" i="29"/>
  <c r="N54" i="29"/>
  <c r="L54" i="29"/>
  <c r="K54" i="29"/>
  <c r="H54" i="29"/>
  <c r="I54" i="29" s="1"/>
  <c r="E54" i="29"/>
  <c r="F54" i="29" s="1"/>
  <c r="N53" i="29"/>
  <c r="O53" i="29" s="1"/>
  <c r="L53" i="29"/>
  <c r="K53" i="29"/>
  <c r="I53" i="29"/>
  <c r="H53" i="29"/>
  <c r="E53" i="29"/>
  <c r="F53" i="29" s="1"/>
  <c r="N52" i="29"/>
  <c r="O52" i="29" s="1"/>
  <c r="K52" i="29"/>
  <c r="L52" i="29" s="1"/>
  <c r="H52" i="29"/>
  <c r="I52" i="29" s="1"/>
  <c r="E52" i="29"/>
  <c r="F52" i="29" s="1"/>
  <c r="N51" i="29"/>
  <c r="O51" i="29" s="1"/>
  <c r="K51" i="29"/>
  <c r="L51" i="29" s="1"/>
  <c r="H51" i="29"/>
  <c r="I51" i="29" s="1"/>
  <c r="E51" i="29"/>
  <c r="F51" i="29" s="1"/>
  <c r="O50" i="29"/>
  <c r="N50" i="29"/>
  <c r="K50" i="29"/>
  <c r="L50" i="29" s="1"/>
  <c r="H50" i="29"/>
  <c r="I50" i="29" s="1"/>
  <c r="E50" i="29"/>
  <c r="F50" i="29" s="1"/>
  <c r="O49" i="29"/>
  <c r="N49" i="29"/>
  <c r="K49" i="29"/>
  <c r="L49" i="29" s="1"/>
  <c r="I49" i="29"/>
  <c r="H49" i="29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L45" i="29"/>
  <c r="K45" i="29"/>
  <c r="I45" i="29"/>
  <c r="H45" i="29"/>
  <c r="E45" i="29"/>
  <c r="F45" i="29" s="1"/>
  <c r="O44" i="29"/>
  <c r="N44" i="29"/>
  <c r="K44" i="29"/>
  <c r="H44" i="29"/>
  <c r="H64" i="29" s="1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I20" i="29"/>
  <c r="H20" i="29"/>
  <c r="G20" i="29"/>
  <c r="F20" i="29"/>
  <c r="E20" i="29"/>
  <c r="D20" i="29"/>
  <c r="C20" i="29"/>
  <c r="B20" i="29"/>
  <c r="M19" i="29"/>
  <c r="L19" i="29"/>
  <c r="K19" i="29"/>
  <c r="J19" i="29"/>
  <c r="H19" i="29"/>
  <c r="G19" i="29"/>
  <c r="F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O17" i="29"/>
  <c r="N17" i="29"/>
  <c r="M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K166" i="28"/>
  <c r="L166" i="28" s="1"/>
  <c r="H166" i="28"/>
  <c r="I166" i="28" s="1"/>
  <c r="F166" i="28"/>
  <c r="E166" i="28"/>
  <c r="O165" i="28"/>
  <c r="N165" i="28"/>
  <c r="K165" i="28"/>
  <c r="L165" i="28" s="1"/>
  <c r="H165" i="28"/>
  <c r="I165" i="28" s="1"/>
  <c r="F165" i="28"/>
  <c r="E165" i="28"/>
  <c r="O164" i="28"/>
  <c r="N164" i="28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O157" i="28"/>
  <c r="N157" i="28"/>
  <c r="K157" i="28"/>
  <c r="L157" i="28" s="1"/>
  <c r="H157" i="28"/>
  <c r="I157" i="28" s="1"/>
  <c r="F157" i="28"/>
  <c r="E157" i="28"/>
  <c r="O156" i="28"/>
  <c r="N156" i="28"/>
  <c r="K156" i="28"/>
  <c r="L156" i="28" s="1"/>
  <c r="H156" i="28"/>
  <c r="I156" i="28" s="1"/>
  <c r="F156" i="28"/>
  <c r="E156" i="28"/>
  <c r="O155" i="28"/>
  <c r="N155" i="28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O143" i="28"/>
  <c r="N143" i="28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K139" i="28"/>
  <c r="L139" i="28" s="1"/>
  <c r="H139" i="28"/>
  <c r="I139" i="28" s="1"/>
  <c r="F139" i="28"/>
  <c r="E139" i="28"/>
  <c r="O138" i="28"/>
  <c r="N138" i="28"/>
  <c r="K138" i="28"/>
  <c r="L138" i="28" s="1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O127" i="28"/>
  <c r="N127" i="28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O125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N115" i="28"/>
  <c r="O115" i="28" s="1"/>
  <c r="K115" i="28"/>
  <c r="L115" i="28" s="1"/>
  <c r="H115" i="28"/>
  <c r="I115" i="28" s="1"/>
  <c r="F115" i="28"/>
  <c r="E115" i="28"/>
  <c r="N114" i="28"/>
  <c r="O114" i="28" s="1"/>
  <c r="L114" i="28"/>
  <c r="K114" i="28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O106" i="28"/>
  <c r="N106" i="28"/>
  <c r="L106" i="28"/>
  <c r="K106" i="28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O19" i="28" s="1"/>
  <c r="K85" i="28"/>
  <c r="L85" i="28" s="1"/>
  <c r="L19" i="28" s="1"/>
  <c r="H85" i="28"/>
  <c r="I85" i="28" s="1"/>
  <c r="I19" i="28" s="1"/>
  <c r="F85" i="28"/>
  <c r="F19" i="28" s="1"/>
  <c r="E85" i="28"/>
  <c r="O84" i="28"/>
  <c r="N84" i="28"/>
  <c r="L84" i="28"/>
  <c r="K84" i="28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O80" i="28"/>
  <c r="N80" i="28"/>
  <c r="L80" i="28"/>
  <c r="K80" i="28"/>
  <c r="H80" i="28"/>
  <c r="I80" i="28" s="1"/>
  <c r="F80" i="28"/>
  <c r="E80" i="28"/>
  <c r="O79" i="28"/>
  <c r="N79" i="28"/>
  <c r="K79" i="28"/>
  <c r="L79" i="28" s="1"/>
  <c r="L20" i="28" s="1"/>
  <c r="H79" i="28"/>
  <c r="I79" i="28" s="1"/>
  <c r="I20" i="28" s="1"/>
  <c r="F79" i="28"/>
  <c r="F20" i="28" s="1"/>
  <c r="E79" i="28"/>
  <c r="N78" i="28"/>
  <c r="O78" i="28" s="1"/>
  <c r="L78" i="28"/>
  <c r="K78" i="28"/>
  <c r="H78" i="28"/>
  <c r="I78" i="28" s="1"/>
  <c r="F78" i="28"/>
  <c r="E78" i="28"/>
  <c r="O77" i="28"/>
  <c r="N77" i="28"/>
  <c r="K77" i="28"/>
  <c r="L77" i="28" s="1"/>
  <c r="H77" i="28"/>
  <c r="I77" i="28" s="1"/>
  <c r="F77" i="28"/>
  <c r="E77" i="28"/>
  <c r="O76" i="28"/>
  <c r="O21" i="28" s="1"/>
  <c r="N76" i="28"/>
  <c r="L76" i="28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L72" i="28"/>
  <c r="K72" i="28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L63" i="28"/>
  <c r="K63" i="28"/>
  <c r="H63" i="28"/>
  <c r="I63" i="28" s="1"/>
  <c r="F63" i="28"/>
  <c r="E63" i="28"/>
  <c r="O62" i="28"/>
  <c r="N62" i="28"/>
  <c r="K62" i="28"/>
  <c r="L62" i="28" s="1"/>
  <c r="H62" i="28"/>
  <c r="I62" i="28" s="1"/>
  <c r="F62" i="28"/>
  <c r="E62" i="28"/>
  <c r="O61" i="28"/>
  <c r="N61" i="28"/>
  <c r="K61" i="28"/>
  <c r="L61" i="28" s="1"/>
  <c r="H61" i="28"/>
  <c r="I61" i="28" s="1"/>
  <c r="F61" i="28"/>
  <c r="E61" i="28"/>
  <c r="O60" i="28"/>
  <c r="N60" i="28"/>
  <c r="K60" i="28"/>
  <c r="L60" i="28" s="1"/>
  <c r="H60" i="28"/>
  <c r="I60" i="28" s="1"/>
  <c r="F60" i="28"/>
  <c r="E60" i="28"/>
  <c r="O59" i="28"/>
  <c r="N59" i="28"/>
  <c r="L59" i="28"/>
  <c r="K59" i="28"/>
  <c r="H59" i="28"/>
  <c r="I59" i="28" s="1"/>
  <c r="F59" i="28"/>
  <c r="E59" i="28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O56" i="28"/>
  <c r="N56" i="28"/>
  <c r="L56" i="28"/>
  <c r="K56" i="28"/>
  <c r="H56" i="28"/>
  <c r="I56" i="28" s="1"/>
  <c r="F56" i="28"/>
  <c r="E56" i="28"/>
  <c r="N55" i="28"/>
  <c r="O55" i="28" s="1"/>
  <c r="L55" i="28"/>
  <c r="K55" i="28"/>
  <c r="H55" i="28"/>
  <c r="I55" i="28" s="1"/>
  <c r="F55" i="28"/>
  <c r="E55" i="28"/>
  <c r="O54" i="28"/>
  <c r="N54" i="28"/>
  <c r="K54" i="28"/>
  <c r="L54" i="28" s="1"/>
  <c r="H54" i="28"/>
  <c r="I54" i="28" s="1"/>
  <c r="F54" i="28"/>
  <c r="E54" i="28"/>
  <c r="O53" i="28"/>
  <c r="O17" i="28" s="1"/>
  <c r="N53" i="28"/>
  <c r="K53" i="28"/>
  <c r="L53" i="28" s="1"/>
  <c r="L17" i="28" s="1"/>
  <c r="H53" i="28"/>
  <c r="I53" i="28" s="1"/>
  <c r="I17" i="28" s="1"/>
  <c r="F53" i="28"/>
  <c r="F17" i="28" s="1"/>
  <c r="E53" i="28"/>
  <c r="O52" i="28"/>
  <c r="N52" i="28"/>
  <c r="L52" i="28"/>
  <c r="K52" i="28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F50" i="28"/>
  <c r="E50" i="28"/>
  <c r="O49" i="28"/>
  <c r="N49" i="28"/>
  <c r="K49" i="28"/>
  <c r="L49" i="28" s="1"/>
  <c r="H49" i="28"/>
  <c r="I49" i="28" s="1"/>
  <c r="F49" i="28"/>
  <c r="E49" i="28"/>
  <c r="O48" i="28"/>
  <c r="N48" i="28"/>
  <c r="L48" i="28"/>
  <c r="K48" i="28"/>
  <c r="H48" i="28"/>
  <c r="I48" i="28" s="1"/>
  <c r="F48" i="28"/>
  <c r="E48" i="28"/>
  <c r="N47" i="28"/>
  <c r="O47" i="28" s="1"/>
  <c r="L47" i="28"/>
  <c r="K47" i="28"/>
  <c r="H47" i="28"/>
  <c r="I47" i="28" s="1"/>
  <c r="F47" i="28"/>
  <c r="E47" i="28"/>
  <c r="N46" i="28"/>
  <c r="O46" i="28" s="1"/>
  <c r="K46" i="28"/>
  <c r="L46" i="28" s="1"/>
  <c r="H46" i="28"/>
  <c r="I46" i="28" s="1"/>
  <c r="F46" i="28"/>
  <c r="E46" i="28"/>
  <c r="O45" i="28"/>
  <c r="N45" i="28"/>
  <c r="K45" i="28"/>
  <c r="L45" i="28" s="1"/>
  <c r="L18" i="28" s="1"/>
  <c r="H45" i="28"/>
  <c r="I45" i="28" s="1"/>
  <c r="I18" i="28" s="1"/>
  <c r="F45" i="28"/>
  <c r="F18" i="28" s="1"/>
  <c r="E45" i="28"/>
  <c r="N44" i="28"/>
  <c r="L44" i="28"/>
  <c r="K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O20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I181" i="27"/>
  <c r="H181" i="27"/>
  <c r="F181" i="27"/>
  <c r="E181" i="27"/>
  <c r="N180" i="27"/>
  <c r="O180" i="27" s="1"/>
  <c r="K180" i="27"/>
  <c r="L180" i="27" s="1"/>
  <c r="I180" i="27"/>
  <c r="H180" i="27"/>
  <c r="F180" i="27"/>
  <c r="E180" i="27"/>
  <c r="N179" i="27"/>
  <c r="K179" i="27"/>
  <c r="K199" i="27" s="1"/>
  <c r="I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K171" i="27"/>
  <c r="L171" i="27" s="1"/>
  <c r="H171" i="27"/>
  <c r="I171" i="27" s="1"/>
  <c r="F171" i="27"/>
  <c r="E171" i="27"/>
  <c r="N170" i="27"/>
  <c r="O170" i="27" s="1"/>
  <c r="O21" i="27" s="1"/>
  <c r="K170" i="27"/>
  <c r="L170" i="27" s="1"/>
  <c r="L21" i="27" s="1"/>
  <c r="H170" i="27"/>
  <c r="I170" i="27" s="1"/>
  <c r="I21" i="27" s="1"/>
  <c r="F170" i="27"/>
  <c r="F21" i="27" s="1"/>
  <c r="E170" i="27"/>
  <c r="N169" i="27"/>
  <c r="O169" i="27" s="1"/>
  <c r="L169" i="27"/>
  <c r="K169" i="27"/>
  <c r="H169" i="27"/>
  <c r="I169" i="27" s="1"/>
  <c r="F169" i="27"/>
  <c r="E169" i="27"/>
  <c r="O168" i="27"/>
  <c r="N168" i="27"/>
  <c r="L168" i="27"/>
  <c r="K168" i="27"/>
  <c r="H168" i="27"/>
  <c r="I168" i="27" s="1"/>
  <c r="F168" i="27"/>
  <c r="E168" i="27"/>
  <c r="N167" i="27"/>
  <c r="O167" i="27" s="1"/>
  <c r="K167" i="27"/>
  <c r="L167" i="27" s="1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O164" i="27"/>
  <c r="N164" i="27"/>
  <c r="L164" i="27"/>
  <c r="K164" i="27"/>
  <c r="H164" i="27"/>
  <c r="I164" i="27" s="1"/>
  <c r="F164" i="27"/>
  <c r="E164" i="27"/>
  <c r="N163" i="27"/>
  <c r="O163" i="27" s="1"/>
  <c r="K163" i="27"/>
  <c r="L163" i="27" s="1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K159" i="27"/>
  <c r="L159" i="27" s="1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O156" i="27"/>
  <c r="N156" i="27"/>
  <c r="L156" i="27"/>
  <c r="K156" i="27"/>
  <c r="H156" i="27"/>
  <c r="I156" i="27" s="1"/>
  <c r="F156" i="27"/>
  <c r="E156" i="27"/>
  <c r="N155" i="27"/>
  <c r="O155" i="27" s="1"/>
  <c r="K155" i="27"/>
  <c r="L155" i="27" s="1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L153" i="27"/>
  <c r="K153" i="27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K144" i="27"/>
  <c r="L144" i="27" s="1"/>
  <c r="H144" i="27"/>
  <c r="I144" i="27" s="1"/>
  <c r="E144" i="27"/>
  <c r="F144" i="27" s="1"/>
  <c r="O143" i="27"/>
  <c r="N143" i="27"/>
  <c r="L143" i="27"/>
  <c r="K143" i="27"/>
  <c r="H143" i="27"/>
  <c r="I143" i="27" s="1"/>
  <c r="E143" i="27"/>
  <c r="F143" i="27" s="1"/>
  <c r="N142" i="27"/>
  <c r="O142" i="27" s="1"/>
  <c r="K142" i="27"/>
  <c r="L142" i="27" s="1"/>
  <c r="I142" i="27"/>
  <c r="H142" i="27"/>
  <c r="E142" i="27"/>
  <c r="F142" i="27" s="1"/>
  <c r="O141" i="27"/>
  <c r="N141" i="27"/>
  <c r="K141" i="27"/>
  <c r="L141" i="27" s="1"/>
  <c r="H141" i="27"/>
  <c r="I141" i="27" s="1"/>
  <c r="E141" i="27"/>
  <c r="F141" i="27" s="1"/>
  <c r="O140" i="27"/>
  <c r="N140" i="27"/>
  <c r="L140" i="27"/>
  <c r="K140" i="27"/>
  <c r="H140" i="27"/>
  <c r="I140" i="27" s="1"/>
  <c r="E140" i="27"/>
  <c r="F140" i="27" s="1"/>
  <c r="N139" i="27"/>
  <c r="O139" i="27" s="1"/>
  <c r="K139" i="27"/>
  <c r="L139" i="27" s="1"/>
  <c r="H139" i="27"/>
  <c r="I139" i="27" s="1"/>
  <c r="E139" i="27"/>
  <c r="F139" i="27" s="1"/>
  <c r="O138" i="27"/>
  <c r="N138" i="27"/>
  <c r="L138" i="27"/>
  <c r="K138" i="27"/>
  <c r="I138" i="27"/>
  <c r="H138" i="27"/>
  <c r="E138" i="27"/>
  <c r="F138" i="27" s="1"/>
  <c r="N137" i="27"/>
  <c r="O137" i="27" s="1"/>
  <c r="K137" i="27"/>
  <c r="L137" i="27" s="1"/>
  <c r="H137" i="27"/>
  <c r="I137" i="27" s="1"/>
  <c r="E137" i="27"/>
  <c r="F137" i="27" s="1"/>
  <c r="O136" i="27"/>
  <c r="N136" i="27"/>
  <c r="L136" i="27"/>
  <c r="K136" i="27"/>
  <c r="H136" i="27"/>
  <c r="I136" i="27" s="1"/>
  <c r="E136" i="27"/>
  <c r="F136" i="27" s="1"/>
  <c r="N135" i="27"/>
  <c r="O135" i="27" s="1"/>
  <c r="K135" i="27"/>
  <c r="L135" i="27" s="1"/>
  <c r="H135" i="27"/>
  <c r="I135" i="27" s="1"/>
  <c r="E135" i="27"/>
  <c r="F135" i="27" s="1"/>
  <c r="N134" i="27"/>
  <c r="O134" i="27" s="1"/>
  <c r="L134" i="27"/>
  <c r="K134" i="27"/>
  <c r="I134" i="27"/>
  <c r="H134" i="27"/>
  <c r="E134" i="27"/>
  <c r="F134" i="27" s="1"/>
  <c r="N133" i="27"/>
  <c r="O133" i="27" s="1"/>
  <c r="L133" i="27"/>
  <c r="K133" i="27"/>
  <c r="H133" i="27"/>
  <c r="I133" i="27" s="1"/>
  <c r="E133" i="27"/>
  <c r="F133" i="27" s="1"/>
  <c r="O132" i="27"/>
  <c r="N132" i="27"/>
  <c r="K132" i="27"/>
  <c r="L132" i="27" s="1"/>
  <c r="H132" i="27"/>
  <c r="I132" i="27" s="1"/>
  <c r="E132" i="27"/>
  <c r="F132" i="27" s="1"/>
  <c r="O131" i="27"/>
  <c r="N131" i="27"/>
  <c r="L131" i="27"/>
  <c r="K131" i="27"/>
  <c r="H131" i="27"/>
  <c r="I131" i="27" s="1"/>
  <c r="E131" i="27"/>
  <c r="F131" i="27" s="1"/>
  <c r="N130" i="27"/>
  <c r="O130" i="27" s="1"/>
  <c r="K130" i="27"/>
  <c r="L130" i="27" s="1"/>
  <c r="I130" i="27"/>
  <c r="H130" i="27"/>
  <c r="E130" i="27"/>
  <c r="F130" i="27" s="1"/>
  <c r="O129" i="27"/>
  <c r="N129" i="27"/>
  <c r="L129" i="27"/>
  <c r="K129" i="27"/>
  <c r="H129" i="27"/>
  <c r="I129" i="27" s="1"/>
  <c r="E129" i="27"/>
  <c r="F129" i="27" s="1"/>
  <c r="N128" i="27"/>
  <c r="O128" i="27" s="1"/>
  <c r="K128" i="27"/>
  <c r="L128" i="27" s="1"/>
  <c r="H128" i="27"/>
  <c r="I128" i="27" s="1"/>
  <c r="E128" i="27"/>
  <c r="F128" i="27" s="1"/>
  <c r="O127" i="27"/>
  <c r="N127" i="27"/>
  <c r="L127" i="27"/>
  <c r="K127" i="27"/>
  <c r="H127" i="27"/>
  <c r="I127" i="27" s="1"/>
  <c r="E127" i="27"/>
  <c r="F127" i="27" s="1"/>
  <c r="N126" i="27"/>
  <c r="O126" i="27" s="1"/>
  <c r="K126" i="27"/>
  <c r="L126" i="27" s="1"/>
  <c r="I126" i="27"/>
  <c r="H126" i="27"/>
  <c r="E126" i="27"/>
  <c r="F126" i="27" s="1"/>
  <c r="O125" i="27"/>
  <c r="N125" i="27"/>
  <c r="K125" i="27"/>
  <c r="H125" i="27"/>
  <c r="H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O112" i="27"/>
  <c r="N112" i="27"/>
  <c r="K112" i="27"/>
  <c r="L112" i="27" s="1"/>
  <c r="H112" i="27"/>
  <c r="I112" i="27" s="1"/>
  <c r="F112" i="27"/>
  <c r="E112" i="27"/>
  <c r="O111" i="27"/>
  <c r="N111" i="27"/>
  <c r="K111" i="27"/>
  <c r="L111" i="27" s="1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I107" i="27" s="1"/>
  <c r="F107" i="27"/>
  <c r="E107" i="27"/>
  <c r="O106" i="27"/>
  <c r="N106" i="27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O104" i="27"/>
  <c r="N104" i="27"/>
  <c r="K104" i="27"/>
  <c r="L104" i="27" s="1"/>
  <c r="H104" i="27"/>
  <c r="I104" i="27" s="1"/>
  <c r="F104" i="27"/>
  <c r="E104" i="27"/>
  <c r="O103" i="27"/>
  <c r="N103" i="27"/>
  <c r="K103" i="27"/>
  <c r="L103" i="27" s="1"/>
  <c r="H103" i="27"/>
  <c r="I103" i="27" s="1"/>
  <c r="F103" i="27"/>
  <c r="E103" i="27"/>
  <c r="O102" i="27"/>
  <c r="N102" i="27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H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H90" i="27"/>
  <c r="I90" i="27" s="1"/>
  <c r="E90" i="27"/>
  <c r="F90" i="27" s="1"/>
  <c r="N89" i="27"/>
  <c r="O89" i="27" s="1"/>
  <c r="L89" i="27"/>
  <c r="K89" i="27"/>
  <c r="I89" i="27"/>
  <c r="H89" i="27"/>
  <c r="E89" i="27"/>
  <c r="F89" i="27" s="1"/>
  <c r="N88" i="27"/>
  <c r="O88" i="27" s="1"/>
  <c r="L88" i="27"/>
  <c r="K88" i="27"/>
  <c r="H88" i="27"/>
  <c r="I88" i="27" s="1"/>
  <c r="E88" i="27"/>
  <c r="F88" i="27" s="1"/>
  <c r="O87" i="27"/>
  <c r="N87" i="27"/>
  <c r="K87" i="27"/>
  <c r="L87" i="27" s="1"/>
  <c r="L20" i="27" s="1"/>
  <c r="I87" i="27"/>
  <c r="H87" i="27"/>
  <c r="E87" i="27"/>
  <c r="F87" i="27" s="1"/>
  <c r="F20" i="27" s="1"/>
  <c r="O86" i="27"/>
  <c r="N86" i="27"/>
  <c r="L86" i="27"/>
  <c r="K86" i="27"/>
  <c r="H86" i="27"/>
  <c r="I86" i="27" s="1"/>
  <c r="E86" i="27"/>
  <c r="F86" i="27" s="1"/>
  <c r="O85" i="27"/>
  <c r="N85" i="27"/>
  <c r="K85" i="27"/>
  <c r="L85" i="27" s="1"/>
  <c r="I85" i="27"/>
  <c r="H85" i="27"/>
  <c r="E85" i="27"/>
  <c r="F85" i="27" s="1"/>
  <c r="O84" i="27"/>
  <c r="N84" i="27"/>
  <c r="L84" i="27"/>
  <c r="K84" i="27"/>
  <c r="H84" i="27"/>
  <c r="I84" i="27" s="1"/>
  <c r="E84" i="27"/>
  <c r="F84" i="27" s="1"/>
  <c r="O83" i="27"/>
  <c r="N83" i="27"/>
  <c r="L83" i="27"/>
  <c r="K83" i="27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I81" i="27"/>
  <c r="H81" i="27"/>
  <c r="E81" i="27"/>
  <c r="F81" i="27" s="1"/>
  <c r="N80" i="27"/>
  <c r="O80" i="27" s="1"/>
  <c r="O19" i="27" s="1"/>
  <c r="L80" i="27"/>
  <c r="K80" i="27"/>
  <c r="H80" i="27"/>
  <c r="I80" i="27" s="1"/>
  <c r="I19" i="27" s="1"/>
  <c r="E80" i="27"/>
  <c r="F80" i="27" s="1"/>
  <c r="F19" i="27" s="1"/>
  <c r="O79" i="27"/>
  <c r="N79" i="27"/>
  <c r="K79" i="27"/>
  <c r="L79" i="27" s="1"/>
  <c r="H79" i="27"/>
  <c r="I79" i="27" s="1"/>
  <c r="E79" i="27"/>
  <c r="F79" i="27" s="1"/>
  <c r="N78" i="27"/>
  <c r="O78" i="27" s="1"/>
  <c r="L78" i="27"/>
  <c r="K78" i="27"/>
  <c r="I78" i="27"/>
  <c r="H78" i="27"/>
  <c r="E78" i="27"/>
  <c r="F78" i="27" s="1"/>
  <c r="O77" i="27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I76" i="27" s="1"/>
  <c r="E76" i="27"/>
  <c r="F76" i="27" s="1"/>
  <c r="O75" i="27"/>
  <c r="N75" i="27"/>
  <c r="L75" i="27"/>
  <c r="K75" i="27"/>
  <c r="H75" i="27"/>
  <c r="I75" i="27" s="1"/>
  <c r="E75" i="27"/>
  <c r="F75" i="27" s="1"/>
  <c r="N74" i="27"/>
  <c r="O74" i="27" s="1"/>
  <c r="K74" i="27"/>
  <c r="L74" i="27" s="1"/>
  <c r="I74" i="27"/>
  <c r="H74" i="27"/>
  <c r="E74" i="27"/>
  <c r="F74" i="27" s="1"/>
  <c r="O73" i="27"/>
  <c r="N73" i="27"/>
  <c r="L73" i="27"/>
  <c r="K73" i="27"/>
  <c r="I73" i="27"/>
  <c r="H73" i="27"/>
  <c r="E73" i="27"/>
  <c r="F73" i="27" s="1"/>
  <c r="N72" i="27"/>
  <c r="O72" i="27" s="1"/>
  <c r="L72" i="27"/>
  <c r="K72" i="27"/>
  <c r="H72" i="27"/>
  <c r="I72" i="27" s="1"/>
  <c r="E72" i="27"/>
  <c r="F72" i="27" s="1"/>
  <c r="O71" i="27"/>
  <c r="N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I63" i="27"/>
  <c r="H63" i="27"/>
  <c r="E63" i="27"/>
  <c r="F63" i="27" s="1"/>
  <c r="N62" i="27"/>
  <c r="O62" i="27" s="1"/>
  <c r="K62" i="27"/>
  <c r="L62" i="27" s="1"/>
  <c r="I62" i="27"/>
  <c r="H62" i="27"/>
  <c r="E62" i="27"/>
  <c r="F62" i="27" s="1"/>
  <c r="N61" i="27"/>
  <c r="N18" i="27" s="1"/>
  <c r="L61" i="27"/>
  <c r="K61" i="27"/>
  <c r="H61" i="27"/>
  <c r="I61" i="27" s="1"/>
  <c r="I18" i="27" s="1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L59" i="27"/>
  <c r="K59" i="27"/>
  <c r="I59" i="27"/>
  <c r="H59" i="27"/>
  <c r="E59" i="27"/>
  <c r="F59" i="27" s="1"/>
  <c r="N58" i="27"/>
  <c r="O58" i="27" s="1"/>
  <c r="L58" i="27"/>
  <c r="K58" i="27"/>
  <c r="I58" i="27"/>
  <c r="H58" i="27"/>
  <c r="E58" i="27"/>
  <c r="F58" i="27" s="1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H56" i="27"/>
  <c r="I56" i="27" s="1"/>
  <c r="E56" i="27"/>
  <c r="F56" i="27" s="1"/>
  <c r="N55" i="27"/>
  <c r="O55" i="27" s="1"/>
  <c r="L55" i="27"/>
  <c r="K55" i="27"/>
  <c r="I55" i="27"/>
  <c r="H55" i="27"/>
  <c r="E55" i="27"/>
  <c r="F55" i="27" s="1"/>
  <c r="O54" i="27"/>
  <c r="N54" i="27"/>
  <c r="K54" i="27"/>
  <c r="L54" i="27" s="1"/>
  <c r="I54" i="27"/>
  <c r="H54" i="27"/>
  <c r="E54" i="27"/>
  <c r="F54" i="27" s="1"/>
  <c r="N53" i="27"/>
  <c r="O53" i="27" s="1"/>
  <c r="L53" i="27"/>
  <c r="K53" i="27"/>
  <c r="H53" i="27"/>
  <c r="I53" i="27" s="1"/>
  <c r="E53" i="27"/>
  <c r="F53" i="27" s="1"/>
  <c r="O52" i="27"/>
  <c r="N52" i="27"/>
  <c r="L52" i="27"/>
  <c r="K52" i="27"/>
  <c r="H52" i="27"/>
  <c r="I52" i="27" s="1"/>
  <c r="E52" i="27"/>
  <c r="F52" i="27" s="1"/>
  <c r="N51" i="27"/>
  <c r="O51" i="27" s="1"/>
  <c r="L51" i="27"/>
  <c r="K51" i="27"/>
  <c r="I51" i="27"/>
  <c r="H51" i="27"/>
  <c r="E51" i="27"/>
  <c r="F51" i="27" s="1"/>
  <c r="N50" i="27"/>
  <c r="O50" i="27" s="1"/>
  <c r="O17" i="27" s="1"/>
  <c r="L50" i="27"/>
  <c r="K50" i="27"/>
  <c r="I50" i="27"/>
  <c r="H50" i="27"/>
  <c r="E50" i="27"/>
  <c r="F50" i="27" s="1"/>
  <c r="F17" i="27" s="1"/>
  <c r="O49" i="27"/>
  <c r="N49" i="27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N47" i="27"/>
  <c r="O47" i="27" s="1"/>
  <c r="L47" i="27"/>
  <c r="K47" i="27"/>
  <c r="I47" i="27"/>
  <c r="H47" i="27"/>
  <c r="E47" i="27"/>
  <c r="F47" i="27" s="1"/>
  <c r="O46" i="27"/>
  <c r="N46" i="27"/>
  <c r="L46" i="27"/>
  <c r="K46" i="27"/>
  <c r="I46" i="27"/>
  <c r="H46" i="27"/>
  <c r="E46" i="27"/>
  <c r="F46" i="27" s="1"/>
  <c r="N45" i="27"/>
  <c r="O45" i="27" s="1"/>
  <c r="K45" i="27"/>
  <c r="L45" i="27" s="1"/>
  <c r="H45" i="27"/>
  <c r="I45" i="27" s="1"/>
  <c r="E45" i="27"/>
  <c r="F45" i="27" s="1"/>
  <c r="O44" i="27"/>
  <c r="N44" i="27"/>
  <c r="L44" i="27"/>
  <c r="K44" i="27"/>
  <c r="I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O20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L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O19" i="26" s="1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F164" i="26"/>
  <c r="E164" i="26"/>
  <c r="O163" i="26"/>
  <c r="N163" i="26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O155" i="26"/>
  <c r="N155" i="26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N141" i="26"/>
  <c r="O141" i="26" s="1"/>
  <c r="K141" i="26"/>
  <c r="L141" i="26" s="1"/>
  <c r="H141" i="26"/>
  <c r="I141" i="26" s="1"/>
  <c r="F141" i="26"/>
  <c r="E141" i="26"/>
  <c r="O140" i="26"/>
  <c r="N140" i="26"/>
  <c r="K140" i="26"/>
  <c r="L140" i="26" s="1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O138" i="26"/>
  <c r="N138" i="26"/>
  <c r="L138" i="26"/>
  <c r="K138" i="26"/>
  <c r="H138" i="26"/>
  <c r="I138" i="26" s="1"/>
  <c r="F138" i="26"/>
  <c r="E138" i="26"/>
  <c r="N137" i="26"/>
  <c r="O137" i="26" s="1"/>
  <c r="K137" i="26"/>
  <c r="L137" i="26" s="1"/>
  <c r="H137" i="26"/>
  <c r="I137" i="26" s="1"/>
  <c r="F137" i="26"/>
  <c r="E137" i="26"/>
  <c r="N136" i="26"/>
  <c r="O136" i="26" s="1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O125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O114" i="26"/>
  <c r="N114" i="26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N31" i="26" s="1"/>
  <c r="K111" i="26"/>
  <c r="L111" i="26" s="1"/>
  <c r="L31" i="26" s="1"/>
  <c r="H111" i="26"/>
  <c r="I111" i="26" s="1"/>
  <c r="I31" i="26" s="1"/>
  <c r="F111" i="26"/>
  <c r="F31" i="26" s="1"/>
  <c r="E111" i="26"/>
  <c r="O110" i="26"/>
  <c r="N110" i="26"/>
  <c r="K110" i="26"/>
  <c r="L110" i="26" s="1"/>
  <c r="L30" i="26" s="1"/>
  <c r="H110" i="26"/>
  <c r="I110" i="26" s="1"/>
  <c r="I30" i="26" s="1"/>
  <c r="F110" i="26"/>
  <c r="F30" i="26" s="1"/>
  <c r="E110" i="26"/>
  <c r="N109" i="26"/>
  <c r="O109" i="26" s="1"/>
  <c r="O29" i="26" s="1"/>
  <c r="K109" i="26"/>
  <c r="L109" i="26" s="1"/>
  <c r="L29" i="26" s="1"/>
  <c r="H109" i="26"/>
  <c r="I109" i="26" s="1"/>
  <c r="I29" i="26" s="1"/>
  <c r="F109" i="26"/>
  <c r="F29" i="26" s="1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O27" i="26" s="1"/>
  <c r="K107" i="26"/>
  <c r="L107" i="26" s="1"/>
  <c r="L27" i="26" s="1"/>
  <c r="H107" i="26"/>
  <c r="I107" i="26" s="1"/>
  <c r="I2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O25" i="26" s="1"/>
  <c r="K105" i="26"/>
  <c r="L105" i="26" s="1"/>
  <c r="L25" i="26" s="1"/>
  <c r="H105" i="26"/>
  <c r="I105" i="26" s="1"/>
  <c r="I25" i="26" s="1"/>
  <c r="F105" i="26"/>
  <c r="E105" i="26"/>
  <c r="O104" i="26"/>
  <c r="N104" i="26"/>
  <c r="K104" i="26"/>
  <c r="K24" i="26" s="1"/>
  <c r="H104" i="26"/>
  <c r="I104" i="26" s="1"/>
  <c r="I24" i="26" s="1"/>
  <c r="F104" i="26"/>
  <c r="E104" i="26"/>
  <c r="N103" i="26"/>
  <c r="O103" i="26" s="1"/>
  <c r="O23" i="26" s="1"/>
  <c r="K103" i="26"/>
  <c r="L103" i="26" s="1"/>
  <c r="L23" i="26" s="1"/>
  <c r="H103" i="26"/>
  <c r="I103" i="26" s="1"/>
  <c r="I23" i="26" s="1"/>
  <c r="F103" i="26"/>
  <c r="E103" i="26"/>
  <c r="O102" i="26"/>
  <c r="N102" i="26"/>
  <c r="K102" i="26"/>
  <c r="L102" i="26" s="1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O98" i="26"/>
  <c r="N98" i="26"/>
  <c r="L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L18" i="26" s="1"/>
  <c r="H86" i="26"/>
  <c r="I86" i="26" s="1"/>
  <c r="I18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N77" i="26"/>
  <c r="N21" i="26" s="1"/>
  <c r="K77" i="26"/>
  <c r="L77" i="26" s="1"/>
  <c r="L21" i="26" s="1"/>
  <c r="H77" i="26"/>
  <c r="I77" i="26" s="1"/>
  <c r="I21" i="26" s="1"/>
  <c r="F77" i="26"/>
  <c r="E77" i="26"/>
  <c r="O76" i="26"/>
  <c r="N76" i="26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K74" i="26"/>
  <c r="L74" i="26" s="1"/>
  <c r="H74" i="26"/>
  <c r="I74" i="26" s="1"/>
  <c r="F74" i="26"/>
  <c r="E74" i="26"/>
  <c r="O73" i="26"/>
  <c r="N73" i="26"/>
  <c r="K73" i="26"/>
  <c r="L73" i="26" s="1"/>
  <c r="L32" i="26" s="1"/>
  <c r="H73" i="26"/>
  <c r="I73" i="26" s="1"/>
  <c r="I32" i="26" s="1"/>
  <c r="F73" i="26"/>
  <c r="F32" i="26" s="1"/>
  <c r="E73" i="26"/>
  <c r="N72" i="26"/>
  <c r="O72" i="26" s="1"/>
  <c r="O26" i="26" s="1"/>
  <c r="L72" i="26"/>
  <c r="K72" i="26"/>
  <c r="H72" i="26"/>
  <c r="I72" i="26" s="1"/>
  <c r="I26" i="26" s="1"/>
  <c r="F72" i="26"/>
  <c r="E72" i="26"/>
  <c r="N71" i="26"/>
  <c r="K71" i="26"/>
  <c r="L7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E63" i="26"/>
  <c r="F63" i="26" s="1"/>
  <c r="O62" i="26"/>
  <c r="N62" i="26"/>
  <c r="K62" i="26"/>
  <c r="L62" i="26" s="1"/>
  <c r="H62" i="26"/>
  <c r="I62" i="26" s="1"/>
  <c r="E62" i="26"/>
  <c r="F62" i="26" s="1"/>
  <c r="N61" i="26"/>
  <c r="O61" i="26" s="1"/>
  <c r="K61" i="26"/>
  <c r="L61" i="26" s="1"/>
  <c r="I61" i="26"/>
  <c r="H61" i="26"/>
  <c r="E61" i="26"/>
  <c r="F61" i="26" s="1"/>
  <c r="N60" i="26"/>
  <c r="O60" i="26" s="1"/>
  <c r="O17" i="26" s="1"/>
  <c r="K60" i="26"/>
  <c r="L60" i="26" s="1"/>
  <c r="L17" i="26" s="1"/>
  <c r="H60" i="26"/>
  <c r="I60" i="26" s="1"/>
  <c r="I17" i="26" s="1"/>
  <c r="E60" i="26"/>
  <c r="F60" i="26" s="1"/>
  <c r="F17" i="26" s="1"/>
  <c r="O59" i="26"/>
  <c r="N59" i="26"/>
  <c r="K59" i="26"/>
  <c r="L59" i="26" s="1"/>
  <c r="H59" i="26"/>
  <c r="I59" i="26" s="1"/>
  <c r="E59" i="26"/>
  <c r="F59" i="26" s="1"/>
  <c r="N58" i="26"/>
  <c r="O58" i="26" s="1"/>
  <c r="O22" i="26" s="1"/>
  <c r="K58" i="26"/>
  <c r="L58" i="26" s="1"/>
  <c r="L22" i="26" s="1"/>
  <c r="I58" i="26"/>
  <c r="H58" i="26"/>
  <c r="E58" i="26"/>
  <c r="F58" i="26" s="1"/>
  <c r="F22" i="26" s="1"/>
  <c r="N57" i="26"/>
  <c r="O57" i="26" s="1"/>
  <c r="K57" i="26"/>
  <c r="L57" i="26" s="1"/>
  <c r="I57" i="26"/>
  <c r="H57" i="26"/>
  <c r="E57" i="26"/>
  <c r="F57" i="26" s="1"/>
  <c r="N56" i="26"/>
  <c r="O56" i="26" s="1"/>
  <c r="K56" i="26"/>
  <c r="L56" i="26" s="1"/>
  <c r="H56" i="26"/>
  <c r="I56" i="26" s="1"/>
  <c r="E56" i="26"/>
  <c r="F56" i="26" s="1"/>
  <c r="O55" i="26"/>
  <c r="N55" i="26"/>
  <c r="K55" i="26"/>
  <c r="L55" i="26" s="1"/>
  <c r="H55" i="26"/>
  <c r="I55" i="26" s="1"/>
  <c r="E55" i="26"/>
  <c r="F55" i="26" s="1"/>
  <c r="N54" i="26"/>
  <c r="O54" i="26" s="1"/>
  <c r="K54" i="26"/>
  <c r="L54" i="26" s="1"/>
  <c r="I54" i="26"/>
  <c r="H54" i="26"/>
  <c r="E54" i="26"/>
  <c r="F54" i="26" s="1"/>
  <c r="N53" i="26"/>
  <c r="O53" i="26" s="1"/>
  <c r="K53" i="26"/>
  <c r="L53" i="26" s="1"/>
  <c r="I53" i="26"/>
  <c r="H53" i="26"/>
  <c r="E53" i="26"/>
  <c r="F53" i="26" s="1"/>
  <c r="N52" i="26"/>
  <c r="O52" i="26" s="1"/>
  <c r="K52" i="26"/>
  <c r="L52" i="26" s="1"/>
  <c r="H52" i="26"/>
  <c r="I52" i="26" s="1"/>
  <c r="E52" i="26"/>
  <c r="F52" i="26" s="1"/>
  <c r="O51" i="26"/>
  <c r="N51" i="26"/>
  <c r="K51" i="26"/>
  <c r="L51" i="26" s="1"/>
  <c r="H51" i="26"/>
  <c r="I51" i="26" s="1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H48" i="26"/>
  <c r="I48" i="26" s="1"/>
  <c r="E48" i="26"/>
  <c r="F48" i="26" s="1"/>
  <c r="O47" i="26"/>
  <c r="N47" i="26"/>
  <c r="K47" i="26"/>
  <c r="L47" i="26" s="1"/>
  <c r="H47" i="26"/>
  <c r="I47" i="26" s="1"/>
  <c r="E47" i="26"/>
  <c r="F47" i="26" s="1"/>
  <c r="N46" i="26"/>
  <c r="O46" i="26" s="1"/>
  <c r="K46" i="26"/>
  <c r="L46" i="26" s="1"/>
  <c r="I46" i="26"/>
  <c r="H46" i="26"/>
  <c r="E46" i="26"/>
  <c r="F46" i="26" s="1"/>
  <c r="N45" i="26"/>
  <c r="O45" i="26" s="1"/>
  <c r="K45" i="26"/>
  <c r="L45" i="26" s="1"/>
  <c r="I45" i="26"/>
  <c r="H45" i="26"/>
  <c r="E45" i="26"/>
  <c r="F45" i="26" s="1"/>
  <c r="N44" i="26"/>
  <c r="N64" i="26" s="1"/>
  <c r="K44" i="26"/>
  <c r="H44" i="26"/>
  <c r="H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L26" i="26"/>
  <c r="K26" i="26"/>
  <c r="J26" i="26"/>
  <c r="H26" i="26"/>
  <c r="G26" i="26"/>
  <c r="F26" i="26"/>
  <c r="E26" i="26"/>
  <c r="D26" i="26"/>
  <c r="C26" i="26"/>
  <c r="B26" i="26"/>
  <c r="N25" i="26"/>
  <c r="M25" i="26"/>
  <c r="K25" i="26"/>
  <c r="J25" i="26"/>
  <c r="H25" i="26"/>
  <c r="G25" i="26"/>
  <c r="F25" i="26"/>
  <c r="E25" i="26"/>
  <c r="D25" i="26"/>
  <c r="C25" i="26"/>
  <c r="B25" i="26"/>
  <c r="O24" i="26"/>
  <c r="N24" i="26"/>
  <c r="M24" i="26"/>
  <c r="J24" i="26"/>
  <c r="H24" i="26"/>
  <c r="G24" i="26"/>
  <c r="F24" i="26"/>
  <c r="E24" i="26"/>
  <c r="D24" i="26"/>
  <c r="C24" i="26"/>
  <c r="B24" i="26"/>
  <c r="N23" i="26"/>
  <c r="M23" i="26"/>
  <c r="K23" i="26"/>
  <c r="J23" i="26"/>
  <c r="H23" i="26"/>
  <c r="G23" i="26"/>
  <c r="F23" i="26"/>
  <c r="E23" i="26"/>
  <c r="D23" i="26"/>
  <c r="C23" i="26"/>
  <c r="B23" i="26"/>
  <c r="N22" i="26"/>
  <c r="M22" i="26"/>
  <c r="K22" i="26"/>
  <c r="J22" i="26"/>
  <c r="I22" i="26"/>
  <c r="H22" i="26"/>
  <c r="G22" i="26"/>
  <c r="E22" i="26"/>
  <c r="D22" i="26"/>
  <c r="C22" i="26"/>
  <c r="B22" i="26"/>
  <c r="M21" i="26"/>
  <c r="K21" i="26"/>
  <c r="J21" i="26"/>
  <c r="H21" i="26"/>
  <c r="G21" i="26"/>
  <c r="F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N193" i="25"/>
  <c r="O193" i="25" s="1"/>
  <c r="L193" i="25"/>
  <c r="K193" i="25"/>
  <c r="H193" i="25"/>
  <c r="I193" i="25" s="1"/>
  <c r="F193" i="25"/>
  <c r="E193" i="25"/>
  <c r="N192" i="25"/>
  <c r="O192" i="25" s="1"/>
  <c r="L192" i="25"/>
  <c r="K192" i="25"/>
  <c r="H192" i="25"/>
  <c r="I192" i="25" s="1"/>
  <c r="F192" i="25"/>
  <c r="E192" i="25"/>
  <c r="N191" i="25"/>
  <c r="O191" i="25" s="1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N184" i="25"/>
  <c r="O184" i="25" s="1"/>
  <c r="L184" i="25"/>
  <c r="K184" i="25"/>
  <c r="H184" i="25"/>
  <c r="I184" i="25" s="1"/>
  <c r="F184" i="25"/>
  <c r="E184" i="25"/>
  <c r="N183" i="25"/>
  <c r="O183" i="25" s="1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N170" i="25"/>
  <c r="O170" i="25" s="1"/>
  <c r="O19" i="25" s="1"/>
  <c r="L170" i="25"/>
  <c r="K170" i="25"/>
  <c r="H170" i="25"/>
  <c r="I170" i="25" s="1"/>
  <c r="I19" i="25" s="1"/>
  <c r="F170" i="25"/>
  <c r="E170" i="25"/>
  <c r="N169" i="25"/>
  <c r="O169" i="25" s="1"/>
  <c r="L169" i="25"/>
  <c r="K169" i="25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H166" i="25"/>
  <c r="I166" i="25" s="1"/>
  <c r="F166" i="25"/>
  <c r="E166" i="25"/>
  <c r="N165" i="25"/>
  <c r="O165" i="25" s="1"/>
  <c r="L165" i="25"/>
  <c r="K165" i="25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H162" i="25"/>
  <c r="I162" i="25" s="1"/>
  <c r="F162" i="25"/>
  <c r="E162" i="25"/>
  <c r="N161" i="25"/>
  <c r="O161" i="25" s="1"/>
  <c r="L161" i="25"/>
  <c r="K161" i="25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H158" i="25"/>
  <c r="I158" i="25" s="1"/>
  <c r="F158" i="25"/>
  <c r="E158" i="25"/>
  <c r="N157" i="25"/>
  <c r="O157" i="25" s="1"/>
  <c r="O21" i="25" s="1"/>
  <c r="L157" i="25"/>
  <c r="L21" i="25" s="1"/>
  <c r="K157" i="25"/>
  <c r="H157" i="25"/>
  <c r="I157" i="25" s="1"/>
  <c r="I21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H154" i="25"/>
  <c r="I154" i="25" s="1"/>
  <c r="F154" i="25"/>
  <c r="E154" i="25"/>
  <c r="N153" i="25"/>
  <c r="O153" i="25" s="1"/>
  <c r="L153" i="25"/>
  <c r="K153" i="25"/>
  <c r="H153" i="25"/>
  <c r="I153" i="25" s="1"/>
  <c r="F153" i="25"/>
  <c r="E153" i="25"/>
  <c r="N152" i="25"/>
  <c r="N172" i="25" s="1"/>
  <c r="L152" i="25"/>
  <c r="L172" i="25" s="1"/>
  <c r="K152" i="25"/>
  <c r="K172" i="25" s="1"/>
  <c r="H152" i="25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L143" i="25"/>
  <c r="K143" i="25"/>
  <c r="H143" i="25"/>
  <c r="I143" i="25" s="1"/>
  <c r="F143" i="25"/>
  <c r="E143" i="25"/>
  <c r="O142" i="25"/>
  <c r="N142" i="25"/>
  <c r="L142" i="25"/>
  <c r="K142" i="25"/>
  <c r="H142" i="25"/>
  <c r="I142" i="25" s="1"/>
  <c r="F142" i="25"/>
  <c r="E142" i="25"/>
  <c r="O141" i="25"/>
  <c r="N141" i="25"/>
  <c r="L141" i="25"/>
  <c r="K141" i="25"/>
  <c r="H141" i="25"/>
  <c r="I141" i="25" s="1"/>
  <c r="I22" i="25" s="1"/>
  <c r="F141" i="25"/>
  <c r="F22" i="25" s="1"/>
  <c r="E141" i="25"/>
  <c r="O140" i="25"/>
  <c r="N140" i="25"/>
  <c r="L140" i="25"/>
  <c r="K140" i="25"/>
  <c r="H140" i="25"/>
  <c r="I140" i="25" s="1"/>
  <c r="F140" i="25"/>
  <c r="E140" i="25"/>
  <c r="O139" i="25"/>
  <c r="N139" i="25"/>
  <c r="L139" i="25"/>
  <c r="K139" i="25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L135" i="25"/>
  <c r="K135" i="25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L131" i="25"/>
  <c r="K131" i="25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L116" i="25"/>
  <c r="K116" i="25"/>
  <c r="H116" i="25"/>
  <c r="I116" i="25" s="1"/>
  <c r="F116" i="25"/>
  <c r="E116" i="25"/>
  <c r="O115" i="25"/>
  <c r="N115" i="25"/>
  <c r="L115" i="25"/>
  <c r="K115" i="25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O103" i="25"/>
  <c r="N103" i="25"/>
  <c r="L103" i="25"/>
  <c r="K103" i="25"/>
  <c r="H103" i="25"/>
  <c r="I103" i="25" s="1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L99" i="25"/>
  <c r="K99" i="25"/>
  <c r="H99" i="25"/>
  <c r="I99" i="25" s="1"/>
  <c r="F99" i="25"/>
  <c r="E99" i="25"/>
  <c r="O98" i="25"/>
  <c r="O118" i="25" s="1"/>
  <c r="N98" i="25"/>
  <c r="N118" i="25" s="1"/>
  <c r="L98" i="25"/>
  <c r="L118" i="25" s="1"/>
  <c r="K98" i="25"/>
  <c r="K118" i="25" s="1"/>
  <c r="H98" i="25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I90" i="25"/>
  <c r="H90" i="25"/>
  <c r="F90" i="25"/>
  <c r="E90" i="25"/>
  <c r="N89" i="25"/>
  <c r="O89" i="25" s="1"/>
  <c r="L89" i="25"/>
  <c r="K89" i="25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L86" i="25"/>
  <c r="K86" i="25"/>
  <c r="I86" i="25"/>
  <c r="H86" i="25"/>
  <c r="F86" i="25"/>
  <c r="E86" i="25"/>
  <c r="N85" i="25"/>
  <c r="O85" i="25" s="1"/>
  <c r="O20" i="25" s="1"/>
  <c r="L85" i="25"/>
  <c r="K85" i="25"/>
  <c r="H85" i="25"/>
  <c r="I85" i="25" s="1"/>
  <c r="I20" i="25" s="1"/>
  <c r="F85" i="25"/>
  <c r="F20" i="25" s="1"/>
  <c r="E85" i="25"/>
  <c r="N84" i="25"/>
  <c r="O84" i="25" s="1"/>
  <c r="L84" i="25"/>
  <c r="K84" i="25"/>
  <c r="H84" i="25"/>
  <c r="I84" i="25" s="1"/>
  <c r="F84" i="25"/>
  <c r="E84" i="25"/>
  <c r="N83" i="25"/>
  <c r="O83" i="25" s="1"/>
  <c r="O18" i="25" s="1"/>
  <c r="L83" i="25"/>
  <c r="K83" i="25"/>
  <c r="H83" i="25"/>
  <c r="I83" i="25" s="1"/>
  <c r="I18" i="25" s="1"/>
  <c r="F83" i="25"/>
  <c r="E83" i="25"/>
  <c r="N82" i="25"/>
  <c r="O82" i="25" s="1"/>
  <c r="L82" i="25"/>
  <c r="K82" i="25"/>
  <c r="I82" i="25"/>
  <c r="H82" i="25"/>
  <c r="F82" i="25"/>
  <c r="E82" i="25"/>
  <c r="N81" i="25"/>
  <c r="O81" i="25" s="1"/>
  <c r="L81" i="25"/>
  <c r="K81" i="25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N78" i="25"/>
  <c r="O78" i="25" s="1"/>
  <c r="L78" i="25"/>
  <c r="K78" i="25"/>
  <c r="I78" i="25"/>
  <c r="H78" i="25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L76" i="25"/>
  <c r="K76" i="25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L74" i="25"/>
  <c r="K74" i="25"/>
  <c r="I74" i="25"/>
  <c r="H74" i="25"/>
  <c r="F74" i="25"/>
  <c r="E74" i="25"/>
  <c r="N73" i="25"/>
  <c r="O73" i="25" s="1"/>
  <c r="L73" i="25"/>
  <c r="K73" i="25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N91" i="25" s="1"/>
  <c r="L71" i="25"/>
  <c r="L91" i="25" s="1"/>
  <c r="K71" i="25"/>
  <c r="K91" i="25" s="1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I59" i="25"/>
  <c r="H59" i="25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L57" i="25"/>
  <c r="K57" i="25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O17" i="25" s="1"/>
  <c r="L55" i="25"/>
  <c r="K55" i="25"/>
  <c r="I55" i="25"/>
  <c r="H55" i="25"/>
  <c r="F55" i="25"/>
  <c r="E55" i="25"/>
  <c r="N54" i="25"/>
  <c r="O54" i="25" s="1"/>
  <c r="L54" i="25"/>
  <c r="K54" i="25"/>
  <c r="H54" i="25"/>
  <c r="I54" i="25" s="1"/>
  <c r="F54" i="25"/>
  <c r="E54" i="25"/>
  <c r="N53" i="25"/>
  <c r="O53" i="25" s="1"/>
  <c r="L53" i="25"/>
  <c r="K53" i="25"/>
  <c r="H53" i="25"/>
  <c r="I53" i="25" s="1"/>
  <c r="F53" i="25"/>
  <c r="E53" i="25"/>
  <c r="N52" i="25"/>
  <c r="O52" i="25" s="1"/>
  <c r="L52" i="25"/>
  <c r="K52" i="25"/>
  <c r="I52" i="25"/>
  <c r="H52" i="25"/>
  <c r="F52" i="25"/>
  <c r="E52" i="25"/>
  <c r="N51" i="25"/>
  <c r="O51" i="25" s="1"/>
  <c r="L51" i="25"/>
  <c r="K51" i="25"/>
  <c r="I51" i="25"/>
  <c r="H51" i="25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L49" i="25"/>
  <c r="K49" i="25"/>
  <c r="H49" i="25"/>
  <c r="I49" i="25" s="1"/>
  <c r="F49" i="25"/>
  <c r="E49" i="25"/>
  <c r="N48" i="25"/>
  <c r="O48" i="25" s="1"/>
  <c r="L48" i="25"/>
  <c r="K48" i="25"/>
  <c r="I48" i="25"/>
  <c r="H48" i="25"/>
  <c r="F48" i="25"/>
  <c r="E48" i="25"/>
  <c r="N47" i="25"/>
  <c r="O47" i="25" s="1"/>
  <c r="L47" i="25"/>
  <c r="K47" i="25"/>
  <c r="I47" i="25"/>
  <c r="H47" i="25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L45" i="25"/>
  <c r="K45" i="25"/>
  <c r="H45" i="25"/>
  <c r="I45" i="25" s="1"/>
  <c r="F45" i="25"/>
  <c r="E45" i="25"/>
  <c r="N44" i="25"/>
  <c r="N64" i="25" s="1"/>
  <c r="L44" i="25"/>
  <c r="L64" i="25" s="1"/>
  <c r="K44" i="25"/>
  <c r="K64" i="25" s="1"/>
  <c r="I44" i="25"/>
  <c r="H44" i="25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H22" i="25"/>
  <c r="G22" i="25"/>
  <c r="E22" i="25"/>
  <c r="D22" i="25"/>
  <c r="C22" i="25"/>
  <c r="B22" i="25"/>
  <c r="N21" i="25"/>
  <c r="M21" i="25"/>
  <c r="K21" i="25"/>
  <c r="J21" i="25"/>
  <c r="H21" i="25"/>
  <c r="G21" i="25"/>
  <c r="F21" i="25"/>
  <c r="E21" i="25"/>
  <c r="D21" i="25"/>
  <c r="C21" i="25"/>
  <c r="B21" i="25"/>
  <c r="N20" i="25"/>
  <c r="M20" i="25"/>
  <c r="L20" i="25"/>
  <c r="K20" i="25"/>
  <c r="J20" i="25"/>
  <c r="H20" i="25"/>
  <c r="G20" i="25"/>
  <c r="E20" i="25"/>
  <c r="D20" i="25"/>
  <c r="C20" i="25"/>
  <c r="B20" i="25"/>
  <c r="N19" i="25"/>
  <c r="M19" i="25"/>
  <c r="L19" i="25"/>
  <c r="K19" i="25"/>
  <c r="J19" i="25"/>
  <c r="H19" i="25"/>
  <c r="G19" i="25"/>
  <c r="F19" i="25"/>
  <c r="E19" i="25"/>
  <c r="D19" i="25"/>
  <c r="C19" i="25"/>
  <c r="B19" i="25"/>
  <c r="N18" i="25"/>
  <c r="M18" i="25"/>
  <c r="L18" i="25"/>
  <c r="K18" i="25"/>
  <c r="J18" i="25"/>
  <c r="H18" i="25"/>
  <c r="G18" i="25"/>
  <c r="F18" i="25"/>
  <c r="E18" i="25"/>
  <c r="D18" i="25"/>
  <c r="C18" i="25"/>
  <c r="B18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H199" i="39" l="1"/>
  <c r="E199" i="39"/>
  <c r="I179" i="39"/>
  <c r="I199" i="39" s="1"/>
  <c r="F179" i="39"/>
  <c r="F199" i="39" s="1"/>
  <c r="E145" i="39"/>
  <c r="H172" i="39"/>
  <c r="I152" i="39"/>
  <c r="I172" i="39" s="1"/>
  <c r="E172" i="39"/>
  <c r="F172" i="39"/>
  <c r="H145" i="39"/>
  <c r="I125" i="39"/>
  <c r="I145" i="39" s="1"/>
  <c r="F125" i="39"/>
  <c r="F145" i="39" s="1"/>
  <c r="H118" i="39"/>
  <c r="E118" i="39"/>
  <c r="I98" i="39"/>
  <c r="I118" i="39" s="1"/>
  <c r="F98" i="39"/>
  <c r="F118" i="39" s="1"/>
  <c r="E91" i="39"/>
  <c r="H91" i="39"/>
  <c r="I71" i="39"/>
  <c r="I91" i="39" s="1"/>
  <c r="F71" i="39"/>
  <c r="F91" i="39" s="1"/>
  <c r="E64" i="39"/>
  <c r="H64" i="39"/>
  <c r="I44" i="39"/>
  <c r="I64" i="39" s="1"/>
  <c r="F44" i="39"/>
  <c r="F64" i="39" s="1"/>
  <c r="F199" i="40"/>
  <c r="E199" i="40"/>
  <c r="F152" i="40"/>
  <c r="F172" i="40" s="1"/>
  <c r="F145" i="40"/>
  <c r="F118" i="40"/>
  <c r="E91" i="40"/>
  <c r="F71" i="40"/>
  <c r="F91" i="40" s="1"/>
  <c r="F64" i="40"/>
  <c r="O179" i="39"/>
  <c r="O199" i="39" s="1"/>
  <c r="O152" i="39"/>
  <c r="O172" i="39" s="1"/>
  <c r="O125" i="39"/>
  <c r="O145" i="39" s="1"/>
  <c r="N118" i="39"/>
  <c r="O118" i="39"/>
  <c r="O44" i="39"/>
  <c r="O64" i="39" s="1"/>
  <c r="O56" i="39"/>
  <c r="O18" i="39" s="1"/>
  <c r="O37" i="39" s="1"/>
  <c r="I199" i="40"/>
  <c r="O199" i="40"/>
  <c r="K37" i="40"/>
  <c r="O37" i="40"/>
  <c r="F37" i="40"/>
  <c r="N37" i="40"/>
  <c r="H37" i="40"/>
  <c r="L37" i="40"/>
  <c r="E37" i="40"/>
  <c r="I37" i="40"/>
  <c r="G9" i="40"/>
  <c r="G5" i="40"/>
  <c r="G7" i="40"/>
  <c r="G3" i="40"/>
  <c r="L98" i="39"/>
  <c r="L118" i="39" s="1"/>
  <c r="L71" i="39"/>
  <c r="L91" i="39" s="1"/>
  <c r="L44" i="39"/>
  <c r="L64" i="39" s="1"/>
  <c r="O179" i="38"/>
  <c r="O199" i="38" s="1"/>
  <c r="O152" i="38"/>
  <c r="O172" i="38" s="1"/>
  <c r="N145" i="38"/>
  <c r="O125" i="38"/>
  <c r="O145" i="38" s="1"/>
  <c r="O118" i="38"/>
  <c r="N118" i="38"/>
  <c r="O76" i="38"/>
  <c r="O31" i="38" s="1"/>
  <c r="O37" i="38" s="1"/>
  <c r="N91" i="38"/>
  <c r="O71" i="38"/>
  <c r="O91" i="38" s="1"/>
  <c r="N64" i="38"/>
  <c r="O44" i="38"/>
  <c r="O64" i="38" s="1"/>
  <c r="F37" i="39"/>
  <c r="N37" i="39"/>
  <c r="K37" i="39"/>
  <c r="H37" i="39"/>
  <c r="L37" i="39"/>
  <c r="E37" i="39"/>
  <c r="I37" i="39"/>
  <c r="G9" i="39"/>
  <c r="G5" i="39"/>
  <c r="G7" i="39"/>
  <c r="G3" i="39"/>
  <c r="K172" i="38"/>
  <c r="L152" i="38"/>
  <c r="L172" i="38" s="1"/>
  <c r="K145" i="38"/>
  <c r="L125" i="38"/>
  <c r="L145" i="38" s="1"/>
  <c r="K28" i="38"/>
  <c r="K37" i="38" s="1"/>
  <c r="L104" i="38"/>
  <c r="L23" i="38" s="1"/>
  <c r="L37" i="38" s="1"/>
  <c r="K118" i="38"/>
  <c r="L118" i="38"/>
  <c r="K91" i="38"/>
  <c r="L91" i="38"/>
  <c r="L64" i="38"/>
  <c r="K64" i="38"/>
  <c r="I152" i="38"/>
  <c r="I172" i="38" s="1"/>
  <c r="I125" i="38"/>
  <c r="I145" i="38" s="1"/>
  <c r="I98" i="38"/>
  <c r="I104" i="38"/>
  <c r="I23" i="38" s="1"/>
  <c r="I110" i="38"/>
  <c r="I27" i="38" s="1"/>
  <c r="I115" i="38"/>
  <c r="I29" i="38" s="1"/>
  <c r="I91" i="38"/>
  <c r="H91" i="38"/>
  <c r="I64" i="38"/>
  <c r="F71" i="38"/>
  <c r="F91" i="38" s="1"/>
  <c r="F44" i="38"/>
  <c r="F64" i="38" s="1"/>
  <c r="O199" i="37"/>
  <c r="N199" i="37"/>
  <c r="O152" i="37"/>
  <c r="O172" i="37" s="1"/>
  <c r="N145" i="37"/>
  <c r="O125" i="37"/>
  <c r="O145" i="37" s="1"/>
  <c r="O98" i="37"/>
  <c r="O118" i="37" s="1"/>
  <c r="O106" i="37"/>
  <c r="O25" i="37" s="1"/>
  <c r="N91" i="37"/>
  <c r="O71" i="37"/>
  <c r="O91" i="37" s="1"/>
  <c r="N64" i="37"/>
  <c r="O44" i="37"/>
  <c r="H37" i="38"/>
  <c r="E37" i="38"/>
  <c r="F37" i="38"/>
  <c r="N37" i="38"/>
  <c r="G5" i="38"/>
  <c r="G9" i="38"/>
  <c r="G7" i="38"/>
  <c r="L199" i="37"/>
  <c r="K199" i="37"/>
  <c r="L172" i="37"/>
  <c r="K172" i="37"/>
  <c r="L145" i="37"/>
  <c r="K145" i="37"/>
  <c r="L118" i="37"/>
  <c r="K28" i="37"/>
  <c r="K118" i="37"/>
  <c r="L71" i="37"/>
  <c r="L91" i="37" s="1"/>
  <c r="L74" i="37"/>
  <c r="L22" i="37" s="1"/>
  <c r="L37" i="37" s="1"/>
  <c r="K24" i="37"/>
  <c r="L64" i="37"/>
  <c r="K64" i="37"/>
  <c r="I179" i="37"/>
  <c r="I199" i="37" s="1"/>
  <c r="I152" i="37"/>
  <c r="I172" i="37" s="1"/>
  <c r="I125" i="37"/>
  <c r="I145" i="37" s="1"/>
  <c r="I98" i="37"/>
  <c r="I118" i="37" s="1"/>
  <c r="I71" i="37"/>
  <c r="I91" i="37" s="1"/>
  <c r="I44" i="37"/>
  <c r="F71" i="37"/>
  <c r="F91" i="37" s="1"/>
  <c r="F44" i="37"/>
  <c r="N199" i="36"/>
  <c r="O179" i="36"/>
  <c r="O199" i="36" s="1"/>
  <c r="O152" i="36"/>
  <c r="O172" i="36" s="1"/>
  <c r="O125" i="36"/>
  <c r="O145" i="36" s="1"/>
  <c r="O98" i="36"/>
  <c r="O118" i="36" s="1"/>
  <c r="O44" i="36"/>
  <c r="O64" i="36" s="1"/>
  <c r="G5" i="36" s="1"/>
  <c r="E37" i="37"/>
  <c r="N37" i="37"/>
  <c r="H37" i="37"/>
  <c r="G7" i="37"/>
  <c r="G3" i="37"/>
  <c r="G9" i="37"/>
  <c r="K199" i="36"/>
  <c r="L179" i="36"/>
  <c r="L199" i="36" s="1"/>
  <c r="K145" i="36"/>
  <c r="L125" i="36"/>
  <c r="L145" i="36" s="1"/>
  <c r="K118" i="36"/>
  <c r="L98" i="36"/>
  <c r="L118" i="36" s="1"/>
  <c r="L64" i="36"/>
  <c r="I179" i="36"/>
  <c r="I199" i="36" s="1"/>
  <c r="I125" i="36"/>
  <c r="I145" i="36" s="1"/>
  <c r="I98" i="36"/>
  <c r="I118" i="36" s="1"/>
  <c r="G3" i="36" s="1"/>
  <c r="E37" i="36"/>
  <c r="I37" i="36"/>
  <c r="O179" i="35"/>
  <c r="O199" i="35" s="1"/>
  <c r="O152" i="35"/>
  <c r="O172" i="35" s="1"/>
  <c r="O125" i="35"/>
  <c r="O145" i="35" s="1"/>
  <c r="O98" i="35"/>
  <c r="O118" i="35" s="1"/>
  <c r="O71" i="35"/>
  <c r="O91" i="35" s="1"/>
  <c r="N64" i="35"/>
  <c r="O64" i="35"/>
  <c r="H37" i="36"/>
  <c r="L37" i="36"/>
  <c r="K37" i="36"/>
  <c r="O37" i="36"/>
  <c r="F37" i="36"/>
  <c r="N37" i="36"/>
  <c r="G9" i="36"/>
  <c r="G7" i="36"/>
  <c r="K199" i="35"/>
  <c r="L179" i="35"/>
  <c r="L199" i="35" s="1"/>
  <c r="L98" i="35"/>
  <c r="L118" i="35" s="1"/>
  <c r="K91" i="35"/>
  <c r="L71" i="35"/>
  <c r="L91" i="35" s="1"/>
  <c r="L64" i="35"/>
  <c r="K64" i="35"/>
  <c r="K18" i="35"/>
  <c r="K37" i="35" s="1"/>
  <c r="I179" i="35"/>
  <c r="I199" i="35" s="1"/>
  <c r="I98" i="35"/>
  <c r="I118" i="35" s="1"/>
  <c r="I71" i="35"/>
  <c r="I91" i="35" s="1"/>
  <c r="G7" i="35" s="1"/>
  <c r="I64" i="35"/>
  <c r="H64" i="35"/>
  <c r="E118" i="35"/>
  <c r="E64" i="35"/>
  <c r="N199" i="34"/>
  <c r="O179" i="34"/>
  <c r="O199" i="34" s="1"/>
  <c r="O172" i="34"/>
  <c r="N172" i="34"/>
  <c r="N145" i="34"/>
  <c r="O125" i="34"/>
  <c r="O145" i="34" s="1"/>
  <c r="N118" i="34"/>
  <c r="O98" i="34"/>
  <c r="O118" i="34" s="1"/>
  <c r="N91" i="34"/>
  <c r="O71" i="34"/>
  <c r="O91" i="34" s="1"/>
  <c r="N64" i="34"/>
  <c r="O44" i="34"/>
  <c r="O64" i="34" s="1"/>
  <c r="E91" i="35"/>
  <c r="F98" i="35"/>
  <c r="F118" i="35" s="1"/>
  <c r="F71" i="35"/>
  <c r="F91" i="35" s="1"/>
  <c r="F44" i="35"/>
  <c r="F64" i="35" s="1"/>
  <c r="O37" i="35"/>
  <c r="H37" i="35"/>
  <c r="L37" i="35"/>
  <c r="F37" i="35"/>
  <c r="E37" i="35"/>
  <c r="I37" i="35"/>
  <c r="N37" i="35"/>
  <c r="G3" i="35"/>
  <c r="G9" i="35"/>
  <c r="L179" i="34"/>
  <c r="L161" i="34"/>
  <c r="L20" i="34" s="1"/>
  <c r="L37" i="34" s="1"/>
  <c r="L145" i="34"/>
  <c r="L98" i="34"/>
  <c r="L71" i="34"/>
  <c r="L91" i="34" s="1"/>
  <c r="K64" i="34"/>
  <c r="L44" i="34"/>
  <c r="L199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F37" i="34"/>
  <c r="N37" i="34"/>
  <c r="K37" i="34"/>
  <c r="O37" i="34"/>
  <c r="E37" i="34"/>
  <c r="I37" i="34"/>
  <c r="H37" i="34"/>
  <c r="G5" i="34"/>
  <c r="G7" i="34"/>
  <c r="G3" i="34"/>
  <c r="G9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G5" i="32" s="1"/>
  <c r="N199" i="33"/>
  <c r="K37" i="33"/>
  <c r="E37" i="33"/>
  <c r="F37" i="33"/>
  <c r="N37" i="33"/>
  <c r="H37" i="33"/>
  <c r="L37" i="33"/>
  <c r="G3" i="33"/>
  <c r="G9" i="33"/>
  <c r="L179" i="32"/>
  <c r="L199" i="32" s="1"/>
  <c r="K172" i="32"/>
  <c r="L167" i="32"/>
  <c r="L21" i="32" s="1"/>
  <c r="L152" i="32"/>
  <c r="L172" i="32" s="1"/>
  <c r="L125" i="32"/>
  <c r="L145" i="32" s="1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O91" i="31"/>
  <c r="N91" i="31"/>
  <c r="O59" i="31"/>
  <c r="O18" i="31" s="1"/>
  <c r="O37" i="31" s="1"/>
  <c r="N64" i="31"/>
  <c r="F37" i="32"/>
  <c r="H37" i="32"/>
  <c r="E37" i="32"/>
  <c r="N37" i="32"/>
  <c r="K37" i="32"/>
  <c r="O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O37" i="30" s="1"/>
  <c r="N91" i="30"/>
  <c r="O44" i="30"/>
  <c r="O64" i="30" s="1"/>
  <c r="G9" i="31"/>
  <c r="H37" i="31"/>
  <c r="E37" i="31"/>
  <c r="I37" i="31"/>
  <c r="F37" i="31"/>
  <c r="N37" i="31"/>
  <c r="L37" i="31"/>
  <c r="G7" i="31"/>
  <c r="G3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L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E37" i="30"/>
  <c r="G5" i="30"/>
  <c r="K172" i="29"/>
  <c r="L152" i="29"/>
  <c r="L172" i="29" s="1"/>
  <c r="L145" i="29"/>
  <c r="K145" i="29"/>
  <c r="L98" i="29"/>
  <c r="L118" i="29" s="1"/>
  <c r="L91" i="29"/>
  <c r="L82" i="29"/>
  <c r="L21" i="29" s="1"/>
  <c r="L37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N64" i="28"/>
  <c r="O44" i="28"/>
  <c r="O64" i="28" s="1"/>
  <c r="G5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I37" i="29"/>
  <c r="F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G3" i="27" s="1"/>
  <c r="N118" i="27"/>
  <c r="N91" i="27"/>
  <c r="O91" i="27"/>
  <c r="O61" i="27"/>
  <c r="O18" i="27" s="1"/>
  <c r="O37" i="27" s="1"/>
  <c r="O64" i="27"/>
  <c r="N64" i="27"/>
  <c r="K37" i="28"/>
  <c r="O37" i="28"/>
  <c r="E37" i="28"/>
  <c r="F37" i="28"/>
  <c r="N37" i="28"/>
  <c r="L37" i="28"/>
  <c r="I37" i="28"/>
  <c r="G9" i="28"/>
  <c r="G7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N172" i="26"/>
  <c r="O152" i="26"/>
  <c r="O172" i="26" s="1"/>
  <c r="O145" i="26"/>
  <c r="N145" i="26"/>
  <c r="O111" i="26"/>
  <c r="O31" i="26" s="1"/>
  <c r="N118" i="26"/>
  <c r="O118" i="26"/>
  <c r="O77" i="26"/>
  <c r="O21" i="26" s="1"/>
  <c r="N91" i="26"/>
  <c r="O71" i="26"/>
  <c r="N28" i="26"/>
  <c r="N37" i="26" s="1"/>
  <c r="O44" i="26"/>
  <c r="F37" i="27"/>
  <c r="N37" i="27"/>
  <c r="E37" i="27"/>
  <c r="L37" i="27"/>
  <c r="I37" i="27"/>
  <c r="G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L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O152" i="25"/>
  <c r="O172" i="25" s="1"/>
  <c r="O71" i="25"/>
  <c r="O91" i="25" s="1"/>
  <c r="O44" i="25"/>
  <c r="O64" i="25" s="1"/>
  <c r="G3" i="26"/>
  <c r="G9" i="26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N37" i="24" s="1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K37" i="37" l="1"/>
  <c r="G11" i="40"/>
  <c r="G11" i="39"/>
  <c r="I37" i="38"/>
  <c r="I118" i="38"/>
  <c r="G3" i="38" s="1"/>
  <c r="O64" i="37"/>
  <c r="O26" i="37"/>
  <c r="O37" i="37" s="1"/>
  <c r="G11" i="38"/>
  <c r="I64" i="37"/>
  <c r="I26" i="37"/>
  <c r="I37" i="37" s="1"/>
  <c r="F64" i="37"/>
  <c r="G5" i="37" s="1"/>
  <c r="F26" i="37"/>
  <c r="F37" i="37" s="1"/>
  <c r="G11" i="36"/>
  <c r="G5" i="35"/>
  <c r="G11" i="35"/>
  <c r="L172" i="34"/>
  <c r="O64" i="33"/>
  <c r="O23" i="33"/>
  <c r="O37" i="33" s="1"/>
  <c r="G11" i="34"/>
  <c r="I64" i="33"/>
  <c r="G5" i="33" s="1"/>
  <c r="I23" i="33"/>
  <c r="I37" i="33" s="1"/>
  <c r="L37" i="32"/>
  <c r="G11" i="32" s="1"/>
  <c r="G3" i="32"/>
  <c r="O64" i="31"/>
  <c r="G5" i="31" s="1"/>
  <c r="N37" i="30"/>
  <c r="G11" i="31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G5" i="26" s="1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7" l="1"/>
  <c r="G11" i="33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O265" i="9"/>
  <c r="F278" i="9"/>
  <c r="E118" i="9"/>
  <c r="C259" i="9"/>
  <c r="L215" i="9"/>
  <c r="F185" i="9"/>
  <c r="O222" i="9"/>
  <c r="K98" i="9"/>
  <c r="E84" i="9"/>
  <c r="O69" i="9"/>
  <c r="K6" i="3"/>
  <c r="K24" i="3"/>
  <c r="N165" i="9"/>
  <c r="C140" i="9"/>
  <c r="H90" i="9"/>
  <c r="I231" i="9"/>
  <c r="N187" i="9"/>
  <c r="K268" i="9"/>
  <c r="I76" i="9"/>
  <c r="O236" i="9"/>
  <c r="C217" i="9"/>
  <c r="F25" i="9"/>
  <c r="I64" i="9"/>
  <c r="O253" i="9"/>
  <c r="H277" i="9"/>
  <c r="N239" i="9"/>
  <c r="N201" i="9"/>
  <c r="O62" i="3"/>
  <c r="F265" i="9"/>
  <c r="E270" i="9"/>
  <c r="G35" i="3"/>
  <c r="L232" i="9"/>
  <c r="K90" i="9"/>
  <c r="L141" i="9"/>
  <c r="L197" i="9"/>
  <c r="C268" i="9"/>
  <c r="C85" i="9"/>
  <c r="O98" i="9"/>
  <c r="K106" i="9"/>
  <c r="E250" i="9"/>
  <c r="I257" i="9"/>
  <c r="O148" i="9"/>
  <c r="N122" i="9"/>
  <c r="H268" i="9"/>
  <c r="H162" i="9"/>
  <c r="N226" i="9"/>
  <c r="N200" i="9"/>
  <c r="E196" i="9"/>
  <c r="I271" i="9"/>
  <c r="I220" i="9"/>
  <c r="H221" i="9"/>
  <c r="C269" i="9"/>
  <c r="H62" i="9"/>
  <c r="N123" i="9"/>
  <c r="C267" i="9"/>
  <c r="K100" i="9"/>
  <c r="L277" i="9"/>
  <c r="N69" i="9"/>
  <c r="I213" i="9"/>
  <c r="K62" i="9"/>
  <c r="K113" i="9"/>
  <c r="F216" i="9"/>
  <c r="I43" i="9"/>
  <c r="C71" i="9"/>
  <c r="K212" i="9"/>
  <c r="I107" i="9"/>
  <c r="E107" i="9"/>
  <c r="I230" i="9"/>
  <c r="E186" i="9"/>
  <c r="F203" i="9"/>
  <c r="E128" i="9"/>
  <c r="O65" i="9"/>
  <c r="O163" i="9"/>
  <c r="G50" i="3"/>
  <c r="C67" i="9"/>
  <c r="O81" i="9"/>
  <c r="N124" i="9"/>
  <c r="F147" i="9"/>
  <c r="O109" i="9"/>
  <c r="E36" i="9"/>
  <c r="H193" i="9"/>
  <c r="N203" i="9"/>
  <c r="C88" i="9"/>
  <c r="I70" i="9"/>
  <c r="H114" i="9"/>
  <c r="F241" i="9"/>
  <c r="O39" i="9"/>
  <c r="H216" i="9"/>
  <c r="C225" i="9"/>
  <c r="N278" i="9"/>
  <c r="H115" i="9"/>
  <c r="K67" i="9"/>
  <c r="C270" i="9"/>
  <c r="C226" i="9"/>
  <c r="C65" i="9"/>
  <c r="H267" i="9"/>
  <c r="E163" i="9"/>
  <c r="I36" i="9"/>
  <c r="F238" i="9"/>
  <c r="H84" i="9"/>
  <c r="L148" i="9"/>
  <c r="K117" i="9"/>
  <c r="E89" i="9"/>
  <c r="N101" i="9"/>
  <c r="O223" i="9"/>
  <c r="L126" i="9"/>
  <c r="E136" i="9"/>
  <c r="F233" i="9"/>
  <c r="K80" i="9"/>
  <c r="K162" i="9"/>
  <c r="I280" i="9"/>
  <c r="N29" i="9"/>
  <c r="C146" i="9"/>
  <c r="K217" i="9"/>
  <c r="L219" i="9"/>
  <c r="E226" i="9"/>
  <c r="O107" i="9"/>
  <c r="K159" i="9"/>
  <c r="F120" i="9"/>
  <c r="C74" i="9"/>
  <c r="E212" i="9"/>
  <c r="N31" i="9"/>
  <c r="F89" i="9"/>
  <c r="O255" i="9"/>
  <c r="H250" i="9"/>
  <c r="I49" i="9"/>
  <c r="K164" i="9"/>
  <c r="I83" i="9"/>
  <c r="F104" i="9"/>
  <c r="I74" i="9"/>
  <c r="G31" i="3"/>
  <c r="N27" i="9"/>
  <c r="K229" i="9"/>
  <c r="K50" i="3"/>
  <c r="N254" i="9"/>
  <c r="I279" i="9"/>
  <c r="O50" i="9"/>
  <c r="O150" i="9"/>
  <c r="C275" i="9"/>
  <c r="E158" i="9"/>
  <c r="E112" i="9"/>
  <c r="E141" i="9"/>
  <c r="C108" i="9"/>
  <c r="K38" i="9"/>
  <c r="C240" i="9"/>
  <c r="I199" i="9"/>
  <c r="K274" i="9"/>
  <c r="N87" i="9"/>
  <c r="N81" i="9"/>
  <c r="E121" i="9"/>
  <c r="K266" i="9"/>
  <c r="L61" i="9"/>
  <c r="F264" i="9"/>
  <c r="L176" i="9"/>
  <c r="C201" i="9"/>
  <c r="O35" i="9"/>
  <c r="E272" i="9"/>
  <c r="F80" i="9"/>
  <c r="F257" i="9"/>
  <c r="O30" i="9"/>
  <c r="E155" i="9"/>
  <c r="H174" i="9"/>
  <c r="K224" i="9"/>
  <c r="L127" i="9"/>
  <c r="H124" i="9"/>
  <c r="L75" i="9"/>
  <c r="C128" i="9"/>
  <c r="I155" i="9"/>
  <c r="E267" i="9"/>
  <c r="K196" i="9"/>
  <c r="C61" i="9"/>
  <c r="C235" i="9"/>
  <c r="C263" i="9"/>
  <c r="H43" i="9"/>
  <c r="E182" i="9"/>
  <c r="N180" i="9"/>
  <c r="L47" i="9"/>
  <c r="H29" i="9"/>
  <c r="C166" i="9"/>
  <c r="N188" i="9"/>
  <c r="F128" i="9"/>
  <c r="N158" i="9"/>
  <c r="I224" i="9"/>
  <c r="G40" i="3"/>
  <c r="C180" i="9"/>
  <c r="F27" i="9"/>
  <c r="F184" i="9"/>
  <c r="E27" i="9"/>
  <c r="K157" i="9"/>
  <c r="E161" i="9"/>
  <c r="I52" i="9"/>
  <c r="G46" i="3"/>
  <c r="L190" i="9"/>
  <c r="H234" i="9"/>
  <c r="E43" i="9"/>
  <c r="N149" i="9"/>
  <c r="I31" i="9"/>
  <c r="F48" i="9"/>
  <c r="H189" i="9"/>
  <c r="N218" i="9"/>
  <c r="L103" i="9"/>
  <c r="K118" i="9"/>
  <c r="E275" i="9"/>
  <c r="C189" i="9"/>
  <c r="E67" i="9"/>
  <c r="F261" i="9"/>
  <c r="F202" i="9"/>
  <c r="L198" i="9"/>
  <c r="H202" i="9"/>
  <c r="N272" i="9"/>
  <c r="F31" i="9"/>
  <c r="H200" i="9"/>
  <c r="N45" i="9"/>
  <c r="N191" i="9"/>
  <c r="F219" i="9"/>
  <c r="K78" i="9"/>
  <c r="N233" i="9"/>
  <c r="O193" i="9"/>
  <c r="O260" i="9"/>
  <c r="L238" i="9"/>
  <c r="H52" i="9"/>
  <c r="I117" i="9"/>
  <c r="H218" i="9"/>
  <c r="O90" i="9"/>
  <c r="I187" i="9"/>
  <c r="C127" i="9"/>
  <c r="K120" i="9"/>
  <c r="E71" i="9"/>
  <c r="L31" i="9"/>
  <c r="K25" i="5"/>
  <c r="F50" i="9"/>
  <c r="E114" i="9"/>
  <c r="F277" i="9"/>
  <c r="O137" i="9"/>
  <c r="E119" i="9"/>
  <c r="I80" i="9"/>
  <c r="I256" i="9"/>
  <c r="O63" i="9"/>
  <c r="L71" i="9"/>
  <c r="E116" i="9"/>
  <c r="K35" i="3"/>
  <c r="L128" i="9"/>
  <c r="C213" i="9"/>
  <c r="H175" i="9"/>
  <c r="O239" i="9"/>
  <c r="N154" i="9"/>
  <c r="E52" i="9"/>
  <c r="O99" i="9"/>
  <c r="N225" i="9"/>
  <c r="C79" i="9"/>
  <c r="L24" i="9"/>
  <c r="C250" i="9"/>
  <c r="E279" i="9"/>
  <c r="F86" i="9"/>
  <c r="H179" i="9"/>
  <c r="L251" i="9"/>
  <c r="N75" i="9"/>
  <c r="F156" i="9"/>
  <c r="H275" i="9"/>
  <c r="C231" i="9"/>
  <c r="K197" i="9"/>
  <c r="F269" i="9"/>
  <c r="I255" i="9"/>
  <c r="F178" i="9"/>
  <c r="K18" i="3"/>
  <c r="N236" i="9"/>
  <c r="F22" i="9"/>
  <c r="H41" i="9"/>
  <c r="L136" i="9"/>
  <c r="H271" i="9"/>
  <c r="N99" i="9"/>
  <c r="L78" i="9"/>
  <c r="N257" i="9"/>
  <c r="E63" i="9"/>
  <c r="L88" i="9"/>
  <c r="E64" i="9"/>
  <c r="N147" i="9"/>
  <c r="F150" i="9"/>
  <c r="L194" i="9"/>
  <c r="H232" i="9"/>
  <c r="O50" i="3"/>
  <c r="H223" i="9"/>
  <c r="L266" i="9"/>
  <c r="O197" i="9"/>
  <c r="L138" i="9"/>
  <c r="K45" i="3"/>
  <c r="I218" i="9"/>
  <c r="K236" i="9"/>
  <c r="E262" i="9"/>
  <c r="K189" i="9"/>
  <c r="H182" i="9"/>
  <c r="F165" i="9"/>
  <c r="E37" i="9"/>
  <c r="K166" i="9"/>
  <c r="C75" i="9"/>
  <c r="C118" i="9"/>
  <c r="H48" i="9"/>
  <c r="I26" i="9"/>
  <c r="I272" i="9"/>
  <c r="O275" i="9"/>
  <c r="K262" i="9"/>
  <c r="E242" i="9"/>
  <c r="C25" i="9"/>
  <c r="K22" i="3"/>
  <c r="N22" i="9"/>
  <c r="K23" i="5"/>
  <c r="H266" i="9"/>
  <c r="O174" i="9"/>
  <c r="L258" i="9"/>
  <c r="F71" i="9"/>
  <c r="K31" i="3"/>
  <c r="I114" i="9"/>
  <c r="N182" i="9"/>
  <c r="K114" i="9"/>
  <c r="L38" i="9"/>
  <c r="K102" i="9"/>
  <c r="I45" i="9"/>
  <c r="O140" i="9"/>
  <c r="K25" i="9"/>
  <c r="O32" i="9"/>
  <c r="K38" i="3"/>
  <c r="N179" i="9"/>
  <c r="C157" i="9"/>
  <c r="K10" i="3"/>
  <c r="N67" i="9"/>
  <c r="H251" i="9"/>
  <c r="C152" i="9"/>
  <c r="N215" i="9"/>
  <c r="K26" i="9"/>
  <c r="K220" i="9"/>
  <c r="K83" i="9"/>
  <c r="O194" i="9"/>
  <c r="E166" i="9"/>
  <c r="N177" i="9"/>
  <c r="L60" i="9"/>
  <c r="E219" i="9"/>
  <c r="N84" i="9"/>
  <c r="F83" i="9"/>
  <c r="E156" i="9"/>
  <c r="I154" i="9"/>
  <c r="N234" i="9"/>
  <c r="O241" i="9"/>
  <c r="N275" i="9"/>
  <c r="E190" i="9"/>
  <c r="C150" i="9"/>
  <c r="N279" i="9"/>
  <c r="H116" i="9"/>
  <c r="F144" i="9"/>
  <c r="O153" i="9"/>
  <c r="F179" i="9"/>
  <c r="H196" i="9"/>
  <c r="N145" i="9"/>
  <c r="L145" i="9"/>
  <c r="F106" i="9"/>
  <c r="E258" i="9"/>
  <c r="F224" i="9"/>
  <c r="H204" i="9"/>
  <c r="F161" i="9"/>
  <c r="L226" i="9"/>
  <c r="G33" i="3"/>
  <c r="O71" i="3"/>
  <c r="N140" i="9"/>
  <c r="E252" i="9"/>
  <c r="H145" i="9"/>
  <c r="N49" i="9"/>
  <c r="K280" i="9"/>
  <c r="N260" i="9"/>
  <c r="N103" i="9"/>
  <c r="F39" i="9"/>
  <c r="L239" i="9"/>
  <c r="F42" i="9"/>
  <c r="I142" i="9"/>
  <c r="E106" i="9"/>
  <c r="F273" i="9"/>
  <c r="F47" i="9"/>
  <c r="N26" i="9"/>
  <c r="N271" i="9"/>
  <c r="I254" i="9"/>
  <c r="N100" i="9"/>
  <c r="H65" i="9"/>
  <c r="C176" i="9"/>
  <c r="N51" i="9"/>
  <c r="O56" i="3"/>
  <c r="E160" i="9"/>
  <c r="K73" i="3"/>
  <c r="O66" i="3"/>
  <c r="K49" i="3"/>
  <c r="I51" i="9"/>
  <c r="I72" i="9"/>
  <c r="K30" i="9"/>
  <c r="F84" i="9"/>
  <c r="E230" i="9"/>
  <c r="H107" i="9"/>
  <c r="L275" i="9"/>
  <c r="L76" i="9"/>
  <c r="O252" i="9"/>
  <c r="I174" i="9"/>
  <c r="N241" i="9"/>
  <c r="G47" i="3"/>
  <c r="K57" i="3"/>
  <c r="C26" i="9"/>
  <c r="H127" i="9"/>
  <c r="L63" i="9"/>
  <c r="I139" i="9"/>
  <c r="C182" i="9"/>
  <c r="C219" i="9"/>
  <c r="N266" i="9"/>
  <c r="H165" i="9"/>
  <c r="H254" i="9"/>
  <c r="N161" i="9"/>
  <c r="I125" i="9"/>
  <c r="I34" i="9"/>
  <c r="C117" i="9"/>
  <c r="I77" i="9"/>
  <c r="N74" i="9"/>
  <c r="K73" i="9"/>
  <c r="L230" i="9"/>
  <c r="H111" i="9"/>
  <c r="O84" i="9"/>
  <c r="L223" i="9"/>
  <c r="K263" i="9"/>
  <c r="H253" i="9"/>
  <c r="K71" i="3"/>
  <c r="K79" i="9"/>
  <c r="C228" i="9"/>
  <c r="K186" i="9"/>
  <c r="K270" i="9"/>
  <c r="L182" i="9"/>
  <c r="F111" i="9"/>
  <c r="O88" i="9"/>
  <c r="I204" i="9"/>
  <c r="O59" i="3"/>
  <c r="E113" i="9"/>
  <c r="I227" i="9"/>
  <c r="H276" i="9"/>
  <c r="I221" i="9"/>
  <c r="L90" i="9"/>
  <c r="K175" i="9"/>
  <c r="N146" i="9"/>
  <c r="L241" i="9"/>
  <c r="L87" i="9"/>
  <c r="O45" i="3"/>
  <c r="C256" i="9"/>
  <c r="C45" i="9"/>
  <c r="F126" i="9"/>
  <c r="O254" i="9"/>
  <c r="H190" i="9"/>
  <c r="E199" i="9"/>
  <c r="K42" i="3"/>
  <c r="C138" i="9"/>
  <c r="C119" i="9"/>
  <c r="I137" i="9"/>
  <c r="C204" i="9"/>
  <c r="K39" i="3"/>
  <c r="O51" i="9"/>
  <c r="L85" i="9"/>
  <c r="K174" i="9"/>
  <c r="E253" i="9"/>
  <c r="O83" i="9"/>
  <c r="O192" i="9"/>
  <c r="N32" i="9"/>
  <c r="K37" i="3"/>
  <c r="K40" i="3"/>
  <c r="O62" i="9"/>
  <c r="O189" i="9"/>
  <c r="C164" i="9"/>
  <c r="I263" i="9"/>
  <c r="O60" i="9"/>
  <c r="L30" i="9"/>
  <c r="E265" i="9"/>
  <c r="N157" i="9"/>
  <c r="L236" i="9"/>
  <c r="F75" i="9"/>
  <c r="F38" i="9"/>
  <c r="N175" i="9"/>
  <c r="N166" i="9"/>
  <c r="K20" i="5"/>
  <c r="F271" i="9"/>
  <c r="C278" i="9"/>
  <c r="C220" i="9"/>
  <c r="C149" i="9"/>
  <c r="C40" i="9"/>
  <c r="K39" i="9"/>
  <c r="C216" i="9"/>
  <c r="L100" i="9"/>
  <c r="F162" i="9"/>
  <c r="F146" i="9"/>
  <c r="C31" i="9"/>
  <c r="E240" i="9"/>
  <c r="I178" i="9"/>
  <c r="F73" i="9"/>
  <c r="K121" i="9"/>
  <c r="C24" i="9"/>
  <c r="H157" i="9"/>
  <c r="E153" i="9"/>
  <c r="H146" i="9"/>
  <c r="O180" i="9"/>
  <c r="H147" i="9"/>
  <c r="H51" i="9"/>
  <c r="E125" i="9"/>
  <c r="C105" i="9"/>
  <c r="F149" i="9"/>
  <c r="K77" i="9"/>
  <c r="K58" i="3"/>
  <c r="L195" i="9"/>
  <c r="N76" i="9"/>
  <c r="I81" i="9"/>
  <c r="F192" i="9"/>
  <c r="L22" i="9"/>
  <c r="O85" i="9"/>
  <c r="H161" i="9"/>
  <c r="I214" i="9"/>
  <c r="F51" i="9"/>
  <c r="N85" i="9"/>
  <c r="L268" i="9"/>
  <c r="E69" i="9"/>
  <c r="H102" i="9"/>
  <c r="N265" i="9"/>
  <c r="O181" i="9"/>
  <c r="E280" i="9"/>
  <c r="H125" i="9"/>
  <c r="I150" i="9"/>
  <c r="H255" i="9"/>
  <c r="I42" i="9"/>
  <c r="I240" i="9"/>
  <c r="H73" i="9"/>
  <c r="E216" i="9"/>
  <c r="K136" i="9"/>
  <c r="K154" i="9"/>
  <c r="F154" i="9"/>
  <c r="I145" i="9"/>
  <c r="N216" i="9"/>
  <c r="C100" i="9"/>
  <c r="K215" i="9"/>
  <c r="F66" i="9"/>
  <c r="L221" i="9"/>
  <c r="K59" i="3"/>
  <c r="C121" i="9"/>
  <c r="O37" i="9"/>
  <c r="O33" i="9"/>
  <c r="C103" i="9"/>
  <c r="E76" i="9"/>
  <c r="O117" i="9"/>
  <c r="L37" i="9"/>
  <c r="O61" i="9"/>
  <c r="F212" i="9"/>
  <c r="I159" i="9"/>
  <c r="H181" i="9"/>
  <c r="F142" i="9"/>
  <c r="E198" i="9"/>
  <c r="I86" i="9"/>
  <c r="N105" i="9"/>
  <c r="O79" i="9"/>
  <c r="G45" i="3"/>
  <c r="I250" i="9"/>
  <c r="O70" i="9"/>
  <c r="N196" i="9"/>
  <c r="H22" i="9"/>
  <c r="E197" i="9"/>
  <c r="C251" i="9"/>
  <c r="L102" i="9"/>
  <c r="I193" i="9"/>
  <c r="O40" i="3"/>
  <c r="H148" i="9"/>
  <c r="L122" i="9"/>
  <c r="E80" i="9"/>
  <c r="C76" i="9"/>
  <c r="I219" i="9"/>
  <c r="I264" i="9"/>
  <c r="O47" i="3"/>
  <c r="L218" i="9"/>
  <c r="I252" i="9"/>
  <c r="I258" i="9"/>
  <c r="L81" i="9"/>
  <c r="O198" i="9"/>
  <c r="O24" i="9"/>
  <c r="H183" i="9"/>
  <c r="O70" i="3"/>
  <c r="O42" i="9"/>
  <c r="E181" i="9"/>
  <c r="G73" i="3"/>
  <c r="G36" i="3"/>
  <c r="C236" i="9"/>
  <c r="K50" i="9"/>
  <c r="L105" i="9"/>
  <c r="K16" i="3"/>
  <c r="H119" i="9"/>
  <c r="F69" i="9"/>
  <c r="E260" i="9"/>
  <c r="I226" i="9"/>
  <c r="G63" i="3"/>
  <c r="N213" i="9"/>
  <c r="K271" i="9"/>
  <c r="N258" i="9"/>
  <c r="E203" i="9"/>
  <c r="C274" i="9"/>
  <c r="E144" i="9"/>
  <c r="L46" i="9"/>
  <c r="K223" i="9"/>
  <c r="C265" i="9"/>
  <c r="E139" i="9"/>
  <c r="E263" i="9"/>
  <c r="C215" i="9"/>
  <c r="K137" i="9"/>
  <c r="O46" i="3"/>
  <c r="L189" i="9"/>
  <c r="G72" i="3"/>
  <c r="C32" i="9"/>
  <c r="K75" i="9"/>
  <c r="H242" i="9"/>
  <c r="L44" i="9"/>
  <c r="C99" i="9"/>
  <c r="C156" i="9"/>
  <c r="F112" i="9"/>
  <c r="H35" i="9"/>
  <c r="E38" i="9"/>
  <c r="H46" i="9"/>
  <c r="E101" i="9"/>
  <c r="K235" i="9"/>
  <c r="I127" i="9"/>
  <c r="O87" i="9"/>
  <c r="L154" i="9"/>
  <c r="C23" i="9"/>
  <c r="C186" i="9"/>
  <c r="E33" i="9"/>
  <c r="H100" i="9"/>
  <c r="C139" i="9"/>
  <c r="L65" i="9"/>
  <c r="N42" i="9"/>
  <c r="O179" i="9"/>
  <c r="C27" i="9"/>
  <c r="H191" i="9"/>
  <c r="F227" i="9"/>
  <c r="E179" i="9"/>
  <c r="K74" i="9"/>
  <c r="I229" i="9"/>
  <c r="H155" i="9"/>
  <c r="N253" i="9"/>
  <c r="L107" i="9"/>
  <c r="E137" i="9"/>
  <c r="K29" i="9"/>
  <c r="O136" i="9"/>
  <c r="C89" i="9"/>
  <c r="K45" i="9"/>
  <c r="C162" i="9"/>
  <c r="I237" i="9"/>
  <c r="F30" i="9"/>
  <c r="C29" i="9"/>
  <c r="I201" i="9"/>
  <c r="L229" i="9"/>
  <c r="E241" i="9"/>
  <c r="F198" i="9"/>
  <c r="L269" i="9"/>
  <c r="O250" i="9"/>
  <c r="E237" i="9"/>
  <c r="C253" i="9"/>
  <c r="E100" i="9"/>
  <c r="F187" i="9"/>
  <c r="N125" i="9"/>
  <c r="O144" i="9"/>
  <c r="L115" i="9"/>
  <c r="H42" i="9"/>
  <c r="H89" i="9"/>
  <c r="E266" i="9"/>
  <c r="O142" i="9"/>
  <c r="K123" i="9"/>
  <c r="K153" i="9"/>
  <c r="I84" i="9"/>
  <c r="E25" i="9"/>
  <c r="K184" i="9"/>
  <c r="H38" i="9"/>
  <c r="I274" i="9"/>
  <c r="N238" i="9"/>
  <c r="K218" i="9"/>
  <c r="L175" i="9"/>
  <c r="E259" i="9"/>
  <c r="L23" i="9"/>
  <c r="N159" i="9"/>
  <c r="H23" i="9"/>
  <c r="F157" i="9"/>
  <c r="K267" i="9"/>
  <c r="O126" i="9"/>
  <c r="E70" i="9"/>
  <c r="I113" i="9"/>
  <c r="K44" i="9"/>
  <c r="N89" i="9"/>
  <c r="E51" i="9"/>
  <c r="F270" i="9"/>
  <c r="H77" i="9"/>
  <c r="I67" i="9"/>
  <c r="E162" i="9"/>
  <c r="O68" i="9"/>
  <c r="C50" i="9"/>
  <c r="C145" i="9"/>
  <c r="L40" i="9"/>
  <c r="E122" i="9"/>
  <c r="C83" i="9"/>
  <c r="H224" i="9"/>
  <c r="O124" i="9"/>
  <c r="H240" i="9"/>
  <c r="K225" i="9"/>
  <c r="E143" i="9"/>
  <c r="I98" i="9"/>
  <c r="F158" i="9"/>
  <c r="F183" i="9"/>
  <c r="H264" i="9"/>
  <c r="L155" i="9"/>
  <c r="N185" i="9"/>
  <c r="K238" i="9"/>
  <c r="H136" i="9"/>
  <c r="K260" i="9"/>
  <c r="C203" i="9"/>
  <c r="K105" i="9"/>
  <c r="F109" i="9"/>
  <c r="K115" i="9"/>
  <c r="H79" i="9"/>
  <c r="C101" i="9"/>
  <c r="K181" i="9"/>
  <c r="N104" i="9"/>
  <c r="K60" i="9"/>
  <c r="L101" i="9"/>
  <c r="O41" i="9"/>
  <c r="K228" i="9"/>
  <c r="O106" i="9"/>
  <c r="F180" i="9"/>
  <c r="E44" i="9"/>
  <c r="O110" i="9"/>
  <c r="N192" i="9"/>
  <c r="H166" i="9"/>
  <c r="E192" i="9"/>
  <c r="K138" i="9"/>
  <c r="O60" i="3"/>
  <c r="I158" i="9"/>
  <c r="E83" i="9"/>
  <c r="K22" i="5"/>
  <c r="E90" i="9"/>
  <c r="F215" i="9"/>
  <c r="O226" i="9"/>
  <c r="I32" i="9"/>
  <c r="C266" i="9"/>
  <c r="N214" i="9"/>
  <c r="I189" i="9"/>
  <c r="C112" i="9"/>
  <c r="I190" i="9"/>
  <c r="L177" i="9"/>
  <c r="K160" i="9"/>
  <c r="F220" i="9"/>
  <c r="H151" i="9"/>
  <c r="N68" i="9"/>
  <c r="C28" i="9"/>
  <c r="I200" i="9"/>
  <c r="E120" i="9"/>
  <c r="E184" i="9"/>
  <c r="N269" i="9"/>
  <c r="O258" i="9"/>
  <c r="H153" i="9"/>
  <c r="I266" i="9"/>
  <c r="L193" i="9"/>
  <c r="H123" i="9"/>
  <c r="I115" i="9"/>
  <c r="E22" i="9"/>
  <c r="E257" i="9"/>
  <c r="E222" i="9"/>
  <c r="H72" i="9"/>
  <c r="N121" i="9"/>
  <c r="O195" i="9"/>
  <c r="I27" i="9"/>
  <c r="F196" i="9"/>
  <c r="L183" i="9"/>
  <c r="K192" i="9"/>
  <c r="L184" i="9"/>
  <c r="K161" i="9"/>
  <c r="C136" i="9"/>
  <c r="C237" i="9"/>
  <c r="C126" i="9"/>
  <c r="F125" i="9"/>
  <c r="K140" i="9"/>
  <c r="O58" i="3"/>
  <c r="C280" i="9"/>
  <c r="H220" i="9"/>
  <c r="I124" i="9"/>
  <c r="K68" i="9"/>
  <c r="F103" i="9"/>
  <c r="K72" i="3"/>
  <c r="K261" i="9"/>
  <c r="E98" i="9"/>
  <c r="I147" i="9"/>
  <c r="H256" i="9"/>
  <c r="C42" i="9"/>
  <c r="I146" i="9"/>
  <c r="K257" i="9"/>
  <c r="E145" i="9"/>
  <c r="I182" i="9"/>
  <c r="F34" i="9"/>
  <c r="H98" i="9"/>
  <c r="L152" i="9"/>
  <c r="H120" i="9"/>
  <c r="H203" i="9"/>
  <c r="E200" i="9"/>
  <c r="F78" i="9"/>
  <c r="O112" i="9"/>
  <c r="O111" i="9"/>
  <c r="E39" i="9"/>
  <c r="L262" i="9"/>
  <c r="N70" i="9"/>
  <c r="O175" i="9"/>
  <c r="E46" i="9"/>
  <c r="O32" i="3"/>
  <c r="E175" i="9"/>
  <c r="E146" i="9"/>
  <c r="N120" i="9"/>
  <c r="F152" i="9"/>
  <c r="K87" i="9"/>
  <c r="K237" i="9"/>
  <c r="F274" i="9"/>
  <c r="K188" i="9"/>
  <c r="L106" i="9"/>
  <c r="E278" i="9"/>
  <c r="C184" i="9"/>
  <c r="N47" i="9"/>
  <c r="L140" i="9"/>
  <c r="K122" i="9"/>
  <c r="N232" i="9"/>
  <c r="C277" i="9"/>
  <c r="C264" i="9"/>
  <c r="N77" i="9"/>
  <c r="C37" i="9"/>
  <c r="O212" i="9"/>
  <c r="K176" i="9"/>
  <c r="F45" i="9"/>
  <c r="E274" i="9"/>
  <c r="E50" i="9"/>
  <c r="N82" i="9"/>
  <c r="F99" i="9"/>
  <c r="N66" i="9"/>
  <c r="H47" i="9"/>
  <c r="C255" i="9"/>
  <c r="I270" i="9"/>
  <c r="C227" i="9"/>
  <c r="H213" i="9"/>
  <c r="C73" i="9"/>
  <c r="F63" i="9"/>
  <c r="F68" i="9"/>
  <c r="L62" i="9"/>
  <c r="H231" i="9"/>
  <c r="O48" i="9"/>
  <c r="K47" i="9"/>
  <c r="F222" i="9"/>
  <c r="C72" i="9"/>
  <c r="O47" i="9"/>
  <c r="F52" i="9"/>
  <c r="F240" i="9"/>
  <c r="L188" i="9"/>
  <c r="C232" i="9"/>
  <c r="F189" i="9"/>
  <c r="K89" i="9"/>
  <c r="I38" i="9"/>
  <c r="K231" i="9"/>
  <c r="N36" i="9"/>
  <c r="I138" i="9"/>
  <c r="E140" i="9"/>
  <c r="O155" i="9"/>
  <c r="E110" i="9"/>
  <c r="H222" i="9"/>
  <c r="K139" i="9"/>
  <c r="E236" i="9"/>
  <c r="O122" i="9"/>
  <c r="C78" i="9"/>
  <c r="O183" i="9"/>
  <c r="E127" i="9"/>
  <c r="O43" i="3"/>
  <c r="K88" i="9"/>
  <c r="K52" i="9"/>
  <c r="K33" i="3"/>
  <c r="O256" i="9"/>
  <c r="O22" i="9"/>
  <c r="H252" i="9"/>
  <c r="N108" i="9"/>
  <c r="C111" i="9"/>
  <c r="H109" i="9"/>
  <c r="E251" i="9"/>
  <c r="N143" i="9"/>
  <c r="N183" i="9"/>
  <c r="L157" i="9"/>
  <c r="K13" i="3"/>
  <c r="F67" i="9"/>
  <c r="E87" i="9"/>
  <c r="H257" i="9"/>
  <c r="C175" i="9"/>
  <c r="N88" i="9"/>
  <c r="O278" i="9"/>
  <c r="K8" i="5"/>
  <c r="N107" i="9"/>
  <c r="O49" i="3"/>
  <c r="N64" i="9"/>
  <c r="F235" i="9"/>
  <c r="L41" i="9"/>
  <c r="O149" i="9"/>
  <c r="F223" i="9"/>
  <c r="G38" i="3"/>
  <c r="L161" i="9"/>
  <c r="E123" i="9"/>
  <c r="F113" i="9"/>
  <c r="L199" i="9"/>
  <c r="L252" i="9"/>
  <c r="K142" i="9"/>
  <c r="C137" i="9"/>
  <c r="O33" i="3"/>
  <c r="K86" i="9"/>
  <c r="O262" i="9"/>
  <c r="K62" i="3"/>
  <c r="O25" i="9"/>
  <c r="K14" i="3"/>
  <c r="F186" i="9"/>
  <c r="K190" i="9"/>
  <c r="F166" i="9"/>
  <c r="E74" i="9"/>
  <c r="G57" i="3"/>
  <c r="I276" i="9"/>
  <c r="I128" i="9"/>
  <c r="O52" i="9"/>
  <c r="N255" i="9"/>
  <c r="K11" i="3"/>
  <c r="E231" i="9"/>
  <c r="I202" i="9"/>
  <c r="K43" i="3"/>
  <c r="L272" i="9"/>
  <c r="O64" i="9"/>
  <c r="C142" i="9"/>
  <c r="K99" i="9"/>
  <c r="N137" i="9"/>
  <c r="F137" i="9"/>
  <c r="N52" i="9"/>
  <c r="K81" i="9"/>
  <c r="F232" i="9"/>
  <c r="L263" i="9"/>
  <c r="F72" i="9"/>
  <c r="L257" i="9"/>
  <c r="F121" i="9"/>
  <c r="K101" i="9"/>
  <c r="K23" i="3"/>
  <c r="E29" i="9"/>
  <c r="H30" i="9"/>
  <c r="K35" i="9"/>
  <c r="L166" i="9"/>
  <c r="F237" i="9"/>
  <c r="H63" i="9"/>
  <c r="E102" i="9"/>
  <c r="C82" i="9"/>
  <c r="K6" i="5"/>
  <c r="O34" i="9"/>
  <c r="C47" i="9"/>
  <c r="E193" i="9"/>
  <c r="O86" i="9"/>
  <c r="G69" i="3"/>
  <c r="C86" i="9"/>
  <c r="K74" i="3"/>
  <c r="N273" i="9"/>
  <c r="F110" i="9"/>
  <c r="F263" i="9"/>
  <c r="H273" i="9"/>
  <c r="O184" i="9"/>
  <c r="E28" i="9"/>
  <c r="H237" i="9"/>
  <c r="H140" i="9"/>
  <c r="H99" i="9"/>
  <c r="K23" i="9"/>
  <c r="K65" i="3"/>
  <c r="I111" i="9"/>
  <c r="O46" i="9"/>
  <c r="F85" i="9"/>
  <c r="H108" i="9"/>
  <c r="L267" i="9"/>
  <c r="L163" i="9"/>
  <c r="L50" i="9"/>
  <c r="F90" i="9"/>
  <c r="H60" i="9"/>
  <c r="E183" i="9"/>
  <c r="F32" i="9"/>
  <c r="N189" i="9"/>
  <c r="I79" i="9"/>
  <c r="O108" i="9"/>
  <c r="O35" i="3"/>
  <c r="L203" i="9"/>
  <c r="C81" i="9"/>
  <c r="N217" i="9"/>
  <c r="O40" i="9"/>
  <c r="O231" i="9"/>
  <c r="L225" i="9"/>
  <c r="O66" i="9"/>
  <c r="L113" i="9"/>
  <c r="L108" i="9"/>
  <c r="F175" i="9"/>
  <c r="F259" i="9"/>
  <c r="I212" i="9"/>
  <c r="K234" i="9"/>
  <c r="C158" i="9"/>
  <c r="E178" i="9"/>
  <c r="I216" i="9"/>
  <c r="E109" i="9"/>
  <c r="N139" i="9"/>
  <c r="N176" i="9"/>
  <c r="H27" i="9"/>
  <c r="I75" i="9"/>
  <c r="E88" i="9"/>
  <c r="O72" i="9"/>
  <c r="H178" i="9"/>
  <c r="O220" i="9"/>
  <c r="O65" i="3"/>
  <c r="F188" i="9"/>
  <c r="N224" i="9"/>
  <c r="K41" i="3"/>
  <c r="F191" i="9"/>
  <c r="L26" i="9"/>
  <c r="E142" i="9"/>
  <c r="C183" i="9"/>
  <c r="E78" i="9"/>
  <c r="O190" i="9"/>
  <c r="L111" i="9"/>
  <c r="K111" i="9"/>
  <c r="F279" i="9"/>
  <c r="C239" i="9"/>
  <c r="E24" i="9"/>
  <c r="F138" i="9"/>
  <c r="K82" i="9"/>
  <c r="G59" i="3"/>
  <c r="O121" i="9"/>
  <c r="F218" i="9"/>
  <c r="L29" i="9"/>
  <c r="L234" i="9"/>
  <c r="H143" i="9"/>
  <c r="O185" i="9"/>
  <c r="F88" i="9"/>
  <c r="L39" i="9"/>
  <c r="N150" i="9"/>
  <c r="O64" i="3"/>
  <c r="I197" i="9"/>
  <c r="O225" i="9"/>
  <c r="I267" i="9"/>
  <c r="O272" i="9"/>
  <c r="I261" i="9"/>
  <c r="I259" i="9"/>
  <c r="G56" i="3"/>
  <c r="C202" i="9"/>
  <c r="E254" i="9"/>
  <c r="H74" i="9"/>
  <c r="E202" i="9"/>
  <c r="C160" i="9"/>
  <c r="I253" i="9"/>
  <c r="L158" i="9"/>
  <c r="L202" i="9"/>
  <c r="N252" i="9"/>
  <c r="C144" i="9"/>
  <c r="H37" i="9"/>
  <c r="H226" i="9"/>
  <c r="L191" i="9"/>
  <c r="N44" i="9"/>
  <c r="O73" i="9"/>
  <c r="K110" i="9"/>
  <c r="K75" i="3"/>
  <c r="L51" i="9"/>
  <c r="F107" i="9"/>
  <c r="N35" i="9"/>
  <c r="K226" i="9"/>
  <c r="N178" i="9"/>
  <c r="E81" i="9"/>
  <c r="K36" i="3"/>
  <c r="L119" i="9"/>
  <c r="N156" i="9"/>
  <c r="K56" i="3"/>
  <c r="O182" i="9"/>
  <c r="O74" i="9"/>
  <c r="O49" i="9"/>
  <c r="E151" i="9"/>
  <c r="H76" i="9"/>
  <c r="F266" i="9"/>
  <c r="N111" i="9"/>
  <c r="E177" i="9"/>
  <c r="L250" i="9"/>
  <c r="N62" i="9"/>
  <c r="I47" i="9"/>
  <c r="I251" i="9"/>
  <c r="N72" i="9"/>
  <c r="E164" i="9"/>
  <c r="N195" i="9"/>
  <c r="E235" i="9"/>
  <c r="O147" i="9"/>
  <c r="K191" i="9"/>
  <c r="K46" i="9"/>
  <c r="N268" i="9"/>
  <c r="C221" i="9"/>
  <c r="K125" i="9"/>
  <c r="K177" i="9"/>
  <c r="K195" i="9"/>
  <c r="H103" i="9"/>
  <c r="K254" i="9"/>
  <c r="C224" i="9"/>
  <c r="C242" i="9"/>
  <c r="K25" i="3"/>
  <c r="K34" i="3"/>
  <c r="K203" i="9"/>
  <c r="K28" i="9"/>
  <c r="C218" i="9"/>
  <c r="I62" i="9"/>
  <c r="E26" i="9"/>
  <c r="L125" i="9"/>
  <c r="L109" i="9"/>
  <c r="C120" i="9"/>
  <c r="F190" i="9"/>
  <c r="L110" i="9"/>
  <c r="K146" i="9"/>
  <c r="E159" i="9"/>
  <c r="O38" i="3"/>
  <c r="I112" i="9"/>
  <c r="K36" i="9"/>
  <c r="C110" i="9"/>
  <c r="K60" i="3"/>
  <c r="E264" i="9"/>
  <c r="K202" i="9"/>
  <c r="E228" i="9"/>
  <c r="I228" i="9"/>
  <c r="I151" i="9"/>
  <c r="C229" i="9"/>
  <c r="L45" i="9"/>
  <c r="H212" i="9"/>
  <c r="H142" i="9"/>
  <c r="O273" i="9"/>
  <c r="O261" i="9"/>
  <c r="G71" i="3"/>
  <c r="K265" i="9"/>
  <c r="G60" i="3"/>
  <c r="O270" i="9"/>
  <c r="N193" i="9"/>
  <c r="I85" i="9"/>
  <c r="H230" i="9"/>
  <c r="O178" i="9"/>
  <c r="F236" i="9"/>
  <c r="E115" i="9"/>
  <c r="K104" i="9"/>
  <c r="C279" i="9"/>
  <c r="K85" i="9"/>
  <c r="E48" i="9"/>
  <c r="N199" i="9"/>
  <c r="E277" i="9"/>
  <c r="E72" i="9"/>
  <c r="K69" i="3"/>
  <c r="L187" i="9"/>
  <c r="K21" i="5"/>
  <c r="K198" i="9"/>
  <c r="O67" i="3"/>
  <c r="F253" i="9"/>
  <c r="F177" i="9"/>
  <c r="L162" i="9"/>
  <c r="N43" i="9"/>
  <c r="N38" i="9"/>
  <c r="K272" i="9"/>
  <c r="H158" i="9"/>
  <c r="K200" i="9"/>
  <c r="I69" i="9"/>
  <c r="C159" i="9"/>
  <c r="I165" i="9"/>
  <c r="F225" i="9"/>
  <c r="L147" i="9"/>
  <c r="I66" i="9"/>
  <c r="G62" i="3"/>
  <c r="F124" i="9"/>
  <c r="I268" i="9"/>
  <c r="F252" i="9"/>
  <c r="K256" i="9"/>
  <c r="F77" i="9"/>
  <c r="I184" i="9"/>
  <c r="C197" i="9"/>
  <c r="O233" i="9"/>
  <c r="K66" i="3"/>
  <c r="I109" i="9"/>
  <c r="O266" i="9"/>
  <c r="E152" i="9"/>
  <c r="K24" i="5"/>
  <c r="N274" i="9"/>
  <c r="F81" i="9"/>
  <c r="H177" i="9"/>
  <c r="K242" i="9"/>
  <c r="K76" i="9"/>
  <c r="N223" i="9"/>
  <c r="K43" i="9"/>
  <c r="H199" i="9"/>
  <c r="I50" i="9"/>
  <c r="I23" i="9"/>
  <c r="F127" i="9"/>
  <c r="O204" i="9"/>
  <c r="F159" i="9"/>
  <c r="H104" i="9"/>
  <c r="K193" i="9"/>
  <c r="N228" i="9"/>
  <c r="I40" i="9"/>
  <c r="E77" i="9"/>
  <c r="F26" i="9"/>
  <c r="K147" i="9"/>
  <c r="H262" i="9"/>
  <c r="I65" i="9"/>
  <c r="C107" i="9"/>
  <c r="E174" i="9"/>
  <c r="N106" i="9"/>
  <c r="H274" i="9"/>
  <c r="C114" i="9"/>
  <c r="F98" i="9"/>
  <c r="I186" i="9"/>
  <c r="K185" i="9"/>
  <c r="L34" i="9"/>
  <c r="O101" i="9"/>
  <c r="G65" i="3"/>
  <c r="L144" i="9"/>
  <c r="F250" i="9"/>
  <c r="E256" i="9"/>
  <c r="L231" i="9"/>
  <c r="H241" i="9"/>
  <c r="H269" i="9"/>
  <c r="E194" i="9"/>
  <c r="L143" i="9"/>
  <c r="H121" i="9"/>
  <c r="K32" i="3"/>
  <c r="H259" i="9"/>
  <c r="I234" i="9"/>
  <c r="I41" i="9"/>
  <c r="O146" i="9"/>
  <c r="O203" i="9"/>
  <c r="N202" i="9"/>
  <c r="I119" i="9"/>
  <c r="N267" i="9"/>
  <c r="F280" i="9"/>
  <c r="F60" i="9"/>
  <c r="L121" i="9"/>
  <c r="N219" i="9"/>
  <c r="K165" i="9"/>
  <c r="H270" i="9"/>
  <c r="K156" i="9"/>
  <c r="K20" i="3"/>
  <c r="L255" i="9"/>
  <c r="L240" i="9"/>
  <c r="I104" i="9"/>
  <c r="E217" i="9"/>
  <c r="H44" i="9"/>
  <c r="F115" i="9"/>
  <c r="O31" i="3"/>
  <c r="L118" i="9"/>
  <c r="K148" i="9"/>
  <c r="C41" i="9"/>
  <c r="L227" i="9"/>
  <c r="K34" i="9"/>
  <c r="K21" i="3"/>
  <c r="K18" i="5"/>
  <c r="C51" i="9"/>
  <c r="N136" i="9"/>
  <c r="N117" i="9"/>
  <c r="O176" i="9"/>
  <c r="L117" i="9"/>
  <c r="L49" i="9"/>
  <c r="I198" i="9"/>
  <c r="I223" i="9"/>
  <c r="K40" i="9"/>
  <c r="F234" i="9"/>
  <c r="K152" i="9"/>
  <c r="O259" i="9"/>
  <c r="I141" i="9"/>
  <c r="C153" i="9"/>
  <c r="F44" i="9"/>
  <c r="I148" i="9"/>
  <c r="K276" i="9"/>
  <c r="C116" i="9"/>
  <c r="H105" i="9"/>
  <c r="O267" i="9"/>
  <c r="N242" i="9"/>
  <c r="O154" i="9"/>
  <c r="H197" i="9"/>
  <c r="H187" i="9"/>
  <c r="K204" i="9"/>
  <c r="I181" i="9"/>
  <c r="O120" i="9"/>
  <c r="C122" i="9"/>
  <c r="L212" i="9"/>
  <c r="K24" i="9"/>
  <c r="I238" i="9"/>
  <c r="C200" i="9"/>
  <c r="K273" i="9"/>
  <c r="F108" i="9"/>
  <c r="F40" i="9"/>
  <c r="E271" i="9"/>
  <c r="C262" i="9"/>
  <c r="C199" i="9"/>
  <c r="O157" i="9"/>
  <c r="I233" i="9"/>
  <c r="O201" i="9"/>
  <c r="N86" i="9"/>
  <c r="N39" i="9"/>
  <c r="O105" i="9"/>
  <c r="L70" i="9"/>
  <c r="K14" i="5"/>
  <c r="F35" i="9"/>
  <c r="L151" i="9"/>
  <c r="H163" i="9"/>
  <c r="K180" i="9"/>
  <c r="N186" i="9"/>
  <c r="I100" i="9"/>
  <c r="N197" i="9"/>
  <c r="G32" i="3"/>
  <c r="I33" i="9"/>
  <c r="L35" i="9"/>
  <c r="K71" i="9"/>
  <c r="C22" i="9"/>
  <c r="I24" i="9"/>
  <c r="I30" i="9"/>
  <c r="O177" i="9"/>
  <c r="I149" i="9"/>
  <c r="F23" i="9"/>
  <c r="O160" i="9"/>
  <c r="K253" i="9"/>
  <c r="I162" i="9"/>
  <c r="H186" i="9"/>
  <c r="I177" i="9"/>
  <c r="I61" i="9"/>
  <c r="O72" i="3"/>
  <c r="F151" i="9"/>
  <c r="L254" i="9"/>
  <c r="O68" i="3"/>
  <c r="H33" i="9"/>
  <c r="E213" i="9"/>
  <c r="K67" i="3"/>
  <c r="N112" i="9"/>
  <c r="K259" i="9"/>
  <c r="E34" i="9"/>
  <c r="C260" i="9"/>
  <c r="I183" i="9"/>
  <c r="K269" i="9"/>
  <c r="C230" i="9"/>
  <c r="H195" i="9"/>
  <c r="L112" i="9"/>
  <c r="I153" i="9"/>
  <c r="K63" i="9"/>
  <c r="K232" i="9"/>
  <c r="L73" i="9"/>
  <c r="O158" i="9"/>
  <c r="N141" i="9"/>
  <c r="E108" i="9"/>
  <c r="E42" i="9"/>
  <c r="H184" i="9"/>
  <c r="I78" i="9"/>
  <c r="I108" i="9"/>
  <c r="H118" i="9"/>
  <c r="F74" i="9"/>
  <c r="L28" i="9"/>
  <c r="L233" i="9"/>
  <c r="I260" i="9"/>
  <c r="L149" i="9"/>
  <c r="L98" i="9"/>
  <c r="E32" i="9"/>
  <c r="N98" i="9"/>
  <c r="C154" i="9"/>
  <c r="K112" i="9"/>
  <c r="O118" i="9"/>
  <c r="I157" i="9"/>
  <c r="N151" i="9"/>
  <c r="C115" i="9"/>
  <c r="L137" i="9"/>
  <c r="K46" i="3"/>
  <c r="O57" i="3"/>
  <c r="L224" i="9"/>
  <c r="K19" i="5"/>
  <c r="H260" i="9"/>
  <c r="O36" i="3"/>
  <c r="F116" i="9"/>
  <c r="C222" i="9"/>
  <c r="H80" i="9"/>
  <c r="I161" i="9"/>
  <c r="K15" i="3"/>
  <c r="K42" i="9"/>
  <c r="N142" i="9"/>
  <c r="E66" i="9"/>
  <c r="G42" i="3"/>
  <c r="O164" i="9"/>
  <c r="E61" i="9"/>
  <c r="N126" i="9"/>
  <c r="E73" i="9"/>
  <c r="F140" i="9"/>
  <c r="I176" i="9"/>
  <c r="O76" i="9"/>
  <c r="L146" i="9"/>
  <c r="I203" i="9"/>
  <c r="H278" i="9"/>
  <c r="K61" i="3"/>
  <c r="F155" i="9"/>
  <c r="O36" i="9"/>
  <c r="C87" i="9"/>
  <c r="O161" i="9"/>
  <c r="C70" i="9"/>
  <c r="H101" i="9"/>
  <c r="K103" i="9"/>
  <c r="E31" i="9"/>
  <c r="O44" i="3"/>
  <c r="C178" i="9"/>
  <c r="K119" i="9"/>
  <c r="F139" i="9"/>
  <c r="F229" i="9"/>
  <c r="L142" i="9"/>
  <c r="N163" i="9"/>
  <c r="H156" i="9"/>
  <c r="N262" i="9"/>
  <c r="I123" i="9"/>
  <c r="E104" i="9"/>
  <c r="O77" i="9"/>
  <c r="E229" i="9"/>
  <c r="O240" i="9"/>
  <c r="O217" i="9"/>
  <c r="H64" i="9"/>
  <c r="H258" i="9"/>
  <c r="C214" i="9"/>
  <c r="H272" i="9"/>
  <c r="N102" i="9"/>
  <c r="N148" i="9"/>
  <c r="O114" i="9"/>
  <c r="F268" i="9"/>
  <c r="E176" i="9"/>
  <c r="O141" i="9"/>
  <c r="F197" i="9"/>
  <c r="O188" i="9"/>
  <c r="I166" i="9"/>
  <c r="N198" i="9"/>
  <c r="N181" i="9"/>
  <c r="O78" i="9"/>
  <c r="I44" i="9"/>
  <c r="C241" i="9"/>
  <c r="F160" i="9"/>
  <c r="O128" i="9"/>
  <c r="N231" i="9"/>
  <c r="O61" i="3"/>
  <c r="K178" i="9"/>
  <c r="H113" i="9"/>
  <c r="H225" i="9"/>
  <c r="K163" i="9"/>
  <c r="L86" i="9"/>
  <c r="H122" i="9"/>
  <c r="F262" i="9"/>
  <c r="O89" i="9"/>
  <c r="L165" i="9"/>
  <c r="C155" i="9"/>
  <c r="F254" i="9"/>
  <c r="N127" i="9"/>
  <c r="N221" i="9"/>
  <c r="I63" i="9"/>
  <c r="O104" i="9"/>
  <c r="H279" i="9"/>
  <c r="K128" i="9"/>
  <c r="K13" i="5"/>
  <c r="K10" i="5"/>
  <c r="K182" i="9"/>
  <c r="H263" i="9"/>
  <c r="H261" i="9"/>
  <c r="L27" i="9"/>
  <c r="F221" i="9"/>
  <c r="H45" i="9"/>
  <c r="L174" i="9"/>
  <c r="N48" i="9"/>
  <c r="I102" i="9"/>
  <c r="K72" i="9"/>
  <c r="G49" i="3"/>
  <c r="F256" i="9"/>
  <c r="K63" i="3"/>
  <c r="K240" i="9"/>
  <c r="L153" i="9"/>
  <c r="N190" i="9"/>
  <c r="H83" i="9"/>
  <c r="O237" i="9"/>
  <c r="O39" i="3"/>
  <c r="N280" i="9"/>
  <c r="O216" i="9"/>
  <c r="N261" i="9"/>
  <c r="C147" i="9"/>
  <c r="O196" i="9"/>
  <c r="C187" i="9"/>
  <c r="F101" i="9"/>
  <c r="F46" i="9"/>
  <c r="N128" i="9"/>
  <c r="I22" i="9"/>
  <c r="I60" i="9"/>
  <c r="L265" i="9"/>
  <c r="O234" i="9"/>
  <c r="H214" i="9"/>
  <c r="E233" i="9"/>
  <c r="N153" i="9"/>
  <c r="L235" i="9"/>
  <c r="G37" i="3"/>
  <c r="I188" i="9"/>
  <c r="I88" i="9"/>
  <c r="H137" i="9"/>
  <c r="E276" i="9"/>
  <c r="F276" i="9"/>
  <c r="O143" i="9"/>
  <c r="H68" i="9"/>
  <c r="N63" i="9"/>
  <c r="O214" i="9"/>
  <c r="H188" i="9"/>
  <c r="K17" i="5"/>
  <c r="C179" i="9"/>
  <c r="E30" i="9"/>
  <c r="L222" i="9"/>
  <c r="H40" i="9"/>
  <c r="H117" i="9"/>
  <c r="N184" i="9"/>
  <c r="F79" i="9"/>
  <c r="L279" i="9"/>
  <c r="O156" i="9"/>
  <c r="E201" i="9"/>
  <c r="O271" i="9"/>
  <c r="C151" i="9"/>
  <c r="F49" i="9"/>
  <c r="K221" i="9"/>
  <c r="K127" i="9"/>
  <c r="K250" i="9"/>
  <c r="E117" i="9"/>
  <c r="C48" i="9"/>
  <c r="F164" i="9"/>
  <c r="O151" i="9"/>
  <c r="L68" i="9"/>
  <c r="I46" i="9"/>
  <c r="L216" i="9"/>
  <c r="I215" i="9"/>
  <c r="O218" i="9"/>
  <c r="I82" i="9"/>
  <c r="F33" i="9"/>
  <c r="E23" i="9"/>
  <c r="H149" i="9"/>
  <c r="H81" i="9"/>
  <c r="E180" i="9"/>
  <c r="L159" i="9"/>
  <c r="O221" i="9"/>
  <c r="O75" i="9"/>
  <c r="H71" i="9"/>
  <c r="O277" i="9"/>
  <c r="N240" i="9"/>
  <c r="I110" i="9"/>
  <c r="I277" i="9"/>
  <c r="E124" i="9"/>
  <c r="E60" i="9"/>
  <c r="N34" i="9"/>
  <c r="I262" i="9"/>
  <c r="O162" i="9"/>
  <c r="C188" i="9"/>
  <c r="C143" i="9"/>
  <c r="C192" i="9"/>
  <c r="K222" i="9"/>
  <c r="K27" i="9"/>
  <c r="G67" i="3"/>
  <c r="E105" i="9"/>
  <c r="O276" i="9"/>
  <c r="C49" i="9"/>
  <c r="O228" i="9"/>
  <c r="F255" i="9"/>
  <c r="F200" i="9"/>
  <c r="K7" i="5"/>
  <c r="C52" i="9"/>
  <c r="O116" i="9"/>
  <c r="E35" i="9"/>
  <c r="I89" i="9"/>
  <c r="I106" i="9"/>
  <c r="F62" i="9"/>
  <c r="N28" i="9"/>
  <c r="L253" i="9"/>
  <c r="C174" i="9"/>
  <c r="F105" i="9"/>
  <c r="K31" i="9"/>
  <c r="F260" i="9"/>
  <c r="N23" i="9"/>
  <c r="N61" i="9"/>
  <c r="H236" i="9"/>
  <c r="E45" i="9"/>
  <c r="L52" i="9"/>
  <c r="O186" i="9"/>
  <c r="F163" i="9"/>
  <c r="I48" i="9"/>
  <c r="L36" i="9"/>
  <c r="N237" i="9"/>
  <c r="H49" i="9"/>
  <c r="E62" i="9"/>
  <c r="H141" i="9"/>
  <c r="L82" i="9"/>
  <c r="N114" i="9"/>
  <c r="F136" i="9"/>
  <c r="E126" i="9"/>
  <c r="H217" i="9"/>
  <c r="I236" i="9"/>
  <c r="C106" i="9"/>
  <c r="F117" i="9"/>
  <c r="O152" i="9"/>
  <c r="G43" i="3"/>
  <c r="C252" i="9"/>
  <c r="F217" i="9"/>
  <c r="N229" i="9"/>
  <c r="K66" i="9"/>
  <c r="C104" i="9"/>
  <c r="O219" i="9"/>
  <c r="E234" i="9"/>
  <c r="K194" i="9"/>
  <c r="L273" i="9"/>
  <c r="C272" i="9"/>
  <c r="H85" i="9"/>
  <c r="C109" i="9"/>
  <c r="I37" i="9"/>
  <c r="N194" i="9"/>
  <c r="F36" i="9"/>
  <c r="O26" i="9"/>
  <c r="H219" i="9"/>
  <c r="E149" i="9"/>
  <c r="I101" i="9"/>
  <c r="I68" i="9"/>
  <c r="K64" i="9"/>
  <c r="N119" i="9"/>
  <c r="E218" i="9"/>
  <c r="O213" i="9"/>
  <c r="O44" i="9"/>
  <c r="F153" i="9"/>
  <c r="I73" i="9"/>
  <c r="N37" i="9"/>
  <c r="I232" i="9"/>
  <c r="E220" i="9"/>
  <c r="I120" i="9"/>
  <c r="I122" i="9"/>
  <c r="N30" i="9"/>
  <c r="K143" i="9"/>
  <c r="E47" i="9"/>
  <c r="K141" i="9"/>
  <c r="H238" i="9"/>
  <c r="E185" i="9"/>
  <c r="G34" i="3"/>
  <c r="K239" i="9"/>
  <c r="N152" i="9"/>
  <c r="F28" i="9"/>
  <c r="H194" i="9"/>
  <c r="C271" i="9"/>
  <c r="L77" i="9"/>
  <c r="I194" i="9"/>
  <c r="O238" i="9"/>
  <c r="O159" i="9"/>
  <c r="N263" i="9"/>
  <c r="K201" i="9"/>
  <c r="K155" i="9"/>
  <c r="L260" i="9"/>
  <c r="N251" i="9"/>
  <c r="K151" i="9"/>
  <c r="C195" i="9"/>
  <c r="O191" i="9"/>
  <c r="C193" i="9"/>
  <c r="C148" i="9"/>
  <c r="O139" i="9"/>
  <c r="E214" i="9"/>
  <c r="F251" i="9"/>
  <c r="O74" i="3"/>
  <c r="K9" i="3"/>
  <c r="E65" i="9"/>
  <c r="C69" i="9"/>
  <c r="N162" i="9"/>
  <c r="L160" i="9"/>
  <c r="O230" i="9"/>
  <c r="E191" i="9"/>
  <c r="H185" i="9"/>
  <c r="C35" i="9"/>
  <c r="I192" i="9"/>
  <c r="O42" i="3"/>
  <c r="H24" i="9"/>
  <c r="I121" i="9"/>
  <c r="K37" i="9"/>
  <c r="I196" i="9"/>
  <c r="H160" i="9"/>
  <c r="K255" i="9"/>
  <c r="H233" i="9"/>
  <c r="L48" i="9"/>
  <c r="H164" i="9"/>
  <c r="E221" i="9"/>
  <c r="L66" i="9"/>
  <c r="E232" i="9"/>
  <c r="K108" i="9"/>
  <c r="E147" i="9"/>
  <c r="C124" i="9"/>
  <c r="L43" i="9"/>
  <c r="N174" i="9"/>
  <c r="F214" i="9"/>
  <c r="F195" i="9"/>
  <c r="O125" i="9"/>
  <c r="L33" i="9"/>
  <c r="C185" i="9"/>
  <c r="O235" i="9"/>
  <c r="O127" i="9"/>
  <c r="E215" i="9"/>
  <c r="N227" i="9"/>
  <c r="I136" i="9"/>
  <c r="F181" i="9"/>
  <c r="K9" i="5"/>
  <c r="O264" i="9"/>
  <c r="F272" i="9"/>
  <c r="K12" i="3"/>
  <c r="H280" i="9"/>
  <c r="K126" i="9"/>
  <c r="F201" i="9"/>
  <c r="K61" i="9"/>
  <c r="H235" i="9"/>
  <c r="L67" i="9"/>
  <c r="L99" i="9"/>
  <c r="O75" i="3"/>
  <c r="N160" i="9"/>
  <c r="I103" i="9"/>
  <c r="G44" i="3"/>
  <c r="H159" i="9"/>
  <c r="C196" i="9"/>
  <c r="C64" i="9"/>
  <c r="E261" i="9"/>
  <c r="L204" i="9"/>
  <c r="K12" i="5"/>
  <c r="E138" i="9"/>
  <c r="F174" i="9"/>
  <c r="I140" i="9"/>
  <c r="C98" i="9"/>
  <c r="I116" i="9"/>
  <c r="N40" i="9"/>
  <c r="K64" i="3"/>
  <c r="L116" i="9"/>
  <c r="I105" i="9"/>
  <c r="C66" i="9"/>
  <c r="I25" i="9"/>
  <c r="I180" i="9"/>
  <c r="K84" i="9"/>
  <c r="O138" i="9"/>
  <c r="I156" i="9"/>
  <c r="I235" i="9"/>
  <c r="O115" i="9"/>
  <c r="K251" i="9"/>
  <c r="F228" i="9"/>
  <c r="K279" i="9"/>
  <c r="L237" i="9"/>
  <c r="L256" i="9"/>
  <c r="F199" i="9"/>
  <c r="C273" i="9"/>
  <c r="F43" i="9"/>
  <c r="K277" i="9"/>
  <c r="I265" i="9"/>
  <c r="C177" i="9"/>
  <c r="E239" i="9"/>
  <c r="C33" i="9"/>
  <c r="C257" i="9"/>
  <c r="N259" i="9"/>
  <c r="E49" i="9"/>
  <c r="O187" i="9"/>
  <c r="E255" i="9"/>
  <c r="F41" i="9"/>
  <c r="L196" i="9"/>
  <c r="E40" i="9"/>
  <c r="O280" i="9"/>
  <c r="K258" i="9"/>
  <c r="K51" i="9"/>
  <c r="N79" i="9"/>
  <c r="K68" i="3"/>
  <c r="I163" i="9"/>
  <c r="H39" i="9"/>
  <c r="O82" i="9"/>
  <c r="E41" i="9"/>
  <c r="F239" i="9"/>
  <c r="C238" i="9"/>
  <c r="I242" i="9"/>
  <c r="H82" i="9"/>
  <c r="N50" i="9"/>
  <c r="C165" i="9"/>
  <c r="C38" i="9"/>
  <c r="C276" i="9"/>
  <c r="L217" i="9"/>
  <c r="C60" i="9"/>
  <c r="O257" i="9"/>
  <c r="N90" i="9"/>
  <c r="L25" i="9"/>
  <c r="L200" i="9"/>
  <c r="K22" i="9"/>
  <c r="I29" i="9"/>
  <c r="O69" i="3"/>
  <c r="G39" i="3"/>
  <c r="O27" i="9"/>
  <c r="O80" i="9"/>
  <c r="H201" i="9"/>
  <c r="L124" i="9"/>
  <c r="C141" i="9"/>
  <c r="C102" i="9"/>
  <c r="N164" i="9"/>
  <c r="O41" i="3"/>
  <c r="H75" i="9"/>
  <c r="I239" i="9"/>
  <c r="L242" i="9"/>
  <c r="O67" i="9"/>
  <c r="F145" i="9"/>
  <c r="K19" i="3"/>
  <c r="L276" i="9"/>
  <c r="K65" i="9"/>
  <c r="K15" i="5"/>
  <c r="N118" i="9"/>
  <c r="O268" i="9"/>
  <c r="H265" i="9"/>
  <c r="K124" i="9"/>
  <c r="C233" i="9"/>
  <c r="K11" i="5"/>
  <c r="I164" i="9"/>
  <c r="H229" i="9"/>
  <c r="K32" i="9"/>
  <c r="N78" i="9"/>
  <c r="N144" i="9"/>
  <c r="K183" i="9"/>
  <c r="K149" i="9"/>
  <c r="L278" i="9"/>
  <c r="C80" i="9"/>
  <c r="L64" i="9"/>
  <c r="N250" i="9"/>
  <c r="O242" i="9"/>
  <c r="N230" i="9"/>
  <c r="L139" i="9"/>
  <c r="N65" i="9"/>
  <c r="O279" i="9"/>
  <c r="E103" i="9"/>
  <c r="I185" i="9"/>
  <c r="K278" i="9"/>
  <c r="O73" i="3"/>
  <c r="F230" i="9"/>
  <c r="K144" i="9"/>
  <c r="C44" i="9"/>
  <c r="N109" i="9"/>
  <c r="K107" i="9"/>
  <c r="I160" i="9"/>
  <c r="H70" i="9"/>
  <c r="E227" i="9"/>
  <c r="N115" i="9"/>
  <c r="O113" i="9"/>
  <c r="C161" i="9"/>
  <c r="K109" i="9"/>
  <c r="H112" i="9"/>
  <c r="N41" i="9"/>
  <c r="L114" i="9"/>
  <c r="F102" i="9"/>
  <c r="O227" i="9"/>
  <c r="L89" i="9"/>
  <c r="O71" i="9"/>
  <c r="L181" i="9"/>
  <c r="C77" i="9"/>
  <c r="E204" i="9"/>
  <c r="C190" i="9"/>
  <c r="E195" i="9"/>
  <c r="C258" i="9"/>
  <c r="F204" i="9"/>
  <c r="G61" i="3"/>
  <c r="H26" i="9"/>
  <c r="F114" i="9"/>
  <c r="E150" i="9"/>
  <c r="O199" i="9"/>
  <c r="L186" i="9"/>
  <c r="N83" i="9"/>
  <c r="E111" i="9"/>
  <c r="E238" i="9"/>
  <c r="G64" i="3"/>
  <c r="O28" i="9"/>
  <c r="K213" i="9"/>
  <c r="F258" i="9"/>
  <c r="I269" i="9"/>
  <c r="K233" i="9"/>
  <c r="K179" i="9"/>
  <c r="L259" i="9"/>
  <c r="C163" i="9"/>
  <c r="L270" i="9"/>
  <c r="I144" i="9"/>
  <c r="K8" i="3"/>
  <c r="E157" i="9"/>
  <c r="H31" i="9"/>
  <c r="E99" i="9"/>
  <c r="F82" i="9"/>
  <c r="I126" i="9"/>
  <c r="L213" i="9"/>
  <c r="H154" i="9"/>
  <c r="F37" i="9"/>
  <c r="H50" i="9"/>
  <c r="K275" i="9"/>
  <c r="I225" i="9"/>
  <c r="F61" i="9"/>
  <c r="O200" i="9"/>
  <c r="E225" i="9"/>
  <c r="G74" i="3"/>
  <c r="K49" i="9"/>
  <c r="N110" i="9"/>
  <c r="H67" i="9"/>
  <c r="E79" i="9"/>
  <c r="H25" i="9"/>
  <c r="K252" i="9"/>
  <c r="C191" i="9"/>
  <c r="O63" i="3"/>
  <c r="O123" i="9"/>
  <c r="F213" i="9"/>
  <c r="K7" i="3"/>
  <c r="L261" i="9"/>
  <c r="I175" i="9"/>
  <c r="F275" i="9"/>
  <c r="K145" i="9"/>
  <c r="I275" i="9"/>
  <c r="K33" i="9"/>
  <c r="I35" i="9"/>
  <c r="E82" i="9"/>
  <c r="G41" i="3"/>
  <c r="E187" i="9"/>
  <c r="K44" i="3"/>
  <c r="H61" i="9"/>
  <c r="L79" i="9"/>
  <c r="H88" i="9"/>
  <c r="F24" i="9"/>
  <c r="I90" i="9"/>
  <c r="H36" i="9"/>
  <c r="H126" i="9"/>
  <c r="H239" i="9"/>
  <c r="I71" i="9"/>
  <c r="O145" i="9"/>
  <c r="H152" i="9"/>
  <c r="N204" i="9"/>
  <c r="N80" i="9"/>
  <c r="L72" i="9"/>
  <c r="G48" i="3"/>
  <c r="L274" i="9"/>
  <c r="L69" i="9"/>
  <c r="I273" i="9"/>
  <c r="E154" i="9"/>
  <c r="O45" i="9"/>
  <c r="K48" i="3"/>
  <c r="H78" i="9"/>
  <c r="O48" i="3"/>
  <c r="F76" i="9"/>
  <c r="H86" i="9"/>
  <c r="L185" i="9"/>
  <c r="I118" i="9"/>
  <c r="G66" i="3"/>
  <c r="L74" i="9"/>
  <c r="F119" i="9"/>
  <c r="I99" i="9"/>
  <c r="K17" i="3"/>
  <c r="C194" i="9"/>
  <c r="N71" i="9"/>
  <c r="N113" i="9"/>
  <c r="K227" i="9"/>
  <c r="K70" i="9"/>
  <c r="K214" i="9"/>
  <c r="E269" i="9"/>
  <c r="C63" i="9"/>
  <c r="L104" i="9"/>
  <c r="K47" i="3"/>
  <c r="F122" i="9"/>
  <c r="C123" i="9"/>
  <c r="K216" i="9"/>
  <c r="N33" i="9"/>
  <c r="F143" i="9"/>
  <c r="E268" i="9"/>
  <c r="K264" i="9"/>
  <c r="H192" i="9"/>
  <c r="N276" i="9"/>
  <c r="G58" i="3"/>
  <c r="C198" i="9"/>
  <c r="K16" i="5"/>
  <c r="F231" i="9"/>
  <c r="N256" i="9"/>
  <c r="O215" i="9"/>
  <c r="H87" i="9"/>
  <c r="K150" i="9"/>
  <c r="L42" i="9"/>
  <c r="K199" i="9"/>
  <c r="K230" i="9"/>
  <c r="O103" i="9"/>
  <c r="H28" i="9"/>
  <c r="F100" i="9"/>
  <c r="O119" i="9"/>
  <c r="F64" i="9"/>
  <c r="C36" i="9"/>
  <c r="H198" i="9"/>
  <c r="N235" i="9"/>
  <c r="N277" i="9"/>
  <c r="I143" i="9"/>
  <c r="L180" i="9"/>
  <c r="I28" i="9"/>
  <c r="H139" i="9"/>
  <c r="K158" i="9"/>
  <c r="F70" i="9"/>
  <c r="E85" i="9"/>
  <c r="E68" i="9"/>
  <c r="C261" i="9"/>
  <c r="H227" i="9"/>
  <c r="N25" i="9"/>
  <c r="O43" i="9"/>
  <c r="L164" i="9"/>
  <c r="F123" i="9"/>
  <c r="E75" i="9"/>
  <c r="E189" i="9"/>
  <c r="O224" i="9"/>
  <c r="L280" i="9"/>
  <c r="O251" i="9"/>
  <c r="K241" i="9"/>
  <c r="O263" i="9"/>
  <c r="H144" i="9"/>
  <c r="I217" i="9"/>
  <c r="L32" i="9"/>
  <c r="N222" i="9"/>
  <c r="I222" i="9"/>
  <c r="L228" i="9"/>
  <c r="K48" i="9"/>
  <c r="K70" i="3"/>
  <c r="G75" i="3"/>
  <c r="E223" i="9"/>
  <c r="H180" i="9"/>
  <c r="C212" i="9"/>
  <c r="O34" i="3"/>
  <c r="O31" i="9"/>
  <c r="L156" i="9"/>
  <c r="K219" i="9"/>
  <c r="I241" i="9"/>
  <c r="F176" i="9"/>
  <c r="H138" i="9"/>
  <c r="H128" i="9"/>
  <c r="C46" i="9"/>
  <c r="O23" i="9"/>
  <c r="K41" i="9"/>
  <c r="L120" i="9"/>
  <c r="I179" i="9"/>
  <c r="E165" i="9"/>
  <c r="O38" i="9"/>
  <c r="H106" i="9"/>
  <c r="C30" i="9"/>
  <c r="H32" i="9"/>
  <c r="F242" i="9"/>
  <c r="O29" i="9"/>
  <c r="E188" i="9"/>
  <c r="I152" i="9"/>
  <c r="L80" i="9"/>
  <c r="F148" i="9"/>
  <c r="C39" i="9"/>
  <c r="C254" i="9"/>
  <c r="C181" i="9"/>
  <c r="L178" i="9"/>
  <c r="C223" i="9"/>
  <c r="N24" i="9"/>
  <c r="L192" i="9"/>
  <c r="I87" i="9"/>
  <c r="H228" i="9"/>
  <c r="O37" i="3"/>
  <c r="H110" i="9"/>
  <c r="L220" i="9"/>
  <c r="H69" i="9"/>
  <c r="E224" i="9"/>
  <c r="L271" i="9"/>
  <c r="K116" i="9"/>
  <c r="F87" i="9"/>
  <c r="N60" i="9"/>
  <c r="L214" i="9"/>
  <c r="F65" i="9"/>
  <c r="O100" i="9"/>
  <c r="K69" i="9"/>
  <c r="I39" i="9"/>
  <c r="L84" i="9"/>
  <c r="E86" i="9"/>
  <c r="N220" i="9"/>
  <c r="F193" i="9"/>
  <c r="F29" i="9"/>
  <c r="L123" i="9"/>
  <c r="I278" i="9"/>
  <c r="L179" i="9"/>
  <c r="O202" i="9"/>
  <c r="E148" i="9"/>
  <c r="N46" i="9"/>
  <c r="O232" i="9"/>
  <c r="C43" i="9"/>
  <c r="C234" i="9"/>
  <c r="F182" i="9"/>
  <c r="H150" i="9"/>
  <c r="N270" i="9"/>
  <c r="N212" i="9"/>
  <c r="F267" i="9"/>
  <c r="O269" i="9"/>
  <c r="O166" i="9"/>
  <c r="C113" i="9"/>
  <c r="H176" i="9"/>
  <c r="N155" i="9"/>
  <c r="K187" i="9"/>
  <c r="O102" i="9"/>
  <c r="O274" i="9"/>
  <c r="L201" i="9"/>
  <c r="I195" i="9"/>
  <c r="L264" i="9"/>
  <c r="C62" i="9"/>
  <c r="L83" i="9"/>
  <c r="N138" i="9"/>
  <c r="C125" i="9"/>
  <c r="L150" i="9"/>
  <c r="O165" i="9"/>
  <c r="E273" i="9"/>
  <c r="H66" i="9"/>
  <c r="I191" i="9"/>
  <c r="F226" i="9"/>
  <c r="O229" i="9"/>
  <c r="C84" i="9"/>
  <c r="G70" i="3"/>
  <c r="N264" i="9"/>
  <c r="F141" i="9"/>
  <c r="C90" i="9"/>
  <c r="G68" i="3"/>
  <c r="C68" i="9"/>
  <c r="N73" i="9"/>
  <c r="C34" i="9"/>
  <c r="F118" i="9"/>
  <c r="N116" i="9"/>
  <c r="F194" i="9"/>
  <c r="H215" i="9"/>
  <c r="H34" i="9"/>
  <c r="M34" i="9" l="1"/>
  <c r="G34" i="9"/>
  <c r="D34" i="9"/>
  <c r="J34" i="9"/>
  <c r="M68" i="9"/>
  <c r="D68" i="9"/>
  <c r="G68" i="9"/>
  <c r="J68" i="9"/>
  <c r="I68" i="3"/>
  <c r="J68" i="3"/>
  <c r="H68" i="3"/>
  <c r="G90" i="9"/>
  <c r="M90" i="9"/>
  <c r="J90" i="9"/>
  <c r="D90" i="9"/>
  <c r="H70" i="3"/>
  <c r="I70" i="3"/>
  <c r="J70" i="3"/>
  <c r="J84" i="9"/>
  <c r="G84" i="9"/>
  <c r="M84" i="9"/>
  <c r="D84" i="9"/>
  <c r="G125" i="9"/>
  <c r="J125" i="9"/>
  <c r="D125" i="9"/>
  <c r="M125" i="9"/>
  <c r="D62" i="9"/>
  <c r="G62" i="9"/>
  <c r="M62" i="9"/>
  <c r="J62" i="9"/>
  <c r="M113" i="9"/>
  <c r="D113" i="9"/>
  <c r="J113" i="9"/>
  <c r="G113" i="9"/>
  <c r="J234" i="9"/>
  <c r="D234" i="9"/>
  <c r="G234" i="9"/>
  <c r="M234" i="9"/>
  <c r="M43" i="9"/>
  <c r="G43" i="9"/>
  <c r="J43" i="9"/>
  <c r="D43" i="9"/>
  <c r="R37" i="3"/>
  <c r="Q37" i="3"/>
  <c r="P37" i="3"/>
  <c r="J223" i="9"/>
  <c r="D223" i="9"/>
  <c r="G223" i="9"/>
  <c r="M223" i="9"/>
  <c r="D181" i="9"/>
  <c r="J181" i="9"/>
  <c r="M181" i="9"/>
  <c r="G181" i="9"/>
  <c r="J254" i="9"/>
  <c r="D254" i="9"/>
  <c r="M254" i="9"/>
  <c r="G254" i="9"/>
  <c r="J39" i="9"/>
  <c r="D39" i="9"/>
  <c r="G39" i="9"/>
  <c r="M39" i="9"/>
  <c r="D30" i="9"/>
  <c r="J30" i="9"/>
  <c r="M30" i="9"/>
  <c r="G30" i="9"/>
  <c r="J46" i="9"/>
  <c r="D46" i="9"/>
  <c r="G46" i="9"/>
  <c r="M46" i="9"/>
  <c r="Q34" i="3"/>
  <c r="P34" i="3"/>
  <c r="R34" i="3"/>
  <c r="G212" i="9"/>
  <c r="M212" i="9"/>
  <c r="C244" i="9"/>
  <c r="D212" i="9"/>
  <c r="J212" i="9"/>
  <c r="I75" i="3"/>
  <c r="H75" i="3"/>
  <c r="J75" i="3"/>
  <c r="M70" i="3"/>
  <c r="L70" i="3"/>
  <c r="N70" i="3"/>
  <c r="D261" i="9"/>
  <c r="J261" i="9"/>
  <c r="G261" i="9"/>
  <c r="M261" i="9"/>
  <c r="G36" i="9"/>
  <c r="D36" i="9"/>
  <c r="M36" i="9"/>
  <c r="J36" i="9"/>
  <c r="N16" i="5"/>
  <c r="M16" i="5"/>
  <c r="L16" i="5"/>
  <c r="G198" i="9"/>
  <c r="J198" i="9"/>
  <c r="M198" i="9"/>
  <c r="D198" i="9"/>
  <c r="H58" i="3"/>
  <c r="I58" i="3"/>
  <c r="J58" i="3"/>
  <c r="M123" i="9"/>
  <c r="D123" i="9"/>
  <c r="G123" i="9"/>
  <c r="J123" i="9"/>
  <c r="M47" i="3"/>
  <c r="L47" i="3"/>
  <c r="N47" i="3"/>
  <c r="M63" i="9"/>
  <c r="G63" i="9"/>
  <c r="D63" i="9"/>
  <c r="J63" i="9"/>
  <c r="G194" i="9"/>
  <c r="M194" i="9"/>
  <c r="D194" i="9"/>
  <c r="J194" i="9"/>
  <c r="M17" i="3"/>
  <c r="N17" i="3"/>
  <c r="L17" i="3"/>
  <c r="I66" i="3"/>
  <c r="J66" i="3"/>
  <c r="H66" i="3"/>
  <c r="P48" i="3"/>
  <c r="R48" i="3"/>
  <c r="Q48" i="3"/>
  <c r="M48" i="3"/>
  <c r="N48" i="3"/>
  <c r="L48" i="3"/>
  <c r="J48" i="3"/>
  <c r="I48" i="3"/>
  <c r="H48" i="3"/>
  <c r="M44" i="3"/>
  <c r="L44" i="3"/>
  <c r="N44" i="3"/>
  <c r="I41" i="3"/>
  <c r="H41" i="3"/>
  <c r="J41" i="3"/>
  <c r="N7" i="3"/>
  <c r="M7" i="3"/>
  <c r="L7" i="3"/>
  <c r="R63" i="3"/>
  <c r="Q63" i="3"/>
  <c r="P63" i="3"/>
  <c r="G191" i="9"/>
  <c r="M191" i="9"/>
  <c r="J191" i="9"/>
  <c r="D191" i="9"/>
  <c r="J74" i="3"/>
  <c r="H74" i="3"/>
  <c r="I74" i="3"/>
  <c r="L8" i="3"/>
  <c r="N8" i="3"/>
  <c r="M8" i="3"/>
  <c r="M163" i="9"/>
  <c r="G163" i="9"/>
  <c r="J163" i="9"/>
  <c r="D163" i="9"/>
  <c r="I64" i="3"/>
  <c r="J64" i="3"/>
  <c r="H64" i="3"/>
  <c r="I61" i="3"/>
  <c r="J61" i="3"/>
  <c r="H61" i="3"/>
  <c r="D258" i="9"/>
  <c r="G258" i="9"/>
  <c r="J258" i="9"/>
  <c r="M258" i="9"/>
  <c r="G190" i="9"/>
  <c r="M190" i="9"/>
  <c r="D190" i="9"/>
  <c r="J190" i="9"/>
  <c r="J77" i="9"/>
  <c r="D77" i="9"/>
  <c r="M77" i="9"/>
  <c r="G77" i="9"/>
  <c r="M161" i="9"/>
  <c r="J161" i="9"/>
  <c r="D161" i="9"/>
  <c r="G161" i="9"/>
  <c r="M44" i="9"/>
  <c r="J44" i="9"/>
  <c r="D44" i="9"/>
  <c r="G44" i="9"/>
  <c r="P73" i="3"/>
  <c r="R73" i="3"/>
  <c r="Q73" i="3"/>
  <c r="G80" i="9"/>
  <c r="J80" i="9"/>
  <c r="D80" i="9"/>
  <c r="M80" i="9"/>
  <c r="M11" i="5"/>
  <c r="L11" i="5"/>
  <c r="N11" i="5"/>
  <c r="G233" i="9"/>
  <c r="D233" i="9"/>
  <c r="J233" i="9"/>
  <c r="M233" i="9"/>
  <c r="L15" i="5"/>
  <c r="M15" i="5"/>
  <c r="N15" i="5"/>
  <c r="M19" i="3"/>
  <c r="N19" i="3"/>
  <c r="L19" i="3"/>
  <c r="P41" i="3"/>
  <c r="Q41" i="3"/>
  <c r="R41" i="3"/>
  <c r="M102" i="9"/>
  <c r="G102" i="9"/>
  <c r="J102" i="9"/>
  <c r="D102" i="9"/>
  <c r="D141" i="9"/>
  <c r="J141" i="9"/>
  <c r="G141" i="9"/>
  <c r="M141" i="9"/>
  <c r="J39" i="3"/>
  <c r="H39" i="3"/>
  <c r="I39" i="3"/>
  <c r="R69" i="3"/>
  <c r="Q69" i="3"/>
  <c r="P69" i="3"/>
  <c r="J60" i="9"/>
  <c r="M60" i="9"/>
  <c r="G60" i="9"/>
  <c r="D60" i="9"/>
  <c r="C92" i="9"/>
  <c r="D276" i="9"/>
  <c r="M276" i="9"/>
  <c r="G276" i="9"/>
  <c r="J276" i="9"/>
  <c r="M38" i="9"/>
  <c r="J38" i="9"/>
  <c r="G38" i="9"/>
  <c r="D38" i="9"/>
  <c r="J165" i="9"/>
  <c r="G165" i="9"/>
  <c r="D165" i="9"/>
  <c r="M165" i="9"/>
  <c r="D238" i="9"/>
  <c r="J238" i="9"/>
  <c r="G238" i="9"/>
  <c r="M238" i="9"/>
  <c r="N68" i="3"/>
  <c r="M68" i="3"/>
  <c r="L68" i="3"/>
  <c r="D257" i="9"/>
  <c r="J257" i="9"/>
  <c r="M257" i="9"/>
  <c r="G257" i="9"/>
  <c r="G33" i="9"/>
  <c r="J33" i="9"/>
  <c r="D33" i="9"/>
  <c r="M33" i="9"/>
  <c r="M177" i="9"/>
  <c r="G177" i="9"/>
  <c r="D177" i="9"/>
  <c r="J177" i="9"/>
  <c r="J273" i="9"/>
  <c r="D273" i="9"/>
  <c r="G273" i="9"/>
  <c r="M273" i="9"/>
  <c r="M66" i="9"/>
  <c r="J66" i="9"/>
  <c r="G66" i="9"/>
  <c r="D66" i="9"/>
  <c r="L64" i="3"/>
  <c r="M64" i="3"/>
  <c r="N64" i="3"/>
  <c r="C130" i="9"/>
  <c r="J98" i="9"/>
  <c r="G98" i="9"/>
  <c r="D98" i="9"/>
  <c r="M98" i="9"/>
  <c r="F206" i="9"/>
  <c r="E206" i="9" s="1"/>
  <c r="D8" i="9" s="1"/>
  <c r="M12" i="5"/>
  <c r="N12" i="5"/>
  <c r="L12" i="5"/>
  <c r="D64" i="9"/>
  <c r="J64" i="9"/>
  <c r="G64" i="9"/>
  <c r="M64" i="9"/>
  <c r="J196" i="9"/>
  <c r="M196" i="9"/>
  <c r="D196" i="9"/>
  <c r="G196" i="9"/>
  <c r="I44" i="3"/>
  <c r="H44" i="3"/>
  <c r="J44" i="3"/>
  <c r="P75" i="3"/>
  <c r="R75" i="3"/>
  <c r="Q75" i="3"/>
  <c r="N12" i="3"/>
  <c r="L12" i="3"/>
  <c r="M12" i="3"/>
  <c r="L9" i="5"/>
  <c r="N9" i="5"/>
  <c r="M9" i="5"/>
  <c r="I168" i="9"/>
  <c r="H168" i="9" s="1"/>
  <c r="G12" i="9" s="1"/>
  <c r="J185" i="9"/>
  <c r="M185" i="9"/>
  <c r="G185" i="9"/>
  <c r="D185" i="9"/>
  <c r="J124" i="9"/>
  <c r="G124" i="9"/>
  <c r="D124" i="9"/>
  <c r="M124" i="9"/>
  <c r="R42" i="3"/>
  <c r="Q42" i="3"/>
  <c r="P42" i="3"/>
  <c r="D35" i="9"/>
  <c r="M35" i="9"/>
  <c r="J35" i="9"/>
  <c r="G35" i="9"/>
  <c r="M69" i="9"/>
  <c r="G69" i="9"/>
  <c r="J69" i="9"/>
  <c r="D69" i="9"/>
  <c r="L9" i="3"/>
  <c r="N9" i="3"/>
  <c r="M9" i="3"/>
  <c r="R74" i="3"/>
  <c r="P74" i="3"/>
  <c r="Q74" i="3"/>
  <c r="G148" i="9"/>
  <c r="D148" i="9"/>
  <c r="J148" i="9"/>
  <c r="M148" i="9"/>
  <c r="D193" i="9"/>
  <c r="J193" i="9"/>
  <c r="M193" i="9"/>
  <c r="G193" i="9"/>
  <c r="M195" i="9"/>
  <c r="J195" i="9"/>
  <c r="G195" i="9"/>
  <c r="D195" i="9"/>
  <c r="M271" i="9"/>
  <c r="J271" i="9"/>
  <c r="D271" i="9"/>
  <c r="G271" i="9"/>
  <c r="J34" i="3"/>
  <c r="I34" i="3"/>
  <c r="H34" i="3"/>
  <c r="M109" i="9"/>
  <c r="J109" i="9"/>
  <c r="D109" i="9"/>
  <c r="G109" i="9"/>
  <c r="M272" i="9"/>
  <c r="G272" i="9"/>
  <c r="D272" i="9"/>
  <c r="J272" i="9"/>
  <c r="D104" i="9"/>
  <c r="J104" i="9"/>
  <c r="M104" i="9"/>
  <c r="G104" i="9"/>
  <c r="D252" i="9"/>
  <c r="G252" i="9"/>
  <c r="M252" i="9"/>
  <c r="J252" i="9"/>
  <c r="H43" i="3"/>
  <c r="J43" i="3"/>
  <c r="I43" i="3"/>
  <c r="D106" i="9"/>
  <c r="G106" i="9"/>
  <c r="M106" i="9"/>
  <c r="J106" i="9"/>
  <c r="F168" i="9"/>
  <c r="E168" i="9" s="1"/>
  <c r="D12" i="9" s="1"/>
  <c r="J174" i="9"/>
  <c r="M174" i="9"/>
  <c r="C206" i="9"/>
  <c r="D174" i="9"/>
  <c r="G174" i="9"/>
  <c r="D52" i="9"/>
  <c r="G52" i="9"/>
  <c r="M52" i="9"/>
  <c r="J52" i="9"/>
  <c r="L7" i="5"/>
  <c r="M7" i="5"/>
  <c r="N7" i="5"/>
  <c r="M49" i="9"/>
  <c r="J49" i="9"/>
  <c r="G49" i="9"/>
  <c r="D49" i="9"/>
  <c r="H67" i="3"/>
  <c r="J67" i="3"/>
  <c r="I67" i="3"/>
  <c r="J192" i="9"/>
  <c r="G192" i="9"/>
  <c r="M192" i="9"/>
  <c r="D192" i="9"/>
  <c r="G143" i="9"/>
  <c r="J143" i="9"/>
  <c r="M143" i="9"/>
  <c r="D143" i="9"/>
  <c r="M188" i="9"/>
  <c r="J188" i="9"/>
  <c r="G188" i="9"/>
  <c r="D188" i="9"/>
  <c r="M48" i="9"/>
  <c r="D48" i="9"/>
  <c r="G48" i="9"/>
  <c r="J48" i="9"/>
  <c r="J151" i="9"/>
  <c r="M151" i="9"/>
  <c r="G151" i="9"/>
  <c r="D151" i="9"/>
  <c r="G179" i="9"/>
  <c r="J179" i="9"/>
  <c r="M179" i="9"/>
  <c r="D179" i="9"/>
  <c r="L17" i="5"/>
  <c r="M17" i="5"/>
  <c r="N17" i="5"/>
  <c r="I37" i="3"/>
  <c r="J37" i="3"/>
  <c r="H37" i="3"/>
  <c r="I92" i="9"/>
  <c r="H92" i="9" s="1"/>
  <c r="G4" i="9" s="1"/>
  <c r="I54" i="9"/>
  <c r="H54" i="9" s="1"/>
  <c r="G16" i="9" s="1"/>
  <c r="J187" i="9"/>
  <c r="D187" i="9"/>
  <c r="G187" i="9"/>
  <c r="M187" i="9"/>
  <c r="J147" i="9"/>
  <c r="M147" i="9"/>
  <c r="D147" i="9"/>
  <c r="G147" i="9"/>
  <c r="R39" i="3"/>
  <c r="P39" i="3"/>
  <c r="Q39" i="3"/>
  <c r="M63" i="3"/>
  <c r="N63" i="3"/>
  <c r="L63" i="3"/>
  <c r="J49" i="3"/>
  <c r="H49" i="3"/>
  <c r="I49" i="3"/>
  <c r="L206" i="9"/>
  <c r="K206" i="9" s="1"/>
  <c r="J8" i="9" s="1"/>
  <c r="N10" i="5"/>
  <c r="L10" i="5"/>
  <c r="M10" i="5"/>
  <c r="L13" i="5"/>
  <c r="M13" i="5"/>
  <c r="N13" i="5"/>
  <c r="M155" i="9"/>
  <c r="D155" i="9"/>
  <c r="J155" i="9"/>
  <c r="G155" i="9"/>
  <c r="Q61" i="3"/>
  <c r="P61" i="3"/>
  <c r="R61" i="3"/>
  <c r="D241" i="9"/>
  <c r="M241" i="9"/>
  <c r="J241" i="9"/>
  <c r="G241" i="9"/>
  <c r="G214" i="9"/>
  <c r="D214" i="9"/>
  <c r="J214" i="9"/>
  <c r="M214" i="9"/>
  <c r="M178" i="9"/>
  <c r="J178" i="9"/>
  <c r="D178" i="9"/>
  <c r="G178" i="9"/>
  <c r="P44" i="3"/>
  <c r="Q44" i="3"/>
  <c r="R44" i="3"/>
  <c r="D70" i="9"/>
  <c r="G70" i="9"/>
  <c r="M70" i="9"/>
  <c r="J70" i="9"/>
  <c r="M87" i="9"/>
  <c r="D87" i="9"/>
  <c r="J87" i="9"/>
  <c r="G87" i="9"/>
  <c r="N61" i="3"/>
  <c r="L61" i="3"/>
  <c r="M61" i="3"/>
  <c r="H42" i="3"/>
  <c r="I42" i="3"/>
  <c r="J42" i="3"/>
  <c r="L15" i="3"/>
  <c r="N15" i="3"/>
  <c r="M15" i="3"/>
  <c r="D222" i="9"/>
  <c r="G222" i="9"/>
  <c r="J222" i="9"/>
  <c r="M222" i="9"/>
  <c r="R36" i="3"/>
  <c r="P36" i="3"/>
  <c r="Q36" i="3"/>
  <c r="N19" i="5"/>
  <c r="M19" i="5"/>
  <c r="L19" i="5"/>
  <c r="P57" i="3"/>
  <c r="Q57" i="3"/>
  <c r="R57" i="3"/>
  <c r="L46" i="3"/>
  <c r="N46" i="3"/>
  <c r="M46" i="3"/>
  <c r="D115" i="9"/>
  <c r="M115" i="9"/>
  <c r="G115" i="9"/>
  <c r="J115" i="9"/>
  <c r="D154" i="9"/>
  <c r="G154" i="9"/>
  <c r="J154" i="9"/>
  <c r="M154" i="9"/>
  <c r="L130" i="9"/>
  <c r="K130" i="9" s="1"/>
  <c r="J6" i="9" s="1"/>
  <c r="D230" i="9"/>
  <c r="G230" i="9"/>
  <c r="M230" i="9"/>
  <c r="J230" i="9"/>
  <c r="M260" i="9"/>
  <c r="G260" i="9"/>
  <c r="D260" i="9"/>
  <c r="J260" i="9"/>
  <c r="N67" i="3"/>
  <c r="M67" i="3"/>
  <c r="L67" i="3"/>
  <c r="P68" i="3"/>
  <c r="R68" i="3"/>
  <c r="Q68" i="3"/>
  <c r="R72" i="3"/>
  <c r="Q72" i="3"/>
  <c r="P72" i="3"/>
  <c r="C54" i="9"/>
  <c r="J22" i="9"/>
  <c r="G22" i="9"/>
  <c r="M22" i="9"/>
  <c r="D22" i="9"/>
  <c r="I32" i="3"/>
  <c r="H32" i="3"/>
  <c r="J32" i="3"/>
  <c r="L14" i="5"/>
  <c r="M14" i="5"/>
  <c r="N14" i="5"/>
  <c r="M199" i="9"/>
  <c r="G199" i="9"/>
  <c r="J199" i="9"/>
  <c r="D199" i="9"/>
  <c r="G262" i="9"/>
  <c r="M262" i="9"/>
  <c r="J262" i="9"/>
  <c r="D262" i="9"/>
  <c r="G200" i="9"/>
  <c r="D200" i="9"/>
  <c r="M200" i="9"/>
  <c r="J200" i="9"/>
  <c r="L244" i="9"/>
  <c r="K244" i="9" s="1"/>
  <c r="J10" i="9" s="1"/>
  <c r="M122" i="9"/>
  <c r="G122" i="9"/>
  <c r="J122" i="9"/>
  <c r="D122" i="9"/>
  <c r="J116" i="9"/>
  <c r="G116" i="9"/>
  <c r="D116" i="9"/>
  <c r="M116" i="9"/>
  <c r="J153" i="9"/>
  <c r="M153" i="9"/>
  <c r="D153" i="9"/>
  <c r="G153" i="9"/>
  <c r="G51" i="9"/>
  <c r="M51" i="9"/>
  <c r="D51" i="9"/>
  <c r="J51" i="9"/>
  <c r="L18" i="5"/>
  <c r="M18" i="5"/>
  <c r="N18" i="5"/>
  <c r="L21" i="3"/>
  <c r="N21" i="3"/>
  <c r="M21" i="3"/>
  <c r="D41" i="9"/>
  <c r="M41" i="9"/>
  <c r="G41" i="9"/>
  <c r="J41" i="9"/>
  <c r="R31" i="3"/>
  <c r="P31" i="3"/>
  <c r="Q31" i="3"/>
  <c r="M20" i="3"/>
  <c r="L20" i="3"/>
  <c r="N20" i="3"/>
  <c r="F92" i="9"/>
  <c r="E92" i="9" s="1"/>
  <c r="D4" i="9" s="1"/>
  <c r="M32" i="3"/>
  <c r="N32" i="3"/>
  <c r="L32" i="3"/>
  <c r="F282" i="9"/>
  <c r="E282" i="9" s="1"/>
  <c r="D14" i="9" s="1"/>
  <c r="I65" i="3"/>
  <c r="H65" i="3"/>
  <c r="J65" i="3"/>
  <c r="F130" i="9"/>
  <c r="E130" i="9" s="1"/>
  <c r="D6" i="9" s="1"/>
  <c r="M114" i="9"/>
  <c r="D114" i="9"/>
  <c r="G114" i="9"/>
  <c r="J114" i="9"/>
  <c r="M107" i="9"/>
  <c r="G107" i="9"/>
  <c r="J107" i="9"/>
  <c r="D107" i="9"/>
  <c r="L24" i="5"/>
  <c r="M24" i="5"/>
  <c r="N24" i="5"/>
  <c r="M66" i="3"/>
  <c r="L66" i="3"/>
  <c r="N66" i="3"/>
  <c r="D197" i="9"/>
  <c r="G197" i="9"/>
  <c r="M197" i="9"/>
  <c r="J197" i="9"/>
  <c r="H62" i="3"/>
  <c r="I62" i="3"/>
  <c r="J62" i="3"/>
  <c r="G159" i="9"/>
  <c r="J159" i="9"/>
  <c r="M159" i="9"/>
  <c r="D159" i="9"/>
  <c r="Q67" i="3"/>
  <c r="P67" i="3"/>
  <c r="R67" i="3"/>
  <c r="L21" i="5"/>
  <c r="N21" i="5"/>
  <c r="M21" i="5"/>
  <c r="L69" i="3"/>
  <c r="N69" i="3"/>
  <c r="M69" i="3"/>
  <c r="M279" i="9"/>
  <c r="G279" i="9"/>
  <c r="D279" i="9"/>
  <c r="J279" i="9"/>
  <c r="H60" i="3"/>
  <c r="I60" i="3"/>
  <c r="J60" i="3"/>
  <c r="I71" i="3"/>
  <c r="J71" i="3"/>
  <c r="H71" i="3"/>
  <c r="J229" i="9"/>
  <c r="G229" i="9"/>
  <c r="D229" i="9"/>
  <c r="M229" i="9"/>
  <c r="N60" i="3"/>
  <c r="L60" i="3"/>
  <c r="M60" i="3"/>
  <c r="J110" i="9"/>
  <c r="M110" i="9"/>
  <c r="D110" i="9"/>
  <c r="G110" i="9"/>
  <c r="Q38" i="3"/>
  <c r="R38" i="3"/>
  <c r="P38" i="3"/>
  <c r="D120" i="9"/>
  <c r="M120" i="9"/>
  <c r="G120" i="9"/>
  <c r="J120" i="9"/>
  <c r="G218" i="9"/>
  <c r="M218" i="9"/>
  <c r="J218" i="9"/>
  <c r="D218" i="9"/>
  <c r="M34" i="3"/>
  <c r="N34" i="3"/>
  <c r="L34" i="3"/>
  <c r="N25" i="3"/>
  <c r="M25" i="3"/>
  <c r="L25" i="3"/>
  <c r="G242" i="9"/>
  <c r="J242" i="9"/>
  <c r="M242" i="9"/>
  <c r="D242" i="9"/>
  <c r="D224" i="9"/>
  <c r="M224" i="9"/>
  <c r="G224" i="9"/>
  <c r="J224" i="9"/>
  <c r="J221" i="9"/>
  <c r="D221" i="9"/>
  <c r="M221" i="9"/>
  <c r="G221" i="9"/>
  <c r="L282" i="9"/>
  <c r="K282" i="9" s="1"/>
  <c r="J14" i="9" s="1"/>
  <c r="L56" i="3"/>
  <c r="M56" i="3"/>
  <c r="N56" i="3"/>
  <c r="M36" i="3"/>
  <c r="L36" i="3"/>
  <c r="N36" i="3"/>
  <c r="M75" i="3"/>
  <c r="L75" i="3"/>
  <c r="N75" i="3"/>
  <c r="M144" i="9"/>
  <c r="J144" i="9"/>
  <c r="D144" i="9"/>
  <c r="G144" i="9"/>
  <c r="D160" i="9"/>
  <c r="J160" i="9"/>
  <c r="M160" i="9"/>
  <c r="G160" i="9"/>
  <c r="G202" i="9"/>
  <c r="M202" i="9"/>
  <c r="J202" i="9"/>
  <c r="D202" i="9"/>
  <c r="H56" i="3"/>
  <c r="I56" i="3"/>
  <c r="J56" i="3"/>
  <c r="P64" i="3"/>
  <c r="R64" i="3"/>
  <c r="Q64" i="3"/>
  <c r="I59" i="3"/>
  <c r="J59" i="3"/>
  <c r="H59" i="3"/>
  <c r="M239" i="9"/>
  <c r="G239" i="9"/>
  <c r="J239" i="9"/>
  <c r="D239" i="9"/>
  <c r="M183" i="9"/>
  <c r="J183" i="9"/>
  <c r="G183" i="9"/>
  <c r="D183" i="9"/>
  <c r="N41" i="3"/>
  <c r="M41" i="3"/>
  <c r="L41" i="3"/>
  <c r="P65" i="3"/>
  <c r="R65" i="3"/>
  <c r="Q65" i="3"/>
  <c r="J158" i="9"/>
  <c r="G158" i="9"/>
  <c r="D158" i="9"/>
  <c r="M158" i="9"/>
  <c r="I244" i="9"/>
  <c r="H244" i="9" s="1"/>
  <c r="G10" i="9" s="1"/>
  <c r="J81" i="9"/>
  <c r="M81" i="9"/>
  <c r="G81" i="9"/>
  <c r="D81" i="9"/>
  <c r="R35" i="3"/>
  <c r="Q35" i="3"/>
  <c r="P35" i="3"/>
  <c r="M65" i="3"/>
  <c r="N65" i="3"/>
  <c r="L65" i="3"/>
  <c r="N74" i="3"/>
  <c r="L74" i="3"/>
  <c r="M74" i="3"/>
  <c r="M86" i="9"/>
  <c r="D86" i="9"/>
  <c r="G86" i="9"/>
  <c r="J86" i="9"/>
  <c r="I69" i="3"/>
  <c r="J69" i="3"/>
  <c r="H69" i="3"/>
  <c r="M47" i="9"/>
  <c r="J47" i="9"/>
  <c r="D47" i="9"/>
  <c r="G47" i="9"/>
  <c r="N6" i="5"/>
  <c r="L6" i="5"/>
  <c r="M6" i="5"/>
  <c r="G82" i="9"/>
  <c r="D82" i="9"/>
  <c r="M82" i="9"/>
  <c r="J82" i="9"/>
  <c r="M23" i="3"/>
  <c r="N23" i="3"/>
  <c r="L23" i="3"/>
  <c r="J142" i="9"/>
  <c r="D142" i="9"/>
  <c r="M142" i="9"/>
  <c r="G142" i="9"/>
  <c r="N43" i="3"/>
  <c r="M43" i="3"/>
  <c r="L43" i="3"/>
  <c r="M11" i="3"/>
  <c r="L11" i="3"/>
  <c r="N11" i="3"/>
  <c r="J57" i="3"/>
  <c r="H57" i="3"/>
  <c r="I57" i="3"/>
  <c r="M14" i="3"/>
  <c r="L14" i="3"/>
  <c r="N14" i="3"/>
  <c r="L62" i="3"/>
  <c r="N62" i="3"/>
  <c r="M62" i="3"/>
  <c r="P33" i="3"/>
  <c r="Q33" i="3"/>
  <c r="R33" i="3"/>
  <c r="J137" i="9"/>
  <c r="M137" i="9"/>
  <c r="G137" i="9"/>
  <c r="D137" i="9"/>
  <c r="H38" i="3"/>
  <c r="I38" i="3"/>
  <c r="J38" i="3"/>
  <c r="R49" i="3"/>
  <c r="P49" i="3"/>
  <c r="Q49" i="3"/>
  <c r="L8" i="5"/>
  <c r="N8" i="5"/>
  <c r="M8" i="5"/>
  <c r="G175" i="9"/>
  <c r="M175" i="9"/>
  <c r="J175" i="9"/>
  <c r="D175" i="9"/>
  <c r="M13" i="3"/>
  <c r="N13" i="3"/>
  <c r="L13" i="3"/>
  <c r="J111" i="9"/>
  <c r="G111" i="9"/>
  <c r="M111" i="9"/>
  <c r="D111" i="9"/>
  <c r="O54" i="9"/>
  <c r="N54" i="9" s="1"/>
  <c r="M16" i="9" s="1"/>
  <c r="M33" i="3"/>
  <c r="L33" i="3"/>
  <c r="N33" i="3"/>
  <c r="R43" i="3"/>
  <c r="Q43" i="3"/>
  <c r="P43" i="3"/>
  <c r="M78" i="9"/>
  <c r="J78" i="9"/>
  <c r="D78" i="9"/>
  <c r="G78" i="9"/>
  <c r="M232" i="9"/>
  <c r="D232" i="9"/>
  <c r="J232" i="9"/>
  <c r="G232" i="9"/>
  <c r="M72" i="9"/>
  <c r="G72" i="9"/>
  <c r="J72" i="9"/>
  <c r="D72" i="9"/>
  <c r="G73" i="9"/>
  <c r="D73" i="9"/>
  <c r="M73" i="9"/>
  <c r="J73" i="9"/>
  <c r="J227" i="9"/>
  <c r="G227" i="9"/>
  <c r="M227" i="9"/>
  <c r="D227" i="9"/>
  <c r="M255" i="9"/>
  <c r="G255" i="9"/>
  <c r="J255" i="9"/>
  <c r="D255" i="9"/>
  <c r="O244" i="9"/>
  <c r="N244" i="9" s="1"/>
  <c r="M10" i="9" s="1"/>
  <c r="G37" i="9"/>
  <c r="M37" i="9"/>
  <c r="J37" i="9"/>
  <c r="D37" i="9"/>
  <c r="G264" i="9"/>
  <c r="D264" i="9"/>
  <c r="M264" i="9"/>
  <c r="J264" i="9"/>
  <c r="G277" i="9"/>
  <c r="M277" i="9"/>
  <c r="D277" i="9"/>
  <c r="J277" i="9"/>
  <c r="G184" i="9"/>
  <c r="J184" i="9"/>
  <c r="M184" i="9"/>
  <c r="D184" i="9"/>
  <c r="R32" i="3"/>
  <c r="P32" i="3"/>
  <c r="Q32" i="3"/>
  <c r="G42" i="9"/>
  <c r="D42" i="9"/>
  <c r="J42" i="9"/>
  <c r="M42" i="9"/>
  <c r="M72" i="3"/>
  <c r="L72" i="3"/>
  <c r="N72" i="3"/>
  <c r="J280" i="9"/>
  <c r="M280" i="9"/>
  <c r="G280" i="9"/>
  <c r="D280" i="9"/>
  <c r="Q58" i="3"/>
  <c r="P58" i="3"/>
  <c r="R58" i="3"/>
  <c r="D126" i="9"/>
  <c r="G126" i="9"/>
  <c r="J126" i="9"/>
  <c r="M126" i="9"/>
  <c r="J237" i="9"/>
  <c r="D237" i="9"/>
  <c r="G237" i="9"/>
  <c r="M237" i="9"/>
  <c r="M136" i="9"/>
  <c r="D136" i="9"/>
  <c r="G136" i="9"/>
  <c r="J136" i="9"/>
  <c r="C168" i="9"/>
  <c r="M28" i="9"/>
  <c r="D28" i="9"/>
  <c r="G28" i="9"/>
  <c r="J28" i="9"/>
  <c r="M112" i="9"/>
  <c r="G112" i="9"/>
  <c r="J112" i="9"/>
  <c r="D112" i="9"/>
  <c r="D266" i="9"/>
  <c r="M266" i="9"/>
  <c r="J266" i="9"/>
  <c r="G266" i="9"/>
  <c r="M22" i="5"/>
  <c r="N22" i="5"/>
  <c r="L22" i="5"/>
  <c r="R60" i="3"/>
  <c r="P60" i="3"/>
  <c r="Q60" i="3"/>
  <c r="G101" i="9"/>
  <c r="D101" i="9"/>
  <c r="M101" i="9"/>
  <c r="J101" i="9"/>
  <c r="G203" i="9"/>
  <c r="M203" i="9"/>
  <c r="J203" i="9"/>
  <c r="D203" i="9"/>
  <c r="I130" i="9"/>
  <c r="H130" i="9" s="1"/>
  <c r="G6" i="9" s="1"/>
  <c r="J83" i="9"/>
  <c r="D83" i="9"/>
  <c r="M83" i="9"/>
  <c r="G83" i="9"/>
  <c r="D145" i="9"/>
  <c r="G145" i="9"/>
  <c r="J145" i="9"/>
  <c r="M145" i="9"/>
  <c r="J50" i="9"/>
  <c r="G50" i="9"/>
  <c r="M50" i="9"/>
  <c r="D50" i="9"/>
  <c r="J253" i="9"/>
  <c r="D253" i="9"/>
  <c r="M253" i="9"/>
  <c r="G253" i="9"/>
  <c r="O282" i="9"/>
  <c r="N282" i="9" s="1"/>
  <c r="M14" i="9" s="1"/>
  <c r="D29" i="9"/>
  <c r="M29" i="9"/>
  <c r="J29" i="9"/>
  <c r="G29" i="9"/>
  <c r="D162" i="9"/>
  <c r="J162" i="9"/>
  <c r="M162" i="9"/>
  <c r="G162" i="9"/>
  <c r="J89" i="9"/>
  <c r="D89" i="9"/>
  <c r="M89" i="9"/>
  <c r="G89" i="9"/>
  <c r="O168" i="9"/>
  <c r="N168" i="9" s="1"/>
  <c r="M12" i="9" s="1"/>
  <c r="M27" i="9"/>
  <c r="G27" i="9"/>
  <c r="J27" i="9"/>
  <c r="D27" i="9"/>
  <c r="G139" i="9"/>
  <c r="M139" i="9"/>
  <c r="J139" i="9"/>
  <c r="D139" i="9"/>
  <c r="D186" i="9"/>
  <c r="M186" i="9"/>
  <c r="G186" i="9"/>
  <c r="J186" i="9"/>
  <c r="M23" i="9"/>
  <c r="J23" i="9"/>
  <c r="G23" i="9"/>
  <c r="D23" i="9"/>
  <c r="D156" i="9"/>
  <c r="G156" i="9"/>
  <c r="M156" i="9"/>
  <c r="J156" i="9"/>
  <c r="M99" i="9"/>
  <c r="G99" i="9"/>
  <c r="J99" i="9"/>
  <c r="D99" i="9"/>
  <c r="J32" i="9"/>
  <c r="M32" i="9"/>
  <c r="D32" i="9"/>
  <c r="G32" i="9"/>
  <c r="H72" i="3"/>
  <c r="I72" i="3"/>
  <c r="J72" i="3"/>
  <c r="Q46" i="3"/>
  <c r="R46" i="3"/>
  <c r="P46" i="3"/>
  <c r="M215" i="9"/>
  <c r="J215" i="9"/>
  <c r="D215" i="9"/>
  <c r="G215" i="9"/>
  <c r="M265" i="9"/>
  <c r="J265" i="9"/>
  <c r="G265" i="9"/>
  <c r="D265" i="9"/>
  <c r="D274" i="9"/>
  <c r="G274" i="9"/>
  <c r="M274" i="9"/>
  <c r="J274" i="9"/>
  <c r="H63" i="3"/>
  <c r="J63" i="3"/>
  <c r="I63" i="3"/>
  <c r="M16" i="3"/>
  <c r="L16" i="3"/>
  <c r="N16" i="3"/>
  <c r="J236" i="9"/>
  <c r="M236" i="9"/>
  <c r="D236" i="9"/>
  <c r="G236" i="9"/>
  <c r="J36" i="3"/>
  <c r="I36" i="3"/>
  <c r="H36" i="3"/>
  <c r="I73" i="3"/>
  <c r="J73" i="3"/>
  <c r="H73" i="3"/>
  <c r="Q70" i="3"/>
  <c r="R70" i="3"/>
  <c r="P70" i="3"/>
  <c r="Q47" i="3"/>
  <c r="R47" i="3"/>
  <c r="P47" i="3"/>
  <c r="G76" i="9"/>
  <c r="J76" i="9"/>
  <c r="D76" i="9"/>
  <c r="M76" i="9"/>
  <c r="P40" i="3"/>
  <c r="R40" i="3"/>
  <c r="Q40" i="3"/>
  <c r="J251" i="9"/>
  <c r="G251" i="9"/>
  <c r="M251" i="9"/>
  <c r="D251" i="9"/>
  <c r="I282" i="9"/>
  <c r="H282" i="9" s="1"/>
  <c r="G14" i="9" s="1"/>
  <c r="J45" i="3"/>
  <c r="I45" i="3"/>
  <c r="H45" i="3"/>
  <c r="F244" i="9"/>
  <c r="E244" i="9" s="1"/>
  <c r="D10" i="9" s="1"/>
  <c r="J103" i="9"/>
  <c r="M103" i="9"/>
  <c r="D103" i="9"/>
  <c r="G103" i="9"/>
  <c r="J121" i="9"/>
  <c r="M121" i="9"/>
  <c r="D121" i="9"/>
  <c r="G121" i="9"/>
  <c r="L59" i="3"/>
  <c r="M59" i="3"/>
  <c r="N59" i="3"/>
  <c r="M100" i="9"/>
  <c r="G100" i="9"/>
  <c r="J100" i="9"/>
  <c r="D100" i="9"/>
  <c r="L54" i="9"/>
  <c r="K54" i="9" s="1"/>
  <c r="J16" i="9" s="1"/>
  <c r="L58" i="3"/>
  <c r="N58" i="3"/>
  <c r="M58" i="3"/>
  <c r="M105" i="9"/>
  <c r="J105" i="9"/>
  <c r="G105" i="9"/>
  <c r="D105" i="9"/>
  <c r="G24" i="9"/>
  <c r="M24" i="9"/>
  <c r="J24" i="9"/>
  <c r="D24" i="9"/>
  <c r="G31" i="9"/>
  <c r="J31" i="9"/>
  <c r="D31" i="9"/>
  <c r="M31" i="9"/>
  <c r="M216" i="9"/>
  <c r="J216" i="9"/>
  <c r="D216" i="9"/>
  <c r="G216" i="9"/>
  <c r="M40" i="9"/>
  <c r="D40" i="9"/>
  <c r="J40" i="9"/>
  <c r="G40" i="9"/>
  <c r="J149" i="9"/>
  <c r="M149" i="9"/>
  <c r="D149" i="9"/>
  <c r="G149" i="9"/>
  <c r="J220" i="9"/>
  <c r="D220" i="9"/>
  <c r="M220" i="9"/>
  <c r="G220" i="9"/>
  <c r="M278" i="9"/>
  <c r="J278" i="9"/>
  <c r="D278" i="9"/>
  <c r="G278" i="9"/>
  <c r="L20" i="5"/>
  <c r="M20" i="5"/>
  <c r="N20" i="5"/>
  <c r="O92" i="9"/>
  <c r="N92" i="9" s="1"/>
  <c r="M4" i="9" s="1"/>
  <c r="D164" i="9"/>
  <c r="J164" i="9"/>
  <c r="G164" i="9"/>
  <c r="M164" i="9"/>
  <c r="N40" i="3"/>
  <c r="L40" i="3"/>
  <c r="M40" i="3"/>
  <c r="M37" i="3"/>
  <c r="N37" i="3"/>
  <c r="L37" i="3"/>
  <c r="N39" i="3"/>
  <c r="L39" i="3"/>
  <c r="M39" i="3"/>
  <c r="J204" i="9"/>
  <c r="D204" i="9"/>
  <c r="G204" i="9"/>
  <c r="M204" i="9"/>
  <c r="G119" i="9"/>
  <c r="J119" i="9"/>
  <c r="D119" i="9"/>
  <c r="M119" i="9"/>
  <c r="G138" i="9"/>
  <c r="D138" i="9"/>
  <c r="M138" i="9"/>
  <c r="J138" i="9"/>
  <c r="L42" i="3"/>
  <c r="M42" i="3"/>
  <c r="N42" i="3"/>
  <c r="M45" i="9"/>
  <c r="G45" i="9"/>
  <c r="J45" i="9"/>
  <c r="D45" i="9"/>
  <c r="J256" i="9"/>
  <c r="G256" i="9"/>
  <c r="D256" i="9"/>
  <c r="M256" i="9"/>
  <c r="P45" i="3"/>
  <c r="Q45" i="3"/>
  <c r="R45" i="3"/>
  <c r="Q59" i="3"/>
  <c r="R59" i="3"/>
  <c r="P59" i="3"/>
  <c r="J228" i="9"/>
  <c r="D228" i="9"/>
  <c r="M228" i="9"/>
  <c r="G228" i="9"/>
  <c r="M71" i="3"/>
  <c r="N71" i="3"/>
  <c r="L71" i="3"/>
  <c r="D117" i="9"/>
  <c r="G117" i="9"/>
  <c r="J117" i="9"/>
  <c r="M117" i="9"/>
  <c r="M219" i="9"/>
  <c r="J219" i="9"/>
  <c r="G219" i="9"/>
  <c r="D219" i="9"/>
  <c r="D182" i="9"/>
  <c r="M182" i="9"/>
  <c r="J182" i="9"/>
  <c r="G182" i="9"/>
  <c r="G26" i="9"/>
  <c r="D26" i="9"/>
  <c r="J26" i="9"/>
  <c r="M26" i="9"/>
  <c r="M57" i="3"/>
  <c r="L57" i="3"/>
  <c r="N57" i="3"/>
  <c r="H47" i="3"/>
  <c r="J47" i="3"/>
  <c r="I47" i="3"/>
  <c r="I206" i="9"/>
  <c r="H206" i="9" s="1"/>
  <c r="G8" i="9" s="1"/>
  <c r="L49" i="3"/>
  <c r="M49" i="3"/>
  <c r="N49" i="3"/>
  <c r="R66" i="3"/>
  <c r="P66" i="3"/>
  <c r="Q66" i="3"/>
  <c r="M73" i="3"/>
  <c r="N73" i="3"/>
  <c r="L73" i="3"/>
  <c r="Q56" i="3"/>
  <c r="P56" i="3"/>
  <c r="R56" i="3"/>
  <c r="M176" i="9"/>
  <c r="J176" i="9"/>
  <c r="D176" i="9"/>
  <c r="G176" i="9"/>
  <c r="Q71" i="3"/>
  <c r="P71" i="3"/>
  <c r="R71" i="3"/>
  <c r="I33" i="3"/>
  <c r="H33" i="3"/>
  <c r="J33" i="3"/>
  <c r="M150" i="9"/>
  <c r="J150" i="9"/>
  <c r="G150" i="9"/>
  <c r="D150" i="9"/>
  <c r="L92" i="9"/>
  <c r="K92" i="9" s="1"/>
  <c r="J4" i="9" s="1"/>
  <c r="D152" i="9"/>
  <c r="J152" i="9"/>
  <c r="G152" i="9"/>
  <c r="M152" i="9"/>
  <c r="M10" i="3"/>
  <c r="L10" i="3"/>
  <c r="N10" i="3"/>
  <c r="J157" i="9"/>
  <c r="D157" i="9"/>
  <c r="G157" i="9"/>
  <c r="M157" i="9"/>
  <c r="N38" i="3"/>
  <c r="M38" i="3"/>
  <c r="L38" i="3"/>
  <c r="N31" i="3"/>
  <c r="L31" i="3"/>
  <c r="M31" i="3"/>
  <c r="O206" i="9"/>
  <c r="N206" i="9" s="1"/>
  <c r="M8" i="9" s="1"/>
  <c r="N23" i="5"/>
  <c r="M23" i="5"/>
  <c r="L23" i="5"/>
  <c r="L22" i="3"/>
  <c r="M22" i="3"/>
  <c r="N22" i="3"/>
  <c r="M25" i="9"/>
  <c r="D25" i="9"/>
  <c r="G25" i="9"/>
  <c r="J25" i="9"/>
  <c r="J118" i="9"/>
  <c r="D118" i="9"/>
  <c r="M118" i="9"/>
  <c r="G118" i="9"/>
  <c r="D75" i="9"/>
  <c r="G75" i="9"/>
  <c r="M75" i="9"/>
  <c r="J75" i="9"/>
  <c r="L45" i="3"/>
  <c r="N45" i="3"/>
  <c r="M45" i="3"/>
  <c r="Q50" i="3"/>
  <c r="P50" i="3"/>
  <c r="R50" i="3"/>
  <c r="L168" i="9"/>
  <c r="K168" i="9" s="1"/>
  <c r="J12" i="9" s="1"/>
  <c r="F54" i="9"/>
  <c r="N18" i="3"/>
  <c r="L18" i="3"/>
  <c r="M18" i="3"/>
  <c r="M231" i="9"/>
  <c r="J231" i="9"/>
  <c r="D231" i="9"/>
  <c r="G231" i="9"/>
  <c r="M250" i="9"/>
  <c r="G250" i="9"/>
  <c r="C282" i="9"/>
  <c r="D250" i="9"/>
  <c r="J250" i="9"/>
  <c r="D79" i="9"/>
  <c r="J79" i="9"/>
  <c r="M79" i="9"/>
  <c r="G79" i="9"/>
  <c r="D213" i="9"/>
  <c r="J213" i="9"/>
  <c r="G213" i="9"/>
  <c r="M213" i="9"/>
  <c r="L35" i="3"/>
  <c r="M35" i="3"/>
  <c r="N35" i="3"/>
  <c r="L25" i="5"/>
  <c r="M25" i="5"/>
  <c r="N25" i="5"/>
  <c r="J127" i="9"/>
  <c r="G127" i="9"/>
  <c r="D127" i="9"/>
  <c r="M127" i="9"/>
  <c r="D189" i="9"/>
  <c r="M189" i="9"/>
  <c r="J189" i="9"/>
  <c r="G189" i="9"/>
  <c r="I46" i="3"/>
  <c r="J46" i="3"/>
  <c r="H46" i="3"/>
  <c r="D180" i="9"/>
  <c r="M180" i="9"/>
  <c r="J180" i="9"/>
  <c r="G180" i="9"/>
  <c r="H40" i="3"/>
  <c r="I40" i="3"/>
  <c r="J40" i="3"/>
  <c r="G166" i="9"/>
  <c r="M166" i="9"/>
  <c r="J166" i="9"/>
  <c r="D166" i="9"/>
  <c r="J263" i="9"/>
  <c r="D263" i="9"/>
  <c r="G263" i="9"/>
  <c r="M263" i="9"/>
  <c r="D235" i="9"/>
  <c r="J235" i="9"/>
  <c r="M235" i="9"/>
  <c r="G235" i="9"/>
  <c r="D61" i="9"/>
  <c r="J61" i="9"/>
  <c r="G61" i="9"/>
  <c r="M61" i="9"/>
  <c r="J128" i="9"/>
  <c r="G128" i="9"/>
  <c r="D128" i="9"/>
  <c r="M128" i="9"/>
  <c r="J201" i="9"/>
  <c r="G201" i="9"/>
  <c r="M201" i="9"/>
  <c r="D201" i="9"/>
  <c r="M240" i="9"/>
  <c r="J240" i="9"/>
  <c r="G240" i="9"/>
  <c r="D240" i="9"/>
  <c r="G108" i="9"/>
  <c r="J108" i="9"/>
  <c r="M108" i="9"/>
  <c r="D108" i="9"/>
  <c r="G275" i="9"/>
  <c r="D275" i="9"/>
  <c r="J275" i="9"/>
  <c r="M275" i="9"/>
  <c r="L50" i="3"/>
  <c r="N50" i="3"/>
  <c r="M50" i="3"/>
  <c r="J31" i="3"/>
  <c r="I31" i="3"/>
  <c r="H31" i="3"/>
  <c r="D74" i="9"/>
  <c r="M74" i="9"/>
  <c r="J74" i="9"/>
  <c r="G74" i="9"/>
  <c r="M146" i="9"/>
  <c r="J146" i="9"/>
  <c r="D146" i="9"/>
  <c r="G146" i="9"/>
  <c r="J65" i="9"/>
  <c r="M65" i="9"/>
  <c r="D65" i="9"/>
  <c r="G65" i="9"/>
  <c r="D226" i="9"/>
  <c r="M226" i="9"/>
  <c r="G226" i="9"/>
  <c r="J226" i="9"/>
  <c r="G270" i="9"/>
  <c r="D270" i="9"/>
  <c r="J270" i="9"/>
  <c r="M270" i="9"/>
  <c r="D225" i="9"/>
  <c r="G225" i="9"/>
  <c r="M225" i="9"/>
  <c r="J225" i="9"/>
  <c r="G88" i="9"/>
  <c r="D88" i="9"/>
  <c r="J88" i="9"/>
  <c r="M88" i="9"/>
  <c r="G67" i="9"/>
  <c r="D67" i="9"/>
  <c r="M67" i="9"/>
  <c r="J67" i="9"/>
  <c r="J50" i="3"/>
  <c r="H50" i="3"/>
  <c r="I50" i="3"/>
  <c r="M71" i="9"/>
  <c r="G71" i="9"/>
  <c r="J71" i="9"/>
  <c r="D71" i="9"/>
  <c r="J267" i="9"/>
  <c r="D267" i="9"/>
  <c r="M267" i="9"/>
  <c r="G267" i="9"/>
  <c r="J269" i="9"/>
  <c r="M269" i="9"/>
  <c r="G269" i="9"/>
  <c r="D269" i="9"/>
  <c r="O130" i="9"/>
  <c r="N130" i="9" s="1"/>
  <c r="M6" i="9" s="1"/>
  <c r="G85" i="9"/>
  <c r="J85" i="9"/>
  <c r="M85" i="9"/>
  <c r="D85" i="9"/>
  <c r="J268" i="9"/>
  <c r="G268" i="9"/>
  <c r="M268" i="9"/>
  <c r="D268" i="9"/>
  <c r="J35" i="3"/>
  <c r="I35" i="3"/>
  <c r="H35" i="3"/>
  <c r="R62" i="3"/>
  <c r="P62" i="3"/>
  <c r="Q62" i="3"/>
  <c r="G217" i="9"/>
  <c r="J217" i="9"/>
  <c r="M217" i="9"/>
  <c r="D217" i="9"/>
  <c r="J140" i="9"/>
  <c r="M140" i="9"/>
  <c r="G140" i="9"/>
  <c r="D140" i="9"/>
  <c r="N24" i="3"/>
  <c r="L24" i="3"/>
  <c r="M24" i="3"/>
  <c r="N6" i="3"/>
  <c r="L6" i="3"/>
  <c r="M6" i="3"/>
  <c r="J259" i="9"/>
  <c r="M259" i="9"/>
  <c r="G259" i="9"/>
  <c r="D259" i="9"/>
  <c r="M130" i="9" l="1"/>
  <c r="D92" i="9"/>
  <c r="M206" i="9"/>
  <c r="D130" i="9"/>
  <c r="G92" i="9"/>
  <c r="E54" i="9"/>
  <c r="D16" i="9" s="1"/>
  <c r="B12" i="9" s="1"/>
  <c r="B7" i="9"/>
  <c r="B6" i="9"/>
  <c r="B8" i="9"/>
  <c r="B15" i="9"/>
  <c r="B9" i="9"/>
  <c r="B14" i="9"/>
  <c r="B5" i="9"/>
  <c r="B16" i="9"/>
  <c r="B13" i="9"/>
  <c r="B11" i="9"/>
  <c r="B3" i="9"/>
  <c r="B10" i="9"/>
  <c r="B4" i="9"/>
  <c r="D54" i="9"/>
  <c r="J206" i="9"/>
  <c r="G130" i="9"/>
  <c r="M92" i="9"/>
  <c r="J130" i="9"/>
  <c r="J92" i="9"/>
  <c r="J244" i="9"/>
  <c r="D282" i="9"/>
  <c r="G168" i="9"/>
  <c r="G54" i="9"/>
  <c r="D244" i="9"/>
  <c r="M54" i="9"/>
  <c r="D168" i="9"/>
  <c r="J54" i="9"/>
  <c r="M168" i="9"/>
  <c r="M244" i="9"/>
  <c r="G244" i="9"/>
  <c r="J282" i="9"/>
  <c r="J168" i="9"/>
  <c r="M282" i="9"/>
  <c r="G282" i="9"/>
  <c r="G206" i="9"/>
  <c r="D206" i="9"/>
</calcChain>
</file>

<file path=xl/sharedStrings.xml><?xml version="1.0" encoding="utf-8"?>
<sst xmlns="http://schemas.openxmlformats.org/spreadsheetml/2006/main" count="7412" uniqueCount="366">
  <si>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</si>
  <si>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</si>
  <si>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</si>
  <si>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</si>
  <si>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</si>
  <si>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</si>
  <si>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</si>
  <si>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</si>
  <si>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</si>
  <si>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</si>
  <si>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</si>
  <si>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</si>
  <si>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</si>
  <si>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</si>
  <si>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</si>
  <si>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</si>
  <si>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</si>
  <si>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</si>
  <si>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</si>
  <si>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</si>
  <si>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</si>
  <si>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</si>
  <si>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</si>
  <si>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</si>
  <si>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</si>
  <si>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</si>
  <si>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</si>
  <si>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</si>
  <si>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</si>
  <si>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</si>
  <si>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</si>
  <si>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</si>
  <si>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</si>
  <si>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</si>
  <si>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</si>
  <si>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</si>
  <si>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</si>
  <si>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</si>
  <si>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</si>
  <si>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</si>
  <si>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</si>
  <si>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</si>
  <si>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</si>
  <si>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</si>
  <si>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</si>
  <si>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</si>
  <si>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</si>
  <si>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</si>
  <si>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</si>
  <si>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</si>
  <si>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</si>
  <si>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</si>
  <si>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</si>
  <si>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</si>
  <si>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</si>
  <si>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</si>
  <si>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</si>
  <si>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</si>
  <si>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</si>
  <si>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</si>
  <si>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</si>
  <si>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</si>
  <si>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</si>
  <si>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</si>
  <si>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</si>
  <si>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</si>
  <si>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</si>
  <si>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</si>
  <si>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</si>
  <si>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</si>
  <si>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</si>
  <si>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</si>
  <si>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</si>
  <si>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</si>
  <si>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</si>
  <si>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</si>
  <si>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</si>
  <si>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</si>
  <si>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</si>
  <si>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</si>
  <si>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</si>
  <si>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</si>
  <si>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</si>
  <si>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</si>
  <si>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</si>
  <si>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</si>
  <si>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</si>
  <si>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</si>
  <si>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</si>
  <si>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</si>
  <si>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</si>
  <si>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</si>
  <si>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</si>
  <si>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</si>
  <si>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</si>
  <si>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</si>
  <si>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</si>
  <si>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</si>
  <si>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</si>
  <si>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</si>
  <si>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</si>
  <si>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</si>
  <si>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</si>
  <si>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</si>
  <si>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</si>
  <si>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</si>
  <si>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</si>
  <si>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</si>
  <si>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</si>
  <si>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</si>
  <si>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</si>
  <si>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</si>
  <si>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</si>
  <si>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</si>
  <si>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</si>
  <si>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</si>
  <si>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</si>
  <si>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</si>
  <si>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</si>
  <si>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</si>
  <si>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</si>
  <si>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</si>
  <si>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</si>
  <si>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</si>
  <si>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</si>
  <si>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</si>
  <si>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</si>
  <si>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</si>
  <si>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</si>
  <si>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</si>
  <si>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</si>
  <si>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</si>
  <si>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</si>
  <si>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</si>
  <si>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</si>
  <si>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</si>
  <si>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</si>
  <si>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</si>
  <si>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</si>
  <si>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</si>
  <si>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</si>
  <si>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</si>
  <si>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</si>
  <si>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</si>
  <si>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</si>
  <si>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</si>
  <si>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</si>
  <si>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</si>
  <si>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</si>
  <si>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</si>
  <si>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</si>
  <si>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</si>
  <si>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</si>
  <si>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</si>
  <si>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</si>
  <si>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</si>
  <si>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</si>
  <si>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</si>
  <si>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</si>
  <si>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</si>
  <si>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</si>
  <si>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</si>
  <si>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</si>
  <si>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</si>
  <si>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</si>
  <si>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</si>
  <si>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</si>
  <si>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</si>
  <si>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</si>
  <si>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</si>
  <si>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</si>
  <si>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</si>
  <si>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</si>
  <si>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</si>
  <si>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</si>
  <si>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</si>
  <si>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</si>
  <si>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</si>
  <si>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</si>
  <si>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</si>
  <si>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</si>
  <si>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</si>
  <si>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</si>
  <si>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</si>
  <si>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</si>
  <si>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</si>
  <si>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</si>
  <si>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</si>
  <si>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</si>
  <si>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</si>
  <si>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</si>
  <si>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</si>
  <si>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</si>
  <si>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</si>
  <si>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</si>
  <si>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</si>
  <si>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</si>
  <si>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</si>
  <si>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</si>
  <si>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</si>
  <si>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</si>
  <si>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</si>
  <si>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</si>
  <si>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</si>
  <si>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</si>
  <si>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</si>
  <si>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</si>
  <si>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</si>
  <si>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</si>
  <si>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</si>
  <si>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</si>
  <si>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</si>
  <si>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</si>
  <si>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</si>
  <si>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</si>
  <si>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</si>
  <si>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</si>
  <si>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</si>
  <si>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</si>
  <si>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</si>
  <si>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</si>
  <si>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</si>
  <si>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</si>
  <si>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</si>
  <si>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</si>
  <si>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</si>
  <si>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</si>
  <si>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</si>
  <si>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</si>
  <si>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</si>
  <si>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</si>
  <si>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</si>
  <si>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</si>
  <si>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</si>
  <si>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</si>
  <si>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</si>
  <si>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</si>
  <si>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</si>
  <si>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</si>
  <si>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</si>
  <si>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</si>
  <si>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</si>
  <si>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</si>
  <si>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</si>
  <si>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</si>
  <si>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</si>
  <si>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</si>
  <si>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</si>
  <si>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</si>
  <si>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</si>
  <si>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</si>
  <si>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</si>
  <si>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</si>
  <si>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</si>
  <si>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</si>
  <si>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</si>
  <si>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</si>
  <si>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</si>
  <si>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</si>
  <si>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</si>
  <si>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</si>
  <si>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</si>
  <si>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</si>
  <si>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</si>
  <si>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</si>
  <si>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</si>
  <si>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</si>
  <si>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</si>
  <si>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</si>
  <si>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</si>
  <si>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</si>
  <si>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</si>
  <si>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</si>
  <si>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</si>
  <si>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</si>
  <si>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</si>
  <si>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</si>
  <si>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</si>
  <si>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</si>
  <si>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</si>
  <si>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</si>
  <si>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</si>
  <si>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</si>
  <si>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</si>
  <si>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</si>
  <si>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</si>
  <si>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</si>
  <si>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</si>
  <si>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</si>
  <si>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</si>
  <si>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</si>
  <si>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</si>
  <si>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</si>
  <si>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</si>
  <si>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</si>
  <si>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</si>
  <si>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</si>
  <si>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</si>
  <si>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</si>
  <si>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</si>
  <si>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</si>
  <si>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</si>
  <si>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</si>
  <si>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</si>
  <si>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</si>
  <si>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</si>
  <si>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</si>
  <si>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</si>
  <si>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</si>
  <si>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</si>
  <si>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</si>
  <si>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</si>
  <si>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</si>
  <si>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</si>
  <si>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</si>
  <si>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</si>
  <si>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</si>
  <si>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</si>
  <si>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</si>
  <si>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</si>
  <si>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</si>
  <si>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</si>
  <si>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</si>
  <si>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</si>
  <si>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</si>
  <si>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</si>
  <si>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</si>
  <si>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</si>
  <si>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</si>
  <si>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</si>
  <si>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</si>
  <si>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</si>
  <si>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</si>
  <si>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</si>
  <si>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</si>
  <si>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</si>
  <si>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</si>
  <si>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</si>
  <si>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</si>
  <si>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</si>
  <si>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</si>
  <si>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</si>
  <si>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</si>
  <si>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</si>
  <si>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</si>
  <si>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</si>
  <si>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</si>
  <si>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</si>
  <si>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</si>
  <si>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</si>
  <si>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</si>
  <si>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</si>
  <si>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</si>
  <si>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</si>
  <si>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</si>
  <si>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</si>
  <si>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</si>
  <si>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</si>
  <si>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</si>
  <si>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</si>
  <si>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</si>
  <si>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</si>
  <si>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</si>
  <si>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</si>
  <si>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</si>
  <si>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2021.06.17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</si>
</sst>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0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65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44287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" t="s">
        <v>3</v>
      </c>
      <c r="B2" s="284" t="s">
        <v>4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5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4" t="s">
        <v>7</v>
      </c>
      <c r="B3" s="275" t="s">
        <v>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2"/>
      <c r="I3" s="273"/>
      <c r="J3" s="4" t="s">
        <v>7</v>
      </c>
      <c r="K3" s="275" t="s">
        <v>9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5" t="s">
        <v>12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13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75" t="s">
        <v>16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2"/>
      <c r="I5" s="273"/>
      <c r="J5" s="4" t="s">
        <v>15</v>
      </c>
      <c r="K5" s="275" t="s">
        <v>17</v>
      </c>
      <c r="L5" s="276"/>
      <c r="M5" s="276"/>
      <c r="N5" s="276"/>
      <c r="O5" s="277"/>
    </row>
    <row r="6" spans="1:19">
      <c r="A6" s="4" t="s">
        <v>18</v>
      </c>
      <c r="B6" s="275" t="s">
        <v>19</v>
      </c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20</v>
      </c>
      <c r="L6" s="276"/>
      <c r="M6" s="276"/>
      <c r="N6" s="276"/>
      <c r="O6" s="277"/>
    </row>
    <row r="7" spans="1:19" ht="17.25" thickBot="1">
      <c r="A7" s="4" t="s">
        <v>21</v>
      </c>
      <c r="B7" s="275" t="s">
        <v>22</v>
      </c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2"/>
      <c r="I7" s="273"/>
      <c r="J7" s="4" t="s">
        <v>21</v>
      </c>
      <c r="K7" s="275" t="s">
        <v>23</v>
      </c>
      <c r="L7" s="276"/>
      <c r="M7" s="276"/>
      <c r="N7" s="276"/>
      <c r="O7" s="277"/>
    </row>
    <row r="8" spans="1:19" ht="17.25" thickBot="1">
      <c r="A8" s="4" t="s">
        <v>24</v>
      </c>
      <c r="B8" s="275" t="s">
        <v>25</v>
      </c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 t="s">
        <v>26</v>
      </c>
      <c r="L8" s="276"/>
      <c r="M8" s="276"/>
      <c r="N8" s="276"/>
      <c r="O8" s="277"/>
      <c r="Q8" s="250" t="s">
        <v>27</v>
      </c>
      <c r="R8" s="252"/>
    </row>
    <row r="9" spans="1:19" ht="17.25" thickBot="1">
      <c r="A9" s="4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2"/>
      <c r="I9" s="273"/>
      <c r="J9" s="4" t="s">
        <v>28</v>
      </c>
      <c r="K9" s="275" t="s">
        <v>293</v>
      </c>
      <c r="L9" s="276"/>
      <c r="M9" s="276"/>
      <c r="N9" s="276"/>
      <c r="O9" s="277"/>
      <c r="Q9" s="2" t="s">
        <v>29</v>
      </c>
      <c r="R9" s="6">
        <v>10</v>
      </c>
    </row>
    <row r="10" spans="1:19">
      <c r="A10" s="4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/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7" t="s">
        <v>32</v>
      </c>
      <c r="B11" s="268"/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2"/>
      <c r="I11" s="273"/>
      <c r="J11" s="7" t="s">
        <v>32</v>
      </c>
      <c r="K11" s="268"/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111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45310000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3.311624E-4</v>
      </c>
      <c r="N14" s="257"/>
      <c r="O14" s="258"/>
      <c r="Q14" s="249"/>
      <c r="R14" s="249"/>
      <c r="S14" s="249"/>
    </row>
    <row r="15" spans="1:19" ht="17.25" customHeight="1" thickBot="1">
      <c r="A15" s="274" t="s">
        <v>39</v>
      </c>
      <c r="B15" s="266" t="str">
        <f>TEXT($G$1, "[$-ko-KR]yyyy-mm-dd(ddd) ") &amp; "오전 00:00"</f>
        <v>2021-04-01(목) 오전 00:00</v>
      </c>
      <c r="C15" s="267"/>
      <c r="D15" s="263" t="str">
        <f>TEXT($G$1, "[$-ko-KR]yyyy-mm-dd(ddd) ") &amp; "오후 14:00"</f>
        <v>2021-04-01(목) 오후 14:00</v>
      </c>
      <c r="E15" s="264"/>
      <c r="F15" s="265"/>
      <c r="G15" s="263" t="str">
        <f>TEXT($G$1, "[$-ko-KR]yyyy-mm-dd(ddd) ") &amp; "오후 19:00"</f>
        <v>2021-04-01(목) 오후 19:00</v>
      </c>
      <c r="H15" s="264"/>
      <c r="I15" s="265"/>
      <c r="J15" s="263" t="str">
        <f>TEXT($G$1, "[$-ko-KR]yyyy-mm-dd(ddd) ") &amp; "오후 21:00"</f>
        <v>2021-04-01(목) 오후 21:00</v>
      </c>
      <c r="K15" s="264"/>
      <c r="L15" s="265"/>
      <c r="M15" s="263" t="str">
        <f>TEXT($G$1+1, "[$-ko-KR]yyyy-mm-dd(ddd) ") &amp; "오전 00:00"</f>
        <v>2021-04-02(금) 오전 00:00</v>
      </c>
      <c r="N15" s="264"/>
      <c r="O15" s="265"/>
      <c r="Q15" s="249"/>
      <c r="R15" s="249"/>
      <c r="S15" s="249"/>
    </row>
    <row r="16" spans="1:19" ht="17.25" customHeight="1" thickBot="1">
      <c r="A16" s="274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9"/>
      <c r="R17" s="249"/>
      <c r="S17" s="249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9"/>
      <c r="R18" s="249"/>
      <c r="S18" s="249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26" t="s">
        <v>42</v>
      </c>
      <c r="B37" s="237">
        <v>300000</v>
      </c>
      <c r="C37" s="238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111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45310000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3.311624E-4</v>
      </c>
      <c r="N41" s="257"/>
      <c r="O41" s="258"/>
      <c r="Q41" s="249"/>
      <c r="R41" s="249"/>
      <c r="S41" s="249"/>
    </row>
    <row r="42" spans="1:19" ht="17.25" customHeight="1" thickBot="1">
      <c r="A42" s="259" t="s">
        <v>55</v>
      </c>
      <c r="B42" s="261" t="str">
        <f>TEXT($G$1, "[$-ko-KR]yyyy-mm-dd(ddd) ") &amp; "오전 00:00"</f>
        <v>2021-04-01(목) 오전 00:00</v>
      </c>
      <c r="C42" s="262"/>
      <c r="D42" s="263" t="str">
        <f>TEXT($G$1, "[$-ko-KR]yyyy-mm-dd(ddd) ") &amp; "오후 14:00"</f>
        <v>2021-04-01(목) 오후 14:00</v>
      </c>
      <c r="E42" s="264"/>
      <c r="F42" s="265"/>
      <c r="G42" s="263" t="str">
        <f>TEXT($G$1, "[$-ko-KR]yyyy-mm-dd(ddd) ") &amp; "오후 19:00"</f>
        <v>2021-04-01(목) 오후 19:00</v>
      </c>
      <c r="H42" s="264"/>
      <c r="I42" s="265"/>
      <c r="J42" s="263" t="str">
        <f>TEXT($G$1, "[$-ko-KR]yyyy-mm-dd(ddd) ") &amp; "오후 21:00"</f>
        <v>2021-04-01(목) 오후 21:00</v>
      </c>
      <c r="K42" s="264"/>
      <c r="L42" s="265"/>
      <c r="M42" s="263" t="str">
        <f>TEXT($G$1+1, "[$-ko-KR]yyyy-mm-dd(ddd) ") &amp; "오전 00:00"</f>
        <v>2021-04-02(금) 오전 00:00</v>
      </c>
      <c r="N42" s="264"/>
      <c r="O42" s="265"/>
      <c r="Q42" s="249"/>
      <c r="R42" s="249"/>
      <c r="S42" s="249"/>
    </row>
    <row r="43" spans="1:19" ht="17.25" customHeight="1" thickBot="1">
      <c r="A43" s="260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9"/>
      <c r="R44" s="249"/>
      <c r="S44" s="249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9"/>
      <c r="R45" s="249"/>
      <c r="S45" s="249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9"/>
      <c r="R46" s="239"/>
      <c r="S46" s="239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9"/>
      <c r="R47" s="239"/>
      <c r="S47" s="239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9"/>
      <c r="R48" s="239"/>
      <c r="S48" s="239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9"/>
      <c r="R49" s="239"/>
      <c r="S49" s="239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9"/>
      <c r="R50" s="239"/>
      <c r="S50" s="239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9"/>
      <c r="R51" s="239"/>
      <c r="S51" s="239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0"/>
      <c r="R53" s="241"/>
      <c r="S53" s="24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3"/>
      <c r="R54" s="244"/>
      <c r="S54" s="24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6"/>
      <c r="R55" s="247"/>
      <c r="S55" s="24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9"/>
      <c r="R56" s="239"/>
      <c r="S56" s="239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9"/>
      <c r="R57" s="249"/>
      <c r="S57" s="249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9"/>
      <c r="R58" s="249"/>
      <c r="S58" s="249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9"/>
      <c r="R59" s="239"/>
      <c r="S59" s="239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9"/>
      <c r="R60" s="239"/>
      <c r="S60" s="239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9"/>
      <c r="R61" s="239"/>
      <c r="S61" s="239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8"/>
      <c r="R62" s="229"/>
      <c r="S62" s="230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1"/>
      <c r="R63" s="232"/>
      <c r="S63" s="233"/>
    </row>
    <row r="64" spans="1:19" ht="17.25" customHeight="1" thickBot="1">
      <c r="A64" s="26" t="s">
        <v>300</v>
      </c>
      <c r="B64" s="237">
        <f>$B$37</f>
        <v>300000</v>
      </c>
      <c r="C64" s="238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111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45310000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3.311624E-4</v>
      </c>
      <c r="N68" s="257"/>
      <c r="O68" s="258"/>
      <c r="Q68" s="249"/>
      <c r="R68" s="249"/>
      <c r="S68" s="249"/>
    </row>
    <row r="69" spans="1:19" ht="17.25" thickBot="1">
      <c r="A69" s="259" t="s">
        <v>55</v>
      </c>
      <c r="B69" s="261" t="str">
        <f>TEXT($G$1, "[$-ko-KR]yyyy-mm-dd(ddd) ") &amp; "오전 00:00"</f>
        <v>2021-04-01(목) 오전 00:00</v>
      </c>
      <c r="C69" s="262"/>
      <c r="D69" s="263" t="str">
        <f>TEXT($G$1, "[$-ko-KR]yyyy-mm-dd(ddd) ") &amp; "오후 14:00"</f>
        <v>2021-04-01(목) 오후 14:00</v>
      </c>
      <c r="E69" s="264"/>
      <c r="F69" s="265"/>
      <c r="G69" s="263" t="str">
        <f>TEXT($G$1, "[$-ko-KR]yyyy-mm-dd(ddd) ") &amp; "오후 19:00"</f>
        <v>2021-04-01(목) 오후 19:00</v>
      </c>
      <c r="H69" s="264"/>
      <c r="I69" s="265"/>
      <c r="J69" s="263" t="str">
        <f>TEXT($G$1, "[$-ko-KR]yyyy-mm-dd(ddd) ") &amp; "오후 21:00"</f>
        <v>2021-04-01(목) 오후 21:00</v>
      </c>
      <c r="K69" s="264"/>
      <c r="L69" s="265"/>
      <c r="M69" s="263" t="str">
        <f>TEXT($G$1+1, "[$-ko-KR]yyyy-mm-dd(ddd) ") &amp; "오전 00:00"</f>
        <v>2021-04-02(금) 오전 00:00</v>
      </c>
      <c r="N69" s="264"/>
      <c r="O69" s="265"/>
      <c r="Q69" s="249"/>
      <c r="R69" s="249"/>
      <c r="S69" s="249"/>
    </row>
    <row r="70" spans="1:19" ht="17.25" thickBot="1">
      <c r="A70" s="260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9"/>
      <c r="R71" s="249"/>
      <c r="S71" s="249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9"/>
      <c r="R72" s="249"/>
      <c r="S72" s="249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9"/>
      <c r="R73" s="239"/>
      <c r="S73" s="239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9"/>
      <c r="R74" s="239"/>
      <c r="S74" s="239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9"/>
      <c r="R75" s="239"/>
      <c r="S75" s="239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9"/>
      <c r="R76" s="239"/>
      <c r="S76" s="239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9"/>
      <c r="R77" s="239"/>
      <c r="S77" s="239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9"/>
      <c r="R78" s="239"/>
      <c r="S78" s="239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0"/>
      <c r="R80" s="241"/>
      <c r="S80" s="24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3"/>
      <c r="R81" s="244"/>
      <c r="S81" s="24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6"/>
      <c r="R82" s="247"/>
      <c r="S82" s="24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9"/>
      <c r="R83" s="239"/>
      <c r="S83" s="239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9"/>
      <c r="R84" s="249"/>
      <c r="S84" s="249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9"/>
      <c r="R85" s="249"/>
      <c r="S85" s="249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9"/>
      <c r="R86" s="239"/>
      <c r="S86" s="239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9"/>
      <c r="R87" s="239"/>
      <c r="S87" s="239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9"/>
      <c r="R88" s="239"/>
      <c r="S88" s="239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8"/>
      <c r="R89" s="229"/>
      <c r="S89" s="230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1"/>
      <c r="R90" s="232"/>
      <c r="S90" s="233"/>
    </row>
    <row r="91" spans="1:19" ht="17.25" thickBot="1">
      <c r="A91" s="26" t="s">
        <v>300</v>
      </c>
      <c r="B91" s="237">
        <f>$B$37</f>
        <v>300000</v>
      </c>
      <c r="C91" s="238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111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45310000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3.311624E-4</v>
      </c>
      <c r="N95" s="257"/>
      <c r="O95" s="258"/>
      <c r="Q95" s="249"/>
      <c r="R95" s="249"/>
      <c r="S95" s="249"/>
    </row>
    <row r="96" spans="1:19" ht="17.25" thickBot="1">
      <c r="A96" s="259" t="s">
        <v>55</v>
      </c>
      <c r="B96" s="261" t="str">
        <f>TEXT($G$1, "[$-ko-KR]yyyy-mm-dd(ddd) ") &amp; "오전 00:00"</f>
        <v>2021-04-01(목) 오전 00:00</v>
      </c>
      <c r="C96" s="262"/>
      <c r="D96" s="263" t="str">
        <f>TEXT($G$1, "[$-ko-KR]yyyy-mm-dd(ddd) ") &amp; "오후 14:00"</f>
        <v>2021-04-01(목) 오후 14:00</v>
      </c>
      <c r="E96" s="264"/>
      <c r="F96" s="265"/>
      <c r="G96" s="263" t="str">
        <f>TEXT($G$1, "[$-ko-KR]yyyy-mm-dd(ddd) ") &amp; "오후 19:00"</f>
        <v>2021-04-01(목) 오후 19:00</v>
      </c>
      <c r="H96" s="264"/>
      <c r="I96" s="265"/>
      <c r="J96" s="263" t="str">
        <f>TEXT($G$1, "[$-ko-KR]yyyy-mm-dd(ddd) ") &amp; "오후 21:00"</f>
        <v>2021-04-01(목) 오후 21:00</v>
      </c>
      <c r="K96" s="264"/>
      <c r="L96" s="265"/>
      <c r="M96" s="263" t="str">
        <f>TEXT($G$1+1, "[$-ko-KR]yyyy-mm-dd(ddd) ") &amp; "오전 00:00"</f>
        <v>2021-04-02(금) 오전 00:00</v>
      </c>
      <c r="N96" s="264"/>
      <c r="O96" s="265"/>
      <c r="Q96" s="249"/>
      <c r="R96" s="249"/>
      <c r="S96" s="249"/>
    </row>
    <row r="97" spans="1:19" ht="17.25" thickBot="1">
      <c r="A97" s="260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9"/>
      <c r="R98" s="249"/>
      <c r="S98" s="249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9"/>
      <c r="R99" s="249"/>
      <c r="S99" s="249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9"/>
      <c r="R100" s="239"/>
      <c r="S100" s="239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9"/>
      <c r="R101" s="239"/>
      <c r="S101" s="239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9"/>
      <c r="R102" s="239"/>
      <c r="S102" s="239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9"/>
      <c r="R103" s="239"/>
      <c r="S103" s="239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9"/>
      <c r="R104" s="239"/>
      <c r="S104" s="239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9"/>
      <c r="R105" s="239"/>
      <c r="S105" s="239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0"/>
      <c r="R107" s="241"/>
      <c r="S107" s="24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3"/>
      <c r="R108" s="244"/>
      <c r="S108" s="24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6"/>
      <c r="R109" s="247"/>
      <c r="S109" s="24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9"/>
      <c r="R110" s="239"/>
      <c r="S110" s="239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9"/>
      <c r="R111" s="249"/>
      <c r="S111" s="249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9"/>
      <c r="R112" s="249"/>
      <c r="S112" s="249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9"/>
      <c r="R113" s="239"/>
      <c r="S113" s="239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9"/>
      <c r="R114" s="239"/>
      <c r="S114" s="239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9"/>
      <c r="R115" s="239"/>
      <c r="S115" s="239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8"/>
      <c r="R116" s="229"/>
      <c r="S116" s="230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1"/>
      <c r="R117" s="232"/>
      <c r="S117" s="233"/>
    </row>
    <row r="118" spans="1:19" ht="17.25" thickBot="1">
      <c r="A118" s="26" t="s">
        <v>300</v>
      </c>
      <c r="B118" s="237">
        <f>$B$37</f>
        <v>300000</v>
      </c>
      <c r="C118" s="238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111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45310000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3.311624E-4</v>
      </c>
      <c r="N122" s="257"/>
      <c r="O122" s="258"/>
      <c r="Q122" s="249"/>
      <c r="R122" s="249"/>
      <c r="S122" s="249"/>
    </row>
    <row r="123" spans="1:19" ht="17.25" thickBot="1">
      <c r="A123" s="259" t="s">
        <v>55</v>
      </c>
      <c r="B123" s="261" t="str">
        <f>TEXT($G$1, "[$-ko-KR]yyyy-mm-dd(ddd) ") &amp; "오전 00:00"</f>
        <v>2021-04-01(목) 오전 00:00</v>
      </c>
      <c r="C123" s="262"/>
      <c r="D123" s="263" t="str">
        <f>TEXT($G$1, "[$-ko-KR]yyyy-mm-dd(ddd) ") &amp; "오후 14:00"</f>
        <v>2021-04-01(목) 오후 14:00</v>
      </c>
      <c r="E123" s="264"/>
      <c r="F123" s="265"/>
      <c r="G123" s="263" t="str">
        <f>TEXT($G$1, "[$-ko-KR]yyyy-mm-dd(ddd) ") &amp; "오후 19:00"</f>
        <v>2021-04-01(목) 오후 19:00</v>
      </c>
      <c r="H123" s="264"/>
      <c r="I123" s="265"/>
      <c r="J123" s="263" t="str">
        <f>TEXT($G$1, "[$-ko-KR]yyyy-mm-dd(ddd) ") &amp; "오후 21:00"</f>
        <v>2021-04-01(목) 오후 21:00</v>
      </c>
      <c r="K123" s="264"/>
      <c r="L123" s="265"/>
      <c r="M123" s="263" t="str">
        <f>TEXT($G$1+1, "[$-ko-KR]yyyy-mm-dd(ddd) ") &amp; "오전 00:00"</f>
        <v>2021-04-02(금) 오전 00:00</v>
      </c>
      <c r="N123" s="264"/>
      <c r="O123" s="265"/>
      <c r="Q123" s="249"/>
      <c r="R123" s="249"/>
      <c r="S123" s="249"/>
    </row>
    <row r="124" spans="1:19" ht="17.25" thickBot="1">
      <c r="A124" s="260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9"/>
      <c r="R125" s="249"/>
      <c r="S125" s="249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9"/>
      <c r="R126" s="249"/>
      <c r="S126" s="249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9"/>
      <c r="R127" s="239"/>
      <c r="S127" s="239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9"/>
      <c r="R128" s="239"/>
      <c r="S128" s="239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9"/>
      <c r="R129" s="239"/>
      <c r="S129" s="239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9"/>
      <c r="R130" s="239"/>
      <c r="S130" s="239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9"/>
      <c r="R131" s="239"/>
      <c r="S131" s="239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9"/>
      <c r="R132" s="239"/>
      <c r="S132" s="239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0"/>
      <c r="R134" s="241"/>
      <c r="S134" s="24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3"/>
      <c r="R135" s="244"/>
      <c r="S135" s="24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6"/>
      <c r="R136" s="247"/>
      <c r="S136" s="24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9"/>
      <c r="R137" s="239"/>
      <c r="S137" s="239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9"/>
      <c r="R138" s="249"/>
      <c r="S138" s="249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9"/>
      <c r="R139" s="249"/>
      <c r="S139" s="249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9"/>
      <c r="R140" s="239"/>
      <c r="S140" s="239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9"/>
      <c r="R141" s="239"/>
      <c r="S141" s="239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9"/>
      <c r="R142" s="239"/>
      <c r="S142" s="239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8"/>
      <c r="R143" s="229"/>
      <c r="S143" s="230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1"/>
      <c r="R144" s="232"/>
      <c r="S144" s="233"/>
    </row>
    <row r="145" spans="1:19" ht="17.25" thickBot="1">
      <c r="A145" s="26" t="s">
        <v>300</v>
      </c>
      <c r="B145" s="237">
        <f>$B$37</f>
        <v>300000</v>
      </c>
      <c r="C145" s="238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111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45310000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3.311624E-4</v>
      </c>
      <c r="N149" s="257"/>
      <c r="O149" s="258"/>
      <c r="Q149" s="249"/>
      <c r="R149" s="249"/>
      <c r="S149" s="249"/>
    </row>
    <row r="150" spans="1:19" ht="17.25" thickBot="1">
      <c r="A150" s="259" t="s">
        <v>55</v>
      </c>
      <c r="B150" s="261" t="str">
        <f>TEXT($G$1, "[$-ko-KR]yyyy-mm-dd(ddd) ") &amp; "오전 00:00"</f>
        <v>2021-04-01(목) 오전 00:00</v>
      </c>
      <c r="C150" s="262"/>
      <c r="D150" s="263" t="str">
        <f>TEXT($G$1, "[$-ko-KR]yyyy-mm-dd(ddd) ") &amp; "오후 14:00"</f>
        <v>2021-04-01(목) 오후 14:00</v>
      </c>
      <c r="E150" s="264"/>
      <c r="F150" s="265"/>
      <c r="G150" s="263" t="str">
        <f>TEXT($G$1, "[$-ko-KR]yyyy-mm-dd(ddd) ") &amp; "오후 19:00"</f>
        <v>2021-04-01(목) 오후 19:00</v>
      </c>
      <c r="H150" s="264"/>
      <c r="I150" s="265"/>
      <c r="J150" s="263" t="str">
        <f>TEXT($G$1, "[$-ko-KR]yyyy-mm-dd(ddd) ") &amp; "오후 21:00"</f>
        <v>2021-04-01(목) 오후 21:00</v>
      </c>
      <c r="K150" s="264"/>
      <c r="L150" s="265"/>
      <c r="M150" s="263" t="str">
        <f>TEXT($G$1+1, "[$-ko-KR]yyyy-mm-dd(ddd) ") &amp; "오전 00:00"</f>
        <v>2021-04-02(금) 오전 00:00</v>
      </c>
      <c r="N150" s="264"/>
      <c r="O150" s="265"/>
      <c r="Q150" s="249"/>
      <c r="R150" s="249"/>
      <c r="S150" s="249"/>
    </row>
    <row r="151" spans="1:19" ht="17.25" thickBot="1">
      <c r="A151" s="260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9"/>
      <c r="R152" s="249"/>
      <c r="S152" s="249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9"/>
      <c r="R153" s="249"/>
      <c r="S153" s="249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9"/>
      <c r="R154" s="239"/>
      <c r="S154" s="239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9"/>
      <c r="R155" s="239"/>
      <c r="S155" s="239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9"/>
      <c r="R156" s="239"/>
      <c r="S156" s="239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9"/>
      <c r="R157" s="239"/>
      <c r="S157" s="239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9"/>
      <c r="R158" s="239"/>
      <c r="S158" s="239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9"/>
      <c r="R159" s="239"/>
      <c r="S159" s="239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0"/>
      <c r="R161" s="241"/>
      <c r="S161" s="24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3"/>
      <c r="R162" s="244"/>
      <c r="S162" s="24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6"/>
      <c r="R163" s="247"/>
      <c r="S163" s="24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9"/>
      <c r="R164" s="239"/>
      <c r="S164" s="239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9"/>
      <c r="R165" s="249"/>
      <c r="S165" s="249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9"/>
      <c r="R166" s="249"/>
      <c r="S166" s="249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9"/>
      <c r="R167" s="239"/>
      <c r="S167" s="239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9"/>
      <c r="R168" s="239"/>
      <c r="S168" s="239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9"/>
      <c r="R169" s="239"/>
      <c r="S169" s="239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8"/>
      <c r="R170" s="229"/>
      <c r="S170" s="230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1"/>
      <c r="R171" s="232"/>
      <c r="S171" s="233"/>
    </row>
    <row r="172" spans="1:19" ht="17.25" thickBot="1">
      <c r="A172" s="26" t="s">
        <v>300</v>
      </c>
      <c r="B172" s="237">
        <f>$B$37</f>
        <v>300000</v>
      </c>
      <c r="C172" s="238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111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45310000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3.311624E-4</v>
      </c>
      <c r="N176" s="257"/>
      <c r="O176" s="258"/>
      <c r="Q176" s="249"/>
      <c r="R176" s="249"/>
      <c r="S176" s="249"/>
    </row>
    <row r="177" spans="1:19" ht="17.25" thickBot="1">
      <c r="A177" s="259" t="s">
        <v>55</v>
      </c>
      <c r="B177" s="261" t="str">
        <f>TEXT($G$1, "[$-ko-KR]yyyy-mm-dd(ddd) ") &amp; "오전 00:00"</f>
        <v>2021-04-01(목) 오전 00:00</v>
      </c>
      <c r="C177" s="262"/>
      <c r="D177" s="263" t="str">
        <f>TEXT($G$1, "[$-ko-KR]yyyy-mm-dd(ddd) ") &amp; "오후 14:00"</f>
        <v>2021-04-01(목) 오후 14:00</v>
      </c>
      <c r="E177" s="264"/>
      <c r="F177" s="265"/>
      <c r="G177" s="263" t="str">
        <f>TEXT($G$1, "[$-ko-KR]yyyy-mm-dd(ddd) ") &amp; "오후 19:00"</f>
        <v>2021-04-01(목) 오후 19:00</v>
      </c>
      <c r="H177" s="264"/>
      <c r="I177" s="265"/>
      <c r="J177" s="263" t="str">
        <f>TEXT($G$1, "[$-ko-KR]yyyy-mm-dd(ddd) ") &amp; "오후 21:00"</f>
        <v>2021-04-01(목) 오후 21:00</v>
      </c>
      <c r="K177" s="264"/>
      <c r="L177" s="265"/>
      <c r="M177" s="263" t="str">
        <f>TEXT($G$1+1, "[$-ko-KR]yyyy-mm-dd(ddd) ") &amp; "오전 00:00"</f>
        <v>2021-04-02(금) 오전 00:00</v>
      </c>
      <c r="N177" s="264"/>
      <c r="O177" s="265"/>
      <c r="Q177" s="249"/>
      <c r="R177" s="249"/>
      <c r="S177" s="249"/>
    </row>
    <row r="178" spans="1:19" ht="17.25" thickBot="1">
      <c r="A178" s="260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9"/>
      <c r="R179" s="249"/>
      <c r="S179" s="249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9"/>
      <c r="R180" s="249"/>
      <c r="S180" s="249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9"/>
      <c r="R181" s="239"/>
      <c r="S181" s="239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9"/>
      <c r="R182" s="239"/>
      <c r="S182" s="239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9"/>
      <c r="R183" s="239"/>
      <c r="S183" s="239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9"/>
      <c r="R184" s="239"/>
      <c r="S184" s="239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9"/>
      <c r="R185" s="239"/>
      <c r="S185" s="239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9"/>
      <c r="R186" s="239"/>
      <c r="S186" s="239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0"/>
      <c r="R188" s="241"/>
      <c r="S188" s="24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3"/>
      <c r="R189" s="244"/>
      <c r="S189" s="24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6"/>
      <c r="R190" s="247"/>
      <c r="S190" s="24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9"/>
      <c r="R191" s="239"/>
      <c r="S191" s="239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9"/>
      <c r="R192" s="249"/>
      <c r="S192" s="249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9"/>
      <c r="R193" s="249"/>
      <c r="S193" s="249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9"/>
      <c r="R194" s="239"/>
      <c r="S194" s="239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9"/>
      <c r="R195" s="239"/>
      <c r="S195" s="239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9"/>
      <c r="R196" s="239"/>
      <c r="S196" s="239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8"/>
      <c r="R197" s="229"/>
      <c r="S197" s="230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1"/>
      <c r="R198" s="232"/>
      <c r="S198" s="233"/>
    </row>
    <row r="199" spans="1:19" ht="17.25" thickBot="1">
      <c r="A199" s="26" t="s">
        <v>300</v>
      </c>
      <c r="B199" s="237">
        <f>$B$37</f>
        <v>300000</v>
      </c>
      <c r="C199" s="238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34"/>
      <c r="R199" s="235"/>
      <c r="S199" s="23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6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47" priority="157">
      <formula>AND($N17 &gt; 0, ISNUMBER($N17))</formula>
    </cfRule>
    <cfRule type="expression" dxfId="3646" priority="158">
      <formula>AND($N17 = 0 * ISNUMBER($N17))</formula>
    </cfRule>
    <cfRule type="expression" dxfId="3645" priority="159">
      <formula>AND($N17 &lt; 0, ISNUMBER($N17))</formula>
    </cfRule>
  </conditionalFormatting>
  <conditionalFormatting sqref="A17:F36">
    <cfRule type="expression" dxfId="3644" priority="166">
      <formula>AND($E17 &gt; 0, ISNUMBER($E17))</formula>
    </cfRule>
    <cfRule type="expression" dxfId="3643" priority="167">
      <formula>AND($E17 = 0 * ISNUMBER($E17))</formula>
    </cfRule>
    <cfRule type="expression" dxfId="3642" priority="168">
      <formula>AND($E17 &lt; 0, ISNUMBER($E17))</formula>
    </cfRule>
  </conditionalFormatting>
  <conditionalFormatting sqref="A17:C36 G17:I36">
    <cfRule type="expression" dxfId="3641" priority="163">
      <formula>AND($H17 &gt; 0, ISNUMBER($H17))</formula>
    </cfRule>
    <cfRule type="expression" dxfId="3640" priority="164">
      <formula>AND($H17 = 0 * ISNUMBER($H17))</formula>
    </cfRule>
    <cfRule type="expression" dxfId="3639" priority="165">
      <formula>AND($H17 &lt; 0, ISNUMBER($H17))</formula>
    </cfRule>
  </conditionalFormatting>
  <conditionalFormatting sqref="A17:C36 J17:L36">
    <cfRule type="expression" dxfId="3638" priority="160">
      <formula>AND($K17 &gt; 0, ISNUMBER($K17))</formula>
    </cfRule>
    <cfRule type="expression" dxfId="3637" priority="161">
      <formula>AND($K17 = 0 * ISNUMBER($K17))</formula>
    </cfRule>
    <cfRule type="expression" dxfId="3636" priority="162">
      <formula>AND($K17 &lt; 0, ISNUMBER($K17))</formula>
    </cfRule>
  </conditionalFormatting>
  <conditionalFormatting sqref="D15:F16 E37:F37">
    <cfRule type="expression" dxfId="3635" priority="154">
      <formula>$E$37 &gt; 0</formula>
    </cfRule>
    <cfRule type="expression" dxfId="3634" priority="155">
      <formula>$E$37 = 0</formula>
    </cfRule>
    <cfRule type="expression" dxfId="3633" priority="156">
      <formula>$E$37 &lt; 0</formula>
    </cfRule>
  </conditionalFormatting>
  <conditionalFormatting sqref="G15:I16 H37:I37">
    <cfRule type="expression" dxfId="3632" priority="151">
      <formula>$H$37 &gt; 0</formula>
    </cfRule>
    <cfRule type="expression" dxfId="3631" priority="152">
      <formula>$H$37 = 0</formula>
    </cfRule>
    <cfRule type="expression" dxfId="3630" priority="153">
      <formula>$H$37 &lt; 0</formula>
    </cfRule>
  </conditionalFormatting>
  <conditionalFormatting sqref="J15:L16 K37:L37">
    <cfRule type="expression" dxfId="3629" priority="148">
      <formula>$K$37 &gt; 0</formula>
    </cfRule>
    <cfRule type="expression" dxfId="3628" priority="149">
      <formula>$K$37 = 0</formula>
    </cfRule>
    <cfRule type="expression" dxfId="3627" priority="150">
      <formula>$K$37 &lt; 0</formula>
    </cfRule>
  </conditionalFormatting>
  <conditionalFormatting sqref="M15:O16 N37:O37">
    <cfRule type="expression" dxfId="3626" priority="145">
      <formula>$N$37 &gt; 0</formula>
    </cfRule>
    <cfRule type="expression" dxfId="3625" priority="146">
      <formula>$N$37 = 0</formula>
    </cfRule>
    <cfRule type="expression" dxfId="3624" priority="147">
      <formula>$N$37 &lt; 0</formula>
    </cfRule>
  </conditionalFormatting>
  <conditionalFormatting sqref="A44:C63 M44:O63">
    <cfRule type="expression" dxfId="3623" priority="133">
      <formula>AND($N44 &gt; 0, ISNUMBER($N44))</formula>
    </cfRule>
    <cfRule type="expression" dxfId="3622" priority="134">
      <formula>AND($N44 = 0 * ISNUMBER($N44))</formula>
    </cfRule>
    <cfRule type="expression" dxfId="3621" priority="135">
      <formula>AND($N44 &lt; 0, ISNUMBER($N44))</formula>
    </cfRule>
  </conditionalFormatting>
  <conditionalFormatting sqref="A44:F63">
    <cfRule type="expression" dxfId="3620" priority="142">
      <formula>AND($E44 &gt; 0, ISNUMBER($E44))</formula>
    </cfRule>
    <cfRule type="expression" dxfId="3619" priority="143">
      <formula>AND($E44 = 0 * ISNUMBER($E44))</formula>
    </cfRule>
    <cfRule type="expression" dxfId="3618" priority="144">
      <formula>AND($E44 &lt; 0, ISNUMBER($E44))</formula>
    </cfRule>
  </conditionalFormatting>
  <conditionalFormatting sqref="A44:C63 G44:I63">
    <cfRule type="expression" dxfId="3617" priority="139">
      <formula>AND($H44 &gt; 0, ISNUMBER($H44))</formula>
    </cfRule>
    <cfRule type="expression" dxfId="3616" priority="140">
      <formula>AND($H44 = 0 * ISNUMBER($H44))</formula>
    </cfRule>
    <cfRule type="expression" dxfId="3615" priority="141">
      <formula>AND($H44 &lt; 0, ISNUMBER($H44))</formula>
    </cfRule>
  </conditionalFormatting>
  <conditionalFormatting sqref="A44:C63 J44:L63">
    <cfRule type="expression" dxfId="3614" priority="136">
      <formula>AND($K44 &gt; 0, ISNUMBER($K44))</formula>
    </cfRule>
    <cfRule type="expression" dxfId="3613" priority="137">
      <formula>AND($K44 = 0 * ISNUMBER($K44))</formula>
    </cfRule>
    <cfRule type="expression" dxfId="3612" priority="138">
      <formula>AND($K44 &lt; 0, ISNUMBER($K44))</formula>
    </cfRule>
  </conditionalFormatting>
  <conditionalFormatting sqref="D42:F43 E64:F64">
    <cfRule type="expression" dxfId="3611" priority="130">
      <formula>$E$64 &gt; 0</formula>
    </cfRule>
    <cfRule type="expression" dxfId="3610" priority="131">
      <formula>$E$64 = 0</formula>
    </cfRule>
    <cfRule type="expression" dxfId="3609" priority="132">
      <formula>$E$64 &lt; 0</formula>
    </cfRule>
  </conditionalFormatting>
  <conditionalFormatting sqref="G42:I43 H64:I64">
    <cfRule type="expression" dxfId="3608" priority="127">
      <formula>$H$64 &gt; 0</formula>
    </cfRule>
    <cfRule type="expression" dxfId="3607" priority="128">
      <formula>$H$64 = 0</formula>
    </cfRule>
    <cfRule type="expression" dxfId="3606" priority="129">
      <formula>$H$64 &lt; 0</formula>
    </cfRule>
  </conditionalFormatting>
  <conditionalFormatting sqref="J42:L43 K64:L64">
    <cfRule type="expression" dxfId="3605" priority="124">
      <formula>$K$64 &gt; 0</formula>
    </cfRule>
    <cfRule type="expression" dxfId="3604" priority="125">
      <formula>$K$64 = 0</formula>
    </cfRule>
    <cfRule type="expression" dxfId="3603" priority="126">
      <formula>$K$64 &lt; 0</formula>
    </cfRule>
  </conditionalFormatting>
  <conditionalFormatting sqref="M42:O43 N64:O64">
    <cfRule type="expression" dxfId="3602" priority="121">
      <formula>$N$64 &gt; 0</formula>
    </cfRule>
    <cfRule type="expression" dxfId="3601" priority="122">
      <formula>$N$64 = 0</formula>
    </cfRule>
    <cfRule type="expression" dxfId="3600" priority="123">
      <formula>$N$64 &lt; 0</formula>
    </cfRule>
  </conditionalFormatting>
  <conditionalFormatting sqref="A71:C90 M71:O90">
    <cfRule type="expression" dxfId="3599" priority="109">
      <formula>AND($N71 &gt; 0, ISNUMBER($N71))</formula>
    </cfRule>
    <cfRule type="expression" dxfId="3598" priority="110">
      <formula>AND($N71 = 0 * ISNUMBER($N71))</formula>
    </cfRule>
    <cfRule type="expression" dxfId="3597" priority="111">
      <formula>AND($N71 &lt; 0, ISNUMBER($N71))</formula>
    </cfRule>
  </conditionalFormatting>
  <conditionalFormatting sqref="A71:F90">
    <cfRule type="expression" dxfId="3596" priority="118">
      <formula>AND($E71 &gt; 0, ISNUMBER($E71))</formula>
    </cfRule>
    <cfRule type="expression" dxfId="3595" priority="119">
      <formula>AND($E71 = 0 * ISNUMBER($E71))</formula>
    </cfRule>
    <cfRule type="expression" dxfId="3594" priority="120">
      <formula>AND($E71 &lt; 0, ISNUMBER($E71))</formula>
    </cfRule>
  </conditionalFormatting>
  <conditionalFormatting sqref="A71:C90 G71:I90">
    <cfRule type="expression" dxfId="3593" priority="115">
      <formula>AND($H71 &gt; 0, ISNUMBER($H71))</formula>
    </cfRule>
    <cfRule type="expression" dxfId="3592" priority="116">
      <formula>AND($H71 = 0 * ISNUMBER($H71))</formula>
    </cfRule>
    <cfRule type="expression" dxfId="3591" priority="117">
      <formula>AND($H71 &lt; 0, ISNUMBER($H71))</formula>
    </cfRule>
  </conditionalFormatting>
  <conditionalFormatting sqref="A71:C90 J71:L90">
    <cfRule type="expression" dxfId="3590" priority="112">
      <formula>AND($K71 &gt; 0, ISNUMBER($K71))</formula>
    </cfRule>
    <cfRule type="expression" dxfId="3589" priority="113">
      <formula>AND($K71 = 0 * ISNUMBER($K71))</formula>
    </cfRule>
    <cfRule type="expression" dxfId="3588" priority="114">
      <formula>AND($K71 &lt; 0, ISNUMBER($K71))</formula>
    </cfRule>
  </conditionalFormatting>
  <conditionalFormatting sqref="D69:F70 E91:F91">
    <cfRule type="expression" dxfId="3587" priority="106">
      <formula>$E$91 &gt; 0</formula>
    </cfRule>
    <cfRule type="expression" dxfId="3586" priority="107">
      <formula>$E$91 = 0</formula>
    </cfRule>
    <cfRule type="expression" dxfId="3585" priority="108">
      <formula>$E$91 &lt; 0</formula>
    </cfRule>
  </conditionalFormatting>
  <conditionalFormatting sqref="G69:I70 H91:I91">
    <cfRule type="expression" dxfId="3584" priority="103">
      <formula>$H$91 &gt; 0</formula>
    </cfRule>
    <cfRule type="expression" dxfId="3583" priority="104">
      <formula>$H$91 = 0</formula>
    </cfRule>
    <cfRule type="expression" dxfId="3582" priority="105">
      <formula>$H$91 &lt; 0</formula>
    </cfRule>
  </conditionalFormatting>
  <conditionalFormatting sqref="J69:L70 K91:L91">
    <cfRule type="expression" dxfId="3581" priority="100">
      <formula>$K$91 &gt; 0</formula>
    </cfRule>
    <cfRule type="expression" dxfId="3580" priority="101">
      <formula>$K$91 = 0</formula>
    </cfRule>
    <cfRule type="expression" dxfId="3579" priority="102">
      <formula>$K$91 &lt; 0</formula>
    </cfRule>
  </conditionalFormatting>
  <conditionalFormatting sqref="M69:O70 N91:O91">
    <cfRule type="expression" dxfId="3578" priority="97">
      <formula>$N$91 &gt; 0</formula>
    </cfRule>
    <cfRule type="expression" dxfId="3577" priority="98">
      <formula>$N$91 = 0</formula>
    </cfRule>
    <cfRule type="expression" dxfId="3576" priority="99">
      <formula>$N$91 &lt; 0</formula>
    </cfRule>
  </conditionalFormatting>
  <conditionalFormatting sqref="A98:C117 M98:O117">
    <cfRule type="expression" dxfId="3575" priority="85">
      <formula>AND($N98 &gt; 0, ISNUMBER($N98))</formula>
    </cfRule>
    <cfRule type="expression" dxfId="3574" priority="86">
      <formula>AND($N98 = 0 * ISNUMBER($N98))</formula>
    </cfRule>
    <cfRule type="expression" dxfId="3573" priority="87">
      <formula>AND($N98 &lt; 0, ISNUMBER($N98))</formula>
    </cfRule>
  </conditionalFormatting>
  <conditionalFormatting sqref="A98:F117">
    <cfRule type="expression" dxfId="3572" priority="94">
      <formula>AND($E98 &gt; 0, ISNUMBER($E98))</formula>
    </cfRule>
    <cfRule type="expression" dxfId="3571" priority="95">
      <formula>AND($E98 = 0 * ISNUMBER($E98))</formula>
    </cfRule>
    <cfRule type="expression" dxfId="3570" priority="96">
      <formula>AND($E98 &lt; 0, ISNUMBER($E98))</formula>
    </cfRule>
  </conditionalFormatting>
  <conditionalFormatting sqref="A98:C117 G98:I117">
    <cfRule type="expression" dxfId="3569" priority="91">
      <formula>AND($H98 &gt; 0, ISNUMBER($H98))</formula>
    </cfRule>
    <cfRule type="expression" dxfId="3568" priority="92">
      <formula>AND($H98 = 0 * ISNUMBER($H98))</formula>
    </cfRule>
    <cfRule type="expression" dxfId="3567" priority="93">
      <formula>AND($H98 &lt; 0, ISNUMBER($H98))</formula>
    </cfRule>
  </conditionalFormatting>
  <conditionalFormatting sqref="A98:C117 J98:L117">
    <cfRule type="expression" dxfId="3566" priority="88">
      <formula>AND($K98 &gt; 0, ISNUMBER($K98))</formula>
    </cfRule>
    <cfRule type="expression" dxfId="3565" priority="89">
      <formula>AND($K98 = 0 * ISNUMBER($K98))</formula>
    </cfRule>
    <cfRule type="expression" dxfId="3564" priority="90">
      <formula>AND($K98 &lt; 0, ISNUMBER($K98))</formula>
    </cfRule>
  </conditionalFormatting>
  <conditionalFormatting sqref="D96:F97 E118:F118">
    <cfRule type="expression" dxfId="3563" priority="82">
      <formula>$E$118 &gt; 0</formula>
    </cfRule>
    <cfRule type="expression" dxfId="3562" priority="83">
      <formula>$E$118 = 0</formula>
    </cfRule>
    <cfRule type="expression" dxfId="3561" priority="84">
      <formula>$E$118 &lt; 0</formula>
    </cfRule>
  </conditionalFormatting>
  <conditionalFormatting sqref="G96:I97 H118:I118">
    <cfRule type="expression" dxfId="3560" priority="79">
      <formula>$H$118 &gt; 0</formula>
    </cfRule>
    <cfRule type="expression" dxfId="3559" priority="80">
      <formula>$H$118 = 0</formula>
    </cfRule>
    <cfRule type="expression" dxfId="3558" priority="81">
      <formula>$H$118 &lt; 0</formula>
    </cfRule>
  </conditionalFormatting>
  <conditionalFormatting sqref="J96:L97 K118:L118">
    <cfRule type="expression" dxfId="3557" priority="76">
      <formula>$K$118 &gt; 0</formula>
    </cfRule>
    <cfRule type="expression" dxfId="3556" priority="77">
      <formula>$K$118 = 0</formula>
    </cfRule>
    <cfRule type="expression" dxfId="3555" priority="78">
      <formula>$K$118 &lt; 0</formula>
    </cfRule>
  </conditionalFormatting>
  <conditionalFormatting sqref="M96:O97 N118:O118">
    <cfRule type="expression" dxfId="3554" priority="73">
      <formula>$N$118 &gt; 0</formula>
    </cfRule>
    <cfRule type="expression" dxfId="3553" priority="74">
      <formula>$N$118 = 0</formula>
    </cfRule>
    <cfRule type="expression" dxfId="3552" priority="75">
      <formula>$N$118 &lt; 0</formula>
    </cfRule>
  </conditionalFormatting>
  <conditionalFormatting sqref="A125:C144 M125:O144">
    <cfRule type="expression" dxfId="3551" priority="61">
      <formula>AND($N125 &gt; 0, ISNUMBER($N125))</formula>
    </cfRule>
    <cfRule type="expression" dxfId="3550" priority="62">
      <formula>AND($N125 = 0 * ISNUMBER($N125))</formula>
    </cfRule>
    <cfRule type="expression" dxfId="3549" priority="63">
      <formula>AND($N125 &lt; 0, ISNUMBER($N125))</formula>
    </cfRule>
  </conditionalFormatting>
  <conditionalFormatting sqref="A125:F144">
    <cfRule type="expression" dxfId="3548" priority="70">
      <formula>AND($E125 &gt; 0, ISNUMBER($E125))</formula>
    </cfRule>
    <cfRule type="expression" dxfId="3547" priority="71">
      <formula>AND($E125 = 0 * ISNUMBER($E125))</formula>
    </cfRule>
    <cfRule type="expression" dxfId="3546" priority="72">
      <formula>AND($E125 &lt; 0, ISNUMBER($E125))</formula>
    </cfRule>
  </conditionalFormatting>
  <conditionalFormatting sqref="A125:C144 G125:I144">
    <cfRule type="expression" dxfId="3545" priority="67">
      <formula>AND($H125 &gt; 0, ISNUMBER($H125))</formula>
    </cfRule>
    <cfRule type="expression" dxfId="3544" priority="68">
      <formula>AND($H125 = 0 * ISNUMBER($H125))</formula>
    </cfRule>
    <cfRule type="expression" dxfId="3543" priority="69">
      <formula>AND($H125 &lt; 0, ISNUMBER($H125))</formula>
    </cfRule>
  </conditionalFormatting>
  <conditionalFormatting sqref="A125:C144 J125:L144">
    <cfRule type="expression" dxfId="3542" priority="64">
      <formula>AND($K125 &gt; 0, ISNUMBER($K125))</formula>
    </cfRule>
    <cfRule type="expression" dxfId="3541" priority="65">
      <formula>AND($K125 = 0 * ISNUMBER($K125))</formula>
    </cfRule>
    <cfRule type="expression" dxfId="3540" priority="66">
      <formula>AND($K125 &lt; 0, ISNUMBER($K125))</formula>
    </cfRule>
  </conditionalFormatting>
  <conditionalFormatting sqref="D123:F124 E145:F145">
    <cfRule type="expression" dxfId="3539" priority="58">
      <formula>$E$145 &gt; 0</formula>
    </cfRule>
    <cfRule type="expression" dxfId="3538" priority="59">
      <formula>$E$145 = 0</formula>
    </cfRule>
    <cfRule type="expression" dxfId="3537" priority="60">
      <formula>$E$145 &lt; 0</formula>
    </cfRule>
  </conditionalFormatting>
  <conditionalFormatting sqref="G123:I124 H145:I145">
    <cfRule type="expression" dxfId="3536" priority="55">
      <formula>$H$145 &gt; 0</formula>
    </cfRule>
    <cfRule type="expression" dxfId="3535" priority="56">
      <formula>$H$145 = 0</formula>
    </cfRule>
    <cfRule type="expression" dxfId="3534" priority="57">
      <formula>$H$145 &lt; 0</formula>
    </cfRule>
  </conditionalFormatting>
  <conditionalFormatting sqref="J123:L124 K145:L145">
    <cfRule type="expression" dxfId="3533" priority="52">
      <formula>$K$145 &gt; 0</formula>
    </cfRule>
    <cfRule type="expression" dxfId="3532" priority="53">
      <formula>$K$145 = 0</formula>
    </cfRule>
    <cfRule type="expression" dxfId="3531" priority="54">
      <formula>$K$145 &lt; 0</formula>
    </cfRule>
  </conditionalFormatting>
  <conditionalFormatting sqref="M123:O124 N145:O145">
    <cfRule type="expression" dxfId="3530" priority="49">
      <formula>$N$145 &gt; 0</formula>
    </cfRule>
    <cfRule type="expression" dxfId="3529" priority="50">
      <formula>$N$145 = 0</formula>
    </cfRule>
    <cfRule type="expression" dxfId="3528" priority="51">
      <formula>$N$145 &lt; 0</formula>
    </cfRule>
  </conditionalFormatting>
  <conditionalFormatting sqref="A152:C171 M152:O171">
    <cfRule type="expression" dxfId="3527" priority="37">
      <formula>AND($N152 &gt; 0, ISNUMBER($N152))</formula>
    </cfRule>
    <cfRule type="expression" dxfId="3526" priority="38">
      <formula>AND($N152 = 0 * ISNUMBER($N152))</formula>
    </cfRule>
    <cfRule type="expression" dxfId="3525" priority="39">
      <formula>AND($N152 &lt; 0, ISNUMBER($N152))</formula>
    </cfRule>
  </conditionalFormatting>
  <conditionalFormatting sqref="A152:F171">
    <cfRule type="expression" dxfId="3524" priority="46">
      <formula>AND($E152 &gt; 0, ISNUMBER($E152))</formula>
    </cfRule>
    <cfRule type="expression" dxfId="3523" priority="47">
      <formula>AND($E152 = 0 * ISNUMBER($E152))</formula>
    </cfRule>
    <cfRule type="expression" dxfId="3522" priority="48">
      <formula>AND($E152 &lt; 0, ISNUMBER($E152))</formula>
    </cfRule>
  </conditionalFormatting>
  <conditionalFormatting sqref="A152:C171 G152:I171">
    <cfRule type="expression" dxfId="3521" priority="43">
      <formula>AND($H152 &gt; 0, ISNUMBER($H152))</formula>
    </cfRule>
    <cfRule type="expression" dxfId="3520" priority="44">
      <formula>AND($H152 = 0 * ISNUMBER($H152))</formula>
    </cfRule>
    <cfRule type="expression" dxfId="3519" priority="45">
      <formula>AND($H152 &lt; 0, ISNUMBER($H152))</formula>
    </cfRule>
  </conditionalFormatting>
  <conditionalFormatting sqref="A152:C171 J152:L171">
    <cfRule type="expression" dxfId="3518" priority="40">
      <formula>AND($K152 &gt; 0, ISNUMBER($K152))</formula>
    </cfRule>
    <cfRule type="expression" dxfId="3517" priority="41">
      <formula>AND($K152 = 0 * ISNUMBER($K152))</formula>
    </cfRule>
    <cfRule type="expression" dxfId="3516" priority="42">
      <formula>AND($K152 &lt; 0, ISNUMBER($K152))</formula>
    </cfRule>
  </conditionalFormatting>
  <conditionalFormatting sqref="D150:F151 E172:F172">
    <cfRule type="expression" dxfId="3515" priority="34">
      <formula>$E$172 &gt; 0</formula>
    </cfRule>
    <cfRule type="expression" dxfId="3514" priority="35">
      <formula>$E$172 = 0</formula>
    </cfRule>
    <cfRule type="expression" dxfId="3513" priority="36">
      <formula>$E$172 &lt; 0</formula>
    </cfRule>
  </conditionalFormatting>
  <conditionalFormatting sqref="G150:I151 H172:I172">
    <cfRule type="expression" dxfId="3512" priority="31">
      <formula>$H$172 &gt; 0</formula>
    </cfRule>
    <cfRule type="expression" dxfId="3511" priority="32">
      <formula>$H$172 = 0</formula>
    </cfRule>
    <cfRule type="expression" dxfId="3510" priority="33">
      <formula>$H$172 &lt; 0</formula>
    </cfRule>
  </conditionalFormatting>
  <conditionalFormatting sqref="J150:L151 K172:L172">
    <cfRule type="expression" dxfId="3509" priority="28">
      <formula>$K$172 &gt; 0</formula>
    </cfRule>
    <cfRule type="expression" dxfId="3508" priority="29">
      <formula>$K$172 = 0</formula>
    </cfRule>
    <cfRule type="expression" dxfId="3507" priority="30">
      <formula>$K$172 &lt; 0</formula>
    </cfRule>
  </conditionalFormatting>
  <conditionalFormatting sqref="M150:O151 N172:O172">
    <cfRule type="expression" dxfId="3506" priority="25">
      <formula>$N$172 &gt; 0</formula>
    </cfRule>
    <cfRule type="expression" dxfId="3505" priority="26">
      <formula>$N$172 = 0</formula>
    </cfRule>
    <cfRule type="expression" dxfId="3504" priority="27">
      <formula>$N$172 &lt; 0</formula>
    </cfRule>
  </conditionalFormatting>
  <conditionalFormatting sqref="A179:C198 M179:O198">
    <cfRule type="expression" dxfId="3503" priority="13">
      <formula>AND($N179 &gt; 0, ISNUMBER($N179))</formula>
    </cfRule>
    <cfRule type="expression" dxfId="3502" priority="14">
      <formula>AND($N179 = 0 * ISNUMBER($N179))</formula>
    </cfRule>
    <cfRule type="expression" dxfId="3501" priority="15">
      <formula>AND($N179 &lt; 0, ISNUMBER($N179))</formula>
    </cfRule>
  </conditionalFormatting>
  <conditionalFormatting sqref="A179:F198">
    <cfRule type="expression" dxfId="3500" priority="22">
      <formula>AND($E179 &gt; 0, ISNUMBER($E179))</formula>
    </cfRule>
    <cfRule type="expression" dxfId="3499" priority="23">
      <formula>AND($E179 = 0 * ISNUMBER($E179))</formula>
    </cfRule>
    <cfRule type="expression" dxfId="3498" priority="24">
      <formula>AND($E179 &lt; 0, ISNUMBER($E179))</formula>
    </cfRule>
  </conditionalFormatting>
  <conditionalFormatting sqref="A179:C198 G179:I198">
    <cfRule type="expression" dxfId="3497" priority="19">
      <formula>AND($H179 &gt; 0, ISNUMBER($H179))</formula>
    </cfRule>
    <cfRule type="expression" dxfId="3496" priority="20">
      <formula>AND($H179 = 0 * ISNUMBER($H179))</formula>
    </cfRule>
    <cfRule type="expression" dxfId="3495" priority="21">
      <formula>AND($H179 &lt; 0, ISNUMBER($H179))</formula>
    </cfRule>
  </conditionalFormatting>
  <conditionalFormatting sqref="A179:C198 J179:L198">
    <cfRule type="expression" dxfId="3494" priority="16">
      <formula>AND($K179 &gt; 0, ISNUMBER($K179))</formula>
    </cfRule>
    <cfRule type="expression" dxfId="3493" priority="17">
      <formula>AND($K179 = 0 * ISNUMBER($K179))</formula>
    </cfRule>
    <cfRule type="expression" dxfId="3492" priority="18">
      <formula>AND($K179 &lt; 0, ISNUMBER($K179))</formula>
    </cfRule>
  </conditionalFormatting>
  <conditionalFormatting sqref="D177:F178 E199:F199">
    <cfRule type="expression" dxfId="3491" priority="10">
      <formula>$E$199 &gt; 0</formula>
    </cfRule>
    <cfRule type="expression" dxfId="3490" priority="11">
      <formula>$E$199 = 0</formula>
    </cfRule>
    <cfRule type="expression" dxfId="3489" priority="12">
      <formula>$E$199 &lt; 0</formula>
    </cfRule>
  </conditionalFormatting>
  <conditionalFormatting sqref="G177:I178 H199:I199">
    <cfRule type="expression" dxfId="3488" priority="7">
      <formula>$H$199 &gt; 0</formula>
    </cfRule>
    <cfRule type="expression" dxfId="3487" priority="8">
      <formula>$H$199 = 0</formula>
    </cfRule>
    <cfRule type="expression" dxfId="3486" priority="9">
      <formula>$H$199 &lt; 0</formula>
    </cfRule>
  </conditionalFormatting>
  <conditionalFormatting sqref="J177:L178 K199:L199">
    <cfRule type="expression" dxfId="3485" priority="4">
      <formula>$K$199 &gt; 0</formula>
    </cfRule>
    <cfRule type="expression" dxfId="3484" priority="5">
      <formula>$K$199 = 0</formula>
    </cfRule>
    <cfRule type="expression" dxfId="3483" priority="6">
      <formula>$K$199 &lt; 0</formula>
    </cfRule>
  </conditionalFormatting>
  <conditionalFormatting sqref="M177:O178 N199:O199">
    <cfRule type="expression" dxfId="3482" priority="1">
      <formula>$N$199 &gt; 0</formula>
    </cfRule>
    <cfRule type="expression" dxfId="3481" priority="2">
      <formula>$N$199 = 0</formula>
    </cfRule>
    <cfRule type="expression" dxfId="34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44348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116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45310000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3.311624E-4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2021-06-01(화) 오전 00:00</v>
      </c>
      <c r="C15" s="289"/>
      <c r="D15" s="263" t="str">
        <f>TEXT($G$1, "[$-ko-KR]yyyy-mm-dd(ddd) ") &amp; "오후 14:00"</f>
        <v>2021-06-01(화) 오후 14:00</v>
      </c>
      <c r="E15" s="264"/>
      <c r="F15" s="265"/>
      <c r="G15" s="263" t="str">
        <f>TEXT($G$1, "[$-ko-KR]yyyy-mm-dd(ddd) ") &amp; "오후 19:00"</f>
        <v>2021-06-01(화) 오후 19:00</v>
      </c>
      <c r="H15" s="264"/>
      <c r="I15" s="265"/>
      <c r="J15" s="263" t="str">
        <f>TEXT($G$1, "[$-ko-KR]yyyy-mm-dd(ddd) ") &amp; "오후 21:00"</f>
        <v>2021-06-01(화) 오후 21:00</v>
      </c>
      <c r="K15" s="264"/>
      <c r="L15" s="265"/>
      <c r="M15" s="263" t="str">
        <f>TEXT($G$1+1, "[$-ko-KR]yyyy-mm-dd(ddd) ") &amp; "오전 00:00"</f>
        <v>2021-06-02(수)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9"/>
      <c r="R17" s="249"/>
      <c r="S17" s="24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9"/>
      <c r="R18" s="249"/>
      <c r="S18" s="24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116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45310000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3.311624E-4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2021-06-01(화) 오전 00:00</v>
      </c>
      <c r="C42" s="291"/>
      <c r="D42" s="263" t="str">
        <f>TEXT($G$1, "[$-ko-KR]yyyy-mm-dd(ddd) ") &amp; "오후 14:00"</f>
        <v>2021-06-01(화) 오후 14:00</v>
      </c>
      <c r="E42" s="264"/>
      <c r="F42" s="265"/>
      <c r="G42" s="263" t="str">
        <f>TEXT($G$1, "[$-ko-KR]yyyy-mm-dd(ddd) ") &amp; "오후 19:00"</f>
        <v>2021-06-01(화) 오후 19:00</v>
      </c>
      <c r="H42" s="264"/>
      <c r="I42" s="265"/>
      <c r="J42" s="263" t="str">
        <f>TEXT($G$1, "[$-ko-KR]yyyy-mm-dd(ddd) ") &amp; "오후 21:00"</f>
        <v>2021-06-01(화) 오후 21:00</v>
      </c>
      <c r="K42" s="264"/>
      <c r="L42" s="265"/>
      <c r="M42" s="263" t="str">
        <f>TEXT($G$1+1, "[$-ko-KR]yyyy-mm-dd(ddd) ") &amp; "오전 00:00"</f>
        <v>2021-06-02(수)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9"/>
      <c r="R44" s="249"/>
      <c r="S44" s="249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9"/>
      <c r="R45" s="249"/>
      <c r="S45" s="249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9"/>
      <c r="R46" s="239"/>
      <c r="S46" s="239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9"/>
      <c r="R47" s="239"/>
      <c r="S47" s="239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9"/>
      <c r="R48" s="239"/>
      <c r="S48" s="239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9"/>
      <c r="R49" s="239"/>
      <c r="S49" s="239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9"/>
      <c r="R50" s="239"/>
      <c r="S50" s="239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9"/>
      <c r="R51" s="239"/>
      <c r="S51" s="239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0"/>
      <c r="R53" s="241"/>
      <c r="S53" s="242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3"/>
      <c r="R54" s="244"/>
      <c r="S54" s="245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6"/>
      <c r="R55" s="247"/>
      <c r="S55" s="248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9"/>
      <c r="R56" s="239"/>
      <c r="S56" s="239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9"/>
      <c r="R57" s="249"/>
      <c r="S57" s="249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9"/>
      <c r="R58" s="249"/>
      <c r="S58" s="249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9"/>
      <c r="R59" s="239"/>
      <c r="S59" s="239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9"/>
      <c r="R60" s="239"/>
      <c r="S60" s="239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9"/>
      <c r="R61" s="239"/>
      <c r="S61" s="239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8"/>
      <c r="R62" s="229"/>
      <c r="S62" s="230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116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45310000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3.311624E-4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2021-06-01(화) 오전 00:00</v>
      </c>
      <c r="C69" s="291"/>
      <c r="D69" s="263" t="str">
        <f>TEXT($G$1, "[$-ko-KR]yyyy-mm-dd(ddd) ") &amp; "오후 14:00"</f>
        <v>2021-06-01(화) 오후 14:00</v>
      </c>
      <c r="E69" s="264"/>
      <c r="F69" s="265"/>
      <c r="G69" s="263" t="str">
        <f>TEXT($G$1, "[$-ko-KR]yyyy-mm-dd(ddd) ") &amp; "오후 19:00"</f>
        <v>2021-06-01(화) 오후 19:00</v>
      </c>
      <c r="H69" s="264"/>
      <c r="I69" s="265"/>
      <c r="J69" s="263" t="str">
        <f>TEXT($G$1, "[$-ko-KR]yyyy-mm-dd(ddd) ") &amp; "오후 21:00"</f>
        <v>2021-06-01(화) 오후 21:00</v>
      </c>
      <c r="K69" s="264"/>
      <c r="L69" s="265"/>
      <c r="M69" s="263" t="str">
        <f>TEXT($G$1+1, "[$-ko-KR]yyyy-mm-dd(ddd) ") &amp; "오전 00:00"</f>
        <v>2021-06-02(수)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9"/>
      <c r="R71" s="249"/>
      <c r="S71" s="249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9"/>
      <c r="R72" s="249"/>
      <c r="S72" s="249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9"/>
      <c r="R73" s="239"/>
      <c r="S73" s="239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9"/>
      <c r="R74" s="239"/>
      <c r="S74" s="239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9"/>
      <c r="R75" s="239"/>
      <c r="S75" s="239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9"/>
      <c r="R76" s="239"/>
      <c r="S76" s="239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9"/>
      <c r="R77" s="239"/>
      <c r="S77" s="239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9"/>
      <c r="R78" s="239"/>
      <c r="S78" s="239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0"/>
      <c r="R80" s="241"/>
      <c r="S80" s="242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3"/>
      <c r="R81" s="244"/>
      <c r="S81" s="245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6"/>
      <c r="R82" s="247"/>
      <c r="S82" s="248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9"/>
      <c r="R83" s="239"/>
      <c r="S83" s="239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9"/>
      <c r="R84" s="249"/>
      <c r="S84" s="249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9"/>
      <c r="R85" s="249"/>
      <c r="S85" s="249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9"/>
      <c r="R86" s="239"/>
      <c r="S86" s="239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9"/>
      <c r="R87" s="239"/>
      <c r="S87" s="239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9"/>
      <c r="R88" s="239"/>
      <c r="S88" s="239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8"/>
      <c r="R89" s="229"/>
      <c r="S89" s="230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116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45310000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3.311624E-4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2021-06-01(화) 오전 00:00</v>
      </c>
      <c r="C96" s="291"/>
      <c r="D96" s="263" t="str">
        <f>TEXT($G$1, "[$-ko-KR]yyyy-mm-dd(ddd) ") &amp; "오후 14:00"</f>
        <v>2021-06-01(화) 오후 14:00</v>
      </c>
      <c r="E96" s="264"/>
      <c r="F96" s="265"/>
      <c r="G96" s="263" t="str">
        <f>TEXT($G$1, "[$-ko-KR]yyyy-mm-dd(ddd) ") &amp; "오후 19:00"</f>
        <v>2021-06-01(화) 오후 19:00</v>
      </c>
      <c r="H96" s="264"/>
      <c r="I96" s="265"/>
      <c r="J96" s="263" t="str">
        <f>TEXT($G$1, "[$-ko-KR]yyyy-mm-dd(ddd) ") &amp; "오후 21:00"</f>
        <v>2021-06-01(화) 오후 21:00</v>
      </c>
      <c r="K96" s="264"/>
      <c r="L96" s="265"/>
      <c r="M96" s="263" t="str">
        <f>TEXT($G$1+1, "[$-ko-KR]yyyy-mm-dd(ddd) ") &amp; "오전 00:00"</f>
        <v>2021-06-02(수)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9"/>
      <c r="R98" s="249"/>
      <c r="S98" s="249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9"/>
      <c r="R99" s="249"/>
      <c r="S99" s="249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9"/>
      <c r="R100" s="239"/>
      <c r="S100" s="239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9"/>
      <c r="R101" s="239"/>
      <c r="S101" s="239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9"/>
      <c r="R102" s="239"/>
      <c r="S102" s="239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9"/>
      <c r="R103" s="239"/>
      <c r="S103" s="239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9"/>
      <c r="R104" s="239"/>
      <c r="S104" s="239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9"/>
      <c r="R105" s="239"/>
      <c r="S105" s="239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0"/>
      <c r="R107" s="241"/>
      <c r="S107" s="242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3"/>
      <c r="R108" s="244"/>
      <c r="S108" s="245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6"/>
      <c r="R109" s="247"/>
      <c r="S109" s="248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9"/>
      <c r="R110" s="239"/>
      <c r="S110" s="239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9"/>
      <c r="R111" s="249"/>
      <c r="S111" s="249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9"/>
      <c r="R112" s="249"/>
      <c r="S112" s="249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9"/>
      <c r="R113" s="239"/>
      <c r="S113" s="239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9"/>
      <c r="R114" s="239"/>
      <c r="S114" s="239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9"/>
      <c r="R115" s="239"/>
      <c r="S115" s="239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8"/>
      <c r="R116" s="229"/>
      <c r="S116" s="230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116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45310000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3.311624E-4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2021-06-01(화) 오전 00:00</v>
      </c>
      <c r="C123" s="291"/>
      <c r="D123" s="263" t="str">
        <f>TEXT($G$1, "[$-ko-KR]yyyy-mm-dd(ddd) ") &amp; "오후 14:00"</f>
        <v>2021-06-01(화) 오후 14:00</v>
      </c>
      <c r="E123" s="264"/>
      <c r="F123" s="265"/>
      <c r="G123" s="263" t="str">
        <f>TEXT($G$1, "[$-ko-KR]yyyy-mm-dd(ddd) ") &amp; "오후 19:00"</f>
        <v>2021-06-01(화) 오후 19:00</v>
      </c>
      <c r="H123" s="264"/>
      <c r="I123" s="265"/>
      <c r="J123" s="263" t="str">
        <f>TEXT($G$1, "[$-ko-KR]yyyy-mm-dd(ddd) ") &amp; "오후 21:00"</f>
        <v>2021-06-01(화) 오후 21:00</v>
      </c>
      <c r="K123" s="264"/>
      <c r="L123" s="265"/>
      <c r="M123" s="263" t="str">
        <f>TEXT($G$1+1, "[$-ko-KR]yyyy-mm-dd(ddd) ") &amp; "오전 00:00"</f>
        <v>2021-06-02(수)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9"/>
      <c r="R125" s="249"/>
      <c r="S125" s="249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9"/>
      <c r="R126" s="249"/>
      <c r="S126" s="249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9"/>
      <c r="R127" s="239"/>
      <c r="S127" s="239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9"/>
      <c r="R128" s="239"/>
      <c r="S128" s="239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9"/>
      <c r="R129" s="239"/>
      <c r="S129" s="239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9"/>
      <c r="R130" s="239"/>
      <c r="S130" s="239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9"/>
      <c r="R131" s="239"/>
      <c r="S131" s="239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9"/>
      <c r="R132" s="239"/>
      <c r="S132" s="239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0"/>
      <c r="R134" s="241"/>
      <c r="S134" s="242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3"/>
      <c r="R135" s="244"/>
      <c r="S135" s="245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6"/>
      <c r="R136" s="247"/>
      <c r="S136" s="248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9"/>
      <c r="R137" s="239"/>
      <c r="S137" s="239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9"/>
      <c r="R138" s="249"/>
      <c r="S138" s="249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9"/>
      <c r="R139" s="249"/>
      <c r="S139" s="249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9"/>
      <c r="R140" s="239"/>
      <c r="S140" s="239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9"/>
      <c r="R141" s="239"/>
      <c r="S141" s="239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9"/>
      <c r="R142" s="239"/>
      <c r="S142" s="239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8"/>
      <c r="R143" s="229"/>
      <c r="S143" s="230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116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45310000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3.311624E-4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2021-06-01(화) 오전 00:00</v>
      </c>
      <c r="C150" s="291"/>
      <c r="D150" s="263" t="str">
        <f>TEXT($G$1, "[$-ko-KR]yyyy-mm-dd(ddd) ") &amp; "오후 14:00"</f>
        <v>2021-06-01(화) 오후 14:00</v>
      </c>
      <c r="E150" s="264"/>
      <c r="F150" s="265"/>
      <c r="G150" s="263" t="str">
        <f>TEXT($G$1, "[$-ko-KR]yyyy-mm-dd(ddd) ") &amp; "오후 19:00"</f>
        <v>2021-06-01(화) 오후 19:00</v>
      </c>
      <c r="H150" s="264"/>
      <c r="I150" s="265"/>
      <c r="J150" s="263" t="str">
        <f>TEXT($G$1, "[$-ko-KR]yyyy-mm-dd(ddd) ") &amp; "오후 21:00"</f>
        <v>2021-06-01(화) 오후 21:00</v>
      </c>
      <c r="K150" s="264"/>
      <c r="L150" s="265"/>
      <c r="M150" s="263" t="str">
        <f>TEXT($G$1+1, "[$-ko-KR]yyyy-mm-dd(ddd) ") &amp; "오전 00:00"</f>
        <v>2021-06-02(수)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9"/>
      <c r="R152" s="249"/>
      <c r="S152" s="249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9"/>
      <c r="R153" s="249"/>
      <c r="S153" s="249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9"/>
      <c r="R154" s="239"/>
      <c r="S154" s="239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9"/>
      <c r="R155" s="239"/>
      <c r="S155" s="239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9"/>
      <c r="R156" s="239"/>
      <c r="S156" s="239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9"/>
      <c r="R157" s="239"/>
      <c r="S157" s="239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9"/>
      <c r="R158" s="239"/>
      <c r="S158" s="239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9"/>
      <c r="R159" s="239"/>
      <c r="S159" s="239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0"/>
      <c r="R161" s="241"/>
      <c r="S161" s="242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3"/>
      <c r="R162" s="244"/>
      <c r="S162" s="245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6"/>
      <c r="R163" s="247"/>
      <c r="S163" s="248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9"/>
      <c r="R164" s="239"/>
      <c r="S164" s="239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9"/>
      <c r="R165" s="249"/>
      <c r="S165" s="249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9"/>
      <c r="R166" s="249"/>
      <c r="S166" s="249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9"/>
      <c r="R167" s="239"/>
      <c r="S167" s="239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9"/>
      <c r="R168" s="239"/>
      <c r="S168" s="239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9"/>
      <c r="R169" s="239"/>
      <c r="S169" s="239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8"/>
      <c r="R170" s="229"/>
      <c r="S170" s="230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116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45310000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3.311624E-4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2021-06-01(화) 오전 00:00</v>
      </c>
      <c r="C177" s="291"/>
      <c r="D177" s="263" t="str">
        <f>TEXT($G$1, "[$-ko-KR]yyyy-mm-dd(ddd) ") &amp; "오후 14:00"</f>
        <v>2021-06-01(화) 오후 14:00</v>
      </c>
      <c r="E177" s="264"/>
      <c r="F177" s="265"/>
      <c r="G177" s="263" t="str">
        <f>TEXT($G$1, "[$-ko-KR]yyyy-mm-dd(ddd) ") &amp; "오후 19:00"</f>
        <v>2021-06-01(화) 오후 19:00</v>
      </c>
      <c r="H177" s="264"/>
      <c r="I177" s="265"/>
      <c r="J177" s="263" t="str">
        <f>TEXT($G$1, "[$-ko-KR]yyyy-mm-dd(ddd) ") &amp; "오후 21:00"</f>
        <v>2021-06-01(화) 오후 21:00</v>
      </c>
      <c r="K177" s="264"/>
      <c r="L177" s="265"/>
      <c r="M177" s="263" t="str">
        <f>TEXT($G$1+1, "[$-ko-KR]yyyy-mm-dd(ddd) ") &amp; "오전 00:00"</f>
        <v>2021-06-02(수)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9"/>
      <c r="R179" s="249"/>
      <c r="S179" s="249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9"/>
      <c r="R180" s="249"/>
      <c r="S180" s="249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9"/>
      <c r="R181" s="239"/>
      <c r="S181" s="239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9"/>
      <c r="R182" s="239"/>
      <c r="S182" s="239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9"/>
      <c r="R183" s="239"/>
      <c r="S183" s="239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9"/>
      <c r="R184" s="239"/>
      <c r="S184" s="239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9"/>
      <c r="R185" s="239"/>
      <c r="S185" s="239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9"/>
      <c r="R186" s="239"/>
      <c r="S186" s="239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0"/>
      <c r="R188" s="241"/>
      <c r="S188" s="242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3"/>
      <c r="R189" s="244"/>
      <c r="S189" s="245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6"/>
      <c r="R190" s="247"/>
      <c r="S190" s="248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9"/>
      <c r="R191" s="239"/>
      <c r="S191" s="239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9"/>
      <c r="R192" s="249"/>
      <c r="S192" s="249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9"/>
      <c r="R193" s="249"/>
      <c r="S193" s="249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9"/>
      <c r="R194" s="239"/>
      <c r="S194" s="239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9"/>
      <c r="R195" s="239"/>
      <c r="S195" s="239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9"/>
      <c r="R196" s="239"/>
      <c r="S196" s="239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8"/>
      <c r="R197" s="229"/>
      <c r="S197" s="230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34"/>
      <c r="R199" s="235"/>
      <c r="S199" s="236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347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7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7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7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7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7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7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7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7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69" priority="289">
      <formula>AND($N17 &gt; 0, ISNUMBER($N17))</formula>
    </cfRule>
    <cfRule type="expression" dxfId="3468" priority="290">
      <formula>AND($N17 = 0 * ISNUMBER($N17))</formula>
    </cfRule>
    <cfRule type="expression" dxfId="3467" priority="291">
      <formula>AND($N17 &lt; 0, ISNUMBER($N17))</formula>
    </cfRule>
  </conditionalFormatting>
  <conditionalFormatting sqref="A17:C36 D17:F36">
    <cfRule type="expression" dxfId="3466" priority="298">
      <formula>AND($E17 &gt; 0, ISNUMBER($E17))</formula>
    </cfRule>
    <cfRule type="expression" dxfId="3465" priority="299">
      <formula>AND($E17 = 0 * ISNUMBER($E17))</formula>
    </cfRule>
    <cfRule type="expression" dxfId="3464" priority="300">
      <formula>AND($E17 &lt; 0, ISNUMBER($E17))</formula>
    </cfRule>
  </conditionalFormatting>
  <conditionalFormatting sqref="A17:C36 G17:I36">
    <cfRule type="expression" dxfId="3463" priority="295">
      <formula>AND($H17 &gt; 0, ISNUMBER($H17))</formula>
    </cfRule>
    <cfRule type="expression" dxfId="3462" priority="296">
      <formula>AND($H17 = 0 * ISNUMBER($H17))</formula>
    </cfRule>
    <cfRule type="expression" dxfId="3461" priority="297">
      <formula>AND($H17 &lt; 0, ISNUMBER($H17))</formula>
    </cfRule>
  </conditionalFormatting>
  <conditionalFormatting sqref="A17:C36 J17:L36">
    <cfRule type="expression" dxfId="3460" priority="292">
      <formula>AND($K17 &gt; 0, ISNUMBER($K17))</formula>
    </cfRule>
    <cfRule type="expression" dxfId="3459" priority="293">
      <formula>AND($K17 = 0 * ISNUMBER($K17))</formula>
    </cfRule>
    <cfRule type="expression" dxfId="3458" priority="294">
      <formula>AND($K17 &lt; 0, ISNUMBER($K17))</formula>
    </cfRule>
  </conditionalFormatting>
  <conditionalFormatting sqref="D15:F16 E37:F37">
    <cfRule type="expression" dxfId="3457" priority="286">
      <formula>$E$37 &gt; 0</formula>
    </cfRule>
    <cfRule type="expression" dxfId="3456" priority="287">
      <formula>$E$37 = 0</formula>
    </cfRule>
    <cfRule type="expression" dxfId="3455" priority="288">
      <formula>$E$37 &lt; 0</formula>
    </cfRule>
  </conditionalFormatting>
  <conditionalFormatting sqref="G15:I16 H37:I37">
    <cfRule type="expression" dxfId="3454" priority="283">
      <formula>$H$37 &gt; 0</formula>
    </cfRule>
    <cfRule type="expression" dxfId="3453" priority="284">
      <formula>$H$37 = 0</formula>
    </cfRule>
    <cfRule type="expression" dxfId="3452" priority="285">
      <formula>$H$37 &lt; 0</formula>
    </cfRule>
  </conditionalFormatting>
  <conditionalFormatting sqref="J15:L16 K37:L37">
    <cfRule type="expression" dxfId="3451" priority="280">
      <formula>$K$37 &gt; 0</formula>
    </cfRule>
    <cfRule type="expression" dxfId="3450" priority="281">
      <formula>$K$37 = 0</formula>
    </cfRule>
    <cfRule type="expression" dxfId="3449" priority="282">
      <formula>$K$37 &lt; 0</formula>
    </cfRule>
  </conditionalFormatting>
  <conditionalFormatting sqref="M15:O16 N37:O37">
    <cfRule type="expression" dxfId="3448" priority="277">
      <formula>$N$37 &gt; 0</formula>
    </cfRule>
    <cfRule type="expression" dxfId="3447" priority="278">
      <formula>$N$37 = 0</formula>
    </cfRule>
    <cfRule type="expression" dxfId="3446" priority="279">
      <formula>$N$37 &lt; 0</formula>
    </cfRule>
  </conditionalFormatting>
  <conditionalFormatting sqref="A44:C63 M44:O63">
    <cfRule type="expression" dxfId="3445" priority="265">
      <formula>AND($N44 &gt; 0, ISNUMBER($N44))</formula>
    </cfRule>
    <cfRule type="expression" dxfId="3444" priority="266">
      <formula>AND($N44 = 0 * ISNUMBER($N44))</formula>
    </cfRule>
    <cfRule type="expression" dxfId="3443" priority="267">
      <formula>AND($N44 &lt; 0, ISNUMBER($N44))</formula>
    </cfRule>
  </conditionalFormatting>
  <conditionalFormatting sqref="A44:F63">
    <cfRule type="expression" dxfId="3442" priority="274">
      <formula>AND($E44 &gt; 0, ISNUMBER($E44))</formula>
    </cfRule>
    <cfRule type="expression" dxfId="3441" priority="275">
      <formula>AND($E44 = 0 * ISNUMBER($E44))</formula>
    </cfRule>
    <cfRule type="expression" dxfId="3440" priority="276">
      <formula>AND($E44 &lt; 0, ISNUMBER($E44))</formula>
    </cfRule>
  </conditionalFormatting>
  <conditionalFormatting sqref="A44:C63 G44:I63">
    <cfRule type="expression" dxfId="3439" priority="271">
      <formula>AND($H44 &gt; 0, ISNUMBER($H44))</formula>
    </cfRule>
    <cfRule type="expression" dxfId="3438" priority="272">
      <formula>AND($H44 = 0 * ISNUMBER($H44))</formula>
    </cfRule>
    <cfRule type="expression" dxfId="3437" priority="273">
      <formula>AND($H44 &lt; 0, ISNUMBER($H44))</formula>
    </cfRule>
  </conditionalFormatting>
  <conditionalFormatting sqref="A44:C63 J44:L63">
    <cfRule type="expression" dxfId="3436" priority="268">
      <formula>AND($K44 &gt; 0, ISNUMBER($K44))</formula>
    </cfRule>
    <cfRule type="expression" dxfId="3435" priority="269">
      <formula>AND($K44 = 0 * ISNUMBER($K44))</formula>
    </cfRule>
    <cfRule type="expression" dxfId="3434" priority="270">
      <formula>AND($K44 &lt; 0, ISNUMBER($K44))</formula>
    </cfRule>
  </conditionalFormatting>
  <conditionalFormatting sqref="D42:F43 E64:F64">
    <cfRule type="expression" dxfId="3433" priority="262">
      <formula>$E$64 &gt; 0</formula>
    </cfRule>
    <cfRule type="expression" dxfId="3432" priority="263">
      <formula>$E$64 = 0</formula>
    </cfRule>
    <cfRule type="expression" dxfId="3431" priority="264">
      <formula>$E$64 &lt; 0</formula>
    </cfRule>
  </conditionalFormatting>
  <conditionalFormatting sqref="G42:I43 H64:I64">
    <cfRule type="expression" dxfId="3430" priority="259">
      <formula>$H$64 &gt; 0</formula>
    </cfRule>
    <cfRule type="expression" dxfId="3429" priority="260">
      <formula>$H$64 = 0</formula>
    </cfRule>
    <cfRule type="expression" dxfId="3428" priority="261">
      <formula>$H$64 &lt; 0</formula>
    </cfRule>
  </conditionalFormatting>
  <conditionalFormatting sqref="J42:L43 K64:L64">
    <cfRule type="expression" dxfId="3427" priority="256">
      <formula>$K$64 &gt; 0</formula>
    </cfRule>
    <cfRule type="expression" dxfId="3426" priority="257">
      <formula>$K$64 = 0</formula>
    </cfRule>
    <cfRule type="expression" dxfId="3425" priority="258">
      <formula>$K$64 &lt; 0</formula>
    </cfRule>
  </conditionalFormatting>
  <conditionalFormatting sqref="M42:O43 N64:O64">
    <cfRule type="expression" dxfId="3424" priority="253">
      <formula>$N$64 &gt; 0</formula>
    </cfRule>
    <cfRule type="expression" dxfId="3423" priority="254">
      <formula>$N$64 = 0</formula>
    </cfRule>
    <cfRule type="expression" dxfId="3422" priority="255">
      <formula>$N$64 &lt; 0</formula>
    </cfRule>
  </conditionalFormatting>
  <conditionalFormatting sqref="A71:C90 M71:O90">
    <cfRule type="expression" dxfId="3421" priority="109">
      <formula>AND($N71 &gt; 0, ISNUMBER($N71))</formula>
    </cfRule>
    <cfRule type="expression" dxfId="3420" priority="110">
      <formula>AND($N71 = 0 * ISNUMBER($N71))</formula>
    </cfRule>
    <cfRule type="expression" dxfId="3419" priority="111">
      <formula>AND($N71 &lt; 0, ISNUMBER($N71))</formula>
    </cfRule>
  </conditionalFormatting>
  <conditionalFormatting sqref="A71:F90">
    <cfRule type="expression" dxfId="3418" priority="118">
      <formula>AND($E71 &gt; 0, ISNUMBER($E71))</formula>
    </cfRule>
    <cfRule type="expression" dxfId="3417" priority="119">
      <formula>AND($E71 = 0 * ISNUMBER($E71))</formula>
    </cfRule>
    <cfRule type="expression" dxfId="3416" priority="120">
      <formula>AND($E71 &lt; 0, ISNUMBER($E71))</formula>
    </cfRule>
  </conditionalFormatting>
  <conditionalFormatting sqref="A71:C90 G71:I90">
    <cfRule type="expression" dxfId="3415" priority="115">
      <formula>AND($H71 &gt; 0, ISNUMBER($H71))</formula>
    </cfRule>
    <cfRule type="expression" dxfId="3414" priority="116">
      <formula>AND($H71 = 0 * ISNUMBER($H71))</formula>
    </cfRule>
    <cfRule type="expression" dxfId="3413" priority="117">
      <formula>AND($H71 &lt; 0, ISNUMBER($H71))</formula>
    </cfRule>
  </conditionalFormatting>
  <conditionalFormatting sqref="A71:C90 J71:L90">
    <cfRule type="expression" dxfId="3412" priority="112">
      <formula>AND($K71 &gt; 0, ISNUMBER($K71))</formula>
    </cfRule>
    <cfRule type="expression" dxfId="3411" priority="113">
      <formula>AND($K71 = 0 * ISNUMBER($K71))</formula>
    </cfRule>
    <cfRule type="expression" dxfId="3410" priority="114">
      <formula>AND($K71 &lt; 0, ISNUMBER($K71))</formula>
    </cfRule>
  </conditionalFormatting>
  <conditionalFormatting sqref="D69:F70 E91:F91">
    <cfRule type="expression" dxfId="3409" priority="106">
      <formula>$E$91 &gt; 0</formula>
    </cfRule>
    <cfRule type="expression" dxfId="3408" priority="107">
      <formula>$E$91 = 0</formula>
    </cfRule>
    <cfRule type="expression" dxfId="3407" priority="108">
      <formula>$E$91 &lt; 0</formula>
    </cfRule>
  </conditionalFormatting>
  <conditionalFormatting sqref="G69:I70 H91:I91">
    <cfRule type="expression" dxfId="3406" priority="103">
      <formula>$H$91 &gt; 0</formula>
    </cfRule>
    <cfRule type="expression" dxfId="3405" priority="104">
      <formula>$H$91 = 0</formula>
    </cfRule>
    <cfRule type="expression" dxfId="3404" priority="105">
      <formula>$H$91 &lt; 0</formula>
    </cfRule>
  </conditionalFormatting>
  <conditionalFormatting sqref="J69:L70 K91:L91">
    <cfRule type="expression" dxfId="3403" priority="100">
      <formula>$K$91 &gt; 0</formula>
    </cfRule>
    <cfRule type="expression" dxfId="3402" priority="101">
      <formula>$K$91 = 0</formula>
    </cfRule>
    <cfRule type="expression" dxfId="3401" priority="102">
      <formula>$K$91 &lt; 0</formula>
    </cfRule>
  </conditionalFormatting>
  <conditionalFormatting sqref="M69:O70 N91:O91">
    <cfRule type="expression" dxfId="3400" priority="97">
      <formula>$N$91 &gt; 0</formula>
    </cfRule>
    <cfRule type="expression" dxfId="3399" priority="98">
      <formula>$N$91 = 0</formula>
    </cfRule>
    <cfRule type="expression" dxfId="3398" priority="99">
      <formula>$N$91 &lt; 0</formula>
    </cfRule>
  </conditionalFormatting>
  <conditionalFormatting sqref="A98:C117 M98:O117">
    <cfRule type="expression" dxfId="3397" priority="85">
      <formula>AND($N98 &gt; 0, ISNUMBER($N98))</formula>
    </cfRule>
    <cfRule type="expression" dxfId="3396" priority="86">
      <formula>AND($N98 = 0 * ISNUMBER($N98))</formula>
    </cfRule>
    <cfRule type="expression" dxfId="3395" priority="87">
      <formula>AND($N98 &lt; 0, ISNUMBER($N98))</formula>
    </cfRule>
  </conditionalFormatting>
  <conditionalFormatting sqref="A98:F117">
    <cfRule type="expression" dxfId="3394" priority="94">
      <formula>AND($E98 &gt; 0, ISNUMBER($E98))</formula>
    </cfRule>
    <cfRule type="expression" dxfId="3393" priority="95">
      <formula>AND($E98 = 0 * ISNUMBER($E98))</formula>
    </cfRule>
    <cfRule type="expression" dxfId="3392" priority="96">
      <formula>AND($E98 &lt; 0, ISNUMBER($E98))</formula>
    </cfRule>
  </conditionalFormatting>
  <conditionalFormatting sqref="A98:C117 G98:I117">
    <cfRule type="expression" dxfId="3391" priority="91">
      <formula>AND($H98 &gt; 0, ISNUMBER($H98))</formula>
    </cfRule>
    <cfRule type="expression" dxfId="3390" priority="92">
      <formula>AND($H98 = 0 * ISNUMBER($H98))</formula>
    </cfRule>
    <cfRule type="expression" dxfId="3389" priority="93">
      <formula>AND($H98 &lt; 0, ISNUMBER($H98))</formula>
    </cfRule>
  </conditionalFormatting>
  <conditionalFormatting sqref="A98:C117 J98:L117">
    <cfRule type="expression" dxfId="3388" priority="88">
      <formula>AND($K98 &gt; 0, ISNUMBER($K98))</formula>
    </cfRule>
    <cfRule type="expression" dxfId="3387" priority="89">
      <formula>AND($K98 = 0 * ISNUMBER($K98))</formula>
    </cfRule>
    <cfRule type="expression" dxfId="3386" priority="90">
      <formula>AND($K98 &lt; 0, ISNUMBER($K98))</formula>
    </cfRule>
  </conditionalFormatting>
  <conditionalFormatting sqref="D96:F97 E118:F118">
    <cfRule type="expression" dxfId="3385" priority="82">
      <formula>$E$118 &gt; 0</formula>
    </cfRule>
    <cfRule type="expression" dxfId="3384" priority="83">
      <formula>$E$118 = 0</formula>
    </cfRule>
    <cfRule type="expression" dxfId="3383" priority="84">
      <formula>$E$118 &lt; 0</formula>
    </cfRule>
  </conditionalFormatting>
  <conditionalFormatting sqref="G96:I97 H118:I118">
    <cfRule type="expression" dxfId="3382" priority="79">
      <formula>$H$118 &gt; 0</formula>
    </cfRule>
    <cfRule type="expression" dxfId="3381" priority="80">
      <formula>$H$118 = 0</formula>
    </cfRule>
    <cfRule type="expression" dxfId="3380" priority="81">
      <formula>$H$118 &lt; 0</formula>
    </cfRule>
  </conditionalFormatting>
  <conditionalFormatting sqref="J96:L97 K118:L118">
    <cfRule type="expression" dxfId="3379" priority="76">
      <formula>$K$118 &gt; 0</formula>
    </cfRule>
    <cfRule type="expression" dxfId="3378" priority="77">
      <formula>$K$118 = 0</formula>
    </cfRule>
    <cfRule type="expression" dxfId="3377" priority="78">
      <formula>$K$118 &lt; 0</formula>
    </cfRule>
  </conditionalFormatting>
  <conditionalFormatting sqref="M96:O97 N118:O118">
    <cfRule type="expression" dxfId="3376" priority="73">
      <formula>$N$118 &gt; 0</formula>
    </cfRule>
    <cfRule type="expression" dxfId="3375" priority="74">
      <formula>$N$118 = 0</formula>
    </cfRule>
    <cfRule type="expression" dxfId="3374" priority="75">
      <formula>$N$118 &lt; 0</formula>
    </cfRule>
  </conditionalFormatting>
  <conditionalFormatting sqref="A125:C144 M125:O144">
    <cfRule type="expression" dxfId="3373" priority="61">
      <formula>AND($N125 &gt; 0, ISNUMBER($N125))</formula>
    </cfRule>
    <cfRule type="expression" dxfId="3372" priority="62">
      <formula>AND($N125 = 0 * ISNUMBER($N125))</formula>
    </cfRule>
    <cfRule type="expression" dxfId="3371" priority="63">
      <formula>AND($N125 &lt; 0, ISNUMBER($N125))</formula>
    </cfRule>
  </conditionalFormatting>
  <conditionalFormatting sqref="A125:F144">
    <cfRule type="expression" dxfId="3370" priority="70">
      <formula>AND($E125 &gt; 0, ISNUMBER($E125))</formula>
    </cfRule>
    <cfRule type="expression" dxfId="3369" priority="71">
      <formula>AND($E125 = 0 * ISNUMBER($E125))</formula>
    </cfRule>
    <cfRule type="expression" dxfId="3368" priority="72">
      <formula>AND($E125 &lt; 0, ISNUMBER($E125))</formula>
    </cfRule>
  </conditionalFormatting>
  <conditionalFormatting sqref="A125:C144 G125:I144">
    <cfRule type="expression" dxfId="3367" priority="67">
      <formula>AND($H125 &gt; 0, ISNUMBER($H125))</formula>
    </cfRule>
    <cfRule type="expression" dxfId="3366" priority="68">
      <formula>AND($H125 = 0 * ISNUMBER($H125))</formula>
    </cfRule>
    <cfRule type="expression" dxfId="3365" priority="69">
      <formula>AND($H125 &lt; 0, ISNUMBER($H125))</formula>
    </cfRule>
  </conditionalFormatting>
  <conditionalFormatting sqref="A125:C144 J125:L144">
    <cfRule type="expression" dxfId="3364" priority="64">
      <formula>AND($K125 &gt; 0, ISNUMBER($K125))</formula>
    </cfRule>
    <cfRule type="expression" dxfId="3363" priority="65">
      <formula>AND($K125 = 0 * ISNUMBER($K125))</formula>
    </cfRule>
    <cfRule type="expression" dxfId="3362" priority="66">
      <formula>AND($K125 &lt; 0, ISNUMBER($K125))</formula>
    </cfRule>
  </conditionalFormatting>
  <conditionalFormatting sqref="D123:F124 E145:F145">
    <cfRule type="expression" dxfId="3361" priority="58">
      <formula>$E$145 &gt; 0</formula>
    </cfRule>
    <cfRule type="expression" dxfId="3360" priority="59">
      <formula>$E$145 = 0</formula>
    </cfRule>
    <cfRule type="expression" dxfId="3359" priority="60">
      <formula>$E$145 &lt; 0</formula>
    </cfRule>
  </conditionalFormatting>
  <conditionalFormatting sqref="G123:I124 H145:I145">
    <cfRule type="expression" dxfId="3358" priority="55">
      <formula>$H$145 &gt; 0</formula>
    </cfRule>
    <cfRule type="expression" dxfId="3357" priority="56">
      <formula>$H$145 = 0</formula>
    </cfRule>
    <cfRule type="expression" dxfId="3356" priority="57">
      <formula>$H$145 &lt; 0</formula>
    </cfRule>
  </conditionalFormatting>
  <conditionalFormatting sqref="J123:L124 K145:L145">
    <cfRule type="expression" dxfId="3355" priority="52">
      <formula>$K$145 &gt; 0</formula>
    </cfRule>
    <cfRule type="expression" dxfId="3354" priority="53">
      <formula>$K$145 = 0</formula>
    </cfRule>
    <cfRule type="expression" dxfId="3353" priority="54">
      <formula>$K$145 &lt; 0</formula>
    </cfRule>
  </conditionalFormatting>
  <conditionalFormatting sqref="M123:O124 N145:O145">
    <cfRule type="expression" dxfId="3352" priority="49">
      <formula>$N$145 &gt; 0</formula>
    </cfRule>
    <cfRule type="expression" dxfId="3351" priority="50">
      <formula>$N$145 = 0</formula>
    </cfRule>
    <cfRule type="expression" dxfId="3350" priority="51">
      <formula>$N$145 &lt; 0</formula>
    </cfRule>
  </conditionalFormatting>
  <conditionalFormatting sqref="A152:C171 M152:O171">
    <cfRule type="expression" dxfId="3349" priority="37">
      <formula>AND($N152 &gt; 0, ISNUMBER($N152))</formula>
    </cfRule>
    <cfRule type="expression" dxfId="3348" priority="38">
      <formula>AND($N152 = 0 * ISNUMBER($N152))</formula>
    </cfRule>
    <cfRule type="expression" dxfId="3347" priority="39">
      <formula>AND($N152 &lt; 0, ISNUMBER($N152))</formula>
    </cfRule>
  </conditionalFormatting>
  <conditionalFormatting sqref="A152:F171">
    <cfRule type="expression" dxfId="3346" priority="46">
      <formula>AND($E152 &gt; 0, ISNUMBER($E152))</formula>
    </cfRule>
    <cfRule type="expression" dxfId="3345" priority="47">
      <formula>AND($E152 = 0 * ISNUMBER($E152))</formula>
    </cfRule>
    <cfRule type="expression" dxfId="3344" priority="48">
      <formula>AND($E152 &lt; 0, ISNUMBER($E152))</formula>
    </cfRule>
  </conditionalFormatting>
  <conditionalFormatting sqref="A152:C171 G152:I171">
    <cfRule type="expression" dxfId="3343" priority="43">
      <formula>AND($H152 &gt; 0, ISNUMBER($H152))</formula>
    </cfRule>
    <cfRule type="expression" dxfId="3342" priority="44">
      <formula>AND($H152 = 0 * ISNUMBER($H152))</formula>
    </cfRule>
    <cfRule type="expression" dxfId="3341" priority="45">
      <formula>AND($H152 &lt; 0, ISNUMBER($H152))</formula>
    </cfRule>
  </conditionalFormatting>
  <conditionalFormatting sqref="A152:C171 J152:L171">
    <cfRule type="expression" dxfId="3340" priority="40">
      <formula>AND($K152 &gt; 0, ISNUMBER($K152))</formula>
    </cfRule>
    <cfRule type="expression" dxfId="3339" priority="41">
      <formula>AND($K152 = 0 * ISNUMBER($K152))</formula>
    </cfRule>
    <cfRule type="expression" dxfId="3338" priority="42">
      <formula>AND($K152 &lt; 0, ISNUMBER($K152))</formula>
    </cfRule>
  </conditionalFormatting>
  <conditionalFormatting sqref="D150:F151 E172:F172">
    <cfRule type="expression" dxfId="3337" priority="34">
      <formula>$E$172 &gt; 0</formula>
    </cfRule>
    <cfRule type="expression" dxfId="3336" priority="35">
      <formula>$E$172 = 0</formula>
    </cfRule>
    <cfRule type="expression" dxfId="3335" priority="36">
      <formula>$E$172 &lt; 0</formula>
    </cfRule>
  </conditionalFormatting>
  <conditionalFormatting sqref="G150:I151 H172:I172">
    <cfRule type="expression" dxfId="3334" priority="31">
      <formula>$H$172 &gt; 0</formula>
    </cfRule>
    <cfRule type="expression" dxfId="3333" priority="32">
      <formula>$H$172 = 0</formula>
    </cfRule>
    <cfRule type="expression" dxfId="3332" priority="33">
      <formula>$H$172 &lt; 0</formula>
    </cfRule>
  </conditionalFormatting>
  <conditionalFormatting sqref="J150:L151 K172:L172">
    <cfRule type="expression" dxfId="3331" priority="28">
      <formula>$K$172 &gt; 0</formula>
    </cfRule>
    <cfRule type="expression" dxfId="3330" priority="29">
      <formula>$K$172 = 0</formula>
    </cfRule>
    <cfRule type="expression" dxfId="3329" priority="30">
      <formula>$K$172 &lt; 0</formula>
    </cfRule>
  </conditionalFormatting>
  <conditionalFormatting sqref="M150:O151 N172:O172">
    <cfRule type="expression" dxfId="3328" priority="25">
      <formula>$N$172 &gt; 0</formula>
    </cfRule>
    <cfRule type="expression" dxfId="3327" priority="26">
      <formula>$N$172 = 0</formula>
    </cfRule>
    <cfRule type="expression" dxfId="3326" priority="27">
      <formula>$N$172 &lt; 0</formula>
    </cfRule>
  </conditionalFormatting>
  <conditionalFormatting sqref="A179:C198 M179:O198">
    <cfRule type="expression" dxfId="3325" priority="13">
      <formula>AND($N179 &gt; 0, ISNUMBER($N179))</formula>
    </cfRule>
    <cfRule type="expression" dxfId="3324" priority="14">
      <formula>AND($N179 = 0 * ISNUMBER($N179))</formula>
    </cfRule>
    <cfRule type="expression" dxfId="3323" priority="15">
      <formula>AND($N179 &lt; 0, ISNUMBER($N179))</formula>
    </cfRule>
  </conditionalFormatting>
  <conditionalFormatting sqref="A179:F198">
    <cfRule type="expression" dxfId="3322" priority="22">
      <formula>AND($E179 &gt; 0, ISNUMBER($E179))</formula>
    </cfRule>
    <cfRule type="expression" dxfId="3321" priority="23">
      <formula>AND($E179 = 0 * ISNUMBER($E179))</formula>
    </cfRule>
    <cfRule type="expression" dxfId="3320" priority="24">
      <formula>AND($E179 &lt; 0, ISNUMBER($E179))</formula>
    </cfRule>
  </conditionalFormatting>
  <conditionalFormatting sqref="A179:C198 G179:I198">
    <cfRule type="expression" dxfId="3319" priority="19">
      <formula>AND($H179 &gt; 0, ISNUMBER($H179))</formula>
    </cfRule>
    <cfRule type="expression" dxfId="3318" priority="20">
      <formula>AND($H179 = 0 * ISNUMBER($H179))</formula>
    </cfRule>
    <cfRule type="expression" dxfId="3317" priority="21">
      <formula>AND($H179 &lt; 0, ISNUMBER($H179))</formula>
    </cfRule>
  </conditionalFormatting>
  <conditionalFormatting sqref="A179:C198 J179:L198">
    <cfRule type="expression" dxfId="3316" priority="16">
      <formula>AND($K179 &gt; 0, ISNUMBER($K179))</formula>
    </cfRule>
    <cfRule type="expression" dxfId="3315" priority="17">
      <formula>AND($K179 = 0 * ISNUMBER($K179))</formula>
    </cfRule>
    <cfRule type="expression" dxfId="3314" priority="18">
      <formula>AND($K179 &lt; 0, ISNUMBER($K179))</formula>
    </cfRule>
  </conditionalFormatting>
  <conditionalFormatting sqref="D177:F178 E199:F199">
    <cfRule type="expression" dxfId="3313" priority="10">
      <formula>$E$199 &gt; 0</formula>
    </cfRule>
    <cfRule type="expression" dxfId="3312" priority="11">
      <formula>$E$199 = 0</formula>
    </cfRule>
    <cfRule type="expression" dxfId="3311" priority="12">
      <formula>$E$199 &lt; 0</formula>
    </cfRule>
  </conditionalFormatting>
  <conditionalFormatting sqref="G177:I178 H199:I199">
    <cfRule type="expression" dxfId="3310" priority="7">
      <formula>$H$199 &gt; 0</formula>
    </cfRule>
    <cfRule type="expression" dxfId="3309" priority="8">
      <formula>$H$199 = 0</formula>
    </cfRule>
    <cfRule type="expression" dxfId="3308" priority="9">
      <formula>$H$199 &lt; 0</formula>
    </cfRule>
  </conditionalFormatting>
  <conditionalFormatting sqref="J177:L178 K199:L199">
    <cfRule type="expression" dxfId="3307" priority="4">
      <formula>$K$199 &gt; 0</formula>
    </cfRule>
    <cfRule type="expression" dxfId="3306" priority="5">
      <formula>$K$199 = 0</formula>
    </cfRule>
    <cfRule type="expression" dxfId="3305" priority="6">
      <formula>$K$199 &lt; 0</formula>
    </cfRule>
  </conditionalFormatting>
  <conditionalFormatting sqref="M177:O178 N199:O199">
    <cfRule type="expression" dxfId="3304" priority="1">
      <formula>$N$199 &gt; 0</formula>
    </cfRule>
    <cfRule type="expression" dxfId="3303" priority="2">
      <formula>$N$199 = 0</formula>
    </cfRule>
    <cfRule type="expression" dxfId="33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221</v>
      </c>
      <c r="B2" s="11" t="s">
        <v>222</v>
      </c>
      <c r="C2" s="95">
        <v>10.5</v>
      </c>
      <c r="D2" s="92">
        <v>0.23384253820000001</v>
      </c>
      <c r="E2" s="93">
        <v>4458168081.1766691</v>
      </c>
      <c r="F2" s="35"/>
      <c r="G2" s="54"/>
      <c r="H2" s="35"/>
      <c r="I2" s="35"/>
    </row>
    <row r="3" spans="1:18" ht="17.25" thickBot="1">
      <c r="A3" s="40" t="s">
        <v>195</v>
      </c>
      <c r="B3" s="11" t="s">
        <v>196</v>
      </c>
      <c r="C3" s="95">
        <v>9.7799999999999994</v>
      </c>
      <c r="D3" s="92">
        <v>9.7643097600000006E-2</v>
      </c>
      <c r="E3" s="93">
        <v>2003833910.7383158</v>
      </c>
      <c r="F3" s="35"/>
      <c r="G3" s="294" t="s">
        <v>290</v>
      </c>
      <c r="H3" s="306" t="s">
        <v>365</v>
      </c>
      <c r="I3" s="306"/>
      <c r="K3" s="250" t="s">
        <v>34</v>
      </c>
      <c r="L3" s="251"/>
      <c r="M3" s="251"/>
      <c r="N3" s="252"/>
      <c r="O3" s="250" t="s">
        <v>292</v>
      </c>
      <c r="P3" s="251"/>
      <c r="Q3" s="251"/>
      <c r="R3" s="252"/>
    </row>
    <row r="4" spans="1:18" ht="17.25" thickBot="1">
      <c r="A4" s="40" t="s">
        <v>93</v>
      </c>
      <c r="B4" s="11" t="s">
        <v>94</v>
      </c>
      <c r="C4" s="95">
        <v>68600</v>
      </c>
      <c r="D4" s="92">
        <v>6.3565891499999999E-2</v>
      </c>
      <c r="E4" s="93">
        <v>1204231.2777734101</v>
      </c>
      <c r="F4" s="35"/>
      <c r="G4" s="295"/>
      <c r="H4" s="307"/>
      <c r="I4" s="307"/>
      <c r="K4" s="287" t="s">
        <v>55</v>
      </c>
      <c r="L4" s="303">
        <f ca="1">NOW()</f>
        <v>44364.626167708331</v>
      </c>
      <c r="M4" s="304"/>
      <c r="N4" s="305"/>
      <c r="O4" s="302" t="s">
        <v>55</v>
      </c>
      <c r="P4" s="303">
        <f ca="1">NOW()</f>
        <v>44364.626167708331</v>
      </c>
      <c r="Q4" s="304"/>
      <c r="R4" s="305"/>
    </row>
    <row r="5" spans="1:18" ht="17.25" thickBot="1">
      <c r="A5" s="40" t="s">
        <v>153</v>
      </c>
      <c r="B5" s="11" t="s">
        <v>154</v>
      </c>
      <c r="C5" s="95">
        <v>9.27</v>
      </c>
      <c r="D5" s="92">
        <v>4.2744656899999997E-2</v>
      </c>
      <c r="E5" s="93">
        <v>1511521562.7142758</v>
      </c>
      <c r="F5" s="35"/>
      <c r="K5" s="295"/>
      <c r="L5" s="36" t="s">
        <v>58</v>
      </c>
      <c r="M5" s="73" t="s">
        <v>59</v>
      </c>
      <c r="N5" s="69" t="s">
        <v>294</v>
      </c>
      <c r="O5" s="295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73</v>
      </c>
      <c r="B6" s="11" t="s">
        <v>74</v>
      </c>
      <c r="C6" s="95">
        <v>16500</v>
      </c>
      <c r="D6" s="92">
        <v>3.9042821200000001E-2</v>
      </c>
      <c r="E6" s="93">
        <v>307959.68373639003</v>
      </c>
      <c r="F6" s="35"/>
      <c r="G6" s="250" t="s">
        <v>52</v>
      </c>
      <c r="H6" s="251"/>
      <c r="I6" s="252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79.099999999999994</v>
      </c>
      <c r="M6" s="76">
        <f t="shared" ref="M6:M25" ca="1" si="1">_xlfn.IFNA(VLOOKUP(K6, $B$2:$E$200, 3, FALSE), "")</f>
        <v>-1.0012515600000001E-2</v>
      </c>
      <c r="N6" s="85">
        <f ca="1">_xlfn.IFNA(VLOOKUP(K6, $B$2:$E$200, 4, FALSE), "")</f>
        <v>8840288.1058843806</v>
      </c>
      <c r="O6" s="46" t="str">
        <f>INDEX($A$2:$D$200, MATCH(LARGE($D$2:$D$200, 1), $D$2:$D$200, 0), 2)</f>
        <v>아하토큰</v>
      </c>
      <c r="P6" s="38">
        <f t="shared" ref="P6:P25" si="2">_xlfn.IFNA(VLOOKUP(O6, $B$2:$D$200, 2, FALSE), "")</f>
        <v>10.5</v>
      </c>
      <c r="Q6" s="76">
        <f t="shared" ref="Q6:Q25" si="3">_xlfn.IFNA(VLOOKUP(O6, $B$2:$D$200, 3, FALSE), "")</f>
        <v>0.23384253820000001</v>
      </c>
      <c r="R6" s="85">
        <f>_xlfn.IFNA(VLOOKUP(O6, $B$2:$E$200, 4, FALSE), "")</f>
        <v>4458168081.1766691</v>
      </c>
    </row>
    <row r="7" spans="1:18">
      <c r="A7" s="40" t="s">
        <v>107</v>
      </c>
      <c r="B7" s="11" t="s">
        <v>108</v>
      </c>
      <c r="C7" s="95">
        <v>30190</v>
      </c>
      <c r="D7" s="92">
        <v>3.7457044699999997E-2</v>
      </c>
      <c r="E7" s="93">
        <v>531166.69620638003</v>
      </c>
      <c r="F7" s="35"/>
      <c r="G7" s="278" t="s">
        <v>36</v>
      </c>
      <c r="H7" s="279"/>
      <c r="I7" s="280"/>
      <c r="K7" s="56" t="str">
        <f ca="1">IFERROR(OFFSET(INDIRECT($H$3 &amp; "!A17"), 1, 0), "")</f>
        <v>메디블록</v>
      </c>
      <c r="L7" s="39">
        <f t="shared" ca="1" si="0"/>
        <v>55.1</v>
      </c>
      <c r="M7" s="77">
        <f t="shared" ca="1" si="1"/>
        <v>-7.2072072000000003E-3</v>
      </c>
      <c r="N7" s="86">
        <f t="shared" ref="N7:N25" ca="1" si="4">_xlfn.IFNA(VLOOKUP(K7, $B$2:$E$200, 4, FALSE), "")</f>
        <v>45059213.868940599</v>
      </c>
      <c r="O7" s="47" t="str">
        <f>INDEX($A$2:$D$200, MATCH(LARGE($D$2:$D$200, 2), $D$2:$D$200, 0), 2)</f>
        <v>썬더토큰</v>
      </c>
      <c r="P7" s="39">
        <f t="shared" si="2"/>
        <v>9.7799999999999994</v>
      </c>
      <c r="Q7" s="77">
        <f t="shared" si="3"/>
        <v>9.7643097600000006E-2</v>
      </c>
      <c r="R7" s="86">
        <f t="shared" ref="R7:R25" si="5">_xlfn.IFNA(VLOOKUP(O7, $B$2:$E$200, 4, FALSE), "")</f>
        <v>2003833910.7383158</v>
      </c>
    </row>
    <row r="8" spans="1:18" ht="17.25" thickBot="1">
      <c r="A8" s="40" t="s">
        <v>227</v>
      </c>
      <c r="B8" s="11" t="s">
        <v>228</v>
      </c>
      <c r="C8" s="95">
        <v>8.61</v>
      </c>
      <c r="D8" s="92">
        <v>3.7349397600000001E-2</v>
      </c>
      <c r="E8" s="93">
        <v>1431924243.7949107</v>
      </c>
      <c r="F8" s="35"/>
      <c r="G8" s="271"/>
      <c r="H8" s="272"/>
      <c r="I8" s="273"/>
      <c r="K8" s="56" t="str">
        <f ca="1">IFERROR(OFFSET(INDIRECT($H$3 &amp; "!A17"), 2, 0), "")</f>
        <v>메타디움</v>
      </c>
      <c r="L8" s="39">
        <f t="shared" ca="1" si="0"/>
        <v>88.4</v>
      </c>
      <c r="M8" s="77">
        <f t="shared" ca="1" si="1"/>
        <v>-1.7777777799999998E-2</v>
      </c>
      <c r="N8" s="86">
        <f t="shared" ca="1" si="4"/>
        <v>17542115.492529981</v>
      </c>
      <c r="O8" s="47" t="str">
        <f>INDEX($A$2:$D$200, MATCH(LARGE($D$2:$D$200, 3), $D$2:$D$200, 0), 2)</f>
        <v>비트코인골드</v>
      </c>
      <c r="P8" s="39">
        <f t="shared" si="2"/>
        <v>68600</v>
      </c>
      <c r="Q8" s="77">
        <f t="shared" si="3"/>
        <v>6.3565891499999999E-2</v>
      </c>
      <c r="R8" s="86">
        <f t="shared" si="5"/>
        <v>1204231.2777734101</v>
      </c>
    </row>
    <row r="9" spans="1:18" ht="17.25" thickBot="1">
      <c r="A9" s="40" t="s">
        <v>157</v>
      </c>
      <c r="B9" s="11" t="s">
        <v>158</v>
      </c>
      <c r="C9" s="95">
        <v>5125</v>
      </c>
      <c r="D9" s="92">
        <v>3.6400404400000003E-2</v>
      </c>
      <c r="E9" s="93">
        <v>466081.95928980003</v>
      </c>
      <c r="F9" s="35"/>
      <c r="G9" s="9" t="s">
        <v>38</v>
      </c>
      <c r="H9" s="251" t="s">
        <v>37</v>
      </c>
      <c r="I9" s="252"/>
      <c r="K9" s="56" t="str">
        <f ca="1">IFERROR(OFFSET(INDIRECT($H$3 &amp; "!A17"), 3, 0), "")</f>
        <v>헌트</v>
      </c>
      <c r="L9" s="39">
        <f t="shared" ca="1" si="0"/>
        <v>249</v>
      </c>
      <c r="M9" s="77">
        <f t="shared" ca="1" si="1"/>
        <v>-2.35294118E-2</v>
      </c>
      <c r="N9" s="86">
        <f t="shared" ca="1" si="4"/>
        <v>4768352.2524355501</v>
      </c>
      <c r="O9" s="47" t="str">
        <f>INDEX($A$2:$D$200, MATCH(LARGE($D$2:$D$200, 4), $D$2:$D$200, 0), 2)</f>
        <v>캐리프로토콜</v>
      </c>
      <c r="P9" s="39">
        <f t="shared" si="2"/>
        <v>9.27</v>
      </c>
      <c r="Q9" s="77">
        <f t="shared" si="3"/>
        <v>4.2744656899999997E-2</v>
      </c>
      <c r="R9" s="86">
        <f t="shared" si="5"/>
        <v>1511521562.7142758</v>
      </c>
    </row>
    <row r="10" spans="1:18">
      <c r="A10" s="40" t="s">
        <v>163</v>
      </c>
      <c r="B10" s="11" t="s">
        <v>164</v>
      </c>
      <c r="C10" s="95">
        <v>20740</v>
      </c>
      <c r="D10" s="92">
        <v>3.4930139700000001E-2</v>
      </c>
      <c r="E10" s="93">
        <v>358817.90599463001</v>
      </c>
      <c r="F10" s="35"/>
      <c r="G10" s="296">
        <f>_xlfn.IFNA(VLOOKUP(G7, $B$2:$D$200, 3, FALSE), "-")</f>
        <v>3.311624E-4</v>
      </c>
      <c r="H10" s="298">
        <f>_xlfn.IFNA(VLOOKUP(G7, $B$2:$D$200, 2, FALSE), "-")</f>
        <v>45310000</v>
      </c>
      <c r="I10" s="29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코스모스</v>
      </c>
      <c r="P10" s="39">
        <f t="shared" si="2"/>
        <v>16500</v>
      </c>
      <c r="Q10" s="77">
        <f t="shared" si="3"/>
        <v>3.9042821200000001E-2</v>
      </c>
      <c r="R10" s="90">
        <f t="shared" si="5"/>
        <v>307959.68373639003</v>
      </c>
    </row>
    <row r="11" spans="1:18" ht="17.25" thickBot="1">
      <c r="A11" s="40" t="s">
        <v>159</v>
      </c>
      <c r="B11" s="11" t="s">
        <v>160</v>
      </c>
      <c r="C11" s="95">
        <v>1700</v>
      </c>
      <c r="D11" s="92">
        <v>2.7190332300000002E-2</v>
      </c>
      <c r="E11" s="93">
        <v>3516522.34561578</v>
      </c>
      <c r="F11" s="35"/>
      <c r="G11" s="297"/>
      <c r="H11" s="300"/>
      <c r="I11" s="30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비트코인캐시에이비씨</v>
      </c>
      <c r="P11" s="45">
        <f t="shared" si="2"/>
        <v>30190</v>
      </c>
      <c r="Q11" s="80">
        <f t="shared" si="3"/>
        <v>3.7457044699999997E-2</v>
      </c>
      <c r="R11" s="99">
        <f t="shared" si="5"/>
        <v>531166.69620638003</v>
      </c>
    </row>
    <row r="12" spans="1:18" ht="17.25" thickBot="1">
      <c r="A12" s="40" t="s">
        <v>113</v>
      </c>
      <c r="B12" s="11" t="s">
        <v>114</v>
      </c>
      <c r="C12" s="95">
        <v>10750</v>
      </c>
      <c r="D12" s="92">
        <v>2.478551E-2</v>
      </c>
      <c r="E12" s="93">
        <v>357125.82328449999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무비블록</v>
      </c>
      <c r="P12" s="39">
        <f t="shared" si="2"/>
        <v>8.61</v>
      </c>
      <c r="Q12" s="77">
        <f t="shared" si="3"/>
        <v>3.7349397600000001E-2</v>
      </c>
      <c r="R12" s="86">
        <f t="shared" si="5"/>
        <v>1431924243.7949107</v>
      </c>
    </row>
    <row r="13" spans="1:18" ht="17.25" thickBot="1">
      <c r="A13" s="40" t="s">
        <v>183</v>
      </c>
      <c r="B13" s="11" t="s">
        <v>184</v>
      </c>
      <c r="C13" s="95">
        <v>1330</v>
      </c>
      <c r="D13" s="92">
        <v>2.3076923100000001E-2</v>
      </c>
      <c r="E13" s="93">
        <v>293318.34079426999</v>
      </c>
      <c r="F13" s="35"/>
      <c r="G13" s="250" t="s">
        <v>70</v>
      </c>
      <c r="H13" s="251"/>
      <c r="I13" s="252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엑시인피니티</v>
      </c>
      <c r="P13" s="39">
        <f t="shared" si="2"/>
        <v>5125</v>
      </c>
      <c r="Q13" s="77">
        <f t="shared" si="3"/>
        <v>3.6400404400000003E-2</v>
      </c>
      <c r="R13" s="86">
        <f t="shared" si="5"/>
        <v>466081.95928980003</v>
      </c>
    </row>
    <row r="14" spans="1:18">
      <c r="A14" s="40" t="s">
        <v>115</v>
      </c>
      <c r="B14" s="11" t="s">
        <v>116</v>
      </c>
      <c r="C14" s="95">
        <v>326</v>
      </c>
      <c r="D14" s="92">
        <v>2.19435737E-2</v>
      </c>
      <c r="E14" s="93">
        <v>39340965.012987472</v>
      </c>
      <c r="F14" s="35"/>
      <c r="G14" s="278" t="s">
        <v>36</v>
      </c>
      <c r="H14" s="279"/>
      <c r="I14" s="28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웨이브</v>
      </c>
      <c r="P14" s="39">
        <f t="shared" si="2"/>
        <v>20740</v>
      </c>
      <c r="Q14" s="77">
        <f t="shared" si="3"/>
        <v>3.4930139700000001E-2</v>
      </c>
      <c r="R14" s="86">
        <f t="shared" si="5"/>
        <v>358817.90599463001</v>
      </c>
    </row>
    <row r="15" spans="1:18" ht="17.25" thickBot="1">
      <c r="A15" s="40" t="s">
        <v>143</v>
      </c>
      <c r="B15" s="11" t="s">
        <v>144</v>
      </c>
      <c r="C15" s="95">
        <v>6095</v>
      </c>
      <c r="D15" s="92">
        <v>1.9230769200000001E-2</v>
      </c>
      <c r="E15" s="93">
        <v>290239.96686381003</v>
      </c>
      <c r="F15" s="35"/>
      <c r="G15" s="271"/>
      <c r="H15" s="272"/>
      <c r="I15" s="273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엔진코인</v>
      </c>
      <c r="P15" s="37">
        <f t="shared" si="2"/>
        <v>1700</v>
      </c>
      <c r="Q15" s="79">
        <f t="shared" si="3"/>
        <v>2.7190332300000002E-2</v>
      </c>
      <c r="R15" s="87">
        <f t="shared" si="5"/>
        <v>3516522.34561578</v>
      </c>
    </row>
    <row r="16" spans="1:18" ht="17.25" thickBot="1">
      <c r="A16" s="40" t="s">
        <v>103</v>
      </c>
      <c r="B16" s="11" t="s">
        <v>104</v>
      </c>
      <c r="C16" s="95">
        <v>1100</v>
      </c>
      <c r="D16" s="92">
        <v>1.8518518500000001E-2</v>
      </c>
      <c r="E16" s="93">
        <v>1032151.20388879</v>
      </c>
      <c r="F16" s="35"/>
      <c r="G16" s="9" t="s">
        <v>38</v>
      </c>
      <c r="H16" s="251" t="s">
        <v>37</v>
      </c>
      <c r="I16" s="252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쎄타토큰</v>
      </c>
      <c r="P16" s="38">
        <f t="shared" si="2"/>
        <v>10750</v>
      </c>
      <c r="Q16" s="76">
        <f t="shared" si="3"/>
        <v>2.478551E-2</v>
      </c>
      <c r="R16" s="85">
        <f t="shared" si="5"/>
        <v>357125.82328449999</v>
      </c>
    </row>
    <row r="17" spans="1:18">
      <c r="A17" s="40" t="s">
        <v>75</v>
      </c>
      <c r="B17" s="11" t="s">
        <v>76</v>
      </c>
      <c r="C17" s="95">
        <v>27730</v>
      </c>
      <c r="D17" s="92">
        <v>1.76146789E-2</v>
      </c>
      <c r="E17" s="93">
        <v>230161.30062764999</v>
      </c>
      <c r="F17" s="35"/>
      <c r="G17" s="296">
        <f>_xlfn.IFNA(VLOOKUP(G14, $B$2:$D$200, 3, FALSE), "-")</f>
        <v>3.311624E-4</v>
      </c>
      <c r="H17" s="298">
        <f>_xlfn.IFNA(VLOOKUP(G14, $B$2:$D$200, 2, FALSE), "-")</f>
        <v>45310000</v>
      </c>
      <c r="I17" s="29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아이오타</v>
      </c>
      <c r="P17" s="39">
        <f t="shared" si="2"/>
        <v>1330</v>
      </c>
      <c r="Q17" s="77">
        <f t="shared" si="3"/>
        <v>2.3076923100000001E-2</v>
      </c>
      <c r="R17" s="86">
        <f t="shared" si="5"/>
        <v>293318.34079426999</v>
      </c>
    </row>
    <row r="18" spans="1:18" ht="17.25" thickBot="1">
      <c r="A18" s="40" t="s">
        <v>85</v>
      </c>
      <c r="B18" s="11" t="s">
        <v>86</v>
      </c>
      <c r="C18" s="95">
        <v>5845</v>
      </c>
      <c r="D18" s="92">
        <v>1.6521739099999998E-2</v>
      </c>
      <c r="E18" s="93">
        <v>1948661.3181268901</v>
      </c>
      <c r="F18" s="35"/>
      <c r="G18" s="297"/>
      <c r="H18" s="300"/>
      <c r="I18" s="30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샌드박스</v>
      </c>
      <c r="P18" s="39">
        <f t="shared" si="2"/>
        <v>326</v>
      </c>
      <c r="Q18" s="77">
        <f t="shared" si="3"/>
        <v>2.19435737E-2</v>
      </c>
      <c r="R18" s="86">
        <f t="shared" si="5"/>
        <v>39340965.012987472</v>
      </c>
    </row>
    <row r="19" spans="1:18" ht="17.25" thickBot="1">
      <c r="A19" s="40" t="s">
        <v>241</v>
      </c>
      <c r="B19" s="11" t="s">
        <v>242</v>
      </c>
      <c r="C19" s="95">
        <v>3425</v>
      </c>
      <c r="D19" s="92">
        <v>1.6320474799999998E-2</v>
      </c>
      <c r="E19" s="93">
        <v>554475.29896153999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오미세고</v>
      </c>
      <c r="P19" s="39">
        <f t="shared" si="2"/>
        <v>6095</v>
      </c>
      <c r="Q19" s="77">
        <f t="shared" si="3"/>
        <v>1.9230769200000001E-2</v>
      </c>
      <c r="R19" s="86">
        <f t="shared" si="5"/>
        <v>290239.96686381003</v>
      </c>
    </row>
    <row r="20" spans="1:18" ht="17.25" thickBot="1">
      <c r="A20" s="40" t="s">
        <v>105</v>
      </c>
      <c r="B20" s="11" t="s">
        <v>106</v>
      </c>
      <c r="C20" s="95">
        <v>1040</v>
      </c>
      <c r="D20" s="92">
        <v>1.4634146299999999E-2</v>
      </c>
      <c r="E20" s="93">
        <v>426082.65832415997</v>
      </c>
      <c r="F20" s="35"/>
      <c r="G20" s="250" t="s">
        <v>286</v>
      </c>
      <c r="H20" s="251"/>
      <c r="I20" s="252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온톨로지</v>
      </c>
      <c r="P20" s="39">
        <f t="shared" si="2"/>
        <v>1100</v>
      </c>
      <c r="Q20" s="77">
        <f t="shared" si="3"/>
        <v>1.8518518500000001E-2</v>
      </c>
      <c r="R20" s="90">
        <f t="shared" si="5"/>
        <v>1032151.20388879</v>
      </c>
    </row>
    <row r="21" spans="1:18">
      <c r="A21" s="40" t="s">
        <v>187</v>
      </c>
      <c r="B21" s="11" t="s">
        <v>188</v>
      </c>
      <c r="C21" s="95">
        <v>10420</v>
      </c>
      <c r="D21" s="92">
        <v>1.4605647500000001E-2</v>
      </c>
      <c r="E21" s="93">
        <v>616882.51780850999</v>
      </c>
      <c r="F21" s="35"/>
      <c r="G21" s="278" t="s">
        <v>36</v>
      </c>
      <c r="H21" s="279"/>
      <c r="I21" s="28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체인링크</v>
      </c>
      <c r="P21" s="45">
        <f t="shared" si="2"/>
        <v>27730</v>
      </c>
      <c r="Q21" s="80">
        <f t="shared" si="3"/>
        <v>1.76146789E-2</v>
      </c>
      <c r="R21" s="99">
        <f t="shared" si="5"/>
        <v>230161.30062764999</v>
      </c>
    </row>
    <row r="22" spans="1:18" ht="17.25" thickBot="1">
      <c r="A22" s="40" t="s">
        <v>77</v>
      </c>
      <c r="B22" s="11" t="s">
        <v>78</v>
      </c>
      <c r="C22" s="95">
        <v>711000</v>
      </c>
      <c r="D22" s="92">
        <v>1.3976041099999999E-2</v>
      </c>
      <c r="E22" s="93">
        <v>8262.9297822600001</v>
      </c>
      <c r="F22" s="35"/>
      <c r="G22" s="271"/>
      <c r="H22" s="272"/>
      <c r="I22" s="273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이오스</v>
      </c>
      <c r="P22" s="39">
        <f t="shared" si="2"/>
        <v>5845</v>
      </c>
      <c r="Q22" s="77">
        <f t="shared" si="3"/>
        <v>1.6521739099999998E-2</v>
      </c>
      <c r="R22" s="86">
        <f t="shared" si="5"/>
        <v>1948661.3181268901</v>
      </c>
    </row>
    <row r="23" spans="1:18" ht="17.25" thickBot="1">
      <c r="A23" s="40" t="s">
        <v>155</v>
      </c>
      <c r="B23" s="11" t="s">
        <v>156</v>
      </c>
      <c r="C23" s="95">
        <v>82.7</v>
      </c>
      <c r="D23" s="92">
        <v>1.34803922E-2</v>
      </c>
      <c r="E23" s="93">
        <v>35709538.10982091</v>
      </c>
      <c r="F23" s="35"/>
      <c r="G23" s="9" t="s">
        <v>38</v>
      </c>
      <c r="H23" s="251" t="s">
        <v>37</v>
      </c>
      <c r="I23" s="252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리스크</v>
      </c>
      <c r="P23" s="39">
        <f t="shared" si="2"/>
        <v>3425</v>
      </c>
      <c r="Q23" s="77">
        <f t="shared" si="3"/>
        <v>1.6320474799999998E-2</v>
      </c>
      <c r="R23" s="86">
        <f t="shared" si="5"/>
        <v>554475.29896153999</v>
      </c>
    </row>
    <row r="24" spans="1:18">
      <c r="A24" s="40" t="s">
        <v>91</v>
      </c>
      <c r="B24" s="11" t="s">
        <v>92</v>
      </c>
      <c r="C24" s="95">
        <v>997</v>
      </c>
      <c r="D24" s="92">
        <v>1.32113821E-2</v>
      </c>
      <c r="E24" s="93">
        <v>80851764.22071436</v>
      </c>
      <c r="F24" s="35"/>
      <c r="G24" s="296">
        <f>_xlfn.IFNA(VLOOKUP(G21, $B$2:$D$200, 3, FALSE), "-")</f>
        <v>3.311624E-4</v>
      </c>
      <c r="H24" s="298">
        <f>_xlfn.IFNA(VLOOKUP(G21, $B$2:$D$200, 2, FALSE), "-")</f>
        <v>45310000</v>
      </c>
      <c r="I24" s="29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제로엑스</v>
      </c>
      <c r="P24" s="39">
        <f t="shared" si="2"/>
        <v>1040</v>
      </c>
      <c r="Q24" s="77">
        <f t="shared" si="3"/>
        <v>1.4634146299999999E-2</v>
      </c>
      <c r="R24" s="86">
        <f t="shared" si="5"/>
        <v>426082.65832415997</v>
      </c>
    </row>
    <row r="25" spans="1:18" ht="17.25" thickBot="1">
      <c r="A25" s="40" t="s">
        <v>79</v>
      </c>
      <c r="B25" s="11" t="s">
        <v>80</v>
      </c>
      <c r="C25" s="95">
        <v>786</v>
      </c>
      <c r="D25" s="92">
        <v>1.28865979E-2</v>
      </c>
      <c r="E25" s="93">
        <v>595931.43306038005</v>
      </c>
      <c r="F25" s="35"/>
      <c r="G25" s="297"/>
      <c r="H25" s="300"/>
      <c r="I25" s="30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퀀텀</v>
      </c>
      <c r="P25" s="37">
        <f t="shared" si="2"/>
        <v>10420</v>
      </c>
      <c r="Q25" s="79">
        <f t="shared" si="3"/>
        <v>1.4605647500000001E-2</v>
      </c>
      <c r="R25" s="87">
        <f t="shared" si="5"/>
        <v>616882.51780850999</v>
      </c>
    </row>
    <row r="26" spans="1:18">
      <c r="A26" s="40" t="s">
        <v>125</v>
      </c>
      <c r="B26" s="11" t="s">
        <v>126</v>
      </c>
      <c r="C26" s="95">
        <v>24.8</v>
      </c>
      <c r="D26" s="92">
        <v>1.2244898000000001E-2</v>
      </c>
      <c r="E26" s="93">
        <v>158196191.06524527</v>
      </c>
      <c r="F26" s="35"/>
    </row>
    <row r="27" spans="1:18" ht="17.25" thickBot="1">
      <c r="A27" s="40" t="s">
        <v>213</v>
      </c>
      <c r="B27" s="11" t="s">
        <v>214</v>
      </c>
      <c r="C27" s="95">
        <v>9.9499999999999993</v>
      </c>
      <c r="D27" s="92">
        <v>1.2207528E-2</v>
      </c>
      <c r="E27" s="93">
        <v>361915608.68107313</v>
      </c>
      <c r="F27" s="35"/>
    </row>
    <row r="28" spans="1:18" ht="17.25" thickBot="1">
      <c r="A28" s="40" t="s">
        <v>137</v>
      </c>
      <c r="B28" s="11" t="s">
        <v>138</v>
      </c>
      <c r="C28" s="95">
        <v>27550</v>
      </c>
      <c r="D28" s="92">
        <v>1.17517444E-2</v>
      </c>
      <c r="E28" s="93">
        <v>305870.70570121001</v>
      </c>
      <c r="F28" s="35"/>
      <c r="G28" s="250" t="s">
        <v>46</v>
      </c>
      <c r="H28" s="251"/>
      <c r="I28" s="251"/>
      <c r="J28" s="252"/>
      <c r="K28" s="250" t="s">
        <v>44</v>
      </c>
      <c r="L28" s="251"/>
      <c r="M28" s="251"/>
      <c r="N28" s="252"/>
      <c r="O28" s="250" t="s">
        <v>45</v>
      </c>
      <c r="P28" s="251"/>
      <c r="Q28" s="251"/>
      <c r="R28" s="252"/>
    </row>
    <row r="29" spans="1:18" ht="17.25" thickBot="1">
      <c r="A29" s="40" t="s">
        <v>83</v>
      </c>
      <c r="B29" s="11" t="s">
        <v>84</v>
      </c>
      <c r="C29" s="95">
        <v>1775</v>
      </c>
      <c r="D29" s="92">
        <v>1.1396011399999999E-2</v>
      </c>
      <c r="E29" s="93">
        <v>5548872.7962671602</v>
      </c>
      <c r="F29" s="35"/>
      <c r="G29" s="287" t="s">
        <v>55</v>
      </c>
      <c r="H29" s="303">
        <f ca="1">NOW()</f>
        <v>44364.626167708331</v>
      </c>
      <c r="I29" s="304"/>
      <c r="J29" s="305"/>
      <c r="K29" s="302" t="s">
        <v>55</v>
      </c>
      <c r="L29" s="303">
        <f ca="1">NOW()</f>
        <v>44364.626167708331</v>
      </c>
      <c r="M29" s="304"/>
      <c r="N29" s="305"/>
      <c r="O29" s="302" t="s">
        <v>55</v>
      </c>
      <c r="P29" s="303">
        <f ca="1">NOW()</f>
        <v>44364.626167708331</v>
      </c>
      <c r="Q29" s="304"/>
      <c r="R29" s="305"/>
    </row>
    <row r="30" spans="1:18" ht="17.25" thickBot="1">
      <c r="A30" s="40" t="s">
        <v>277</v>
      </c>
      <c r="B30" s="11" t="s">
        <v>278</v>
      </c>
      <c r="C30" s="95">
        <v>71.2</v>
      </c>
      <c r="D30" s="92">
        <v>1.13636364E-2</v>
      </c>
      <c r="E30" s="93">
        <v>3859577.9526103898</v>
      </c>
      <c r="F30" s="35"/>
      <c r="G30" s="295"/>
      <c r="H30" s="36" t="s">
        <v>58</v>
      </c>
      <c r="I30" s="73" t="s">
        <v>59</v>
      </c>
      <c r="J30" s="69" t="s">
        <v>294</v>
      </c>
      <c r="K30" s="295"/>
      <c r="L30" s="36" t="s">
        <v>58</v>
      </c>
      <c r="M30" s="73" t="s">
        <v>59</v>
      </c>
      <c r="N30" s="69" t="s">
        <v>294</v>
      </c>
      <c r="O30" s="295"/>
      <c r="P30" s="36" t="s">
        <v>58</v>
      </c>
      <c r="Q30" s="73" t="s">
        <v>59</v>
      </c>
      <c r="R30" s="69" t="s">
        <v>294</v>
      </c>
    </row>
    <row r="31" spans="1:18">
      <c r="A31" s="40" t="s">
        <v>129</v>
      </c>
      <c r="B31" s="11" t="s">
        <v>130</v>
      </c>
      <c r="C31" s="95">
        <v>199150</v>
      </c>
      <c r="D31" s="92">
        <v>1.09137056E-2</v>
      </c>
      <c r="E31" s="93">
        <v>13821.44672914</v>
      </c>
      <c r="F31" s="35"/>
      <c r="G31" s="55" t="str">
        <f ca="1">IFERROR(OFFSET(INDIRECT($H$3 &amp; "!A98"), 0, 0), "")</f>
        <v>센티넬프로토콜</v>
      </c>
      <c r="H31" s="38">
        <f t="shared" ref="H31:H50" ca="1" si="7">_xlfn.IFNA(VLOOKUP(G31, $B$2:$D$200, 2, FALSE), "")</f>
        <v>97.2</v>
      </c>
      <c r="I31" s="76">
        <f t="shared" ref="I31:I50" ca="1" si="8">_xlfn.IFNA(VLOOKUP(G31, $B$2:$D$200, 3, FALSE), "")</f>
        <v>-7.42857143E-2</v>
      </c>
      <c r="J31" s="85">
        <f ca="1">_xlfn.IFNA(VLOOKUP(G31, $B$2:$E$200, 4, FALSE), "")</f>
        <v>84187125.522196308</v>
      </c>
      <c r="K31" s="55" t="str">
        <f ca="1">IFERROR(OFFSET(INDIRECT($H$3 &amp; "!A44"), 0, 0), "")</f>
        <v>엠블</v>
      </c>
      <c r="L31" s="38">
        <f t="shared" ref="L31:L50" ca="1" si="9">_xlfn.IFNA(VLOOKUP(K31, $B$2:$D$200, 2, FALSE), "")</f>
        <v>13.9</v>
      </c>
      <c r="M31" s="76">
        <f t="shared" ref="M31:M50" ca="1" si="10">_xlfn.IFNA(VLOOKUP(K31, $B$2:$D$200, 3, FALSE), "")</f>
        <v>-7.3333333299999998E-2</v>
      </c>
      <c r="N31" s="85">
        <f ca="1">_xlfn.IFNA(VLOOKUP(K31, $B$2:$E$200, 4, FALSE), "")</f>
        <v>551446241.19137526</v>
      </c>
      <c r="O31" s="55" t="str">
        <f ca="1">IFERROR(OFFSET(INDIRECT($H$3 &amp; "!A71"), 0, 0), "")</f>
        <v>센티넬프로토콜</v>
      </c>
      <c r="P31" s="38">
        <f t="shared" ref="P31:P50" ca="1" si="11">_xlfn.IFNA(VLOOKUP(O31, $B$2:$D$200, 2, FALSE), "")</f>
        <v>97.2</v>
      </c>
      <c r="Q31" s="76">
        <f t="shared" ref="Q31:Q50" ca="1" si="12">_xlfn.IFNA(VLOOKUP(O31, $B$2:$D$200, 3, FALSE), "")</f>
        <v>-7.42857143E-2</v>
      </c>
      <c r="R31" s="85">
        <f ca="1">_xlfn.IFNA(VLOOKUP(O31, $B$2:$E$200, 4, FALSE), "")</f>
        <v>84187125.522196308</v>
      </c>
    </row>
    <row r="32" spans="1:18">
      <c r="A32" s="40" t="s">
        <v>147</v>
      </c>
      <c r="B32" s="11" t="s">
        <v>148</v>
      </c>
      <c r="C32" s="95">
        <v>95.1</v>
      </c>
      <c r="D32" s="92">
        <v>9.5541401000000005E-3</v>
      </c>
      <c r="E32" s="93">
        <v>6461454.8992119497</v>
      </c>
      <c r="F32" s="35"/>
      <c r="G32" s="56" t="str">
        <f ca="1">IFERROR(OFFSET(INDIRECT($H$3 &amp; "!A98"), 1, 0), "")</f>
        <v>카바</v>
      </c>
      <c r="H32" s="39">
        <f t="shared" ca="1" si="7"/>
        <v>4865</v>
      </c>
      <c r="I32" s="77">
        <f t="shared" ca="1" si="8"/>
        <v>-1.21827411E-2</v>
      </c>
      <c r="J32" s="86">
        <f t="shared" ref="J32:J50" ca="1" si="13">_xlfn.IFNA(VLOOKUP(G32, $B$2:$E$200, 4, FALSE), "")</f>
        <v>396787.76237307</v>
      </c>
      <c r="K32" s="56" t="str">
        <f ca="1">IFERROR(OFFSET(INDIRECT($H$3 &amp; "!A44"), 1, 0), "")</f>
        <v>모스코인</v>
      </c>
      <c r="L32" s="39">
        <f t="shared" ca="1" si="9"/>
        <v>87.1</v>
      </c>
      <c r="M32" s="77">
        <f t="shared" ca="1" si="10"/>
        <v>-4.2857142899999999E-2</v>
      </c>
      <c r="N32" s="86">
        <f t="shared" ref="N32:N50" ca="1" si="14">_xlfn.IFNA(VLOOKUP(K32, $B$2:$E$200, 4, FALSE), "")</f>
        <v>16248975.60984293</v>
      </c>
      <c r="O32" s="56" t="str">
        <f ca="1">IFERROR(OFFSET(INDIRECT($H$3 &amp; "!A71"), 1, 0), "")</f>
        <v>칠리즈</v>
      </c>
      <c r="P32" s="39">
        <f t="shared" ca="1" si="11"/>
        <v>383</v>
      </c>
      <c r="Q32" s="77">
        <f t="shared" ca="1" si="12"/>
        <v>-4.2500000000000003E-2</v>
      </c>
      <c r="R32" s="86">
        <f t="shared" ref="R32:R50" ca="1" si="15">_xlfn.IFNA(VLOOKUP(O32, $B$2:$E$200, 4, FALSE), "")</f>
        <v>95275136.059765056</v>
      </c>
    </row>
    <row r="33" spans="1:18">
      <c r="A33" s="40" t="s">
        <v>97</v>
      </c>
      <c r="B33" s="11" t="s">
        <v>98</v>
      </c>
      <c r="C33" s="95">
        <v>3720</v>
      </c>
      <c r="D33" s="92">
        <v>9.4979647E-3</v>
      </c>
      <c r="E33" s="93">
        <v>304289.52681905997</v>
      </c>
      <c r="F33" s="35"/>
      <c r="G33" s="56" t="str">
        <f ca="1">IFERROR(OFFSET(INDIRECT($H$3 &amp; "!A98"), 2, 0), "")</f>
        <v>웨이브</v>
      </c>
      <c r="H33" s="39">
        <f t="shared" ca="1" si="7"/>
        <v>20740</v>
      </c>
      <c r="I33" s="77">
        <f t="shared" ca="1" si="8"/>
        <v>3.4930139700000001E-2</v>
      </c>
      <c r="J33" s="86">
        <f t="shared" ca="1" si="13"/>
        <v>358817.90599463001</v>
      </c>
      <c r="K33" s="56" t="str">
        <f ca="1">IFERROR(OFFSET(INDIRECT($H$3 &amp; "!A44"), 2, 0), "")</f>
        <v>트론</v>
      </c>
      <c r="L33" s="39">
        <f t="shared" ca="1" si="9"/>
        <v>82.7</v>
      </c>
      <c r="M33" s="77">
        <f t="shared" ca="1" si="10"/>
        <v>1.34803922E-2</v>
      </c>
      <c r="N33" s="86">
        <f t="shared" ca="1" si="14"/>
        <v>35709538.10982091</v>
      </c>
      <c r="O33" s="56" t="str">
        <f ca="1">IFERROR(OFFSET(INDIRECT($H$3 &amp; "!A71"), 2, 0), "")</f>
        <v>아르고</v>
      </c>
      <c r="P33" s="39">
        <f t="shared" ca="1" si="11"/>
        <v>165</v>
      </c>
      <c r="Q33" s="77">
        <f t="shared" ca="1" si="12"/>
        <v>-5.1724137900000001E-2</v>
      </c>
      <c r="R33" s="86">
        <f t="shared" ca="1" si="15"/>
        <v>6135364.6198973404</v>
      </c>
    </row>
    <row r="34" spans="1:18">
      <c r="A34" s="40" t="s">
        <v>62</v>
      </c>
      <c r="B34" s="11" t="s">
        <v>63</v>
      </c>
      <c r="C34" s="95">
        <v>58100</v>
      </c>
      <c r="D34" s="92">
        <v>9.3815149000000004E-3</v>
      </c>
      <c r="E34" s="93">
        <v>87723.102472719998</v>
      </c>
      <c r="F34" s="35"/>
      <c r="G34" s="56" t="str">
        <f ca="1">IFERROR(OFFSET(INDIRECT($H$3 &amp; "!A98"), 3, 0), "")</f>
        <v>스와이프</v>
      </c>
      <c r="H34" s="39">
        <f t="shared" ca="1" si="7"/>
        <v>2690</v>
      </c>
      <c r="I34" s="77">
        <f t="shared" ca="1" si="8"/>
        <v>-1.8248175200000001E-2</v>
      </c>
      <c r="J34" s="86">
        <f t="shared" ca="1" si="13"/>
        <v>1577939.43277667</v>
      </c>
      <c r="K34" s="56" t="str">
        <f ca="1">IFERROR(OFFSET(INDIRECT($H$3 &amp; "!A44"), 3, 0), "")</f>
        <v>저스트</v>
      </c>
      <c r="L34" s="39">
        <f t="shared" ca="1" si="9"/>
        <v>71.2</v>
      </c>
      <c r="M34" s="77">
        <f t="shared" ca="1" si="10"/>
        <v>1.13636364E-2</v>
      </c>
      <c r="N34" s="86">
        <f t="shared" ca="1" si="14"/>
        <v>3859577.9526103898</v>
      </c>
      <c r="O34" s="56" t="str">
        <f ca="1">IFERROR(OFFSET(INDIRECT($H$3 &amp; "!A71"), 3, 0), "")</f>
        <v>크립토닷컴체인</v>
      </c>
      <c r="P34" s="39">
        <f t="shared" ca="1" si="11"/>
        <v>135</v>
      </c>
      <c r="Q34" s="77">
        <f t="shared" ca="1" si="12"/>
        <v>7.4626865999999998E-3</v>
      </c>
      <c r="R34" s="86">
        <f t="shared" ca="1" si="15"/>
        <v>4199943.7190396599</v>
      </c>
    </row>
    <row r="35" spans="1:18">
      <c r="A35" s="40" t="s">
        <v>101</v>
      </c>
      <c r="B35" s="11" t="s">
        <v>102</v>
      </c>
      <c r="C35" s="95">
        <v>66010</v>
      </c>
      <c r="D35" s="92">
        <v>9.1729093000000005E-3</v>
      </c>
      <c r="E35" s="93">
        <v>518836.98877206002</v>
      </c>
      <c r="F35" s="35"/>
      <c r="G35" s="58" t="str">
        <f ca="1">IFERROR(OFFSET(INDIRECT($H$3 &amp; "!A98"), 4, 0), "")</f>
        <v>스택스</v>
      </c>
      <c r="H35" s="44">
        <f t="shared" ca="1" si="7"/>
        <v>1050</v>
      </c>
      <c r="I35" s="78">
        <f t="shared" ca="1" si="8"/>
        <v>-4.5454545499999999E-2</v>
      </c>
      <c r="J35" s="90">
        <f t="shared" ca="1" si="13"/>
        <v>4436503.16716523</v>
      </c>
      <c r="K35" s="58" t="str">
        <f ca="1">IFERROR(OFFSET(INDIRECT($H$3 &amp; "!A44"), 4, 0), "")</f>
        <v>비트토렌트</v>
      </c>
      <c r="L35" s="44">
        <f t="shared" ca="1" si="9"/>
        <v>3.93</v>
      </c>
      <c r="M35" s="78">
        <f t="shared" ca="1" si="10"/>
        <v>-2.5380710999999999E-3</v>
      </c>
      <c r="N35" s="90">
        <f t="shared" ca="1" si="14"/>
        <v>1624676501.29124</v>
      </c>
      <c r="O35" s="58" t="str">
        <f ca="1">IFERROR(OFFSET(INDIRECT($H$3 &amp; "!A71"), 4, 0), "")</f>
        <v>디센트럴랜드</v>
      </c>
      <c r="P35" s="44">
        <f t="shared" ca="1" si="11"/>
        <v>837</v>
      </c>
      <c r="Q35" s="78">
        <f t="shared" ca="1" si="12"/>
        <v>-1.1933174000000001E-3</v>
      </c>
      <c r="R35" s="90">
        <f t="shared" ca="1" si="15"/>
        <v>4472094.2106662896</v>
      </c>
    </row>
    <row r="36" spans="1:18">
      <c r="A36" s="40" t="s">
        <v>50</v>
      </c>
      <c r="B36" s="11" t="s">
        <v>51</v>
      </c>
      <c r="C36" s="95">
        <v>379</v>
      </c>
      <c r="D36" s="92">
        <v>7.9787234000000002E-3</v>
      </c>
      <c r="E36" s="93">
        <v>11583558.913617641</v>
      </c>
      <c r="F36" s="35"/>
      <c r="G36" s="56" t="str">
        <f ca="1">IFERROR(OFFSET(INDIRECT($H$3 &amp; "!A98"), 5, 0), "")</f>
        <v>엔진코인</v>
      </c>
      <c r="H36" s="39">
        <f t="shared" ca="1" si="7"/>
        <v>1700</v>
      </c>
      <c r="I36" s="77">
        <f t="shared" ca="1" si="8"/>
        <v>2.7190332300000002E-2</v>
      </c>
      <c r="J36" s="99">
        <f t="shared" ca="1" si="13"/>
        <v>3516522.34561578</v>
      </c>
      <c r="K36" s="56" t="str">
        <f ca="1">IFERROR(OFFSET(INDIRECT($H$3 &amp; "!A44"), 5, 0), "")</f>
        <v>스테이터스네트워크토큰</v>
      </c>
      <c r="L36" s="39">
        <f t="shared" ca="1" si="9"/>
        <v>83.8</v>
      </c>
      <c r="M36" s="77">
        <f t="shared" ca="1" si="10"/>
        <v>1.1947431000000001E-3</v>
      </c>
      <c r="N36" s="99">
        <f t="shared" ca="1" si="14"/>
        <v>9627497.6827648804</v>
      </c>
      <c r="O36" s="56" t="str">
        <f ca="1">IFERROR(OFFSET(INDIRECT($H$3 &amp; "!A71"), 5, 0), "")</f>
        <v>질리카</v>
      </c>
      <c r="P36" s="39">
        <f t="shared" ca="1" si="11"/>
        <v>123</v>
      </c>
      <c r="Q36" s="77">
        <f t="shared" ca="1" si="12"/>
        <v>0</v>
      </c>
      <c r="R36" s="99">
        <f t="shared" ca="1" si="15"/>
        <v>6995669.8154556397</v>
      </c>
    </row>
    <row r="37" spans="1:18">
      <c r="A37" s="40" t="s">
        <v>131</v>
      </c>
      <c r="B37" s="11" t="s">
        <v>132</v>
      </c>
      <c r="C37" s="95">
        <v>128</v>
      </c>
      <c r="D37" s="92">
        <v>7.8740157000000005E-3</v>
      </c>
      <c r="E37" s="93">
        <v>83316065.536639616</v>
      </c>
      <c r="F37" s="35"/>
      <c r="G37" s="56" t="str">
        <f ca="1">IFERROR(OFFSET(INDIRECT($H$3 &amp; "!A98"), 6, 0), "")</f>
        <v>칠리즈</v>
      </c>
      <c r="H37" s="39">
        <f t="shared" ca="1" si="7"/>
        <v>383</v>
      </c>
      <c r="I37" s="77">
        <f t="shared" ca="1" si="8"/>
        <v>-4.2500000000000003E-2</v>
      </c>
      <c r="J37" s="86">
        <f t="shared" ca="1" si="13"/>
        <v>95275136.059765056</v>
      </c>
      <c r="K37" s="56" t="str">
        <f ca="1">IFERROR(OFFSET(INDIRECT($H$3 &amp; "!A44"), 6, 0), "")</f>
        <v>오브스</v>
      </c>
      <c r="L37" s="39">
        <f t="shared" ca="1" si="9"/>
        <v>79.099999999999994</v>
      </c>
      <c r="M37" s="77">
        <f t="shared" ca="1" si="10"/>
        <v>-1.0012515600000001E-2</v>
      </c>
      <c r="N37" s="86">
        <f t="shared" ca="1" si="14"/>
        <v>8840288.1058843806</v>
      </c>
      <c r="O37" s="56" t="str">
        <f ca="1">IFERROR(OFFSET(INDIRECT($H$3 &amp; "!A71"), 6, 0), "")</f>
        <v>도지코인</v>
      </c>
      <c r="P37" s="39">
        <f t="shared" ca="1" si="11"/>
        <v>364</v>
      </c>
      <c r="Q37" s="77">
        <f t="shared" ca="1" si="12"/>
        <v>0</v>
      </c>
      <c r="R37" s="86">
        <f t="shared" ca="1" si="15"/>
        <v>61519598.384102911</v>
      </c>
    </row>
    <row r="38" spans="1:18">
      <c r="A38" s="40" t="s">
        <v>95</v>
      </c>
      <c r="B38" s="11" t="s">
        <v>96</v>
      </c>
      <c r="C38" s="95">
        <v>2823000</v>
      </c>
      <c r="D38" s="92">
        <v>7.8543377000000001E-3</v>
      </c>
      <c r="E38" s="93">
        <v>23576.458977890001</v>
      </c>
      <c r="F38" s="35"/>
      <c r="G38" s="56" t="str">
        <f ca="1">IFERROR(OFFSET(INDIRECT($H$3 &amp; "!A98"), 7, 0), "")</f>
        <v>아르고</v>
      </c>
      <c r="H38" s="39">
        <f t="shared" ca="1" si="7"/>
        <v>165</v>
      </c>
      <c r="I38" s="77">
        <f t="shared" ca="1" si="8"/>
        <v>-5.1724137900000001E-2</v>
      </c>
      <c r="J38" s="86">
        <f t="shared" ca="1" si="13"/>
        <v>6135364.6198973404</v>
      </c>
      <c r="K38" s="56" t="str">
        <f ca="1">IFERROR(OFFSET(INDIRECT($H$3 &amp; "!A44"), 7, 0), "")</f>
        <v>앵커</v>
      </c>
      <c r="L38" s="39">
        <f t="shared" ca="1" si="9"/>
        <v>95.1</v>
      </c>
      <c r="M38" s="77">
        <f t="shared" ca="1" si="10"/>
        <v>9.5541401000000005E-3</v>
      </c>
      <c r="N38" s="86">
        <f t="shared" ca="1" si="14"/>
        <v>6461454.8992119497</v>
      </c>
      <c r="O38" s="56" t="str">
        <f ca="1">IFERROR(OFFSET(INDIRECT($H$3 &amp; "!A71"), 7, 0), "")</f>
        <v>비체인</v>
      </c>
      <c r="P38" s="39">
        <f t="shared" ca="1" si="11"/>
        <v>128</v>
      </c>
      <c r="Q38" s="77">
        <f t="shared" ca="1" si="12"/>
        <v>7.8740157000000005E-3</v>
      </c>
      <c r="R38" s="86">
        <f t="shared" ca="1" si="15"/>
        <v>83316065.536639616</v>
      </c>
    </row>
    <row r="39" spans="1:18">
      <c r="A39" s="40" t="s">
        <v>119</v>
      </c>
      <c r="B39" s="11" t="s">
        <v>120</v>
      </c>
      <c r="C39" s="95">
        <v>135</v>
      </c>
      <c r="D39" s="92">
        <v>7.4626865999999998E-3</v>
      </c>
      <c r="E39" s="93">
        <v>4199943.7190396599</v>
      </c>
      <c r="F39" s="35"/>
      <c r="G39" s="56" t="str">
        <f ca="1">IFERROR(OFFSET(INDIRECT($H$3 &amp; "!A98"), 8, 0), "")</f>
        <v>크립토닷컴체인</v>
      </c>
      <c r="H39" s="39">
        <f t="shared" ca="1" si="7"/>
        <v>135</v>
      </c>
      <c r="I39" s="77">
        <f t="shared" ca="1" si="8"/>
        <v>7.4626865999999998E-3</v>
      </c>
      <c r="J39" s="86">
        <f t="shared" ca="1" si="13"/>
        <v>4199943.7190396599</v>
      </c>
      <c r="K39" s="56" t="str">
        <f ca="1">IFERROR(OFFSET(INDIRECT($H$3 &amp; "!A44"), 8, 0), "")</f>
        <v>아이오에스티</v>
      </c>
      <c r="L39" s="39">
        <f t="shared" ca="1" si="9"/>
        <v>32.4</v>
      </c>
      <c r="M39" s="77">
        <f t="shared" ca="1" si="10"/>
        <v>3.0959752E-3</v>
      </c>
      <c r="N39" s="86">
        <f t="shared" ca="1" si="14"/>
        <v>16276366.28637594</v>
      </c>
      <c r="O39" s="56" t="str">
        <f ca="1">IFERROR(OFFSET(INDIRECT($H$3 &amp; "!A71"), 8, 0), "")</f>
        <v>스텔라루멘</v>
      </c>
      <c r="P39" s="39">
        <f t="shared" ca="1" si="11"/>
        <v>379</v>
      </c>
      <c r="Q39" s="77">
        <f t="shared" ca="1" si="12"/>
        <v>7.9787234000000002E-3</v>
      </c>
      <c r="R39" s="86">
        <f t="shared" ca="1" si="15"/>
        <v>11583558.913617641</v>
      </c>
    </row>
    <row r="40" spans="1:18" ht="17.25" thickBot="1">
      <c r="A40" s="40" t="s">
        <v>219</v>
      </c>
      <c r="B40" s="11" t="s">
        <v>220</v>
      </c>
      <c r="C40" s="95">
        <v>9.77</v>
      </c>
      <c r="D40" s="92">
        <v>5.1440328999999996E-3</v>
      </c>
      <c r="E40" s="93">
        <v>335721039.35071087</v>
      </c>
      <c r="F40" s="35"/>
      <c r="G40" s="57" t="str">
        <f ca="1">IFERROR(OFFSET(INDIRECT($H$3 &amp; "!A98"), 9, 0), "")</f>
        <v>카이버네트워크</v>
      </c>
      <c r="H40" s="37">
        <f t="shared" ca="1" si="7"/>
        <v>2390</v>
      </c>
      <c r="I40" s="79">
        <f t="shared" ca="1" si="8"/>
        <v>-8.0769230799999994E-2</v>
      </c>
      <c r="J40" s="87">
        <f t="shared" ca="1" si="13"/>
        <v>1789910.0122769999</v>
      </c>
      <c r="K40" s="57" t="str">
        <f ca="1">IFERROR(OFFSET(INDIRECT($H$3 &amp; "!A44"), 9, 0), "")</f>
        <v>휴먼스케이프</v>
      </c>
      <c r="L40" s="37">
        <f t="shared" ca="1" si="9"/>
        <v>89.6</v>
      </c>
      <c r="M40" s="79">
        <f t="shared" ca="1" si="10"/>
        <v>-5.1851851900000002E-2</v>
      </c>
      <c r="N40" s="87">
        <f t="shared" ca="1" si="14"/>
        <v>12397567.83327022</v>
      </c>
      <c r="O40" s="57" t="str">
        <f ca="1">IFERROR(OFFSET(INDIRECT($H$3 &amp; "!A71"), 9, 0), "")</f>
        <v>베이직어텐션토큰</v>
      </c>
      <c r="P40" s="37">
        <f t="shared" ca="1" si="11"/>
        <v>786</v>
      </c>
      <c r="Q40" s="79">
        <f t="shared" ca="1" si="12"/>
        <v>1.28865979E-2</v>
      </c>
      <c r="R40" s="87">
        <f t="shared" ca="1" si="15"/>
        <v>595931.43306038005</v>
      </c>
    </row>
    <row r="41" spans="1:18">
      <c r="A41" s="40" t="s">
        <v>141</v>
      </c>
      <c r="B41" s="11" t="s">
        <v>142</v>
      </c>
      <c r="C41" s="95">
        <v>600</v>
      </c>
      <c r="D41" s="92">
        <v>5.0251256000000003E-3</v>
      </c>
      <c r="E41" s="93">
        <v>22451857.814600881</v>
      </c>
      <c r="F41" s="35"/>
      <c r="G41" s="59" t="str">
        <f ca="1">IFERROR(OFFSET(INDIRECT($H$3 &amp; "!A98"), 10, 0), "")</f>
        <v>엠블</v>
      </c>
      <c r="H41" s="38">
        <f t="shared" ca="1" si="7"/>
        <v>13.9</v>
      </c>
      <c r="I41" s="76">
        <f t="shared" ca="1" si="8"/>
        <v>-7.3333333299999998E-2</v>
      </c>
      <c r="J41" s="85">
        <f t="shared" ca="1" si="13"/>
        <v>551446241.19137526</v>
      </c>
      <c r="K41" s="55" t="str">
        <f ca="1">IFERROR(OFFSET(INDIRECT($H$3 &amp; "!A44"), 10, 0), "")</f>
        <v>캐리프로토콜</v>
      </c>
      <c r="L41" s="38">
        <f t="shared" ca="1" si="9"/>
        <v>9.27</v>
      </c>
      <c r="M41" s="76">
        <f t="shared" ca="1" si="10"/>
        <v>4.2744656899999997E-2</v>
      </c>
      <c r="N41" s="85">
        <f t="shared" ca="1" si="14"/>
        <v>1511521562.7142758</v>
      </c>
      <c r="O41" s="55" t="str">
        <f ca="1">IFERROR(OFFSET(INDIRECT($H$3 &amp; "!A71"), 10, 0), "")</f>
        <v>엘프</v>
      </c>
      <c r="P41" s="38">
        <f t="shared" ca="1" si="11"/>
        <v>243</v>
      </c>
      <c r="Q41" s="76">
        <f t="shared" ca="1" si="12"/>
        <v>-1.6194331999999999E-2</v>
      </c>
      <c r="R41" s="85">
        <f t="shared" ca="1" si="15"/>
        <v>1409190.35852234</v>
      </c>
    </row>
    <row r="42" spans="1:18">
      <c r="A42" s="40" t="s">
        <v>177</v>
      </c>
      <c r="B42" s="11" t="s">
        <v>178</v>
      </c>
      <c r="C42" s="95">
        <v>22030</v>
      </c>
      <c r="D42" s="92">
        <v>4.1020965999999997E-3</v>
      </c>
      <c r="E42" s="93">
        <v>84616.507221830005</v>
      </c>
      <c r="F42" s="35"/>
      <c r="G42" s="56" t="str">
        <f ca="1">IFERROR(OFFSET(INDIRECT($H$3 &amp; "!A98"), 11, 0), "")</f>
        <v>오미세고</v>
      </c>
      <c r="H42" s="39">
        <f t="shared" ca="1" si="7"/>
        <v>6095</v>
      </c>
      <c r="I42" s="77">
        <f t="shared" ca="1" si="8"/>
        <v>1.9230769200000001E-2</v>
      </c>
      <c r="J42" s="86">
        <f t="shared" ca="1" si="13"/>
        <v>290239.96686381003</v>
      </c>
      <c r="K42" s="56" t="str">
        <f ca="1">IFERROR(OFFSET(INDIRECT($H$3 &amp; "!A44"), 11, 0), "")</f>
        <v>무비블록</v>
      </c>
      <c r="L42" s="39">
        <f t="shared" ca="1" si="9"/>
        <v>8.61</v>
      </c>
      <c r="M42" s="77">
        <f t="shared" ca="1" si="10"/>
        <v>3.7349397600000001E-2</v>
      </c>
      <c r="N42" s="86">
        <f t="shared" ca="1" si="14"/>
        <v>1431924243.7949107</v>
      </c>
      <c r="O42" s="56" t="str">
        <f ca="1">IFERROR(OFFSET(INDIRECT($H$3 &amp; "!A71"), 11, 0), "")</f>
        <v>리플</v>
      </c>
      <c r="P42" s="39">
        <f t="shared" ca="1" si="11"/>
        <v>997</v>
      </c>
      <c r="Q42" s="77">
        <f t="shared" ca="1" si="12"/>
        <v>1.32113821E-2</v>
      </c>
      <c r="R42" s="86">
        <f t="shared" ca="1" si="15"/>
        <v>80851764.22071436</v>
      </c>
    </row>
    <row r="43" spans="1:18">
      <c r="A43" s="40" t="s">
        <v>64</v>
      </c>
      <c r="B43" s="11" t="s">
        <v>65</v>
      </c>
      <c r="C43" s="95">
        <v>32.4</v>
      </c>
      <c r="D43" s="92">
        <v>3.0959752E-3</v>
      </c>
      <c r="E43" s="93">
        <v>16276366.28637594</v>
      </c>
      <c r="F43" s="35"/>
      <c r="G43" s="56" t="str">
        <f ca="1">IFERROR(OFFSET(INDIRECT($H$3 &amp; "!A98"), 12, 0), "")</f>
        <v>스트라이크</v>
      </c>
      <c r="H43" s="39">
        <f t="shared" ca="1" si="7"/>
        <v>52020</v>
      </c>
      <c r="I43" s="77">
        <f t="shared" ca="1" si="8"/>
        <v>-3.88026608E-2</v>
      </c>
      <c r="J43" s="86">
        <f t="shared" ca="1" si="13"/>
        <v>158586.06183023</v>
      </c>
      <c r="K43" s="56" t="str">
        <f ca="1">IFERROR(OFFSET(INDIRECT($H$3 &amp; "!A44"), 12, 0), "")</f>
        <v>썬더토큰</v>
      </c>
      <c r="L43" s="39">
        <f t="shared" ca="1" si="9"/>
        <v>9.7799999999999994</v>
      </c>
      <c r="M43" s="77">
        <f t="shared" ca="1" si="10"/>
        <v>9.7643097600000006E-2</v>
      </c>
      <c r="N43" s="86">
        <f t="shared" ca="1" si="14"/>
        <v>2003833910.7383158</v>
      </c>
      <c r="O43" s="56" t="str">
        <f ca="1">IFERROR(OFFSET(INDIRECT($H$3 &amp; "!A71"), 12, 0), "")</f>
        <v>왁스</v>
      </c>
      <c r="P43" s="39">
        <f t="shared" ca="1" si="11"/>
        <v>142</v>
      </c>
      <c r="Q43" s="77">
        <f t="shared" ca="1" si="12"/>
        <v>-2.73972603E-2</v>
      </c>
      <c r="R43" s="86">
        <f t="shared" ca="1" si="15"/>
        <v>26382090.598520558</v>
      </c>
    </row>
    <row r="44" spans="1:18">
      <c r="A44" s="40" t="s">
        <v>167</v>
      </c>
      <c r="B44" s="11" t="s">
        <v>168</v>
      </c>
      <c r="C44" s="95">
        <v>83.8</v>
      </c>
      <c r="D44" s="92">
        <v>1.1947431000000001E-3</v>
      </c>
      <c r="E44" s="93">
        <v>9627497.6827648804</v>
      </c>
      <c r="F44" s="35"/>
      <c r="G44" s="56" t="str">
        <f ca="1">IFERROR(OFFSET(INDIRECT($H$3 &amp; "!A98"), 13, 0), "")</f>
        <v>디센트럴랜드</v>
      </c>
      <c r="H44" s="39">
        <f t="shared" ca="1" si="7"/>
        <v>837</v>
      </c>
      <c r="I44" s="77">
        <f t="shared" ca="1" si="8"/>
        <v>-1.1933174000000001E-3</v>
      </c>
      <c r="J44" s="86">
        <f t="shared" ca="1" si="13"/>
        <v>4472094.2106662896</v>
      </c>
      <c r="K44" s="56" t="str">
        <f ca="1">IFERROR(OFFSET(INDIRECT($H$3 &amp; "!A44"), 13, 0), "")</f>
        <v>쿼크체인</v>
      </c>
      <c r="L44" s="39">
        <f t="shared" ca="1" si="9"/>
        <v>18.600000000000001</v>
      </c>
      <c r="M44" s="77">
        <f t="shared" ca="1" si="10"/>
        <v>-1.5873015899999999E-2</v>
      </c>
      <c r="N44" s="86">
        <f t="shared" ca="1" si="14"/>
        <v>47470358.727868147</v>
      </c>
      <c r="O44" s="56" t="str">
        <f ca="1">IFERROR(OFFSET(INDIRECT($H$3 &amp; "!A71"), 13, 0), "")</f>
        <v>골렘</v>
      </c>
      <c r="P44" s="39">
        <f t="shared" ca="1" si="11"/>
        <v>341</v>
      </c>
      <c r="Q44" s="77">
        <f t="shared" ca="1" si="12"/>
        <v>-2.9239766000000002E-3</v>
      </c>
      <c r="R44" s="86">
        <f t="shared" ca="1" si="15"/>
        <v>1626904.00101003</v>
      </c>
    </row>
    <row r="45" spans="1:18">
      <c r="A45" s="40" t="s">
        <v>48</v>
      </c>
      <c r="B45" s="11" t="s">
        <v>49</v>
      </c>
      <c r="C45" s="95">
        <v>45310000</v>
      </c>
      <c r="D45" s="92">
        <v>3.311624E-4</v>
      </c>
      <c r="E45" s="93">
        <v>2508.6360812500002</v>
      </c>
      <c r="F45" s="35"/>
      <c r="G45" s="58" t="str">
        <f ca="1">IFERROR(OFFSET(INDIRECT($H$3 &amp; "!A98"), 14, 0), "")</f>
        <v>질리카</v>
      </c>
      <c r="H45" s="44">
        <f t="shared" ca="1" si="7"/>
        <v>123</v>
      </c>
      <c r="I45" s="78">
        <f t="shared" ca="1" si="8"/>
        <v>0</v>
      </c>
      <c r="J45" s="90">
        <f t="shared" ca="1" si="13"/>
        <v>6995669.8154556397</v>
      </c>
      <c r="K45" s="58" t="str">
        <f ca="1">IFERROR(OFFSET(INDIRECT($H$3 &amp; "!A44"), 14, 0), "")</f>
        <v>피르마체인</v>
      </c>
      <c r="L45" s="44">
        <f t="shared" ca="1" si="9"/>
        <v>87</v>
      </c>
      <c r="M45" s="78">
        <f t="shared" ca="1" si="10"/>
        <v>-6.25E-2</v>
      </c>
      <c r="N45" s="90">
        <f t="shared" ca="1" si="14"/>
        <v>26594463.539040022</v>
      </c>
      <c r="O45" s="58" t="str">
        <f ca="1">IFERROR(OFFSET(INDIRECT($H$3 &amp; "!A71"), 14, 0), "")</f>
        <v>샌드박스</v>
      </c>
      <c r="P45" s="44">
        <f t="shared" ca="1" si="11"/>
        <v>326</v>
      </c>
      <c r="Q45" s="78">
        <f t="shared" ca="1" si="12"/>
        <v>2.19435737E-2</v>
      </c>
      <c r="R45" s="90">
        <f t="shared" ca="1" si="15"/>
        <v>39340965.012987472</v>
      </c>
    </row>
    <row r="46" spans="1:18">
      <c r="A46" s="40" t="s">
        <v>179</v>
      </c>
      <c r="B46" s="11" t="s">
        <v>180</v>
      </c>
      <c r="C46" s="95">
        <v>2450</v>
      </c>
      <c r="D46" s="92">
        <v>0</v>
      </c>
      <c r="E46" s="93">
        <v>2642362.6296410901</v>
      </c>
      <c r="F46" s="35"/>
      <c r="G46" s="56" t="str">
        <f ca="1">IFERROR(OFFSET(INDIRECT($H$3 &amp; "!A98"), 15, 0), "")</f>
        <v>펀디엑스</v>
      </c>
      <c r="H46" s="39">
        <f t="shared" ca="1" si="7"/>
        <v>1485</v>
      </c>
      <c r="I46" s="77">
        <f t="shared" ca="1" si="8"/>
        <v>-1.32890365E-2</v>
      </c>
      <c r="J46" s="99">
        <f t="shared" ca="1" si="13"/>
        <v>695424.53770580003</v>
      </c>
      <c r="K46" s="56" t="str">
        <f ca="1">IFERROR(OFFSET(INDIRECT($H$3 &amp; "!A44"), 15, 0), "")</f>
        <v>시아코인</v>
      </c>
      <c r="L46" s="39">
        <f t="shared" ca="1" si="9"/>
        <v>17.899999999999999</v>
      </c>
      <c r="M46" s="77">
        <f t="shared" ca="1" si="10"/>
        <v>0</v>
      </c>
      <c r="N46" s="99">
        <f t="shared" ca="1" si="14"/>
        <v>82259127.317343503</v>
      </c>
      <c r="O46" s="56" t="str">
        <f ca="1">IFERROR(OFFSET(INDIRECT($H$3 &amp; "!A71"), 15, 0), "")</f>
        <v>하이브</v>
      </c>
      <c r="P46" s="39">
        <f t="shared" ca="1" si="11"/>
        <v>400</v>
      </c>
      <c r="Q46" s="77">
        <f t="shared" ca="1" si="12"/>
        <v>-1.9607843100000001E-2</v>
      </c>
      <c r="R46" s="99">
        <f t="shared" ca="1" si="15"/>
        <v>1031097.48813836</v>
      </c>
    </row>
    <row r="47" spans="1:18">
      <c r="A47" s="40" t="s">
        <v>56</v>
      </c>
      <c r="B47" s="11" t="s">
        <v>57</v>
      </c>
      <c r="C47" s="95">
        <v>195</v>
      </c>
      <c r="D47" s="92">
        <v>0</v>
      </c>
      <c r="E47" s="93">
        <v>8114077.6567369299</v>
      </c>
      <c r="F47" s="35"/>
      <c r="G47" s="56" t="str">
        <f ca="1">IFERROR(OFFSET(INDIRECT($H$3 &amp; "!A98"), 16, 0), "")</f>
        <v>쎄타토큰</v>
      </c>
      <c r="H47" s="39">
        <f t="shared" ca="1" si="7"/>
        <v>10750</v>
      </c>
      <c r="I47" s="77">
        <f t="shared" ca="1" si="8"/>
        <v>2.478551E-2</v>
      </c>
      <c r="J47" s="86">
        <f t="shared" ca="1" si="13"/>
        <v>357125.82328449999</v>
      </c>
      <c r="K47" s="56" t="str">
        <f ca="1">IFERROR(OFFSET(INDIRECT($H$3 &amp; "!A44"), 16, 0), "")</f>
        <v>룸네트워크</v>
      </c>
      <c r="L47" s="39">
        <f t="shared" ca="1" si="9"/>
        <v>72.2</v>
      </c>
      <c r="M47" s="77">
        <f t="shared" ca="1" si="10"/>
        <v>-1.23119015E-2</v>
      </c>
      <c r="N47" s="86">
        <f t="shared" ca="1" si="14"/>
        <v>12545582.444078829</v>
      </c>
      <c r="O47" s="56" t="str">
        <f ca="1">IFERROR(OFFSET(INDIRECT($H$3 &amp; "!A71"), 16, 0), "")</f>
        <v>넴</v>
      </c>
      <c r="P47" s="39">
        <f t="shared" ca="1" si="11"/>
        <v>195</v>
      </c>
      <c r="Q47" s="77">
        <f t="shared" ca="1" si="12"/>
        <v>0</v>
      </c>
      <c r="R47" s="86">
        <f t="shared" ca="1" si="15"/>
        <v>8114077.6567369299</v>
      </c>
    </row>
    <row r="48" spans="1:18">
      <c r="A48" s="40" t="s">
        <v>165</v>
      </c>
      <c r="B48" s="11" t="s">
        <v>166</v>
      </c>
      <c r="C48" s="95">
        <v>1075</v>
      </c>
      <c r="D48" s="92">
        <v>0</v>
      </c>
      <c r="E48" s="93">
        <v>552928.37565805996</v>
      </c>
      <c r="F48" s="35"/>
      <c r="G48" s="56" t="str">
        <f ca="1">IFERROR(OFFSET(INDIRECT($H$3 &amp; "!A98"), 17, 0), "")</f>
        <v>제로엑스</v>
      </c>
      <c r="H48" s="39">
        <f t="shared" ca="1" si="7"/>
        <v>1040</v>
      </c>
      <c r="I48" s="77">
        <f t="shared" ca="1" si="8"/>
        <v>1.4634146299999999E-2</v>
      </c>
      <c r="J48" s="86">
        <f t="shared" ca="1" si="13"/>
        <v>426082.65832415997</v>
      </c>
      <c r="K48" s="56" t="str">
        <f ca="1">IFERROR(OFFSET(INDIRECT($H$3 &amp; "!A44"), 17, 0), "")</f>
        <v>리퍼리움</v>
      </c>
      <c r="L48" s="39">
        <f t="shared" ca="1" si="9"/>
        <v>9.9499999999999993</v>
      </c>
      <c r="M48" s="77">
        <f t="shared" ca="1" si="10"/>
        <v>1.2207528E-2</v>
      </c>
      <c r="N48" s="86">
        <f t="shared" ca="1" si="14"/>
        <v>361915608.68107313</v>
      </c>
      <c r="O48" s="56" t="str">
        <f ca="1">IFERROR(OFFSET(INDIRECT($H$3 &amp; "!A71"), 17, 0), "")</f>
        <v>헌트</v>
      </c>
      <c r="P48" s="39">
        <f t="shared" ca="1" si="11"/>
        <v>249</v>
      </c>
      <c r="Q48" s="77">
        <f t="shared" ca="1" si="12"/>
        <v>-2.35294118E-2</v>
      </c>
      <c r="R48" s="86">
        <f t="shared" ca="1" si="15"/>
        <v>4768352.2524355501</v>
      </c>
    </row>
    <row r="49" spans="1:18">
      <c r="A49" s="40" t="s">
        <v>151</v>
      </c>
      <c r="B49" s="11" t="s">
        <v>152</v>
      </c>
      <c r="C49" s="95">
        <v>17.899999999999999</v>
      </c>
      <c r="D49" s="92">
        <v>0</v>
      </c>
      <c r="E49" s="93">
        <v>82259127.317343503</v>
      </c>
      <c r="F49" s="35"/>
      <c r="G49" s="56" t="str">
        <f ca="1">IFERROR(OFFSET(INDIRECT($H$3 &amp; "!A98"), 18, 0), "")</f>
        <v>모스코인</v>
      </c>
      <c r="H49" s="39">
        <f t="shared" ca="1" si="7"/>
        <v>87.1</v>
      </c>
      <c r="I49" s="77">
        <f t="shared" ca="1" si="8"/>
        <v>-4.2857142899999999E-2</v>
      </c>
      <c r="J49" s="86">
        <f t="shared" ca="1" si="13"/>
        <v>16248975.60984293</v>
      </c>
      <c r="K49" s="56" t="str">
        <f ca="1">IFERROR(OFFSET(INDIRECT($H$3 &amp; "!A44"), 18, 0), "")</f>
        <v>에브리피디아</v>
      </c>
      <c r="L49" s="39">
        <f t="shared" ca="1" si="9"/>
        <v>14.5</v>
      </c>
      <c r="M49" s="77">
        <f t="shared" ca="1" si="10"/>
        <v>0</v>
      </c>
      <c r="N49" s="86">
        <f t="shared" ca="1" si="14"/>
        <v>356657910.18369567</v>
      </c>
      <c r="O49" s="56" t="str">
        <f ca="1">IFERROR(OFFSET(INDIRECT($H$3 &amp; "!A71"), 18, 0), "")</f>
        <v>스팀</v>
      </c>
      <c r="P49" s="39">
        <f t="shared" ca="1" si="11"/>
        <v>482</v>
      </c>
      <c r="Q49" s="77">
        <f t="shared" ca="1" si="12"/>
        <v>-1.02669405E-2</v>
      </c>
      <c r="R49" s="86">
        <f t="shared" ca="1" si="15"/>
        <v>992539.59272750001</v>
      </c>
    </row>
    <row r="50" spans="1:18" ht="17.25" thickBot="1">
      <c r="A50" s="40" t="s">
        <v>135</v>
      </c>
      <c r="B50" s="11" t="s">
        <v>136</v>
      </c>
      <c r="C50" s="95">
        <v>123</v>
      </c>
      <c r="D50" s="92">
        <v>0</v>
      </c>
      <c r="E50" s="93">
        <v>6995669.8154556397</v>
      </c>
      <c r="F50" s="35"/>
      <c r="G50" s="57" t="str">
        <f ca="1">IFERROR(OFFSET(INDIRECT($H$3 &amp; "!A98"), 19, 0), "")</f>
        <v>비트코인</v>
      </c>
      <c r="H50" s="37">
        <f t="shared" ca="1" si="7"/>
        <v>45310000</v>
      </c>
      <c r="I50" s="79">
        <f t="shared" ca="1" si="8"/>
        <v>3.311624E-4</v>
      </c>
      <c r="J50" s="87">
        <f t="shared" ca="1" si="13"/>
        <v>2508.6360812500002</v>
      </c>
      <c r="K50" s="57" t="str">
        <f ca="1">IFERROR(OFFSET(INDIRECT($H$3 &amp; "!A44"), 19, 0), "")</f>
        <v>메인프레임</v>
      </c>
      <c r="L50" s="37">
        <f t="shared" ca="1" si="9"/>
        <v>9.77</v>
      </c>
      <c r="M50" s="79">
        <f t="shared" ca="1" si="10"/>
        <v>5.1440328999999996E-3</v>
      </c>
      <c r="N50" s="87">
        <f t="shared" ca="1" si="14"/>
        <v>335721039.35071087</v>
      </c>
      <c r="O50" s="57" t="str">
        <f ca="1">IFERROR(OFFSET(INDIRECT($H$3 &amp; "!A71"), 19, 0), "")</f>
        <v>파워렛저</v>
      </c>
      <c r="P50" s="37">
        <f t="shared" ca="1" si="11"/>
        <v>229</v>
      </c>
      <c r="Q50" s="79">
        <f t="shared" ca="1" si="12"/>
        <v>-8.6580087000000007E-3</v>
      </c>
      <c r="R50" s="87">
        <f t="shared" ca="1" si="15"/>
        <v>2172871.4937337302</v>
      </c>
    </row>
    <row r="51" spans="1:18">
      <c r="A51" s="40" t="s">
        <v>127</v>
      </c>
      <c r="B51" s="11" t="s">
        <v>128</v>
      </c>
      <c r="C51" s="95">
        <v>300</v>
      </c>
      <c r="D51" s="92">
        <v>0</v>
      </c>
      <c r="E51" s="93">
        <v>5840071.4397551203</v>
      </c>
      <c r="F51" s="35"/>
    </row>
    <row r="52" spans="1:18" ht="17.25" thickBot="1">
      <c r="A52" s="40" t="s">
        <v>185</v>
      </c>
      <c r="B52" s="11" t="s">
        <v>186</v>
      </c>
      <c r="C52" s="95">
        <v>14.5</v>
      </c>
      <c r="D52" s="92">
        <v>0</v>
      </c>
      <c r="E52" s="93">
        <v>356657910.18369567</v>
      </c>
      <c r="F52" s="35"/>
    </row>
    <row r="53" spans="1:18" ht="17.25" thickBot="1">
      <c r="A53" s="40" t="s">
        <v>295</v>
      </c>
      <c r="B53" s="11" t="s">
        <v>296</v>
      </c>
      <c r="C53" s="95">
        <v>364</v>
      </c>
      <c r="D53" s="92">
        <v>0</v>
      </c>
      <c r="E53" s="93">
        <v>61519598.384102911</v>
      </c>
      <c r="F53" s="35"/>
      <c r="G53" s="250" t="s">
        <v>285</v>
      </c>
      <c r="H53" s="251"/>
      <c r="I53" s="251"/>
      <c r="J53" s="252"/>
      <c r="K53" s="250" t="s">
        <v>288</v>
      </c>
      <c r="L53" s="251"/>
      <c r="M53" s="251"/>
      <c r="N53" s="252"/>
      <c r="O53" s="250" t="s">
        <v>289</v>
      </c>
      <c r="P53" s="251"/>
      <c r="Q53" s="251"/>
      <c r="R53" s="252"/>
    </row>
    <row r="54" spans="1:18" ht="17.25" thickBot="1">
      <c r="A54" s="40" t="s">
        <v>68</v>
      </c>
      <c r="B54" s="11" t="s">
        <v>69</v>
      </c>
      <c r="C54" s="95">
        <v>4880</v>
      </c>
      <c r="D54" s="92">
        <v>-1.0235414999999999E-3</v>
      </c>
      <c r="E54" s="93">
        <v>227629.71022561</v>
      </c>
      <c r="F54" s="35"/>
      <c r="G54" s="287" t="s">
        <v>55</v>
      </c>
      <c r="H54" s="303">
        <f ca="1">NOW()</f>
        <v>44364.626167708331</v>
      </c>
      <c r="I54" s="304"/>
      <c r="J54" s="305"/>
      <c r="K54" s="302" t="s">
        <v>55</v>
      </c>
      <c r="L54" s="303">
        <f ca="1">NOW()</f>
        <v>44364.626167708331</v>
      </c>
      <c r="M54" s="304"/>
      <c r="N54" s="305"/>
      <c r="O54" s="302" t="s">
        <v>55</v>
      </c>
      <c r="P54" s="303">
        <f ca="1">NOW()</f>
        <v>44364.626167708331</v>
      </c>
      <c r="Q54" s="304"/>
      <c r="R54" s="305"/>
    </row>
    <row r="55" spans="1:18" ht="17.25" thickBot="1">
      <c r="A55" s="40" t="s">
        <v>60</v>
      </c>
      <c r="B55" s="11" t="s">
        <v>61</v>
      </c>
      <c r="C55" s="95">
        <v>837</v>
      </c>
      <c r="D55" s="92">
        <v>-1.1933174000000001E-3</v>
      </c>
      <c r="E55" s="93">
        <v>4472094.2106662896</v>
      </c>
      <c r="F55" s="35"/>
      <c r="G55" s="295"/>
      <c r="H55" s="36" t="s">
        <v>58</v>
      </c>
      <c r="I55" s="73" t="s">
        <v>59</v>
      </c>
      <c r="J55" s="69" t="s">
        <v>294</v>
      </c>
      <c r="K55" s="295"/>
      <c r="L55" s="36" t="s">
        <v>58</v>
      </c>
      <c r="M55" s="73" t="s">
        <v>59</v>
      </c>
      <c r="N55" s="69" t="s">
        <v>294</v>
      </c>
      <c r="O55" s="295"/>
      <c r="P55" s="36" t="s">
        <v>58</v>
      </c>
      <c r="Q55" s="73" t="s">
        <v>59</v>
      </c>
      <c r="R55" s="69" t="s">
        <v>294</v>
      </c>
    </row>
    <row r="56" spans="1:18">
      <c r="A56" s="40" t="s">
        <v>205</v>
      </c>
      <c r="B56" s="11" t="s">
        <v>206</v>
      </c>
      <c r="C56" s="95">
        <v>13980</v>
      </c>
      <c r="D56" s="92">
        <v>-1.4285713999999999E-3</v>
      </c>
      <c r="E56" s="93">
        <v>102835.84665307</v>
      </c>
      <c r="F56" s="35"/>
      <c r="G56" s="55" t="str">
        <f ca="1">IFERROR(OFFSET(INDIRECT($H$3 &amp; "!A179"), 0, 0), "")</f>
        <v>아더</v>
      </c>
      <c r="H56" s="38">
        <f t="shared" ref="H56:H65" ca="1" si="16">_xlfn.IFNA(VLOOKUP(G56, $B$2:$D$200, 2, FALSE), "")</f>
        <v>193</v>
      </c>
      <c r="I56" s="76">
        <f t="shared" ref="I56:I65" ca="1" si="17">_xlfn.IFNA(VLOOKUP(G56, $B$2:$D$200, 3, FALSE), "")</f>
        <v>-2.0304568499999998E-2</v>
      </c>
      <c r="J56" s="85">
        <f ca="1">_xlfn.IFNA(VLOOKUP(G56, $B$2:$E$200, 4, FALSE), "")</f>
        <v>3679814.5987498099</v>
      </c>
      <c r="K56" s="55" t="str">
        <f ca="1">IFERROR(OFFSET(INDIRECT($H$3 &amp; "!A125"), 0, 0), "")</f>
        <v>룸네트워크</v>
      </c>
      <c r="L56" s="38">
        <f t="shared" ref="L56:L75" ca="1" si="18">_xlfn.IFNA(VLOOKUP(K56, $B$2:$D$200, 2, FALSE), "")</f>
        <v>72.2</v>
      </c>
      <c r="M56" s="76">
        <f t="shared" ref="M56:M75" ca="1" si="19">_xlfn.IFNA(VLOOKUP(K56, $B$2:$D$200, 3, FALSE), "")</f>
        <v>-1.23119015E-2</v>
      </c>
      <c r="N56" s="85">
        <f ca="1">_xlfn.IFNA(VLOOKUP(K56, $B$2:$E$200, 4, FALSE), "")</f>
        <v>12545582.444078829</v>
      </c>
      <c r="O56" s="55" t="str">
        <f ca="1">IFERROR(OFFSET(INDIRECT($H$3 &amp; "!A152"), 0, 0), "")</f>
        <v>샌드박스</v>
      </c>
      <c r="P56" s="38">
        <f t="shared" ref="P56:P75" ca="1" si="20">_xlfn.IFNA(VLOOKUP(O56, $B$2:$D$200, 2, FALSE), "")</f>
        <v>326</v>
      </c>
      <c r="Q56" s="76">
        <f t="shared" ref="Q56:Q75" ca="1" si="21">_xlfn.IFNA(VLOOKUP(O56, $B$2:$D$200, 3, FALSE), "")</f>
        <v>2.19435737E-2</v>
      </c>
      <c r="R56" s="85">
        <f ca="1">_xlfn.IFNA(VLOOKUP(O56, $B$2:$E$200, 4, FALSE), "")</f>
        <v>39340965.012987472</v>
      </c>
    </row>
    <row r="57" spans="1:18">
      <c r="A57" s="40" t="s">
        <v>99</v>
      </c>
      <c r="B57" s="11" t="s">
        <v>100</v>
      </c>
      <c r="C57" s="95">
        <v>3.93</v>
      </c>
      <c r="D57" s="92">
        <v>-2.5380710999999999E-3</v>
      </c>
      <c r="E57" s="93">
        <v>1624676501.29124</v>
      </c>
      <c r="F57" s="35"/>
      <c r="G57" s="56" t="str">
        <f ca="1">IFERROR(OFFSET(INDIRECT($H$3 &amp; "!A179"), 1, 0), "")</f>
        <v>스톰엑스</v>
      </c>
      <c r="H57" s="39">
        <f t="shared" ca="1" si="16"/>
        <v>24.8</v>
      </c>
      <c r="I57" s="77">
        <f t="shared" ca="1" si="17"/>
        <v>1.2244898000000001E-2</v>
      </c>
      <c r="J57" s="86">
        <f t="shared" ref="J57:J75" ca="1" si="22">_xlfn.IFNA(VLOOKUP(G57, $B$2:$E$200, 4, FALSE), "")</f>
        <v>158196191.06524527</v>
      </c>
      <c r="K57" s="56" t="str">
        <f ca="1">IFERROR(OFFSET(INDIRECT($H$3 &amp; "!A125"), 1, 0), "")</f>
        <v>리퍼리움</v>
      </c>
      <c r="L57" s="39">
        <f t="shared" ca="1" si="18"/>
        <v>9.9499999999999993</v>
      </c>
      <c r="M57" s="77">
        <f t="shared" ca="1" si="19"/>
        <v>1.2207528E-2</v>
      </c>
      <c r="N57" s="86">
        <f t="shared" ref="N57:N75" ca="1" si="23">_xlfn.IFNA(VLOOKUP(K57, $B$2:$E$200, 4, FALSE), "")</f>
        <v>361915608.68107313</v>
      </c>
      <c r="O57" s="56" t="str">
        <f ca="1">IFERROR(OFFSET(INDIRECT($H$3 &amp; "!A152"), 1, 0), "")</f>
        <v>하이브</v>
      </c>
      <c r="P57" s="39">
        <f t="shared" ca="1" si="20"/>
        <v>400</v>
      </c>
      <c r="Q57" s="77">
        <f t="shared" ca="1" si="21"/>
        <v>-1.9607843100000001E-2</v>
      </c>
      <c r="R57" s="86">
        <f t="shared" ref="R57:R75" ca="1" si="24">_xlfn.IFNA(VLOOKUP(O57, $B$2:$E$200, 4, FALSE), "")</f>
        <v>1031097.48813836</v>
      </c>
    </row>
    <row r="58" spans="1:18">
      <c r="A58" s="40" t="s">
        <v>269</v>
      </c>
      <c r="B58" s="11" t="s">
        <v>270</v>
      </c>
      <c r="C58" s="95">
        <v>341</v>
      </c>
      <c r="D58" s="92">
        <v>-2.9239766000000002E-3</v>
      </c>
      <c r="E58" s="93">
        <v>1626904.00101003</v>
      </c>
      <c r="F58" s="35"/>
      <c r="G58" s="56" t="str">
        <f ca="1">IFERROR(OFFSET(INDIRECT($H$3 &amp; "!A179"), 2, 0), "")</f>
        <v>아하토큰</v>
      </c>
      <c r="H58" s="39">
        <f t="shared" ca="1" si="16"/>
        <v>10.5</v>
      </c>
      <c r="I58" s="77">
        <f t="shared" ca="1" si="17"/>
        <v>0.23384253820000001</v>
      </c>
      <c r="J58" s="86">
        <f t="shared" ca="1" si="22"/>
        <v>4458168081.1766691</v>
      </c>
      <c r="K58" s="56" t="str">
        <f ca="1">IFERROR(OFFSET(INDIRECT($H$3 &amp; "!A125"), 2, 0), "")</f>
        <v>에브리피디아</v>
      </c>
      <c r="L58" s="39">
        <f t="shared" ca="1" si="18"/>
        <v>14.5</v>
      </c>
      <c r="M58" s="77">
        <f t="shared" ca="1" si="19"/>
        <v>0</v>
      </c>
      <c r="N58" s="86">
        <f t="shared" ca="1" si="23"/>
        <v>356657910.18369567</v>
      </c>
      <c r="O58" s="56" t="str">
        <f ca="1">IFERROR(OFFSET(INDIRECT($H$3 &amp; "!A152"), 2, 0), "")</f>
        <v>넴</v>
      </c>
      <c r="P58" s="39">
        <f t="shared" ca="1" si="20"/>
        <v>195</v>
      </c>
      <c r="Q58" s="77">
        <f t="shared" ca="1" si="21"/>
        <v>0</v>
      </c>
      <c r="R58" s="86">
        <f t="shared" ca="1" si="24"/>
        <v>8114077.6567369299</v>
      </c>
    </row>
    <row r="59" spans="1:18">
      <c r="A59" s="40" t="s">
        <v>271</v>
      </c>
      <c r="B59" s="11" t="s">
        <v>272</v>
      </c>
      <c r="C59" s="95">
        <v>1260</v>
      </c>
      <c r="D59" s="92">
        <v>-3.9525691999999996E-3</v>
      </c>
      <c r="E59" s="93">
        <v>28018207.611729652</v>
      </c>
      <c r="F59" s="35"/>
      <c r="G59" s="56" t="str">
        <f ca="1">IFERROR(OFFSET(INDIRECT($H$3 &amp; "!A179"), 3, 0), "")</f>
        <v>메디블록</v>
      </c>
      <c r="H59" s="39">
        <f t="shared" ca="1" si="16"/>
        <v>55.1</v>
      </c>
      <c r="I59" s="77">
        <f t="shared" ca="1" si="17"/>
        <v>-7.2072072000000003E-3</v>
      </c>
      <c r="J59" s="86">
        <f t="shared" ca="1" si="22"/>
        <v>45059213.868940599</v>
      </c>
      <c r="K59" s="56" t="str">
        <f ca="1">IFERROR(OFFSET(INDIRECT($H$3 &amp; "!A125"), 3, 0), "")</f>
        <v>메인프레임</v>
      </c>
      <c r="L59" s="39">
        <f t="shared" ca="1" si="18"/>
        <v>9.77</v>
      </c>
      <c r="M59" s="77">
        <f t="shared" ca="1" si="19"/>
        <v>5.1440328999999996E-3</v>
      </c>
      <c r="N59" s="86">
        <f t="shared" ca="1" si="23"/>
        <v>335721039.35071087</v>
      </c>
      <c r="O59" s="56" t="str">
        <f ca="1">IFERROR(OFFSET(INDIRECT($H$3 &amp; "!A152"), 3, 0), "")</f>
        <v>헌트</v>
      </c>
      <c r="P59" s="39">
        <f t="shared" ca="1" si="20"/>
        <v>249</v>
      </c>
      <c r="Q59" s="77">
        <f t="shared" ca="1" si="21"/>
        <v>-2.35294118E-2</v>
      </c>
      <c r="R59" s="86">
        <f t="shared" ca="1" si="24"/>
        <v>4768352.2524355501</v>
      </c>
    </row>
    <row r="60" spans="1:18">
      <c r="A60" s="40" t="s">
        <v>123</v>
      </c>
      <c r="B60" s="11" t="s">
        <v>124</v>
      </c>
      <c r="C60" s="95">
        <v>2420</v>
      </c>
      <c r="D60" s="92">
        <v>-4.1152263000000001E-3</v>
      </c>
      <c r="E60" s="93">
        <v>597016.62257858994</v>
      </c>
      <c r="F60" s="35"/>
      <c r="G60" s="56" t="str">
        <f ca="1">IFERROR(OFFSET(INDIRECT($H$3 &amp; "!A179"), 4, 0), "")</f>
        <v>아이콘</v>
      </c>
      <c r="H60" s="39">
        <f t="shared" ca="1" si="16"/>
        <v>1195</v>
      </c>
      <c r="I60" s="77">
        <f t="shared" ca="1" si="17"/>
        <v>-4.1666667000000001E-3</v>
      </c>
      <c r="J60" s="90">
        <f t="shared" ca="1" si="22"/>
        <v>438697.03577660001</v>
      </c>
      <c r="K60" s="58" t="str">
        <f ca="1">IFERROR(OFFSET(INDIRECT($H$3 &amp; "!A125"), 4, 0), "")</f>
        <v>썸씽</v>
      </c>
      <c r="L60" s="44">
        <f t="shared" ca="1" si="18"/>
        <v>56.3</v>
      </c>
      <c r="M60" s="78">
        <f t="shared" ca="1" si="19"/>
        <v>-2.4263431500000002E-2</v>
      </c>
      <c r="N60" s="90">
        <f t="shared" ca="1" si="23"/>
        <v>32091215.332043771</v>
      </c>
      <c r="O60" s="58" t="str">
        <f ca="1">IFERROR(OFFSET(INDIRECT($H$3 &amp; "!A152"), 4, 0), "")</f>
        <v>스팀</v>
      </c>
      <c r="P60" s="44">
        <f t="shared" ca="1" si="20"/>
        <v>482</v>
      </c>
      <c r="Q60" s="78">
        <f t="shared" ca="1" si="21"/>
        <v>-1.02669405E-2</v>
      </c>
      <c r="R60" s="90">
        <f t="shared" ca="1" si="24"/>
        <v>992539.59272750001</v>
      </c>
    </row>
    <row r="61" spans="1:18">
      <c r="A61" s="40" t="s">
        <v>109</v>
      </c>
      <c r="B61" s="11" t="s">
        <v>110</v>
      </c>
      <c r="C61" s="95">
        <v>1195</v>
      </c>
      <c r="D61" s="92">
        <v>-4.1666667000000001E-3</v>
      </c>
      <c r="E61" s="93">
        <v>438697.03577660001</v>
      </c>
      <c r="F61" s="35"/>
      <c r="G61" s="60" t="str">
        <f ca="1">IFERROR(OFFSET(INDIRECT($H$3 &amp; "!A179"), 5, 0), "")</f>
        <v>애드엑스</v>
      </c>
      <c r="H61" s="45">
        <f t="shared" ca="1" si="16"/>
        <v>790</v>
      </c>
      <c r="I61" s="80">
        <f t="shared" ca="1" si="17"/>
        <v>-2.8290282900000002E-2</v>
      </c>
      <c r="J61" s="99">
        <f t="shared" ca="1" si="22"/>
        <v>728270.10078515997</v>
      </c>
      <c r="K61" s="56" t="str">
        <f ca="1">IFERROR(OFFSET(INDIRECT($H$3 &amp; "!A125"), 5, 0), "")</f>
        <v>메타디움</v>
      </c>
      <c r="L61" s="39">
        <f t="shared" ca="1" si="18"/>
        <v>88.4</v>
      </c>
      <c r="M61" s="77">
        <f t="shared" ca="1" si="19"/>
        <v>-1.7777777799999998E-2</v>
      </c>
      <c r="N61" s="99">
        <f t="shared" ca="1" si="23"/>
        <v>17542115.492529981</v>
      </c>
      <c r="O61" s="56" t="str">
        <f ca="1">IFERROR(OFFSET(INDIRECT($H$3 &amp; "!A152"), 5, 0), "")</f>
        <v>파워렛저</v>
      </c>
      <c r="P61" s="39">
        <f t="shared" ca="1" si="20"/>
        <v>229</v>
      </c>
      <c r="Q61" s="77">
        <f t="shared" ca="1" si="21"/>
        <v>-8.6580087000000007E-3</v>
      </c>
      <c r="R61" s="99">
        <f t="shared" ca="1" si="24"/>
        <v>2172871.4937337302</v>
      </c>
    </row>
    <row r="62" spans="1:18">
      <c r="A62" s="40" t="s">
        <v>211</v>
      </c>
      <c r="B62" s="11" t="s">
        <v>212</v>
      </c>
      <c r="C62" s="95">
        <v>55.1</v>
      </c>
      <c r="D62" s="92">
        <v>-7.2072072000000003E-3</v>
      </c>
      <c r="E62" s="93">
        <v>45059213.868940599</v>
      </c>
      <c r="F62" s="35"/>
      <c r="G62" s="56" t="str">
        <f ca="1">IFERROR(OFFSET(INDIRECT($H$3 &amp; "!A179"), 6, 0), "")</f>
        <v>코모도</v>
      </c>
      <c r="H62" s="39">
        <f t="shared" ca="1" si="16"/>
        <v>1210</v>
      </c>
      <c r="I62" s="77">
        <f t="shared" ca="1" si="17"/>
        <v>-3.9682539699999998E-2</v>
      </c>
      <c r="J62" s="86">
        <f t="shared" ca="1" si="22"/>
        <v>1464001.35449174</v>
      </c>
      <c r="K62" s="56" t="str">
        <f ca="1">IFERROR(OFFSET(INDIRECT($H$3 &amp; "!A125"), 6, 0), "")</f>
        <v>에스티피</v>
      </c>
      <c r="L62" s="39">
        <f t="shared" ca="1" si="18"/>
        <v>53.3</v>
      </c>
      <c r="M62" s="77">
        <f t="shared" ca="1" si="19"/>
        <v>-1.6605166099999999E-2</v>
      </c>
      <c r="N62" s="86">
        <f t="shared" ca="1" si="23"/>
        <v>17901554.358228259</v>
      </c>
      <c r="O62" s="56" t="str">
        <f ca="1">IFERROR(OFFSET(INDIRECT($H$3 &amp; "!A152"), 6, 0), "")</f>
        <v>시빅</v>
      </c>
      <c r="P62" s="39">
        <f t="shared" ca="1" si="20"/>
        <v>300</v>
      </c>
      <c r="Q62" s="77">
        <f t="shared" ca="1" si="21"/>
        <v>0</v>
      </c>
      <c r="R62" s="86">
        <f t="shared" ca="1" si="24"/>
        <v>5840071.4397551203</v>
      </c>
    </row>
    <row r="63" spans="1:18">
      <c r="A63" s="40" t="s">
        <v>191</v>
      </c>
      <c r="B63" s="11" t="s">
        <v>192</v>
      </c>
      <c r="C63" s="95">
        <v>955</v>
      </c>
      <c r="D63" s="92">
        <v>-8.3073728000000006E-3</v>
      </c>
      <c r="E63" s="93">
        <v>4514778.7237765901</v>
      </c>
      <c r="F63" s="35"/>
      <c r="G63" s="56" t="str">
        <f ca="1">IFERROR(OFFSET(INDIRECT($H$3 &amp; "!A179"), 7, 0), "")</f>
        <v>솔브케어</v>
      </c>
      <c r="H63" s="39">
        <f t="shared" ca="1" si="16"/>
        <v>81.8</v>
      </c>
      <c r="I63" s="77">
        <f t="shared" ca="1" si="17"/>
        <v>-6.5142857100000007E-2</v>
      </c>
      <c r="J63" s="86">
        <f t="shared" ca="1" si="22"/>
        <v>10184453.34459088</v>
      </c>
      <c r="K63" s="56" t="str">
        <f ca="1">IFERROR(OFFSET(INDIRECT($H$3 &amp; "!A125"), 7, 0), "")</f>
        <v>스톰엑스</v>
      </c>
      <c r="L63" s="39">
        <f t="shared" ca="1" si="18"/>
        <v>24.8</v>
      </c>
      <c r="M63" s="77">
        <f t="shared" ca="1" si="19"/>
        <v>1.2244898000000001E-2</v>
      </c>
      <c r="N63" s="86">
        <f t="shared" ca="1" si="23"/>
        <v>158196191.06524527</v>
      </c>
      <c r="O63" s="56" t="str">
        <f ca="1">IFERROR(OFFSET(INDIRECT($H$3 &amp; "!A152"), 7, 0), "")</f>
        <v>온톨로지가스</v>
      </c>
      <c r="P63" s="39">
        <f t="shared" ca="1" si="20"/>
        <v>955</v>
      </c>
      <c r="Q63" s="77">
        <f t="shared" ca="1" si="21"/>
        <v>-8.3073728000000006E-3</v>
      </c>
      <c r="R63" s="86">
        <f t="shared" ca="1" si="24"/>
        <v>4514778.7237765901</v>
      </c>
    </row>
    <row r="64" spans="1:18">
      <c r="A64" s="40" t="s">
        <v>181</v>
      </c>
      <c r="B64" s="11" t="s">
        <v>182</v>
      </c>
      <c r="C64" s="95">
        <v>229</v>
      </c>
      <c r="D64" s="92">
        <v>-8.6580087000000007E-3</v>
      </c>
      <c r="E64" s="93">
        <v>2172871.4937337302</v>
      </c>
      <c r="F64" s="35"/>
      <c r="G64" s="56" t="str">
        <f ca="1">IFERROR(OFFSET(INDIRECT($H$3 &amp; "!A179"), 8, 0), "")</f>
        <v>페이코인</v>
      </c>
      <c r="H64" s="39">
        <f t="shared" ca="1" si="16"/>
        <v>664</v>
      </c>
      <c r="I64" s="77">
        <f t="shared" ca="1" si="17"/>
        <v>-0.10991957099999999</v>
      </c>
      <c r="J64" s="86">
        <f t="shared" ca="1" si="22"/>
        <v>69595160.596599624</v>
      </c>
      <c r="K64" s="56" t="str">
        <f ca="1">IFERROR(OFFSET(INDIRECT($H$3 &amp; "!A125"), 8, 0), "")</f>
        <v>아하토큰</v>
      </c>
      <c r="L64" s="39">
        <f t="shared" ca="1" si="18"/>
        <v>10.5</v>
      </c>
      <c r="M64" s="77">
        <f t="shared" ca="1" si="19"/>
        <v>0.23384253820000001</v>
      </c>
      <c r="N64" s="86">
        <f t="shared" ca="1" si="23"/>
        <v>4458168081.1766691</v>
      </c>
      <c r="O64" s="56" t="str">
        <f ca="1">IFERROR(OFFSET(INDIRECT($H$3 &amp; "!A152"), 8, 0), "")</f>
        <v>그로스톨코인</v>
      </c>
      <c r="P64" s="39">
        <f t="shared" ca="1" si="20"/>
        <v>806</v>
      </c>
      <c r="Q64" s="77">
        <f t="shared" ca="1" si="21"/>
        <v>-1.2254902E-2</v>
      </c>
      <c r="R64" s="86">
        <f t="shared" ca="1" si="24"/>
        <v>606732.55892812996</v>
      </c>
    </row>
    <row r="65" spans="1:18" ht="17.25" thickBot="1">
      <c r="A65" s="40" t="s">
        <v>223</v>
      </c>
      <c r="B65" s="11" t="s">
        <v>224</v>
      </c>
      <c r="C65" s="95">
        <v>1130</v>
      </c>
      <c r="D65" s="92">
        <v>-8.7719297999999998E-3</v>
      </c>
      <c r="E65" s="93">
        <v>5355808.85626709</v>
      </c>
      <c r="F65" s="35"/>
      <c r="G65" s="57" t="str">
        <f ca="1">IFERROR(OFFSET(INDIRECT($H$3 &amp; "!A179"), 9, 0), "")</f>
        <v>픽셀</v>
      </c>
      <c r="H65" s="37">
        <f t="shared" ca="1" si="16"/>
        <v>19.3</v>
      </c>
      <c r="I65" s="79">
        <f t="shared" ca="1" si="17"/>
        <v>-0.20247933879999999</v>
      </c>
      <c r="J65" s="87">
        <f t="shared" ca="1" si="22"/>
        <v>211791677.5514653</v>
      </c>
      <c r="K65" s="57" t="str">
        <f ca="1">IFERROR(OFFSET(INDIRECT($H$3 &amp; "!A125"), 9, 0), "")</f>
        <v>메디블록</v>
      </c>
      <c r="L65" s="37">
        <f t="shared" ca="1" si="18"/>
        <v>55.1</v>
      </c>
      <c r="M65" s="79">
        <f t="shared" ca="1" si="19"/>
        <v>-7.2072072000000003E-3</v>
      </c>
      <c r="N65" s="87">
        <f t="shared" ca="1" si="23"/>
        <v>45059213.868940599</v>
      </c>
      <c r="O65" s="57" t="str">
        <f ca="1">IFERROR(OFFSET(INDIRECT($H$3 &amp; "!A152"), 9, 0), "")</f>
        <v>플레이댑</v>
      </c>
      <c r="P65" s="37">
        <f t="shared" ca="1" si="20"/>
        <v>211</v>
      </c>
      <c r="Q65" s="79">
        <f t="shared" ca="1" si="21"/>
        <v>-2.3148148100000002E-2</v>
      </c>
      <c r="R65" s="87">
        <f t="shared" ca="1" si="24"/>
        <v>2689344.0714452099</v>
      </c>
    </row>
    <row r="66" spans="1:18">
      <c r="A66" s="40" t="s">
        <v>133</v>
      </c>
      <c r="B66" s="11" t="s">
        <v>134</v>
      </c>
      <c r="C66" s="95">
        <v>79.099999999999994</v>
      </c>
      <c r="D66" s="92">
        <v>-1.0012515600000001E-2</v>
      </c>
      <c r="E66" s="93">
        <v>8840288.1058843806</v>
      </c>
      <c r="F66" s="35"/>
      <c r="G66" s="56" t="str">
        <f ca="1">IFERROR(OFFSET(INDIRECT($H$3 &amp; "!A179"), 10, 0), "")</f>
        <v>트웰브쉽스</v>
      </c>
      <c r="H66" s="38">
        <f t="shared" ref="H66:H75" ca="1" si="25">_xlfn.IFNA(VLOOKUP(G66, $B$2:$D$200, 2, FALSE), "")</f>
        <v>4.2699999999999996</v>
      </c>
      <c r="I66" s="76">
        <f t="shared" ref="I66:I75" ca="1" si="26">_xlfn.IFNA(VLOOKUP(G66, $B$2:$D$200, 3, FALSE), "")</f>
        <v>-0.16438356160000001</v>
      </c>
      <c r="J66" s="85">
        <f t="shared" ca="1" si="22"/>
        <v>881737610.78408277</v>
      </c>
      <c r="K66" s="55" t="str">
        <f ca="1">IFERROR(OFFSET(INDIRECT($H$3 &amp; "!A125"), 10, 0), "")</f>
        <v>솔브케어</v>
      </c>
      <c r="L66" s="38">
        <f t="shared" ca="1" si="18"/>
        <v>81.8</v>
      </c>
      <c r="M66" s="76">
        <f t="shared" ca="1" si="19"/>
        <v>-6.5142857100000007E-2</v>
      </c>
      <c r="N66" s="85">
        <f t="shared" ca="1" si="23"/>
        <v>10184453.34459088</v>
      </c>
      <c r="O66" s="55" t="str">
        <f ca="1">IFERROR(OFFSET(INDIRECT($H$3 &amp; "!A152"), 10, 0), "")</f>
        <v>쎄타퓨엘</v>
      </c>
      <c r="P66" s="38">
        <f t="shared" ca="1" si="20"/>
        <v>600</v>
      </c>
      <c r="Q66" s="76">
        <f t="shared" ca="1" si="21"/>
        <v>5.0251256000000003E-3</v>
      </c>
      <c r="R66" s="85">
        <f t="shared" ca="1" si="24"/>
        <v>22451857.814600881</v>
      </c>
    </row>
    <row r="67" spans="1:18">
      <c r="A67" s="40" t="s">
        <v>261</v>
      </c>
      <c r="B67" s="11" t="s">
        <v>262</v>
      </c>
      <c r="C67" s="95">
        <v>482</v>
      </c>
      <c r="D67" s="92">
        <v>-1.02669405E-2</v>
      </c>
      <c r="E67" s="93">
        <v>992539.59272750001</v>
      </c>
      <c r="F67" s="35"/>
      <c r="G67" s="56" t="str">
        <f ca="1">IFERROR(OFFSET(INDIRECT($H$3 &amp; "!A179"), 11, 0), "")</f>
        <v>람다</v>
      </c>
      <c r="H67" s="39">
        <f t="shared" ca="1" si="25"/>
        <v>25</v>
      </c>
      <c r="I67" s="77">
        <f t="shared" ca="1" si="26"/>
        <v>-6.3670411999999996E-2</v>
      </c>
      <c r="J67" s="86">
        <f t="shared" ca="1" si="22"/>
        <v>77670569.592864364</v>
      </c>
      <c r="K67" s="56" t="str">
        <f ca="1">IFERROR(OFFSET(INDIRECT($H$3 &amp; "!A125"), 11, 0), "")</f>
        <v>픽셀</v>
      </c>
      <c r="L67" s="39">
        <f t="shared" ca="1" si="18"/>
        <v>19.3</v>
      </c>
      <c r="M67" s="77">
        <f t="shared" ca="1" si="19"/>
        <v>-0.20247933879999999</v>
      </c>
      <c r="N67" s="86">
        <f t="shared" ca="1" si="23"/>
        <v>211791677.5514653</v>
      </c>
      <c r="O67" s="56" t="str">
        <f ca="1">IFERROR(OFFSET(INDIRECT($H$3 &amp; "!A152"), 11, 0), "")</f>
        <v>폴리매쓰</v>
      </c>
      <c r="P67" s="39">
        <f t="shared" ca="1" si="20"/>
        <v>238</v>
      </c>
      <c r="Q67" s="77">
        <f t="shared" ca="1" si="21"/>
        <v>-1.2448132799999999E-2</v>
      </c>
      <c r="R67" s="86">
        <f t="shared" ca="1" si="24"/>
        <v>2887181.3144532</v>
      </c>
    </row>
    <row r="68" spans="1:18">
      <c r="A68" s="40" t="s">
        <v>89</v>
      </c>
      <c r="B68" s="11" t="s">
        <v>90</v>
      </c>
      <c r="C68" s="95">
        <v>191900</v>
      </c>
      <c r="D68" s="92">
        <v>-1.0569734500000001E-2</v>
      </c>
      <c r="E68" s="93">
        <v>6687.6106656499996</v>
      </c>
      <c r="F68" s="35"/>
      <c r="G68" s="56" t="str">
        <f ca="1">IFERROR(OFFSET(INDIRECT($H$3 &amp; "!A179"), 12, 0), "")</f>
        <v>마로</v>
      </c>
      <c r="H68" s="39">
        <f t="shared" ca="1" si="25"/>
        <v>75.7</v>
      </c>
      <c r="I68" s="77">
        <f t="shared" ca="1" si="26"/>
        <v>-0.1570155902</v>
      </c>
      <c r="J68" s="86">
        <f t="shared" ca="1" si="22"/>
        <v>91013891.749889895</v>
      </c>
      <c r="K68" s="56" t="str">
        <f ca="1">IFERROR(OFFSET(INDIRECT($H$3 &amp; "!A125"), 12, 0), "")</f>
        <v>트웰브쉽스</v>
      </c>
      <c r="L68" s="39">
        <f t="shared" ca="1" si="18"/>
        <v>4.2699999999999996</v>
      </c>
      <c r="M68" s="77">
        <f t="shared" ca="1" si="19"/>
        <v>-0.16438356160000001</v>
      </c>
      <c r="N68" s="86">
        <f t="shared" ca="1" si="23"/>
        <v>881737610.78408277</v>
      </c>
      <c r="O68" s="56" t="str">
        <f ca="1">IFERROR(OFFSET(INDIRECT($H$3 &amp; "!A152"), 12, 0), "")</f>
        <v>디카르고</v>
      </c>
      <c r="P68" s="39">
        <f t="shared" ca="1" si="20"/>
        <v>128</v>
      </c>
      <c r="Q68" s="77">
        <f t="shared" ca="1" si="21"/>
        <v>-4.4776119400000002E-2</v>
      </c>
      <c r="R68" s="86">
        <f t="shared" ca="1" si="24"/>
        <v>45170412.133554131</v>
      </c>
    </row>
    <row r="69" spans="1:18">
      <c r="A69" s="40" t="s">
        <v>117</v>
      </c>
      <c r="B69" s="11" t="s">
        <v>118</v>
      </c>
      <c r="C69" s="95">
        <v>4865</v>
      </c>
      <c r="D69" s="92">
        <v>-1.21827411E-2</v>
      </c>
      <c r="E69" s="93">
        <v>396787.76237307</v>
      </c>
      <c r="F69" s="35"/>
      <c r="G69" s="56" t="str">
        <f ca="1">IFERROR(OFFSET(INDIRECT($H$3 &amp; "!A179"), 13, 0), "")</f>
        <v>퀴즈톡</v>
      </c>
      <c r="H69" s="39">
        <f t="shared" ca="1" si="25"/>
        <v>17.5</v>
      </c>
      <c r="I69" s="77">
        <f t="shared" ca="1" si="26"/>
        <v>-0.1161616162</v>
      </c>
      <c r="J69" s="86">
        <f t="shared" ca="1" si="22"/>
        <v>130468089.66630135</v>
      </c>
      <c r="K69" s="56" t="str">
        <f ca="1">IFERROR(OFFSET(INDIRECT($H$3 &amp; "!A125"), 13, 0), "")</f>
        <v>람다</v>
      </c>
      <c r="L69" s="39">
        <f t="shared" ca="1" si="18"/>
        <v>25</v>
      </c>
      <c r="M69" s="77">
        <f t="shared" ca="1" si="19"/>
        <v>-6.3670411999999996E-2</v>
      </c>
      <c r="N69" s="86">
        <f t="shared" ca="1" si="23"/>
        <v>77670569.592864364</v>
      </c>
      <c r="O69" s="56" t="str">
        <f ca="1">IFERROR(OFFSET(INDIRECT($H$3 &amp; "!A152"), 13, 0), "")</f>
        <v>헤데라해시그래프</v>
      </c>
      <c r="P69" s="39">
        <f t="shared" ca="1" si="20"/>
        <v>236</v>
      </c>
      <c r="Q69" s="77">
        <f t="shared" ca="1" si="21"/>
        <v>-2.8806584400000002E-2</v>
      </c>
      <c r="R69" s="86">
        <f t="shared" ca="1" si="24"/>
        <v>2786509.2142070802</v>
      </c>
    </row>
    <row r="70" spans="1:18">
      <c r="A70" s="40" t="s">
        <v>279</v>
      </c>
      <c r="B70" s="11" t="s">
        <v>280</v>
      </c>
      <c r="C70" s="95">
        <v>806</v>
      </c>
      <c r="D70" s="92">
        <v>-1.2254902E-2</v>
      </c>
      <c r="E70" s="93">
        <v>606732.55892812996</v>
      </c>
      <c r="F70" s="35"/>
      <c r="G70" s="56" t="str">
        <f ca="1">IFERROR(OFFSET(INDIRECT($H$3 &amp; "!A179"), 14, 0), "")</f>
        <v>옵저버</v>
      </c>
      <c r="H70" s="39">
        <f t="shared" ca="1" si="25"/>
        <v>4.97</v>
      </c>
      <c r="I70" s="77">
        <f t="shared" ca="1" si="26"/>
        <v>-0.12345679010000001</v>
      </c>
      <c r="J70" s="90">
        <f t="shared" ca="1" si="22"/>
        <v>452685059.18313318</v>
      </c>
      <c r="K70" s="58" t="str">
        <f ca="1">IFERROR(OFFSET(INDIRECT($H$3 &amp; "!A125"), 14, 0), "")</f>
        <v>마로</v>
      </c>
      <c r="L70" s="44">
        <f t="shared" ca="1" si="18"/>
        <v>75.7</v>
      </c>
      <c r="M70" s="78">
        <f t="shared" ca="1" si="19"/>
        <v>-0.1570155902</v>
      </c>
      <c r="N70" s="90">
        <f t="shared" ca="1" si="23"/>
        <v>91013891.749889895</v>
      </c>
      <c r="O70" s="58" t="str">
        <f ca="1">IFERROR(OFFSET(INDIRECT($H$3 &amp; "!A152"), 14, 0), "")</f>
        <v>보라</v>
      </c>
      <c r="P70" s="44">
        <f t="shared" ca="1" si="20"/>
        <v>113</v>
      </c>
      <c r="Q70" s="78">
        <f t="shared" ca="1" si="21"/>
        <v>-5.8333333299999998E-2</v>
      </c>
      <c r="R70" s="90">
        <f t="shared" ca="1" si="24"/>
        <v>73728471.767872989</v>
      </c>
    </row>
    <row r="71" spans="1:18">
      <c r="A71" s="40" t="s">
        <v>263</v>
      </c>
      <c r="B71" s="11" t="s">
        <v>264</v>
      </c>
      <c r="C71" s="95">
        <v>72.2</v>
      </c>
      <c r="D71" s="92">
        <v>-1.23119015E-2</v>
      </c>
      <c r="E71" s="93">
        <v>12545582.444078829</v>
      </c>
      <c r="F71" s="35"/>
      <c r="G71" s="60" t="str">
        <f ca="1">IFERROR(OFFSET(INDIRECT($H$3 &amp; "!A179"), 15, 0), "")</f>
        <v>엔도르</v>
      </c>
      <c r="H71" s="45">
        <f t="shared" ca="1" si="25"/>
        <v>15</v>
      </c>
      <c r="I71" s="80">
        <f t="shared" ca="1" si="26"/>
        <v>-0.1620111732</v>
      </c>
      <c r="J71" s="99">
        <f t="shared" ca="1" si="22"/>
        <v>618828466.48313415</v>
      </c>
      <c r="K71" s="56" t="str">
        <f ca="1">IFERROR(OFFSET(INDIRECT($H$3 &amp; "!A125"), 15, 0), "")</f>
        <v>퀴즈톡</v>
      </c>
      <c r="L71" s="39">
        <f t="shared" ca="1" si="18"/>
        <v>17.5</v>
      </c>
      <c r="M71" s="77">
        <f t="shared" ca="1" si="19"/>
        <v>-0.1161616162</v>
      </c>
      <c r="N71" s="99">
        <f t="shared" ca="1" si="23"/>
        <v>130468089.66630135</v>
      </c>
      <c r="O71" s="56" t="str">
        <f ca="1">IFERROR(OFFSET(INDIRECT($H$3 &amp; "!A152"), 15, 0), "")</f>
        <v>아더</v>
      </c>
      <c r="P71" s="39">
        <f t="shared" ca="1" si="20"/>
        <v>193</v>
      </c>
      <c r="Q71" s="77">
        <f t="shared" ca="1" si="21"/>
        <v>-2.0304568499999998E-2</v>
      </c>
      <c r="R71" s="99">
        <f t="shared" ca="1" si="24"/>
        <v>3679814.5987498099</v>
      </c>
    </row>
    <row r="72" spans="1:18">
      <c r="A72" s="40" t="s">
        <v>215</v>
      </c>
      <c r="B72" s="11" t="s">
        <v>216</v>
      </c>
      <c r="C72" s="95">
        <v>238</v>
      </c>
      <c r="D72" s="92">
        <v>-1.2448132799999999E-2</v>
      </c>
      <c r="E72" s="93">
        <v>2887181.3144532</v>
      </c>
      <c r="F72" s="35"/>
      <c r="G72" s="56" t="str">
        <f ca="1">IFERROR(OFFSET(INDIRECT($H$3 &amp; "!A179"), 16, 0), "")</f>
        <v>엘비알와이크레딧</v>
      </c>
      <c r="H72" s="39">
        <f t="shared" ca="1" si="25"/>
        <v>52.7</v>
      </c>
      <c r="I72" s="77">
        <f t="shared" ca="1" si="26"/>
        <v>-0.16876971609999999</v>
      </c>
      <c r="J72" s="86">
        <f t="shared" ca="1" si="22"/>
        <v>94545006.10602656</v>
      </c>
      <c r="K72" s="56" t="str">
        <f ca="1">IFERROR(OFFSET(INDIRECT($H$3 &amp; "!A125"), 16, 0), "")</f>
        <v>옵저버</v>
      </c>
      <c r="L72" s="39">
        <f t="shared" ca="1" si="18"/>
        <v>4.97</v>
      </c>
      <c r="M72" s="77">
        <f t="shared" ca="1" si="19"/>
        <v>-0.12345679010000001</v>
      </c>
      <c r="N72" s="86">
        <f t="shared" ca="1" si="23"/>
        <v>452685059.18313318</v>
      </c>
      <c r="O72" s="56" t="str">
        <f ca="1">IFERROR(OFFSET(INDIRECT($H$3 &amp; "!A152"), 16, 0), "")</f>
        <v>애드엑스</v>
      </c>
      <c r="P72" s="39">
        <f t="shared" ca="1" si="20"/>
        <v>790</v>
      </c>
      <c r="Q72" s="77">
        <f t="shared" ca="1" si="21"/>
        <v>-2.8290282900000002E-2</v>
      </c>
      <c r="R72" s="86">
        <f t="shared" ca="1" si="24"/>
        <v>728270.10078515997</v>
      </c>
    </row>
    <row r="73" spans="1:18">
      <c r="A73" s="40" t="s">
        <v>145</v>
      </c>
      <c r="B73" s="11" t="s">
        <v>146</v>
      </c>
      <c r="C73" s="95">
        <v>9005</v>
      </c>
      <c r="D73" s="92">
        <v>-1.26096491E-2</v>
      </c>
      <c r="E73" s="93">
        <v>96227.159440610005</v>
      </c>
      <c r="F73" s="35"/>
      <c r="G73" s="56" t="str">
        <f ca="1">IFERROR(OFFSET(INDIRECT($H$3 &amp; "!A179"), 17, 0), "")</f>
        <v>이그니스</v>
      </c>
      <c r="H73" s="39">
        <f t="shared" ca="1" si="25"/>
        <v>49.3</v>
      </c>
      <c r="I73" s="77">
        <f t="shared" ca="1" si="26"/>
        <v>-0.1180679785</v>
      </c>
      <c r="J73" s="86">
        <f t="shared" ca="1" si="22"/>
        <v>33462951.05101468</v>
      </c>
      <c r="K73" s="56" t="str">
        <f ca="1">IFERROR(OFFSET(INDIRECT($H$3 &amp; "!A125"), 17, 0), "")</f>
        <v>엔도르</v>
      </c>
      <c r="L73" s="39">
        <f t="shared" ca="1" si="18"/>
        <v>15</v>
      </c>
      <c r="M73" s="77">
        <f t="shared" ca="1" si="19"/>
        <v>-0.1620111732</v>
      </c>
      <c r="N73" s="86">
        <f t="shared" ca="1" si="23"/>
        <v>618828466.48313415</v>
      </c>
      <c r="O73" s="56" t="str">
        <f ca="1">IFERROR(OFFSET(INDIRECT($H$3 &amp; "!A152"), 17, 0), "")</f>
        <v>페이코인</v>
      </c>
      <c r="P73" s="39">
        <f t="shared" ca="1" si="20"/>
        <v>664</v>
      </c>
      <c r="Q73" s="77">
        <f t="shared" ca="1" si="21"/>
        <v>-0.10991957099999999</v>
      </c>
      <c r="R73" s="86">
        <f t="shared" ca="1" si="24"/>
        <v>69595160.596599624</v>
      </c>
    </row>
    <row r="74" spans="1:18">
      <c r="A74" s="40" t="s">
        <v>243</v>
      </c>
      <c r="B74" s="11" t="s">
        <v>244</v>
      </c>
      <c r="C74" s="95">
        <v>1485</v>
      </c>
      <c r="D74" s="92">
        <v>-1.32890365E-2</v>
      </c>
      <c r="E74" s="93">
        <v>695424.53770580003</v>
      </c>
      <c r="F74" s="35"/>
      <c r="G74" s="56" t="str">
        <f ca="1">IFERROR(OFFSET(INDIRECT($H$3 &amp; "!A179"), 18, 0), "")</f>
        <v>아인스타이늄</v>
      </c>
      <c r="H74" s="39">
        <f t="shared" ca="1" si="25"/>
        <v>85.5</v>
      </c>
      <c r="I74" s="77">
        <f t="shared" ca="1" si="26"/>
        <v>-0.1617647059</v>
      </c>
      <c r="J74" s="86">
        <f t="shared" ca="1" si="22"/>
        <v>26609983.49616681</v>
      </c>
      <c r="K74" s="56" t="str">
        <f ca="1">IFERROR(OFFSET(INDIRECT($H$3 &amp; "!A125"), 18, 0), "")</f>
        <v>엘비알와이크레딧</v>
      </c>
      <c r="L74" s="39">
        <f t="shared" ca="1" si="18"/>
        <v>52.7</v>
      </c>
      <c r="M74" s="77">
        <f t="shared" ca="1" si="19"/>
        <v>-0.16876971609999999</v>
      </c>
      <c r="N74" s="86">
        <f t="shared" ca="1" si="23"/>
        <v>94545006.10602656</v>
      </c>
      <c r="O74" s="56" t="str">
        <f ca="1">IFERROR(OFFSET(INDIRECT($H$3 &amp; "!A152"), 18, 0), "")</f>
        <v>아인스타이늄</v>
      </c>
      <c r="P74" s="39">
        <f t="shared" ca="1" si="20"/>
        <v>85.5</v>
      </c>
      <c r="Q74" s="77">
        <f t="shared" ca="1" si="21"/>
        <v>-0.1617647059</v>
      </c>
      <c r="R74" s="86">
        <f t="shared" ca="1" si="24"/>
        <v>26609983.49616681</v>
      </c>
    </row>
    <row r="75" spans="1:18" ht="17.25" thickBot="1">
      <c r="A75" s="40" t="s">
        <v>71</v>
      </c>
      <c r="B75" s="11" t="s">
        <v>72</v>
      </c>
      <c r="C75" s="95">
        <v>18.600000000000001</v>
      </c>
      <c r="D75" s="92">
        <v>-1.5873015899999999E-2</v>
      </c>
      <c r="E75" s="93">
        <v>47470358.727868147</v>
      </c>
      <c r="F75" s="35"/>
      <c r="G75" s="57" t="str">
        <f ca="1">IFERROR(OFFSET(INDIRECT($H$3 &amp; "!A179"), 19, 0), "")</f>
        <v>디마켓</v>
      </c>
      <c r="H75" s="37">
        <f t="shared" ca="1" si="25"/>
        <v>269</v>
      </c>
      <c r="I75" s="79">
        <f t="shared" ca="1" si="26"/>
        <v>-0.14603174599999999</v>
      </c>
      <c r="J75" s="87">
        <f t="shared" ca="1" si="22"/>
        <v>9064958.7052806802</v>
      </c>
      <c r="K75" s="57" t="str">
        <f ca="1">IFERROR(OFFSET(INDIRECT($H$3 &amp; "!A125"), 19, 0), "")</f>
        <v>이그니스</v>
      </c>
      <c r="L75" s="37">
        <f t="shared" ca="1" si="18"/>
        <v>49.3</v>
      </c>
      <c r="M75" s="79">
        <f t="shared" ca="1" si="19"/>
        <v>-0.1180679785</v>
      </c>
      <c r="N75" s="87">
        <f t="shared" ca="1" si="23"/>
        <v>33462951.05101468</v>
      </c>
      <c r="O75" s="57" t="str">
        <f ca="1">IFERROR(OFFSET(INDIRECT($H$3 &amp; "!A152"), 19, 0), "")</f>
        <v>디마켓</v>
      </c>
      <c r="P75" s="37">
        <f t="shared" ca="1" si="20"/>
        <v>269</v>
      </c>
      <c r="Q75" s="79">
        <f t="shared" ca="1" si="21"/>
        <v>-0.14603174599999999</v>
      </c>
      <c r="R75" s="87">
        <f t="shared" ca="1" si="24"/>
        <v>9064958.7052806802</v>
      </c>
    </row>
    <row r="76" spans="1:18">
      <c r="A76" s="40" t="s">
        <v>169</v>
      </c>
      <c r="B76" s="11" t="s">
        <v>170</v>
      </c>
      <c r="C76" s="95">
        <v>243</v>
      </c>
      <c r="D76" s="92">
        <v>-1.6194331999999999E-2</v>
      </c>
      <c r="E76" s="93">
        <v>1409190.35852234</v>
      </c>
      <c r="F76" s="35"/>
      <c r="G76" s="35"/>
      <c r="H76" s="35"/>
      <c r="I76" s="35"/>
    </row>
    <row r="77" spans="1:18">
      <c r="A77" s="40" t="s">
        <v>265</v>
      </c>
      <c r="B77" s="11" t="s">
        <v>266</v>
      </c>
      <c r="C77" s="95">
        <v>53.3</v>
      </c>
      <c r="D77" s="92">
        <v>-1.6605166099999999E-2</v>
      </c>
      <c r="E77" s="93">
        <v>17901554.358228259</v>
      </c>
      <c r="F77" s="35"/>
      <c r="G77" s="35"/>
      <c r="H77" s="35"/>
      <c r="I77" s="35"/>
    </row>
    <row r="78" spans="1:18">
      <c r="A78" s="40" t="s">
        <v>201</v>
      </c>
      <c r="B78" s="11" t="s">
        <v>202</v>
      </c>
      <c r="C78" s="95">
        <v>88.4</v>
      </c>
      <c r="D78" s="92">
        <v>-1.7777777799999998E-2</v>
      </c>
      <c r="E78" s="93">
        <v>17542115.492529981</v>
      </c>
      <c r="F78" s="35"/>
      <c r="G78" s="35"/>
      <c r="H78" s="35"/>
      <c r="I78" s="35"/>
    </row>
    <row r="79" spans="1:18">
      <c r="A79" s="40" t="s">
        <v>149</v>
      </c>
      <c r="B79" s="11" t="s">
        <v>150</v>
      </c>
      <c r="C79" s="95">
        <v>2690</v>
      </c>
      <c r="D79" s="92">
        <v>-1.8248175200000001E-2</v>
      </c>
      <c r="E79" s="93">
        <v>1577939.43277667</v>
      </c>
      <c r="F79" s="35"/>
      <c r="G79" s="35"/>
      <c r="H79" s="35"/>
      <c r="I79" s="35"/>
    </row>
    <row r="80" spans="1:18">
      <c r="A80" s="40" t="s">
        <v>257</v>
      </c>
      <c r="B80" s="11" t="s">
        <v>258</v>
      </c>
      <c r="C80" s="95">
        <v>400</v>
      </c>
      <c r="D80" s="92">
        <v>-1.9607843100000001E-2</v>
      </c>
      <c r="E80" s="93">
        <v>1031097.48813836</v>
      </c>
      <c r="F80" s="35"/>
      <c r="G80" s="35"/>
      <c r="H80" s="35"/>
      <c r="I80" s="35"/>
    </row>
    <row r="81" spans="1:9">
      <c r="A81" s="40" t="s">
        <v>273</v>
      </c>
      <c r="B81" s="11" t="s">
        <v>274</v>
      </c>
      <c r="C81" s="95">
        <v>7350</v>
      </c>
      <c r="D81" s="92">
        <v>-0.02</v>
      </c>
      <c r="E81" s="93">
        <v>294812.4122503</v>
      </c>
      <c r="F81" s="35"/>
      <c r="G81" s="35"/>
      <c r="H81" s="35"/>
      <c r="I81" s="35"/>
    </row>
    <row r="82" spans="1:9">
      <c r="A82" s="40" t="s">
        <v>283</v>
      </c>
      <c r="B82" s="11" t="s">
        <v>284</v>
      </c>
      <c r="C82" s="95">
        <v>193</v>
      </c>
      <c r="D82" s="92">
        <v>-2.0304568499999998E-2</v>
      </c>
      <c r="E82" s="93">
        <v>3679814.5987498099</v>
      </c>
      <c r="F82" s="35"/>
      <c r="G82" s="35"/>
      <c r="H82" s="35"/>
      <c r="I82" s="35"/>
    </row>
    <row r="83" spans="1:9">
      <c r="A83" s="40" t="s">
        <v>203</v>
      </c>
      <c r="B83" s="11" t="s">
        <v>204</v>
      </c>
      <c r="C83" s="95">
        <v>2975</v>
      </c>
      <c r="D83" s="92">
        <v>-2.13815789E-2</v>
      </c>
      <c r="E83" s="93">
        <v>818570.04313795001</v>
      </c>
      <c r="F83" s="35"/>
      <c r="G83" s="35"/>
      <c r="H83" s="35"/>
      <c r="I83" s="35"/>
    </row>
    <row r="84" spans="1:9">
      <c r="A84" s="40" t="s">
        <v>225</v>
      </c>
      <c r="B84" s="11" t="s">
        <v>226</v>
      </c>
      <c r="C84" s="95">
        <v>211</v>
      </c>
      <c r="D84" s="92">
        <v>-2.3148148100000002E-2</v>
      </c>
      <c r="E84" s="93">
        <v>2689344.0714452099</v>
      </c>
      <c r="F84" s="35"/>
      <c r="G84" s="35"/>
      <c r="H84" s="35"/>
      <c r="I84" s="35"/>
    </row>
    <row r="85" spans="1:9">
      <c r="A85" s="40" t="s">
        <v>245</v>
      </c>
      <c r="B85" s="11" t="s">
        <v>246</v>
      </c>
      <c r="C85" s="95">
        <v>249</v>
      </c>
      <c r="D85" s="92">
        <v>-2.35294118E-2</v>
      </c>
      <c r="E85" s="93">
        <v>4768352.2524355501</v>
      </c>
      <c r="F85" s="35"/>
      <c r="G85" s="35"/>
      <c r="H85" s="35"/>
      <c r="I85" s="35"/>
    </row>
    <row r="86" spans="1:9">
      <c r="A86" s="40" t="s">
        <v>193</v>
      </c>
      <c r="B86" s="11" t="s">
        <v>194</v>
      </c>
      <c r="C86" s="95">
        <v>6490</v>
      </c>
      <c r="D86" s="92">
        <v>-2.4060150400000001E-2</v>
      </c>
      <c r="E86" s="93">
        <v>190920.74528880001</v>
      </c>
      <c r="F86" s="35"/>
      <c r="G86" s="35"/>
      <c r="H86" s="35"/>
      <c r="I86" s="35"/>
    </row>
    <row r="87" spans="1:9">
      <c r="A87" s="40" t="s">
        <v>259</v>
      </c>
      <c r="B87" s="11" t="s">
        <v>260</v>
      </c>
      <c r="C87" s="95">
        <v>56.3</v>
      </c>
      <c r="D87" s="92">
        <v>-2.4263431500000002E-2</v>
      </c>
      <c r="E87" s="93">
        <v>32091215.332043771</v>
      </c>
      <c r="F87" s="35"/>
      <c r="G87" s="35"/>
      <c r="H87" s="35"/>
      <c r="I87" s="35"/>
    </row>
    <row r="88" spans="1:9">
      <c r="A88" s="40" t="s">
        <v>255</v>
      </c>
      <c r="B88" s="11" t="s">
        <v>256</v>
      </c>
      <c r="C88" s="95">
        <v>142</v>
      </c>
      <c r="D88" s="92">
        <v>-2.73972603E-2</v>
      </c>
      <c r="E88" s="93">
        <v>26382090.598520558</v>
      </c>
      <c r="F88" s="35"/>
      <c r="G88" s="35"/>
      <c r="H88" s="35"/>
      <c r="I88" s="35"/>
    </row>
    <row r="89" spans="1:9">
      <c r="A89" s="40" t="s">
        <v>66</v>
      </c>
      <c r="B89" s="11" t="s">
        <v>67</v>
      </c>
      <c r="C89" s="95">
        <v>3610</v>
      </c>
      <c r="D89" s="92">
        <v>-2.82637954E-2</v>
      </c>
      <c r="E89" s="93">
        <v>355293.16879646998</v>
      </c>
      <c r="F89" s="35"/>
      <c r="G89" s="35"/>
      <c r="H89" s="35"/>
      <c r="I89" s="35"/>
    </row>
    <row r="90" spans="1:9">
      <c r="A90" s="40" t="s">
        <v>81</v>
      </c>
      <c r="B90" s="11" t="s">
        <v>82</v>
      </c>
      <c r="C90" s="95">
        <v>790</v>
      </c>
      <c r="D90" s="92">
        <v>-2.8290282900000002E-2</v>
      </c>
      <c r="E90" s="93">
        <v>728270.10078515997</v>
      </c>
      <c r="F90" s="35"/>
      <c r="G90" s="35"/>
      <c r="H90" s="35"/>
      <c r="I90" s="35"/>
    </row>
    <row r="91" spans="1:9">
      <c r="A91" s="40" t="s">
        <v>53</v>
      </c>
      <c r="B91" s="11" t="s">
        <v>54</v>
      </c>
      <c r="C91" s="95">
        <v>236</v>
      </c>
      <c r="D91" s="92">
        <v>-2.8806584400000002E-2</v>
      </c>
      <c r="E91" s="93">
        <v>2786509.2142070802</v>
      </c>
      <c r="F91" s="35"/>
      <c r="G91" s="35"/>
      <c r="H91" s="35"/>
      <c r="I91" s="35"/>
    </row>
    <row r="92" spans="1:9">
      <c r="A92" s="40" t="s">
        <v>275</v>
      </c>
      <c r="B92" s="11" t="s">
        <v>276</v>
      </c>
      <c r="C92" s="95">
        <v>2455</v>
      </c>
      <c r="D92" s="92">
        <v>-2.9644268800000002E-2</v>
      </c>
      <c r="E92" s="93">
        <v>560368.84040989005</v>
      </c>
      <c r="F92" s="35"/>
      <c r="G92" s="35"/>
      <c r="H92" s="35"/>
      <c r="I92" s="35"/>
    </row>
    <row r="93" spans="1:9">
      <c r="A93" s="40" t="s">
        <v>189</v>
      </c>
      <c r="B93" s="11" t="s">
        <v>190</v>
      </c>
      <c r="C93" s="95">
        <v>52020</v>
      </c>
      <c r="D93" s="92">
        <v>-3.88026608E-2</v>
      </c>
      <c r="E93" s="93">
        <v>158586.06183023</v>
      </c>
      <c r="F93" s="35"/>
      <c r="G93" s="35"/>
      <c r="H93" s="35"/>
      <c r="I93" s="35"/>
    </row>
    <row r="94" spans="1:9">
      <c r="A94" s="40" t="s">
        <v>247</v>
      </c>
      <c r="B94" s="11" t="s">
        <v>248</v>
      </c>
      <c r="C94" s="95">
        <v>1210</v>
      </c>
      <c r="D94" s="92">
        <v>-3.9682539699999998E-2</v>
      </c>
      <c r="E94" s="93">
        <v>1464001.35449174</v>
      </c>
      <c r="F94" s="35"/>
      <c r="G94" s="35"/>
      <c r="H94" s="35"/>
      <c r="I94" s="35"/>
    </row>
    <row r="95" spans="1:9">
      <c r="A95" s="40" t="s">
        <v>87</v>
      </c>
      <c r="B95" s="11" t="s">
        <v>88</v>
      </c>
      <c r="C95" s="95">
        <v>383</v>
      </c>
      <c r="D95" s="92">
        <v>-4.2500000000000003E-2</v>
      </c>
      <c r="E95" s="93">
        <v>95275136.059765056</v>
      </c>
      <c r="F95" s="35"/>
      <c r="G95" s="35"/>
      <c r="H95" s="35"/>
      <c r="I95" s="35"/>
    </row>
    <row r="96" spans="1:9">
      <c r="A96" s="40" t="s">
        <v>239</v>
      </c>
      <c r="B96" s="11" t="s">
        <v>240</v>
      </c>
      <c r="C96" s="95">
        <v>87.1</v>
      </c>
      <c r="D96" s="92">
        <v>-4.2857142899999999E-2</v>
      </c>
      <c r="E96" s="93">
        <v>16248975.60984293</v>
      </c>
      <c r="F96" s="35"/>
      <c r="G96" s="35"/>
      <c r="H96" s="35"/>
      <c r="I96" s="35"/>
    </row>
    <row r="97" spans="1:9">
      <c r="A97" s="40" t="s">
        <v>111</v>
      </c>
      <c r="B97" s="11" t="s">
        <v>112</v>
      </c>
      <c r="C97" s="95">
        <v>128</v>
      </c>
      <c r="D97" s="92">
        <v>-4.4776119400000002E-2</v>
      </c>
      <c r="E97" s="93">
        <v>45170412.133554131</v>
      </c>
      <c r="F97" s="35"/>
      <c r="G97" s="35"/>
      <c r="H97" s="35"/>
      <c r="I97" s="35"/>
    </row>
    <row r="98" spans="1:9">
      <c r="A98" s="40" t="s">
        <v>175</v>
      </c>
      <c r="B98" s="11" t="s">
        <v>176</v>
      </c>
      <c r="C98" s="95">
        <v>1050</v>
      </c>
      <c r="D98" s="92">
        <v>-4.5454545499999999E-2</v>
      </c>
      <c r="E98" s="93">
        <v>4436503.16716523</v>
      </c>
      <c r="F98" s="35"/>
      <c r="G98" s="35"/>
      <c r="H98" s="35"/>
      <c r="I98" s="35"/>
    </row>
    <row r="99" spans="1:9">
      <c r="A99" s="40" t="s">
        <v>199</v>
      </c>
      <c r="B99" s="11" t="s">
        <v>200</v>
      </c>
      <c r="C99" s="95">
        <v>165</v>
      </c>
      <c r="D99" s="92">
        <v>-5.1724137900000001E-2</v>
      </c>
      <c r="E99" s="93">
        <v>6135364.6198973404</v>
      </c>
      <c r="F99" s="35"/>
      <c r="G99" s="35"/>
      <c r="H99" s="35"/>
      <c r="I99" s="35"/>
    </row>
    <row r="100" spans="1:9">
      <c r="A100" s="40" t="s">
        <v>229</v>
      </c>
      <c r="B100" s="11" t="s">
        <v>230</v>
      </c>
      <c r="C100" s="95">
        <v>89.6</v>
      </c>
      <c r="D100" s="92">
        <v>-5.1851851900000002E-2</v>
      </c>
      <c r="E100" s="93">
        <v>12397567.83327022</v>
      </c>
      <c r="F100" s="35"/>
      <c r="G100" s="35"/>
      <c r="H100" s="35"/>
      <c r="I100" s="35"/>
    </row>
    <row r="101" spans="1:9">
      <c r="A101" s="40" t="s">
        <v>173</v>
      </c>
      <c r="B101" s="11" t="s">
        <v>174</v>
      </c>
      <c r="C101" s="95">
        <v>113</v>
      </c>
      <c r="D101" s="92">
        <v>-5.8333333299999998E-2</v>
      </c>
      <c r="E101" s="93">
        <v>73728471.767872989</v>
      </c>
      <c r="F101" s="35"/>
      <c r="G101" s="35"/>
      <c r="H101" s="35"/>
      <c r="I101" s="35"/>
    </row>
    <row r="102" spans="1:9">
      <c r="A102" s="40" t="s">
        <v>209</v>
      </c>
      <c r="B102" s="11" t="s">
        <v>210</v>
      </c>
      <c r="C102" s="95">
        <v>87</v>
      </c>
      <c r="D102" s="92">
        <v>-6.25E-2</v>
      </c>
      <c r="E102" s="93">
        <v>26594463.539040022</v>
      </c>
      <c r="F102" s="35"/>
      <c r="G102" s="35"/>
      <c r="H102" s="35"/>
      <c r="I102" s="35"/>
    </row>
    <row r="103" spans="1:9">
      <c r="A103" s="40" t="s">
        <v>267</v>
      </c>
      <c r="B103" s="11" t="s">
        <v>268</v>
      </c>
      <c r="C103" s="95">
        <v>25</v>
      </c>
      <c r="D103" s="92">
        <v>-6.3670411999999996E-2</v>
      </c>
      <c r="E103" s="93">
        <v>77670569.592864364</v>
      </c>
      <c r="F103" s="35"/>
      <c r="G103" s="35"/>
      <c r="H103" s="35"/>
      <c r="I103" s="35"/>
    </row>
    <row r="104" spans="1:9">
      <c r="A104" s="40" t="s">
        <v>237</v>
      </c>
      <c r="B104" s="11" t="s">
        <v>238</v>
      </c>
      <c r="C104" s="95">
        <v>81.8</v>
      </c>
      <c r="D104" s="92">
        <v>-6.5142857100000007E-2</v>
      </c>
      <c r="E104" s="93">
        <v>10184453.34459088</v>
      </c>
      <c r="F104" s="35"/>
      <c r="G104" s="35"/>
      <c r="H104" s="35"/>
      <c r="I104" s="35"/>
    </row>
    <row r="105" spans="1:9">
      <c r="A105" s="40" t="s">
        <v>197</v>
      </c>
      <c r="B105" s="11" t="s">
        <v>198</v>
      </c>
      <c r="C105" s="95">
        <v>13.9</v>
      </c>
      <c r="D105" s="92">
        <v>-7.3333333299999998E-2</v>
      </c>
      <c r="E105" s="93">
        <v>551446241.19137526</v>
      </c>
      <c r="F105" s="35"/>
      <c r="G105" s="35"/>
      <c r="H105" s="35"/>
      <c r="I105" s="35"/>
    </row>
    <row r="106" spans="1:9">
      <c r="A106" s="40" t="s">
        <v>231</v>
      </c>
      <c r="B106" s="11" t="s">
        <v>232</v>
      </c>
      <c r="C106" s="95">
        <v>97.2</v>
      </c>
      <c r="D106" s="92">
        <v>-7.42857143E-2</v>
      </c>
      <c r="E106" s="93">
        <v>84187125.522196308</v>
      </c>
      <c r="F106" s="35"/>
      <c r="G106" s="35"/>
      <c r="H106" s="35"/>
      <c r="I106" s="35"/>
    </row>
    <row r="107" spans="1:9">
      <c r="A107" s="40" t="s">
        <v>139</v>
      </c>
      <c r="B107" s="11" t="s">
        <v>140</v>
      </c>
      <c r="C107" s="95">
        <v>2390</v>
      </c>
      <c r="D107" s="92">
        <v>-8.0769230799999994E-2</v>
      </c>
      <c r="E107" s="93">
        <v>1789910.0122769999</v>
      </c>
      <c r="F107" s="35"/>
      <c r="G107" s="35"/>
      <c r="H107" s="35"/>
      <c r="I107" s="35"/>
    </row>
    <row r="108" spans="1:9">
      <c r="A108" s="40" t="s">
        <v>161</v>
      </c>
      <c r="B108" s="11" t="s">
        <v>162</v>
      </c>
      <c r="C108" s="95">
        <v>664</v>
      </c>
      <c r="D108" s="92">
        <v>-0.10991957099999999</v>
      </c>
      <c r="E108" s="93">
        <v>69595160.596599624</v>
      </c>
      <c r="F108" s="35"/>
      <c r="G108" s="35"/>
      <c r="H108" s="35"/>
      <c r="I108" s="35"/>
    </row>
    <row r="109" spans="1:9">
      <c r="A109" s="40" t="s">
        <v>253</v>
      </c>
      <c r="B109" s="11" t="s">
        <v>254</v>
      </c>
      <c r="C109" s="95">
        <v>17.5</v>
      </c>
      <c r="D109" s="92">
        <v>-0.1161616162</v>
      </c>
      <c r="E109" s="41">
        <v>130468089.66630135</v>
      </c>
    </row>
    <row r="110" spans="1:9">
      <c r="A110" s="40" t="s">
        <v>281</v>
      </c>
      <c r="B110" s="11" t="s">
        <v>282</v>
      </c>
      <c r="C110" s="95">
        <v>49.3</v>
      </c>
      <c r="D110" s="92">
        <v>-0.1180679785</v>
      </c>
      <c r="E110" s="41">
        <v>33462951.05101468</v>
      </c>
    </row>
    <row r="111" spans="1:9">
      <c r="A111" s="40" t="s">
        <v>217</v>
      </c>
      <c r="B111" s="11" t="s">
        <v>218</v>
      </c>
      <c r="C111" s="95">
        <v>4.97</v>
      </c>
      <c r="D111" s="92">
        <v>-0.12345679010000001</v>
      </c>
      <c r="E111" s="41">
        <v>452685059.18313318</v>
      </c>
    </row>
    <row r="112" spans="1:9">
      <c r="A112" s="40" t="s">
        <v>233</v>
      </c>
      <c r="B112" s="11" t="s">
        <v>234</v>
      </c>
      <c r="C112" s="95">
        <v>269</v>
      </c>
      <c r="D112" s="92">
        <v>-0.14603174599999999</v>
      </c>
      <c r="E112" s="41">
        <v>9064958.7052806802</v>
      </c>
    </row>
    <row r="113" spans="1:5">
      <c r="A113" s="40" t="s">
        <v>207</v>
      </c>
      <c r="B113" s="11" t="s">
        <v>208</v>
      </c>
      <c r="C113" s="95">
        <v>75.7</v>
      </c>
      <c r="D113" s="92">
        <v>-0.1570155902</v>
      </c>
      <c r="E113" s="41">
        <v>91013891.749889895</v>
      </c>
    </row>
    <row r="114" spans="1:5">
      <c r="A114" s="40" t="s">
        <v>251</v>
      </c>
      <c r="B114" s="11" t="s">
        <v>252</v>
      </c>
      <c r="C114" s="95">
        <v>85.5</v>
      </c>
      <c r="D114" s="92">
        <v>-0.1617647059</v>
      </c>
      <c r="E114" s="41">
        <v>26609983.49616681</v>
      </c>
    </row>
    <row r="115" spans="1:5">
      <c r="A115" s="40" t="s">
        <v>235</v>
      </c>
      <c r="B115" s="11" t="s">
        <v>236</v>
      </c>
      <c r="C115" s="95">
        <v>15</v>
      </c>
      <c r="D115" s="92">
        <v>-0.1620111732</v>
      </c>
      <c r="E115" s="41">
        <v>618828466.48313415</v>
      </c>
    </row>
    <row r="116" spans="1:5">
      <c r="A116" s="40" t="s">
        <v>171</v>
      </c>
      <c r="B116" s="11" t="s">
        <v>172</v>
      </c>
      <c r="C116" s="95">
        <v>4.2699999999999996</v>
      </c>
      <c r="D116" s="92">
        <v>-0.16438356160000001</v>
      </c>
      <c r="E116" s="41">
        <v>881737610.78408277</v>
      </c>
    </row>
    <row r="117" spans="1:5">
      <c r="A117" s="40" t="s">
        <v>249</v>
      </c>
      <c r="B117" s="11" t="s">
        <v>250</v>
      </c>
      <c r="C117" s="95">
        <v>52.7</v>
      </c>
      <c r="D117" s="92">
        <v>-0.16876971609999999</v>
      </c>
      <c r="E117" s="41">
        <v>94545006.10602656</v>
      </c>
    </row>
    <row r="118" spans="1:5">
      <c r="A118" s="40" t="s">
        <v>121</v>
      </c>
      <c r="B118" s="11" t="s">
        <v>122</v>
      </c>
      <c r="C118" s="95">
        <v>19.3</v>
      </c>
      <c r="D118" s="92">
        <v>-0.20247933879999999</v>
      </c>
      <c r="E118" s="41">
        <v>211791677.5514653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221</v>
      </c>
      <c r="B2" s="11" t="s">
        <v>222</v>
      </c>
      <c r="C2" s="95">
        <v>10.5</v>
      </c>
      <c r="D2" s="92">
        <v>0.23384253820000001</v>
      </c>
      <c r="E2" s="93">
        <v>4458168081.1766691</v>
      </c>
      <c r="F2" s="35"/>
      <c r="G2" s="54"/>
      <c r="H2" s="35"/>
      <c r="I2" s="35"/>
    </row>
    <row r="3" spans="1:18" ht="17.25" thickBot="1">
      <c r="A3" s="40" t="s">
        <v>195</v>
      </c>
      <c r="B3" s="11" t="s">
        <v>196</v>
      </c>
      <c r="C3" s="95">
        <v>9.7799999999999994</v>
      </c>
      <c r="D3" s="92">
        <v>9.7643097600000006E-2</v>
      </c>
      <c r="E3" s="93">
        <v>2003833910.7383158</v>
      </c>
      <c r="F3" s="35"/>
      <c r="G3" s="294" t="s">
        <v>290</v>
      </c>
      <c r="H3" s="306" t="s">
        <v>365</v>
      </c>
      <c r="I3" s="306"/>
      <c r="K3" s="250" t="s">
        <v>34</v>
      </c>
      <c r="L3" s="251"/>
      <c r="M3" s="251"/>
      <c r="N3" s="252"/>
      <c r="O3" s="250" t="s">
        <v>291</v>
      </c>
      <c r="P3" s="251"/>
      <c r="Q3" s="251"/>
      <c r="R3" s="252"/>
    </row>
    <row r="4" spans="1:18" ht="17.25" thickBot="1">
      <c r="A4" s="40" t="s">
        <v>93</v>
      </c>
      <c r="B4" s="11" t="s">
        <v>94</v>
      </c>
      <c r="C4" s="95">
        <v>68600</v>
      </c>
      <c r="D4" s="92">
        <v>6.3565891499999999E-2</v>
      </c>
      <c r="E4" s="93">
        <v>1204231.2777734101</v>
      </c>
      <c r="F4" s="35"/>
      <c r="G4" s="295"/>
      <c r="H4" s="307"/>
      <c r="I4" s="307"/>
      <c r="K4" s="287" t="s">
        <v>55</v>
      </c>
      <c r="L4" s="303">
        <f ca="1">NOW()</f>
        <v>44364.626167708331</v>
      </c>
      <c r="M4" s="304"/>
      <c r="N4" s="305"/>
      <c r="O4" s="302" t="s">
        <v>55</v>
      </c>
      <c r="P4" s="303">
        <f ca="1">NOW()</f>
        <v>44364.626167708331</v>
      </c>
      <c r="Q4" s="304"/>
      <c r="R4" s="305"/>
    </row>
    <row r="5" spans="1:18" ht="17.25" thickBot="1">
      <c r="A5" s="40" t="s">
        <v>153</v>
      </c>
      <c r="B5" s="11" t="s">
        <v>154</v>
      </c>
      <c r="C5" s="95">
        <v>9.27</v>
      </c>
      <c r="D5" s="92">
        <v>4.2744656899999997E-2</v>
      </c>
      <c r="E5" s="93">
        <v>1511521562.7142758</v>
      </c>
      <c r="F5" s="35"/>
      <c r="K5" s="295"/>
      <c r="L5" s="51" t="s">
        <v>58</v>
      </c>
      <c r="M5" s="73" t="s">
        <v>59</v>
      </c>
      <c r="N5" s="69" t="s">
        <v>294</v>
      </c>
      <c r="O5" s="273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73</v>
      </c>
      <c r="B6" s="11" t="s">
        <v>74</v>
      </c>
      <c r="C6" s="95">
        <v>16500</v>
      </c>
      <c r="D6" s="92">
        <v>3.9042821200000001E-2</v>
      </c>
      <c r="E6" s="93">
        <v>307959.68373639003</v>
      </c>
      <c r="F6" s="35"/>
      <c r="G6" s="250" t="s">
        <v>52</v>
      </c>
      <c r="H6" s="251"/>
      <c r="I6" s="252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79.099999999999994</v>
      </c>
      <c r="M6" s="76">
        <f t="shared" ref="M6:M25" ca="1" si="1">_xlfn.IFNA(VLOOKUP(K6, $B$2:$D$200, 3, FALSE), "")</f>
        <v>-1.0012515600000001E-2</v>
      </c>
      <c r="N6" s="85">
        <f ca="1">_xlfn.IFNA(VLOOKUP(K6, $B$2:$E$200, 4, FALSE), "")</f>
        <v>8840288.1058843806</v>
      </c>
      <c r="O6" s="72" t="s">
        <v>222</v>
      </c>
      <c r="P6" s="38">
        <f t="shared" ref="P6:P25" si="2">_xlfn.IFNA(VLOOKUP(O6, $B$2:$D$200, 2, FALSE), "")</f>
        <v>10.5</v>
      </c>
      <c r="Q6" s="76">
        <f t="shared" ref="Q6:Q25" si="3">_xlfn.IFNA(VLOOKUP(O6, $B$2:$D$200, 3, FALSE), "")</f>
        <v>0.23384253820000001</v>
      </c>
      <c r="R6" s="85">
        <f>_xlfn.IFNA(VLOOKUP(O6, $B$2:$E$200, 4, FALSE), "")</f>
        <v>4458168081.1766691</v>
      </c>
    </row>
    <row r="7" spans="1:18">
      <c r="A7" s="40" t="s">
        <v>107</v>
      </c>
      <c r="B7" s="11" t="s">
        <v>108</v>
      </c>
      <c r="C7" s="95">
        <v>30190</v>
      </c>
      <c r="D7" s="92">
        <v>3.7457044699999997E-2</v>
      </c>
      <c r="E7" s="93">
        <v>531166.69620638003</v>
      </c>
      <c r="F7" s="35"/>
      <c r="G7" s="278" t="s">
        <v>36</v>
      </c>
      <c r="H7" s="279"/>
      <c r="I7" s="280"/>
      <c r="K7" s="56" t="str">
        <f ca="1">IFERROR(OFFSET(INDIRECT($H$3 &amp; "!A17"), 1, 0), "")</f>
        <v>메디블록</v>
      </c>
      <c r="L7" s="39">
        <f t="shared" ca="1" si="0"/>
        <v>55.1</v>
      </c>
      <c r="M7" s="77">
        <f t="shared" ca="1" si="1"/>
        <v>-7.2072072000000003E-3</v>
      </c>
      <c r="N7" s="86">
        <f t="shared" ref="N7:N25" ca="1" si="4">_xlfn.IFNA(VLOOKUP(K7, $B$2:$E$200, 4, FALSE), "")</f>
        <v>45059213.868940599</v>
      </c>
      <c r="O7" s="88" t="s">
        <v>196</v>
      </c>
      <c r="P7" s="39">
        <f t="shared" si="2"/>
        <v>9.7799999999999994</v>
      </c>
      <c r="Q7" s="77">
        <f t="shared" si="3"/>
        <v>9.7643097600000006E-2</v>
      </c>
      <c r="R7" s="86">
        <f t="shared" ref="R7:R25" si="5">_xlfn.IFNA(VLOOKUP(O7, $B$2:$E$200, 4, FALSE), "")</f>
        <v>2003833910.7383158</v>
      </c>
    </row>
    <row r="8" spans="1:18" ht="17.25" thickBot="1">
      <c r="A8" s="40" t="s">
        <v>227</v>
      </c>
      <c r="B8" s="11" t="s">
        <v>228</v>
      </c>
      <c r="C8" s="95">
        <v>8.61</v>
      </c>
      <c r="D8" s="92">
        <v>3.7349397600000001E-2</v>
      </c>
      <c r="E8" s="93">
        <v>1431924243.7949107</v>
      </c>
      <c r="F8" s="35"/>
      <c r="G8" s="271"/>
      <c r="H8" s="272"/>
      <c r="I8" s="273"/>
      <c r="K8" s="56" t="str">
        <f ca="1">IFERROR(OFFSET(INDIRECT($H$3 &amp; "!A17"), 2, 0), "")</f>
        <v>메타디움</v>
      </c>
      <c r="L8" s="39">
        <f t="shared" ca="1" si="0"/>
        <v>88.4</v>
      </c>
      <c r="M8" s="77">
        <f t="shared" ca="1" si="1"/>
        <v>-1.7777777799999998E-2</v>
      </c>
      <c r="N8" s="86">
        <f t="shared" ca="1" si="4"/>
        <v>17542115.492529981</v>
      </c>
      <c r="O8" s="88" t="s">
        <v>94</v>
      </c>
      <c r="P8" s="39">
        <f t="shared" si="2"/>
        <v>68600</v>
      </c>
      <c r="Q8" s="77">
        <f t="shared" si="3"/>
        <v>6.3565891499999999E-2</v>
      </c>
      <c r="R8" s="86">
        <f t="shared" si="5"/>
        <v>1204231.2777734101</v>
      </c>
    </row>
    <row r="9" spans="1:18" ht="17.25" thickBot="1">
      <c r="A9" s="40" t="s">
        <v>157</v>
      </c>
      <c r="B9" s="11" t="s">
        <v>158</v>
      </c>
      <c r="C9" s="95">
        <v>5125</v>
      </c>
      <c r="D9" s="92">
        <v>3.6400404400000003E-2</v>
      </c>
      <c r="E9" s="93">
        <v>466081.95928980003</v>
      </c>
      <c r="F9" s="35"/>
      <c r="G9" s="50" t="s">
        <v>38</v>
      </c>
      <c r="H9" s="251" t="s">
        <v>37</v>
      </c>
      <c r="I9" s="252"/>
      <c r="K9" s="56" t="str">
        <f ca="1">IFERROR(OFFSET(INDIRECT($H$3 &amp; "!A17"), 3, 0), "")</f>
        <v>헌트</v>
      </c>
      <c r="L9" s="39">
        <f t="shared" ca="1" si="0"/>
        <v>249</v>
      </c>
      <c r="M9" s="77">
        <f t="shared" ca="1" si="1"/>
        <v>-2.35294118E-2</v>
      </c>
      <c r="N9" s="86">
        <f t="shared" ca="1" si="4"/>
        <v>4768352.2524355501</v>
      </c>
      <c r="O9" s="88" t="s">
        <v>154</v>
      </c>
      <c r="P9" s="39">
        <f t="shared" si="2"/>
        <v>9.27</v>
      </c>
      <c r="Q9" s="77">
        <f t="shared" si="3"/>
        <v>4.2744656899999997E-2</v>
      </c>
      <c r="R9" s="86">
        <f t="shared" si="5"/>
        <v>1511521562.7142758</v>
      </c>
    </row>
    <row r="10" spans="1:18">
      <c r="A10" s="40" t="s">
        <v>163</v>
      </c>
      <c r="B10" s="11" t="s">
        <v>164</v>
      </c>
      <c r="C10" s="95">
        <v>20740</v>
      </c>
      <c r="D10" s="92">
        <v>3.4930139700000001E-2</v>
      </c>
      <c r="E10" s="93">
        <v>358817.90599463001</v>
      </c>
      <c r="F10" s="35"/>
      <c r="G10" s="296">
        <f>_xlfn.IFNA(VLOOKUP(G7, $B$2:$D$200, 3, FALSE), "-")</f>
        <v>3.311624E-4</v>
      </c>
      <c r="H10" s="298">
        <f>_xlfn.IFNA(VLOOKUP(G7, $B$2:$D$200, 2, FALSE), "-")</f>
        <v>45310000</v>
      </c>
      <c r="I10" s="29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74</v>
      </c>
      <c r="P10" s="39">
        <f t="shared" si="2"/>
        <v>16500</v>
      </c>
      <c r="Q10" s="77">
        <f t="shared" si="3"/>
        <v>3.9042821200000001E-2</v>
      </c>
      <c r="R10" s="90">
        <f t="shared" si="5"/>
        <v>307959.68373639003</v>
      </c>
    </row>
    <row r="11" spans="1:18" ht="17.25" thickBot="1">
      <c r="A11" s="40" t="s">
        <v>159</v>
      </c>
      <c r="B11" s="11" t="s">
        <v>160</v>
      </c>
      <c r="C11" s="95">
        <v>1700</v>
      </c>
      <c r="D11" s="92">
        <v>2.7190332300000002E-2</v>
      </c>
      <c r="E11" s="93">
        <v>3516522.34561578</v>
      </c>
      <c r="F11" s="35"/>
      <c r="G11" s="297"/>
      <c r="H11" s="300"/>
      <c r="I11" s="30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108</v>
      </c>
      <c r="P11" s="45">
        <f t="shared" si="2"/>
        <v>30190</v>
      </c>
      <c r="Q11" s="80">
        <f t="shared" si="3"/>
        <v>3.7457044699999997E-2</v>
      </c>
      <c r="R11" s="99">
        <f t="shared" si="5"/>
        <v>531166.69620638003</v>
      </c>
    </row>
    <row r="12" spans="1:18" ht="17.25" thickBot="1">
      <c r="A12" s="40" t="s">
        <v>113</v>
      </c>
      <c r="B12" s="11" t="s">
        <v>114</v>
      </c>
      <c r="C12" s="95">
        <v>10750</v>
      </c>
      <c r="D12" s="92">
        <v>2.478551E-2</v>
      </c>
      <c r="E12" s="93">
        <v>357125.82328449999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228</v>
      </c>
      <c r="P12" s="39">
        <f t="shared" si="2"/>
        <v>8.61</v>
      </c>
      <c r="Q12" s="77">
        <f t="shared" si="3"/>
        <v>3.7349397600000001E-2</v>
      </c>
      <c r="R12" s="86">
        <f t="shared" si="5"/>
        <v>1431924243.7949107</v>
      </c>
    </row>
    <row r="13" spans="1:18" ht="17.25" thickBot="1">
      <c r="A13" s="40" t="s">
        <v>183</v>
      </c>
      <c r="B13" s="11" t="s">
        <v>184</v>
      </c>
      <c r="C13" s="95">
        <v>1330</v>
      </c>
      <c r="D13" s="92">
        <v>2.3076923100000001E-2</v>
      </c>
      <c r="E13" s="93">
        <v>293318.34079426999</v>
      </c>
      <c r="F13" s="35"/>
      <c r="G13" s="250" t="s">
        <v>70</v>
      </c>
      <c r="H13" s="251"/>
      <c r="I13" s="252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158</v>
      </c>
      <c r="P13" s="39">
        <f t="shared" si="2"/>
        <v>5125</v>
      </c>
      <c r="Q13" s="77">
        <f t="shared" si="3"/>
        <v>3.6400404400000003E-2</v>
      </c>
      <c r="R13" s="86">
        <f t="shared" si="5"/>
        <v>466081.95928980003</v>
      </c>
    </row>
    <row r="14" spans="1:18">
      <c r="A14" s="40" t="s">
        <v>115</v>
      </c>
      <c r="B14" s="11" t="s">
        <v>116</v>
      </c>
      <c r="C14" s="95">
        <v>326</v>
      </c>
      <c r="D14" s="92">
        <v>2.19435737E-2</v>
      </c>
      <c r="E14" s="93">
        <v>39340965.012987472</v>
      </c>
      <c r="F14" s="35"/>
      <c r="G14" s="278" t="s">
        <v>36</v>
      </c>
      <c r="H14" s="279"/>
      <c r="I14" s="28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164</v>
      </c>
      <c r="P14" s="39">
        <f t="shared" si="2"/>
        <v>20740</v>
      </c>
      <c r="Q14" s="77">
        <f t="shared" si="3"/>
        <v>3.4930139700000001E-2</v>
      </c>
      <c r="R14" s="86">
        <f t="shared" si="5"/>
        <v>358817.90599463001</v>
      </c>
    </row>
    <row r="15" spans="1:18" ht="17.25" thickBot="1">
      <c r="A15" s="40" t="s">
        <v>143</v>
      </c>
      <c r="B15" s="11" t="s">
        <v>144</v>
      </c>
      <c r="C15" s="95">
        <v>6095</v>
      </c>
      <c r="D15" s="92">
        <v>1.9230769200000001E-2</v>
      </c>
      <c r="E15" s="93">
        <v>290239.96686381003</v>
      </c>
      <c r="F15" s="35"/>
      <c r="G15" s="271"/>
      <c r="H15" s="272"/>
      <c r="I15" s="273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160</v>
      </c>
      <c r="P15" s="37">
        <f t="shared" si="2"/>
        <v>1700</v>
      </c>
      <c r="Q15" s="79">
        <f t="shared" si="3"/>
        <v>2.7190332300000002E-2</v>
      </c>
      <c r="R15" s="87">
        <f t="shared" si="5"/>
        <v>3516522.34561578</v>
      </c>
    </row>
    <row r="16" spans="1:18" ht="17.25" thickBot="1">
      <c r="A16" s="40" t="s">
        <v>103</v>
      </c>
      <c r="B16" s="11" t="s">
        <v>104</v>
      </c>
      <c r="C16" s="95">
        <v>1100</v>
      </c>
      <c r="D16" s="92">
        <v>1.8518518500000001E-2</v>
      </c>
      <c r="E16" s="93">
        <v>1032151.20388879</v>
      </c>
      <c r="F16" s="35"/>
      <c r="G16" s="50" t="s">
        <v>38</v>
      </c>
      <c r="H16" s="251" t="s">
        <v>37</v>
      </c>
      <c r="I16" s="252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114</v>
      </c>
      <c r="P16" s="38">
        <f t="shared" si="2"/>
        <v>10750</v>
      </c>
      <c r="Q16" s="76">
        <f t="shared" si="3"/>
        <v>2.478551E-2</v>
      </c>
      <c r="R16" s="85">
        <f t="shared" si="5"/>
        <v>357125.82328449999</v>
      </c>
    </row>
    <row r="17" spans="1:18">
      <c r="A17" s="40" t="s">
        <v>75</v>
      </c>
      <c r="B17" s="11" t="s">
        <v>76</v>
      </c>
      <c r="C17" s="95">
        <v>27730</v>
      </c>
      <c r="D17" s="92">
        <v>1.76146789E-2</v>
      </c>
      <c r="E17" s="93">
        <v>230161.30062764999</v>
      </c>
      <c r="F17" s="35"/>
      <c r="G17" s="296">
        <f>_xlfn.IFNA(VLOOKUP(G14, $B$2:$D$200, 3, FALSE), "-")</f>
        <v>3.311624E-4</v>
      </c>
      <c r="H17" s="298">
        <f>_xlfn.IFNA(VLOOKUP(G14, $B$2:$D$200, 2, FALSE), "-")</f>
        <v>45310000</v>
      </c>
      <c r="I17" s="29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184</v>
      </c>
      <c r="P17" s="39">
        <f t="shared" si="2"/>
        <v>1330</v>
      </c>
      <c r="Q17" s="77">
        <f t="shared" si="3"/>
        <v>2.3076923100000001E-2</v>
      </c>
      <c r="R17" s="86">
        <f t="shared" si="5"/>
        <v>293318.34079426999</v>
      </c>
    </row>
    <row r="18" spans="1:18" ht="17.25" thickBot="1">
      <c r="A18" s="40" t="s">
        <v>85</v>
      </c>
      <c r="B18" s="11" t="s">
        <v>86</v>
      </c>
      <c r="C18" s="95">
        <v>5845</v>
      </c>
      <c r="D18" s="92">
        <v>1.6521739099999998E-2</v>
      </c>
      <c r="E18" s="93">
        <v>1948661.3181268901</v>
      </c>
      <c r="F18" s="35"/>
      <c r="G18" s="297"/>
      <c r="H18" s="300"/>
      <c r="I18" s="30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116</v>
      </c>
      <c r="P18" s="39">
        <f t="shared" si="2"/>
        <v>326</v>
      </c>
      <c r="Q18" s="77">
        <f t="shared" si="3"/>
        <v>2.19435737E-2</v>
      </c>
      <c r="R18" s="86">
        <f t="shared" si="5"/>
        <v>39340965.012987472</v>
      </c>
    </row>
    <row r="19" spans="1:18" ht="17.25" thickBot="1">
      <c r="A19" s="40" t="s">
        <v>241</v>
      </c>
      <c r="B19" s="11" t="s">
        <v>242</v>
      </c>
      <c r="C19" s="95">
        <v>3425</v>
      </c>
      <c r="D19" s="92">
        <v>1.6320474799999998E-2</v>
      </c>
      <c r="E19" s="93">
        <v>554475.29896153999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144</v>
      </c>
      <c r="P19" s="39">
        <f t="shared" si="2"/>
        <v>6095</v>
      </c>
      <c r="Q19" s="77">
        <f t="shared" si="3"/>
        <v>1.9230769200000001E-2</v>
      </c>
      <c r="R19" s="86">
        <f t="shared" si="5"/>
        <v>290239.96686381003</v>
      </c>
    </row>
    <row r="20" spans="1:18" ht="17.25" thickBot="1">
      <c r="A20" s="40" t="s">
        <v>105</v>
      </c>
      <c r="B20" s="11" t="s">
        <v>106</v>
      </c>
      <c r="C20" s="95">
        <v>1040</v>
      </c>
      <c r="D20" s="92">
        <v>1.4634146299999999E-2</v>
      </c>
      <c r="E20" s="93">
        <v>426082.65832415997</v>
      </c>
      <c r="F20" s="35"/>
      <c r="G20" s="250" t="s">
        <v>286</v>
      </c>
      <c r="H20" s="251"/>
      <c r="I20" s="252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104</v>
      </c>
      <c r="P20" s="39">
        <f t="shared" si="2"/>
        <v>1100</v>
      </c>
      <c r="Q20" s="77">
        <f t="shared" si="3"/>
        <v>1.8518518500000001E-2</v>
      </c>
      <c r="R20" s="90">
        <f t="shared" si="5"/>
        <v>1032151.20388879</v>
      </c>
    </row>
    <row r="21" spans="1:18">
      <c r="A21" s="40" t="s">
        <v>187</v>
      </c>
      <c r="B21" s="11" t="s">
        <v>188</v>
      </c>
      <c r="C21" s="95">
        <v>10420</v>
      </c>
      <c r="D21" s="92">
        <v>1.4605647500000001E-2</v>
      </c>
      <c r="E21" s="93">
        <v>616882.51780850999</v>
      </c>
      <c r="F21" s="35"/>
      <c r="G21" s="278" t="s">
        <v>36</v>
      </c>
      <c r="H21" s="279"/>
      <c r="I21" s="28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76</v>
      </c>
      <c r="P21" s="45">
        <f t="shared" si="2"/>
        <v>27730</v>
      </c>
      <c r="Q21" s="80">
        <f t="shared" si="3"/>
        <v>1.76146789E-2</v>
      </c>
      <c r="R21" s="99">
        <f t="shared" si="5"/>
        <v>230161.30062764999</v>
      </c>
    </row>
    <row r="22" spans="1:18" ht="17.25" thickBot="1">
      <c r="A22" s="40" t="s">
        <v>77</v>
      </c>
      <c r="B22" s="11" t="s">
        <v>78</v>
      </c>
      <c r="C22" s="95">
        <v>711000</v>
      </c>
      <c r="D22" s="92">
        <v>1.3976041099999999E-2</v>
      </c>
      <c r="E22" s="93">
        <v>8262.9297822600001</v>
      </c>
      <c r="F22" s="35"/>
      <c r="G22" s="271"/>
      <c r="H22" s="272"/>
      <c r="I22" s="273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86</v>
      </c>
      <c r="P22" s="39">
        <f t="shared" si="2"/>
        <v>5845</v>
      </c>
      <c r="Q22" s="77">
        <f t="shared" si="3"/>
        <v>1.6521739099999998E-2</v>
      </c>
      <c r="R22" s="86">
        <f t="shared" si="5"/>
        <v>1948661.3181268901</v>
      </c>
    </row>
    <row r="23" spans="1:18" ht="17.25" thickBot="1">
      <c r="A23" s="40" t="s">
        <v>155</v>
      </c>
      <c r="B23" s="11" t="s">
        <v>156</v>
      </c>
      <c r="C23" s="95">
        <v>82.7</v>
      </c>
      <c r="D23" s="92">
        <v>1.34803922E-2</v>
      </c>
      <c r="E23" s="93">
        <v>35709538.10982091</v>
      </c>
      <c r="F23" s="35"/>
      <c r="G23" s="50" t="s">
        <v>38</v>
      </c>
      <c r="H23" s="251" t="s">
        <v>37</v>
      </c>
      <c r="I23" s="252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242</v>
      </c>
      <c r="P23" s="39">
        <f t="shared" si="2"/>
        <v>3425</v>
      </c>
      <c r="Q23" s="77">
        <f t="shared" si="3"/>
        <v>1.6320474799999998E-2</v>
      </c>
      <c r="R23" s="86">
        <f t="shared" si="5"/>
        <v>554475.29896153999</v>
      </c>
    </row>
    <row r="24" spans="1:18">
      <c r="A24" s="40" t="s">
        <v>91</v>
      </c>
      <c r="B24" s="11" t="s">
        <v>92</v>
      </c>
      <c r="C24" s="95">
        <v>997</v>
      </c>
      <c r="D24" s="92">
        <v>1.32113821E-2</v>
      </c>
      <c r="E24" s="93">
        <v>80851764.22071436</v>
      </c>
      <c r="F24" s="35"/>
      <c r="G24" s="296">
        <f>_xlfn.IFNA(VLOOKUP(G21, $B$2:$D$200, 3, FALSE), "-")</f>
        <v>3.311624E-4</v>
      </c>
      <c r="H24" s="298">
        <f>_xlfn.IFNA(VLOOKUP(G21, $B$2:$D$200, 2, FALSE), "-")</f>
        <v>45310000</v>
      </c>
      <c r="I24" s="29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106</v>
      </c>
      <c r="P24" s="39">
        <f t="shared" si="2"/>
        <v>1040</v>
      </c>
      <c r="Q24" s="77">
        <f t="shared" si="3"/>
        <v>1.4634146299999999E-2</v>
      </c>
      <c r="R24" s="86">
        <f t="shared" si="5"/>
        <v>426082.65832415997</v>
      </c>
    </row>
    <row r="25" spans="1:18" ht="17.25" thickBot="1">
      <c r="A25" s="40" t="s">
        <v>79</v>
      </c>
      <c r="B25" s="11" t="s">
        <v>80</v>
      </c>
      <c r="C25" s="95">
        <v>786</v>
      </c>
      <c r="D25" s="92">
        <v>1.28865979E-2</v>
      </c>
      <c r="E25" s="93">
        <v>595931.43306038005</v>
      </c>
      <c r="F25" s="35"/>
      <c r="G25" s="297"/>
      <c r="H25" s="300"/>
      <c r="I25" s="301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188</v>
      </c>
      <c r="P25" s="37">
        <f t="shared" si="2"/>
        <v>10420</v>
      </c>
      <c r="Q25" s="79">
        <f t="shared" si="3"/>
        <v>1.4605647500000001E-2</v>
      </c>
      <c r="R25" s="87">
        <f t="shared" si="5"/>
        <v>616882.51780850999</v>
      </c>
    </row>
    <row r="26" spans="1:18">
      <c r="A26" s="40" t="s">
        <v>125</v>
      </c>
      <c r="B26" s="11" t="s">
        <v>126</v>
      </c>
      <c r="C26" s="95">
        <v>24.8</v>
      </c>
      <c r="D26" s="92">
        <v>1.2244898000000001E-2</v>
      </c>
      <c r="E26" s="93">
        <v>158196191.06524527</v>
      </c>
      <c r="F26" s="35"/>
    </row>
    <row r="27" spans="1:18" ht="17.25" thickBot="1">
      <c r="A27" s="40" t="s">
        <v>213</v>
      </c>
      <c r="B27" s="11" t="s">
        <v>214</v>
      </c>
      <c r="C27" s="95">
        <v>9.9499999999999993</v>
      </c>
      <c r="D27" s="92">
        <v>1.2207528E-2</v>
      </c>
      <c r="E27" s="93">
        <v>361915608.68107313</v>
      </c>
      <c r="F27" s="35"/>
    </row>
    <row r="28" spans="1:18" ht="17.25" thickBot="1">
      <c r="A28" s="40" t="s">
        <v>137</v>
      </c>
      <c r="B28" s="11" t="s">
        <v>138</v>
      </c>
      <c r="C28" s="95">
        <v>27550</v>
      </c>
      <c r="D28" s="92">
        <v>1.17517444E-2</v>
      </c>
      <c r="E28" s="93">
        <v>305870.70570121001</v>
      </c>
      <c r="F28" s="35"/>
      <c r="G28" s="250" t="s">
        <v>46</v>
      </c>
      <c r="H28" s="251"/>
      <c r="I28" s="251"/>
      <c r="J28" s="252"/>
      <c r="K28" s="250" t="s">
        <v>44</v>
      </c>
      <c r="L28" s="251"/>
      <c r="M28" s="251"/>
      <c r="N28" s="252"/>
      <c r="O28" s="250" t="s">
        <v>45</v>
      </c>
      <c r="P28" s="251"/>
      <c r="Q28" s="251"/>
      <c r="R28" s="252"/>
    </row>
    <row r="29" spans="1:18" ht="17.25" thickBot="1">
      <c r="A29" s="40" t="s">
        <v>83</v>
      </c>
      <c r="B29" s="11" t="s">
        <v>84</v>
      </c>
      <c r="C29" s="95">
        <v>1775</v>
      </c>
      <c r="D29" s="92">
        <v>1.1396011399999999E-2</v>
      </c>
      <c r="E29" s="93">
        <v>5548872.7962671602</v>
      </c>
      <c r="F29" s="35"/>
      <c r="G29" s="287" t="s">
        <v>55</v>
      </c>
      <c r="H29" s="303">
        <f ca="1">NOW()</f>
        <v>44364.626167708331</v>
      </c>
      <c r="I29" s="304"/>
      <c r="J29" s="305"/>
      <c r="K29" s="302" t="s">
        <v>55</v>
      </c>
      <c r="L29" s="303">
        <f ca="1">NOW()</f>
        <v>44364.626167708331</v>
      </c>
      <c r="M29" s="304"/>
      <c r="N29" s="305"/>
      <c r="O29" s="302" t="s">
        <v>55</v>
      </c>
      <c r="P29" s="303">
        <f ca="1">NOW()</f>
        <v>44364.626167708331</v>
      </c>
      <c r="Q29" s="304"/>
      <c r="R29" s="305"/>
    </row>
    <row r="30" spans="1:18" ht="17.25" thickBot="1">
      <c r="A30" s="40" t="s">
        <v>277</v>
      </c>
      <c r="B30" s="11" t="s">
        <v>278</v>
      </c>
      <c r="C30" s="95">
        <v>71.2</v>
      </c>
      <c r="D30" s="92">
        <v>1.13636364E-2</v>
      </c>
      <c r="E30" s="93">
        <v>3859577.9526103898</v>
      </c>
      <c r="F30" s="35"/>
      <c r="G30" s="295"/>
      <c r="H30" s="51" t="s">
        <v>58</v>
      </c>
      <c r="I30" s="73" t="s">
        <v>59</v>
      </c>
      <c r="J30" s="69" t="s">
        <v>294</v>
      </c>
      <c r="K30" s="273"/>
      <c r="L30" s="51" t="s">
        <v>58</v>
      </c>
      <c r="M30" s="73" t="s">
        <v>59</v>
      </c>
      <c r="N30" s="91" t="s">
        <v>294</v>
      </c>
      <c r="O30" s="273"/>
      <c r="P30" s="51" t="s">
        <v>58</v>
      </c>
      <c r="Q30" s="73" t="s">
        <v>59</v>
      </c>
      <c r="R30" s="91" t="s">
        <v>294</v>
      </c>
    </row>
    <row r="31" spans="1:18">
      <c r="A31" s="40" t="s">
        <v>129</v>
      </c>
      <c r="B31" s="11" t="s">
        <v>130</v>
      </c>
      <c r="C31" s="95">
        <v>199150</v>
      </c>
      <c r="D31" s="92">
        <v>1.09137056E-2</v>
      </c>
      <c r="E31" s="93">
        <v>13821.44672914</v>
      </c>
      <c r="F31" s="35"/>
      <c r="G31" s="52" t="s">
        <v>222</v>
      </c>
      <c r="H31" s="38">
        <f t="shared" ref="H31:H50" si="6">_xlfn.IFNA(VLOOKUP(G31, $B$2:$D$200, 2, FALSE), "")</f>
        <v>10.5</v>
      </c>
      <c r="I31" s="76">
        <f t="shared" ref="I31:I50" si="7">_xlfn.IFNA(VLOOKUP(G31, $B$2:$D$200, 3, FALSE), "")</f>
        <v>0.23384253820000001</v>
      </c>
      <c r="J31" s="85">
        <f>_xlfn.IFNA(VLOOKUP(G31, $B$2:$E$200, 4, FALSE), "")</f>
        <v>4458168081.1766691</v>
      </c>
      <c r="K31" s="81" t="s">
        <v>222</v>
      </c>
      <c r="L31" s="38">
        <f t="shared" ref="L31:L50" si="8">_xlfn.IFNA(VLOOKUP(K31, $B$2:$D$200, 2, FALSE), "")</f>
        <v>10.5</v>
      </c>
      <c r="M31" s="76">
        <f t="shared" ref="M31:M50" si="9">_xlfn.IFNA(VLOOKUP(K31, $B$2:$D$200, 3, FALSE), "")</f>
        <v>0.23384253820000001</v>
      </c>
      <c r="N31" s="85">
        <f>_xlfn.IFNA(VLOOKUP(K31, $B$2:$E$200, 4, FALSE), "")</f>
        <v>4458168081.1766691</v>
      </c>
      <c r="O31" s="81" t="s">
        <v>116</v>
      </c>
      <c r="P31" s="38">
        <f t="shared" ref="P31:P50" si="10">_xlfn.IFNA(VLOOKUP(O31, $B$2:$D$200, 2, FALSE), "")</f>
        <v>326</v>
      </c>
      <c r="Q31" s="76">
        <f t="shared" ref="Q31:Q50" si="11">_xlfn.IFNA(VLOOKUP(O31, $B$2:$D$200, 3, FALSE), "")</f>
        <v>2.19435737E-2</v>
      </c>
      <c r="R31" s="85">
        <f>_xlfn.IFNA(VLOOKUP(O31, $B$2:$E$200, 4, FALSE), "")</f>
        <v>39340965.012987472</v>
      </c>
    </row>
    <row r="32" spans="1:18">
      <c r="A32" s="40" t="s">
        <v>147</v>
      </c>
      <c r="B32" s="11" t="s">
        <v>148</v>
      </c>
      <c r="C32" s="95">
        <v>95.1</v>
      </c>
      <c r="D32" s="92">
        <v>9.5541401000000005E-3</v>
      </c>
      <c r="E32" s="93">
        <v>6461454.8992119497</v>
      </c>
      <c r="F32" s="35"/>
      <c r="G32" s="47" t="s">
        <v>196</v>
      </c>
      <c r="H32" s="39">
        <f t="shared" si="6"/>
        <v>9.7799999999999994</v>
      </c>
      <c r="I32" s="77">
        <f t="shared" si="7"/>
        <v>9.7643097600000006E-2</v>
      </c>
      <c r="J32" s="86">
        <f t="shared" ref="J32:J50" si="12">_xlfn.IFNA(VLOOKUP(G32, $B$2:$E$200, 4, FALSE), "")</f>
        <v>2003833910.7383158</v>
      </c>
      <c r="K32" s="82" t="s">
        <v>196</v>
      </c>
      <c r="L32" s="39">
        <f t="shared" si="8"/>
        <v>9.7799999999999994</v>
      </c>
      <c r="M32" s="77">
        <f t="shared" si="9"/>
        <v>9.7643097600000006E-2</v>
      </c>
      <c r="N32" s="86">
        <f t="shared" ref="N32:N50" si="13">_xlfn.IFNA(VLOOKUP(K32, $B$2:$E$200, 4, FALSE), "")</f>
        <v>2003833910.7383158</v>
      </c>
      <c r="O32" s="82" t="s">
        <v>92</v>
      </c>
      <c r="P32" s="39">
        <f t="shared" si="10"/>
        <v>997</v>
      </c>
      <c r="Q32" s="77">
        <f t="shared" si="11"/>
        <v>1.32113821E-2</v>
      </c>
      <c r="R32" s="86">
        <f t="shared" ref="R32:R50" si="14">_xlfn.IFNA(VLOOKUP(O32, $B$2:$E$200, 4, FALSE), "")</f>
        <v>80851764.22071436</v>
      </c>
    </row>
    <row r="33" spans="1:18">
      <c r="A33" s="40" t="s">
        <v>97</v>
      </c>
      <c r="B33" s="11" t="s">
        <v>98</v>
      </c>
      <c r="C33" s="95">
        <v>3720</v>
      </c>
      <c r="D33" s="92">
        <v>9.4979647E-3</v>
      </c>
      <c r="E33" s="93">
        <v>304289.52681905997</v>
      </c>
      <c r="F33" s="35"/>
      <c r="G33" s="47" t="s">
        <v>94</v>
      </c>
      <c r="H33" s="39">
        <f t="shared" si="6"/>
        <v>68600</v>
      </c>
      <c r="I33" s="77">
        <f t="shared" si="7"/>
        <v>6.3565891499999999E-2</v>
      </c>
      <c r="J33" s="86">
        <f t="shared" si="12"/>
        <v>1204231.2777734101</v>
      </c>
      <c r="K33" s="82" t="s">
        <v>154</v>
      </c>
      <c r="L33" s="39">
        <f t="shared" si="8"/>
        <v>9.27</v>
      </c>
      <c r="M33" s="77">
        <f t="shared" si="9"/>
        <v>4.2744656899999997E-2</v>
      </c>
      <c r="N33" s="86">
        <f t="shared" si="13"/>
        <v>1511521562.7142758</v>
      </c>
      <c r="O33" s="82" t="s">
        <v>80</v>
      </c>
      <c r="P33" s="39">
        <f t="shared" si="10"/>
        <v>786</v>
      </c>
      <c r="Q33" s="77">
        <f t="shared" si="11"/>
        <v>1.28865979E-2</v>
      </c>
      <c r="R33" s="86">
        <f t="shared" si="14"/>
        <v>595931.43306038005</v>
      </c>
    </row>
    <row r="34" spans="1:18">
      <c r="A34" s="40" t="s">
        <v>62</v>
      </c>
      <c r="B34" s="11" t="s">
        <v>63</v>
      </c>
      <c r="C34" s="95">
        <v>58100</v>
      </c>
      <c r="D34" s="92">
        <v>9.3815149000000004E-3</v>
      </c>
      <c r="E34" s="93">
        <v>87723.102472719998</v>
      </c>
      <c r="F34" s="35"/>
      <c r="G34" s="47" t="s">
        <v>154</v>
      </c>
      <c r="H34" s="39">
        <f t="shared" si="6"/>
        <v>9.27</v>
      </c>
      <c r="I34" s="77">
        <f t="shared" si="7"/>
        <v>4.2744656899999997E-2</v>
      </c>
      <c r="J34" s="86">
        <f t="shared" si="12"/>
        <v>1511521562.7142758</v>
      </c>
      <c r="K34" s="82" t="s">
        <v>228</v>
      </c>
      <c r="L34" s="39">
        <f t="shared" si="8"/>
        <v>8.61</v>
      </c>
      <c r="M34" s="77">
        <f t="shared" si="9"/>
        <v>3.7349397600000001E-2</v>
      </c>
      <c r="N34" s="86">
        <f t="shared" si="13"/>
        <v>1431924243.7949107</v>
      </c>
      <c r="O34" s="82" t="s">
        <v>51</v>
      </c>
      <c r="P34" s="39">
        <f t="shared" si="10"/>
        <v>379</v>
      </c>
      <c r="Q34" s="77">
        <f t="shared" si="11"/>
        <v>7.9787234000000002E-3</v>
      </c>
      <c r="R34" s="86">
        <f t="shared" si="14"/>
        <v>11583558.913617641</v>
      </c>
    </row>
    <row r="35" spans="1:18">
      <c r="A35" s="40" t="s">
        <v>101</v>
      </c>
      <c r="B35" s="11" t="s">
        <v>102</v>
      </c>
      <c r="C35" s="95">
        <v>66010</v>
      </c>
      <c r="D35" s="92">
        <v>9.1729093000000005E-3</v>
      </c>
      <c r="E35" s="93">
        <v>518836.98877206002</v>
      </c>
      <c r="F35" s="35"/>
      <c r="G35" s="47" t="s">
        <v>74</v>
      </c>
      <c r="H35" s="44">
        <f t="shared" si="6"/>
        <v>16500</v>
      </c>
      <c r="I35" s="78">
        <f t="shared" si="7"/>
        <v>3.9042821200000001E-2</v>
      </c>
      <c r="J35" s="90">
        <f t="shared" si="12"/>
        <v>307959.68373639003</v>
      </c>
      <c r="K35" s="83" t="s">
        <v>156</v>
      </c>
      <c r="L35" s="44">
        <f t="shared" si="8"/>
        <v>82.7</v>
      </c>
      <c r="M35" s="78">
        <f t="shared" si="9"/>
        <v>1.34803922E-2</v>
      </c>
      <c r="N35" s="90">
        <f t="shared" si="13"/>
        <v>35709538.10982091</v>
      </c>
      <c r="O35" s="83" t="s">
        <v>132</v>
      </c>
      <c r="P35" s="44">
        <f t="shared" si="10"/>
        <v>128</v>
      </c>
      <c r="Q35" s="78">
        <f t="shared" si="11"/>
        <v>7.8740157000000005E-3</v>
      </c>
      <c r="R35" s="90">
        <f t="shared" si="14"/>
        <v>83316065.536639616</v>
      </c>
    </row>
    <row r="36" spans="1:18">
      <c r="A36" s="40" t="s">
        <v>50</v>
      </c>
      <c r="B36" s="11" t="s">
        <v>51</v>
      </c>
      <c r="C36" s="95">
        <v>379</v>
      </c>
      <c r="D36" s="92">
        <v>7.9787234000000002E-3</v>
      </c>
      <c r="E36" s="93">
        <v>11583558.913617641</v>
      </c>
      <c r="F36" s="35"/>
      <c r="G36" s="49" t="s">
        <v>108</v>
      </c>
      <c r="H36" s="39">
        <f t="shared" si="6"/>
        <v>30190</v>
      </c>
      <c r="I36" s="77">
        <f t="shared" si="7"/>
        <v>3.7457044699999997E-2</v>
      </c>
      <c r="J36" s="99">
        <f t="shared" si="12"/>
        <v>531166.69620638003</v>
      </c>
      <c r="K36" s="82" t="s">
        <v>126</v>
      </c>
      <c r="L36" s="39">
        <f t="shared" si="8"/>
        <v>24.8</v>
      </c>
      <c r="M36" s="77">
        <f t="shared" si="9"/>
        <v>1.2244898000000001E-2</v>
      </c>
      <c r="N36" s="99">
        <f t="shared" si="13"/>
        <v>158196191.06524527</v>
      </c>
      <c r="O36" s="82" t="s">
        <v>120</v>
      </c>
      <c r="P36" s="39">
        <f t="shared" si="10"/>
        <v>135</v>
      </c>
      <c r="Q36" s="77">
        <f t="shared" si="11"/>
        <v>7.4626865999999998E-3</v>
      </c>
      <c r="R36" s="99">
        <f t="shared" si="14"/>
        <v>4199943.7190396599</v>
      </c>
    </row>
    <row r="37" spans="1:18">
      <c r="A37" s="40" t="s">
        <v>131</v>
      </c>
      <c r="B37" s="11" t="s">
        <v>132</v>
      </c>
      <c r="C37" s="95">
        <v>128</v>
      </c>
      <c r="D37" s="92">
        <v>7.8740157000000005E-3</v>
      </c>
      <c r="E37" s="93">
        <v>83316065.536639616</v>
      </c>
      <c r="F37" s="35"/>
      <c r="G37" s="47" t="s">
        <v>228</v>
      </c>
      <c r="H37" s="39">
        <f t="shared" si="6"/>
        <v>8.61</v>
      </c>
      <c r="I37" s="77">
        <f t="shared" si="7"/>
        <v>3.7349397600000001E-2</v>
      </c>
      <c r="J37" s="86">
        <f t="shared" si="12"/>
        <v>1431924243.7949107</v>
      </c>
      <c r="K37" s="82" t="s">
        <v>214</v>
      </c>
      <c r="L37" s="39">
        <f t="shared" si="8"/>
        <v>9.9499999999999993</v>
      </c>
      <c r="M37" s="77">
        <f t="shared" si="9"/>
        <v>1.2207528E-2</v>
      </c>
      <c r="N37" s="86">
        <f t="shared" si="13"/>
        <v>361915608.68107313</v>
      </c>
      <c r="O37" s="82" t="s">
        <v>142</v>
      </c>
      <c r="P37" s="39">
        <f t="shared" si="10"/>
        <v>600</v>
      </c>
      <c r="Q37" s="77">
        <f t="shared" si="11"/>
        <v>5.0251256000000003E-3</v>
      </c>
      <c r="R37" s="86">
        <f t="shared" si="14"/>
        <v>22451857.814600881</v>
      </c>
    </row>
    <row r="38" spans="1:18">
      <c r="A38" s="40" t="s">
        <v>95</v>
      </c>
      <c r="B38" s="11" t="s">
        <v>96</v>
      </c>
      <c r="C38" s="95">
        <v>2823000</v>
      </c>
      <c r="D38" s="92">
        <v>7.8543377000000001E-3</v>
      </c>
      <c r="E38" s="93">
        <v>23576.458977890001</v>
      </c>
      <c r="F38" s="35"/>
      <c r="G38" s="47" t="s">
        <v>158</v>
      </c>
      <c r="H38" s="39">
        <f t="shared" si="6"/>
        <v>5125</v>
      </c>
      <c r="I38" s="77">
        <f t="shared" si="7"/>
        <v>3.6400404400000003E-2</v>
      </c>
      <c r="J38" s="86">
        <f t="shared" si="12"/>
        <v>466081.95928980003</v>
      </c>
      <c r="K38" s="82" t="s">
        <v>278</v>
      </c>
      <c r="L38" s="39">
        <f t="shared" si="8"/>
        <v>71.2</v>
      </c>
      <c r="M38" s="77">
        <f t="shared" si="9"/>
        <v>1.13636364E-2</v>
      </c>
      <c r="N38" s="86">
        <f t="shared" si="13"/>
        <v>3859577.9526103898</v>
      </c>
      <c r="O38" s="82" t="s">
        <v>57</v>
      </c>
      <c r="P38" s="39">
        <f t="shared" si="10"/>
        <v>195</v>
      </c>
      <c r="Q38" s="77">
        <f t="shared" si="11"/>
        <v>0</v>
      </c>
      <c r="R38" s="86">
        <f t="shared" si="14"/>
        <v>8114077.6567369299</v>
      </c>
    </row>
    <row r="39" spans="1:18">
      <c r="A39" s="40" t="s">
        <v>119</v>
      </c>
      <c r="B39" s="11" t="s">
        <v>120</v>
      </c>
      <c r="C39" s="95">
        <v>135</v>
      </c>
      <c r="D39" s="92">
        <v>7.4626865999999998E-3</v>
      </c>
      <c r="E39" s="93">
        <v>4199943.7190396599</v>
      </c>
      <c r="F39" s="35"/>
      <c r="G39" s="47" t="s">
        <v>164</v>
      </c>
      <c r="H39" s="39">
        <f t="shared" si="6"/>
        <v>20740</v>
      </c>
      <c r="I39" s="77">
        <f t="shared" si="7"/>
        <v>3.4930139700000001E-2</v>
      </c>
      <c r="J39" s="86">
        <f t="shared" si="12"/>
        <v>358817.90599463001</v>
      </c>
      <c r="K39" s="82" t="s">
        <v>148</v>
      </c>
      <c r="L39" s="39">
        <f t="shared" si="8"/>
        <v>95.1</v>
      </c>
      <c r="M39" s="77">
        <f t="shared" si="9"/>
        <v>9.5541401000000005E-3</v>
      </c>
      <c r="N39" s="86">
        <f t="shared" si="13"/>
        <v>6461454.8992119497</v>
      </c>
      <c r="O39" s="82" t="s">
        <v>136</v>
      </c>
      <c r="P39" s="39">
        <f t="shared" si="10"/>
        <v>123</v>
      </c>
      <c r="Q39" s="77">
        <f t="shared" si="11"/>
        <v>0</v>
      </c>
      <c r="R39" s="86">
        <f t="shared" si="14"/>
        <v>6995669.8154556397</v>
      </c>
    </row>
    <row r="40" spans="1:18" ht="17.25" thickBot="1">
      <c r="A40" s="40" t="s">
        <v>219</v>
      </c>
      <c r="B40" s="11" t="s">
        <v>220</v>
      </c>
      <c r="C40" s="95">
        <v>9.77</v>
      </c>
      <c r="D40" s="92">
        <v>5.1440328999999996E-3</v>
      </c>
      <c r="E40" s="93">
        <v>335721039.35071087</v>
      </c>
      <c r="F40" s="35"/>
      <c r="G40" s="53" t="s">
        <v>160</v>
      </c>
      <c r="H40" s="37">
        <f t="shared" si="6"/>
        <v>1700</v>
      </c>
      <c r="I40" s="79">
        <f t="shared" si="7"/>
        <v>2.7190332300000002E-2</v>
      </c>
      <c r="J40" s="87">
        <f t="shared" si="12"/>
        <v>3516522.34561578</v>
      </c>
      <c r="K40" s="84" t="s">
        <v>220</v>
      </c>
      <c r="L40" s="37">
        <f t="shared" si="8"/>
        <v>9.77</v>
      </c>
      <c r="M40" s="79">
        <f t="shared" si="9"/>
        <v>5.1440328999999996E-3</v>
      </c>
      <c r="N40" s="87">
        <f t="shared" si="13"/>
        <v>335721039.35071087</v>
      </c>
      <c r="O40" s="84" t="s">
        <v>128</v>
      </c>
      <c r="P40" s="37">
        <f t="shared" si="10"/>
        <v>300</v>
      </c>
      <c r="Q40" s="79">
        <f t="shared" si="11"/>
        <v>0</v>
      </c>
      <c r="R40" s="87">
        <f t="shared" si="14"/>
        <v>5840071.4397551203</v>
      </c>
    </row>
    <row r="41" spans="1:18">
      <c r="A41" s="40" t="s">
        <v>141</v>
      </c>
      <c r="B41" s="11" t="s">
        <v>142</v>
      </c>
      <c r="C41" s="95">
        <v>600</v>
      </c>
      <c r="D41" s="92">
        <v>5.0251256000000003E-3</v>
      </c>
      <c r="E41" s="93">
        <v>22451857.814600881</v>
      </c>
      <c r="F41" s="35"/>
      <c r="G41" s="52" t="s">
        <v>114</v>
      </c>
      <c r="H41" s="38">
        <f t="shared" si="6"/>
        <v>10750</v>
      </c>
      <c r="I41" s="76">
        <f t="shared" si="7"/>
        <v>2.478551E-2</v>
      </c>
      <c r="J41" s="85">
        <f t="shared" si="12"/>
        <v>357125.82328449999</v>
      </c>
      <c r="K41" s="81" t="s">
        <v>65</v>
      </c>
      <c r="L41" s="38">
        <f t="shared" si="8"/>
        <v>32.4</v>
      </c>
      <c r="M41" s="76">
        <f t="shared" si="9"/>
        <v>3.0959752E-3</v>
      </c>
      <c r="N41" s="85">
        <f t="shared" si="13"/>
        <v>16276366.28637594</v>
      </c>
      <c r="O41" s="81" t="s">
        <v>296</v>
      </c>
      <c r="P41" s="38">
        <f t="shared" si="10"/>
        <v>364</v>
      </c>
      <c r="Q41" s="76">
        <f t="shared" si="11"/>
        <v>0</v>
      </c>
      <c r="R41" s="85">
        <f t="shared" si="14"/>
        <v>61519598.384102911</v>
      </c>
    </row>
    <row r="42" spans="1:18">
      <c r="A42" s="40" t="s">
        <v>177</v>
      </c>
      <c r="B42" s="11" t="s">
        <v>178</v>
      </c>
      <c r="C42" s="95">
        <v>22030</v>
      </c>
      <c r="D42" s="92">
        <v>4.1020965999999997E-3</v>
      </c>
      <c r="E42" s="93">
        <v>84616.507221830005</v>
      </c>
      <c r="F42" s="35"/>
      <c r="G42" s="47" t="s">
        <v>184</v>
      </c>
      <c r="H42" s="39">
        <f t="shared" si="6"/>
        <v>1330</v>
      </c>
      <c r="I42" s="77">
        <f t="shared" si="7"/>
        <v>2.3076923100000001E-2</v>
      </c>
      <c r="J42" s="86">
        <f t="shared" si="12"/>
        <v>293318.34079426999</v>
      </c>
      <c r="K42" s="82" t="s">
        <v>168</v>
      </c>
      <c r="L42" s="39">
        <f t="shared" si="8"/>
        <v>83.8</v>
      </c>
      <c r="M42" s="77">
        <f t="shared" si="9"/>
        <v>1.1947431000000001E-3</v>
      </c>
      <c r="N42" s="86">
        <f t="shared" si="13"/>
        <v>9627497.6827648804</v>
      </c>
      <c r="O42" s="82" t="s">
        <v>61</v>
      </c>
      <c r="P42" s="39">
        <f t="shared" si="10"/>
        <v>837</v>
      </c>
      <c r="Q42" s="77">
        <f t="shared" si="11"/>
        <v>-1.1933174000000001E-3</v>
      </c>
      <c r="R42" s="86">
        <f t="shared" si="14"/>
        <v>4472094.2106662896</v>
      </c>
    </row>
    <row r="43" spans="1:18">
      <c r="A43" s="40" t="s">
        <v>64</v>
      </c>
      <c r="B43" s="11" t="s">
        <v>65</v>
      </c>
      <c r="C43" s="95">
        <v>32.4</v>
      </c>
      <c r="D43" s="92">
        <v>3.0959752E-3</v>
      </c>
      <c r="E43" s="93">
        <v>16276366.28637594</v>
      </c>
      <c r="F43" s="35"/>
      <c r="G43" s="47" t="s">
        <v>116</v>
      </c>
      <c r="H43" s="39">
        <f t="shared" si="6"/>
        <v>326</v>
      </c>
      <c r="I43" s="77">
        <f t="shared" si="7"/>
        <v>2.19435737E-2</v>
      </c>
      <c r="J43" s="86">
        <f t="shared" si="12"/>
        <v>39340965.012987472</v>
      </c>
      <c r="K43" s="82" t="s">
        <v>152</v>
      </c>
      <c r="L43" s="39">
        <f t="shared" si="8"/>
        <v>17.899999999999999</v>
      </c>
      <c r="M43" s="77">
        <f t="shared" si="9"/>
        <v>0</v>
      </c>
      <c r="N43" s="86">
        <f t="shared" si="13"/>
        <v>82259127.317343503</v>
      </c>
      <c r="O43" s="82" t="s">
        <v>270</v>
      </c>
      <c r="P43" s="39">
        <f t="shared" si="10"/>
        <v>341</v>
      </c>
      <c r="Q43" s="77">
        <f t="shared" si="11"/>
        <v>-2.9239766000000002E-3</v>
      </c>
      <c r="R43" s="86">
        <f t="shared" si="14"/>
        <v>1626904.00101003</v>
      </c>
    </row>
    <row r="44" spans="1:18">
      <c r="A44" s="40" t="s">
        <v>167</v>
      </c>
      <c r="B44" s="11" t="s">
        <v>168</v>
      </c>
      <c r="C44" s="95">
        <v>83.8</v>
      </c>
      <c r="D44" s="92">
        <v>1.1947431000000001E-3</v>
      </c>
      <c r="E44" s="93">
        <v>9627497.6827648804</v>
      </c>
      <c r="F44" s="35"/>
      <c r="G44" s="47" t="s">
        <v>144</v>
      </c>
      <c r="H44" s="39">
        <f t="shared" si="6"/>
        <v>6095</v>
      </c>
      <c r="I44" s="77">
        <f t="shared" si="7"/>
        <v>1.9230769200000001E-2</v>
      </c>
      <c r="J44" s="86">
        <f t="shared" si="12"/>
        <v>290239.96686381003</v>
      </c>
      <c r="K44" s="82" t="s">
        <v>186</v>
      </c>
      <c r="L44" s="39">
        <f t="shared" si="8"/>
        <v>14.5</v>
      </c>
      <c r="M44" s="77">
        <f t="shared" si="9"/>
        <v>0</v>
      </c>
      <c r="N44" s="86">
        <f t="shared" si="13"/>
        <v>356657910.18369567</v>
      </c>
      <c r="O44" s="82" t="s">
        <v>192</v>
      </c>
      <c r="P44" s="39">
        <f t="shared" si="10"/>
        <v>955</v>
      </c>
      <c r="Q44" s="77">
        <f t="shared" si="11"/>
        <v>-8.3073728000000006E-3</v>
      </c>
      <c r="R44" s="86">
        <f t="shared" si="14"/>
        <v>4514778.7237765901</v>
      </c>
    </row>
    <row r="45" spans="1:18">
      <c r="A45" s="40" t="s">
        <v>48</v>
      </c>
      <c r="B45" s="11" t="s">
        <v>49</v>
      </c>
      <c r="C45" s="95">
        <v>45310000</v>
      </c>
      <c r="D45" s="92">
        <v>3.311624E-4</v>
      </c>
      <c r="E45" s="93">
        <v>2508.6360812500002</v>
      </c>
      <c r="F45" s="35"/>
      <c r="G45" s="47" t="s">
        <v>104</v>
      </c>
      <c r="H45" s="44">
        <f t="shared" si="6"/>
        <v>1100</v>
      </c>
      <c r="I45" s="78">
        <f t="shared" si="7"/>
        <v>1.8518518500000001E-2</v>
      </c>
      <c r="J45" s="90">
        <f t="shared" si="12"/>
        <v>1032151.20388879</v>
      </c>
      <c r="K45" s="83" t="s">
        <v>100</v>
      </c>
      <c r="L45" s="44">
        <f t="shared" si="8"/>
        <v>3.93</v>
      </c>
      <c r="M45" s="78">
        <f t="shared" si="9"/>
        <v>-2.5380710999999999E-3</v>
      </c>
      <c r="N45" s="90">
        <f t="shared" si="13"/>
        <v>1624676501.29124</v>
      </c>
      <c r="O45" s="83" t="s">
        <v>182</v>
      </c>
      <c r="P45" s="44">
        <f t="shared" si="10"/>
        <v>229</v>
      </c>
      <c r="Q45" s="78">
        <f t="shared" si="11"/>
        <v>-8.6580087000000007E-3</v>
      </c>
      <c r="R45" s="90">
        <f t="shared" si="14"/>
        <v>2172871.4937337302</v>
      </c>
    </row>
    <row r="46" spans="1:18">
      <c r="A46" s="40" t="s">
        <v>179</v>
      </c>
      <c r="B46" s="11" t="s">
        <v>180</v>
      </c>
      <c r="C46" s="95">
        <v>2450</v>
      </c>
      <c r="D46" s="92">
        <v>0</v>
      </c>
      <c r="E46" s="93">
        <v>2642362.6296410901</v>
      </c>
      <c r="F46" s="35"/>
      <c r="G46" s="49" t="s">
        <v>76</v>
      </c>
      <c r="H46" s="39">
        <f t="shared" si="6"/>
        <v>27730</v>
      </c>
      <c r="I46" s="77">
        <f t="shared" si="7"/>
        <v>1.76146789E-2</v>
      </c>
      <c r="J46" s="99">
        <f t="shared" si="12"/>
        <v>230161.30062764999</v>
      </c>
      <c r="K46" s="82" t="s">
        <v>212</v>
      </c>
      <c r="L46" s="39">
        <f t="shared" si="8"/>
        <v>55.1</v>
      </c>
      <c r="M46" s="77">
        <f t="shared" si="9"/>
        <v>-7.2072072000000003E-3</v>
      </c>
      <c r="N46" s="99">
        <f t="shared" si="13"/>
        <v>45059213.868940599</v>
      </c>
      <c r="O46" s="82" t="s">
        <v>262</v>
      </c>
      <c r="P46" s="39">
        <f t="shared" si="10"/>
        <v>482</v>
      </c>
      <c r="Q46" s="77">
        <f t="shared" si="11"/>
        <v>-1.02669405E-2</v>
      </c>
      <c r="R46" s="99">
        <f t="shared" si="14"/>
        <v>992539.59272750001</v>
      </c>
    </row>
    <row r="47" spans="1:18">
      <c r="A47" s="40" t="s">
        <v>56</v>
      </c>
      <c r="B47" s="11" t="s">
        <v>57</v>
      </c>
      <c r="C47" s="95">
        <v>195</v>
      </c>
      <c r="D47" s="92">
        <v>0</v>
      </c>
      <c r="E47" s="93">
        <v>8114077.6567369299</v>
      </c>
      <c r="F47" s="35"/>
      <c r="G47" s="47" t="s">
        <v>86</v>
      </c>
      <c r="H47" s="39">
        <f t="shared" si="6"/>
        <v>5845</v>
      </c>
      <c r="I47" s="77">
        <f t="shared" si="7"/>
        <v>1.6521739099999998E-2</v>
      </c>
      <c r="J47" s="86">
        <f t="shared" si="12"/>
        <v>1948661.3181268901</v>
      </c>
      <c r="K47" s="82" t="s">
        <v>134</v>
      </c>
      <c r="L47" s="39">
        <f t="shared" si="8"/>
        <v>79.099999999999994</v>
      </c>
      <c r="M47" s="77">
        <f t="shared" si="9"/>
        <v>-1.0012515600000001E-2</v>
      </c>
      <c r="N47" s="86">
        <f t="shared" si="13"/>
        <v>8840288.1058843806</v>
      </c>
      <c r="O47" s="82" t="s">
        <v>280</v>
      </c>
      <c r="P47" s="39">
        <f t="shared" si="10"/>
        <v>806</v>
      </c>
      <c r="Q47" s="77">
        <f t="shared" si="11"/>
        <v>-1.2254902E-2</v>
      </c>
      <c r="R47" s="86">
        <f t="shared" si="14"/>
        <v>606732.55892812996</v>
      </c>
    </row>
    <row r="48" spans="1:18">
      <c r="A48" s="40" t="s">
        <v>165</v>
      </c>
      <c r="B48" s="11" t="s">
        <v>166</v>
      </c>
      <c r="C48" s="95">
        <v>1075</v>
      </c>
      <c r="D48" s="92">
        <v>0</v>
      </c>
      <c r="E48" s="93">
        <v>552928.37565805996</v>
      </c>
      <c r="F48" s="35"/>
      <c r="G48" s="47" t="s">
        <v>242</v>
      </c>
      <c r="H48" s="39">
        <f t="shared" si="6"/>
        <v>3425</v>
      </c>
      <c r="I48" s="77">
        <f t="shared" si="7"/>
        <v>1.6320474799999998E-2</v>
      </c>
      <c r="J48" s="86">
        <f t="shared" si="12"/>
        <v>554475.29896153999</v>
      </c>
      <c r="K48" s="82" t="s">
        <v>264</v>
      </c>
      <c r="L48" s="39">
        <f t="shared" si="8"/>
        <v>72.2</v>
      </c>
      <c r="M48" s="77">
        <f t="shared" si="9"/>
        <v>-1.23119015E-2</v>
      </c>
      <c r="N48" s="86">
        <f t="shared" si="13"/>
        <v>12545582.444078829</v>
      </c>
      <c r="O48" s="82" t="s">
        <v>216</v>
      </c>
      <c r="P48" s="39">
        <f t="shared" si="10"/>
        <v>238</v>
      </c>
      <c r="Q48" s="77">
        <f t="shared" si="11"/>
        <v>-1.2448132799999999E-2</v>
      </c>
      <c r="R48" s="86">
        <f t="shared" si="14"/>
        <v>2887181.3144532</v>
      </c>
    </row>
    <row r="49" spans="1:18">
      <c r="A49" s="40" t="s">
        <v>151</v>
      </c>
      <c r="B49" s="11" t="s">
        <v>152</v>
      </c>
      <c r="C49" s="95">
        <v>17.899999999999999</v>
      </c>
      <c r="D49" s="92">
        <v>0</v>
      </c>
      <c r="E49" s="93">
        <v>82259127.317343503</v>
      </c>
      <c r="F49" s="35"/>
      <c r="G49" s="47" t="s">
        <v>106</v>
      </c>
      <c r="H49" s="39">
        <f t="shared" si="6"/>
        <v>1040</v>
      </c>
      <c r="I49" s="77">
        <f t="shared" si="7"/>
        <v>1.4634146299999999E-2</v>
      </c>
      <c r="J49" s="86">
        <f t="shared" si="12"/>
        <v>426082.65832415997</v>
      </c>
      <c r="K49" s="82" t="s">
        <v>72</v>
      </c>
      <c r="L49" s="39">
        <f t="shared" si="8"/>
        <v>18.600000000000001</v>
      </c>
      <c r="M49" s="77">
        <f t="shared" si="9"/>
        <v>-1.5873015899999999E-2</v>
      </c>
      <c r="N49" s="86">
        <f t="shared" si="13"/>
        <v>47470358.727868147</v>
      </c>
      <c r="O49" s="82" t="s">
        <v>170</v>
      </c>
      <c r="P49" s="39">
        <f t="shared" si="10"/>
        <v>243</v>
      </c>
      <c r="Q49" s="77">
        <f t="shared" si="11"/>
        <v>-1.6194331999999999E-2</v>
      </c>
      <c r="R49" s="86">
        <f t="shared" si="14"/>
        <v>1409190.35852234</v>
      </c>
    </row>
    <row r="50" spans="1:18" ht="17.25" thickBot="1">
      <c r="A50" s="40" t="s">
        <v>135</v>
      </c>
      <c r="B50" s="11" t="s">
        <v>136</v>
      </c>
      <c r="C50" s="95">
        <v>123</v>
      </c>
      <c r="D50" s="92">
        <v>0</v>
      </c>
      <c r="E50" s="93">
        <v>6995669.8154556397</v>
      </c>
      <c r="F50" s="35"/>
      <c r="G50" s="53" t="s">
        <v>188</v>
      </c>
      <c r="H50" s="37">
        <f t="shared" si="6"/>
        <v>10420</v>
      </c>
      <c r="I50" s="79">
        <f t="shared" si="7"/>
        <v>1.4605647500000001E-2</v>
      </c>
      <c r="J50" s="87">
        <f t="shared" si="12"/>
        <v>616882.51780850999</v>
      </c>
      <c r="K50" s="84" t="s">
        <v>266</v>
      </c>
      <c r="L50" s="37">
        <f t="shared" si="8"/>
        <v>53.3</v>
      </c>
      <c r="M50" s="79">
        <f t="shared" si="9"/>
        <v>-1.6605166099999999E-2</v>
      </c>
      <c r="N50" s="87">
        <f t="shared" si="13"/>
        <v>17901554.358228259</v>
      </c>
      <c r="O50" s="84" t="s">
        <v>258</v>
      </c>
      <c r="P50" s="37">
        <f t="shared" si="10"/>
        <v>400</v>
      </c>
      <c r="Q50" s="79">
        <f t="shared" si="11"/>
        <v>-1.9607843100000001E-2</v>
      </c>
      <c r="R50" s="87">
        <f t="shared" si="14"/>
        <v>1031097.48813836</v>
      </c>
    </row>
    <row r="51" spans="1:18">
      <c r="A51" s="40" t="s">
        <v>127</v>
      </c>
      <c r="B51" s="11" t="s">
        <v>128</v>
      </c>
      <c r="C51" s="95">
        <v>300</v>
      </c>
      <c r="D51" s="92">
        <v>0</v>
      </c>
      <c r="E51" s="93">
        <v>5840071.4397551203</v>
      </c>
      <c r="F51" s="35"/>
    </row>
    <row r="52" spans="1:18" ht="17.25" thickBot="1">
      <c r="A52" s="40" t="s">
        <v>185</v>
      </c>
      <c r="B52" s="11" t="s">
        <v>186</v>
      </c>
      <c r="C52" s="95">
        <v>14.5</v>
      </c>
      <c r="D52" s="92">
        <v>0</v>
      </c>
      <c r="E52" s="93">
        <v>356657910.18369567</v>
      </c>
      <c r="F52" s="35"/>
    </row>
    <row r="53" spans="1:18" ht="17.25" thickBot="1">
      <c r="A53" s="40" t="s">
        <v>295</v>
      </c>
      <c r="B53" s="11" t="s">
        <v>296</v>
      </c>
      <c r="C53" s="95">
        <v>364</v>
      </c>
      <c r="D53" s="92">
        <v>0</v>
      </c>
      <c r="E53" s="93">
        <v>61519598.384102911</v>
      </c>
      <c r="F53" s="35"/>
      <c r="G53" s="250" t="s">
        <v>285</v>
      </c>
      <c r="H53" s="251"/>
      <c r="I53" s="251"/>
      <c r="J53" s="252"/>
      <c r="K53" s="250" t="s">
        <v>288</v>
      </c>
      <c r="L53" s="251"/>
      <c r="M53" s="251"/>
      <c r="N53" s="252"/>
      <c r="O53" s="250" t="s">
        <v>289</v>
      </c>
      <c r="P53" s="251"/>
      <c r="Q53" s="251"/>
      <c r="R53" s="252"/>
    </row>
    <row r="54" spans="1:18" ht="17.25" thickBot="1">
      <c r="A54" s="40" t="s">
        <v>68</v>
      </c>
      <c r="B54" s="11" t="s">
        <v>69</v>
      </c>
      <c r="C54" s="95">
        <v>4880</v>
      </c>
      <c r="D54" s="92">
        <v>-1.0235414999999999E-3</v>
      </c>
      <c r="E54" s="93">
        <v>227629.71022561</v>
      </c>
      <c r="F54" s="35"/>
      <c r="G54" s="287" t="s">
        <v>55</v>
      </c>
      <c r="H54" s="303">
        <f ca="1">NOW()</f>
        <v>44364.626167708331</v>
      </c>
      <c r="I54" s="304"/>
      <c r="J54" s="305"/>
      <c r="K54" s="302" t="s">
        <v>55</v>
      </c>
      <c r="L54" s="303">
        <f ca="1">NOW()</f>
        <v>44364.626167708331</v>
      </c>
      <c r="M54" s="304"/>
      <c r="N54" s="305"/>
      <c r="O54" s="302" t="s">
        <v>55</v>
      </c>
      <c r="P54" s="303">
        <f ca="1">NOW()</f>
        <v>44364.626167708331</v>
      </c>
      <c r="Q54" s="304"/>
      <c r="R54" s="305"/>
    </row>
    <row r="55" spans="1:18" ht="17.25" thickBot="1">
      <c r="A55" s="40" t="s">
        <v>60</v>
      </c>
      <c r="B55" s="11" t="s">
        <v>61</v>
      </c>
      <c r="C55" s="95">
        <v>837</v>
      </c>
      <c r="D55" s="92">
        <v>-1.1933174000000001E-3</v>
      </c>
      <c r="E55" s="93">
        <v>4472094.2106662896</v>
      </c>
      <c r="F55" s="35"/>
      <c r="G55" s="295"/>
      <c r="H55" s="51" t="s">
        <v>58</v>
      </c>
      <c r="I55" s="73" t="s">
        <v>59</v>
      </c>
      <c r="J55" s="69" t="s">
        <v>294</v>
      </c>
      <c r="K55" s="273"/>
      <c r="L55" s="51" t="s">
        <v>58</v>
      </c>
      <c r="M55" s="73" t="s">
        <v>59</v>
      </c>
      <c r="N55" s="69" t="s">
        <v>294</v>
      </c>
      <c r="O55" s="273"/>
      <c r="P55" s="51" t="s">
        <v>58</v>
      </c>
      <c r="Q55" s="73" t="s">
        <v>59</v>
      </c>
      <c r="R55" s="69" t="s">
        <v>294</v>
      </c>
    </row>
    <row r="56" spans="1:18">
      <c r="A56" s="40" t="s">
        <v>205</v>
      </c>
      <c r="B56" s="11" t="s">
        <v>206</v>
      </c>
      <c r="C56" s="95">
        <v>13980</v>
      </c>
      <c r="D56" s="92">
        <v>-1.4285713999999999E-3</v>
      </c>
      <c r="E56" s="93">
        <v>102835.84665307</v>
      </c>
      <c r="F56" s="35"/>
      <c r="G56" s="55" t="s">
        <v>200</v>
      </c>
      <c r="H56" s="38">
        <f t="shared" ref="H56:H75" si="15">_xlfn.IFNA(VLOOKUP(G56, $B$2:$D$200, 2, FALSE), "")</f>
        <v>165</v>
      </c>
      <c r="I56" s="76">
        <f t="shared" ref="I56:I65" si="16">_xlfn.IFNA(VLOOKUP(G56, $B$2:$D$200, 3, FALSE), "")</f>
        <v>-5.1724137900000001E-2</v>
      </c>
      <c r="J56" s="85">
        <f>_xlfn.IFNA(VLOOKUP(G56, $B$2:$E$200, 4, FALSE), "")</f>
        <v>6135364.6198973404</v>
      </c>
      <c r="K56" s="81" t="s">
        <v>72</v>
      </c>
      <c r="L56" s="38">
        <f t="shared" ref="L56:L75" si="17">_xlfn.IFNA(VLOOKUP(K56, $B$2:$D$200, 2, FALSE), "")</f>
        <v>18.600000000000001</v>
      </c>
      <c r="M56" s="76">
        <f t="shared" ref="M56:M75" si="18">_xlfn.IFNA(VLOOKUP(K56, $B$2:$D$200, 3, FALSE), "")</f>
        <v>-1.5873015899999999E-2</v>
      </c>
      <c r="N56" s="85">
        <f>_xlfn.IFNA(VLOOKUP(K56, $B$2:$E$200, 4, FALSE), "")</f>
        <v>47470358.727868147</v>
      </c>
      <c r="O56" s="81" t="s">
        <v>270</v>
      </c>
      <c r="P56" s="38">
        <f t="shared" ref="P56:P75" si="19">_xlfn.IFNA(VLOOKUP(O56, $B$2:$D$200, 2, FALSE), "")</f>
        <v>341</v>
      </c>
      <c r="Q56" s="76">
        <f t="shared" ref="Q56:Q75" si="20">_xlfn.IFNA(VLOOKUP(O56, $B$2:$D$200, 3, FALSE), "")</f>
        <v>-2.9239766000000002E-3</v>
      </c>
      <c r="R56" s="85">
        <f>_xlfn.IFNA(VLOOKUP(O56, $B$2:$E$200, 4, FALSE), "")</f>
        <v>1626904.00101003</v>
      </c>
    </row>
    <row r="57" spans="1:18">
      <c r="A57" s="40" t="s">
        <v>99</v>
      </c>
      <c r="B57" s="11" t="s">
        <v>100</v>
      </c>
      <c r="C57" s="95">
        <v>3.93</v>
      </c>
      <c r="D57" s="92">
        <v>-2.5380710999999999E-3</v>
      </c>
      <c r="E57" s="93">
        <v>1624676501.29124</v>
      </c>
      <c r="F57" s="35"/>
      <c r="G57" s="56" t="s">
        <v>230</v>
      </c>
      <c r="H57" s="39">
        <f t="shared" si="15"/>
        <v>89.6</v>
      </c>
      <c r="I57" s="77">
        <f t="shared" si="16"/>
        <v>-5.1851851900000002E-2</v>
      </c>
      <c r="J57" s="86">
        <f t="shared" ref="J57:J75" si="21">_xlfn.IFNA(VLOOKUP(G57, $B$2:$E$200, 4, FALSE), "")</f>
        <v>12397567.83327022</v>
      </c>
      <c r="K57" s="82" t="s">
        <v>266</v>
      </c>
      <c r="L57" s="39">
        <f t="shared" si="17"/>
        <v>53.3</v>
      </c>
      <c r="M57" s="77">
        <f t="shared" si="18"/>
        <v>-1.6605166099999999E-2</v>
      </c>
      <c r="N57" s="86">
        <f t="shared" ref="N57:N75" si="22">_xlfn.IFNA(VLOOKUP(K57, $B$2:$E$200, 4, FALSE), "")</f>
        <v>17901554.358228259</v>
      </c>
      <c r="O57" s="82" t="s">
        <v>192</v>
      </c>
      <c r="P57" s="39">
        <f t="shared" si="19"/>
        <v>955</v>
      </c>
      <c r="Q57" s="77">
        <f t="shared" si="20"/>
        <v>-8.3073728000000006E-3</v>
      </c>
      <c r="R57" s="86">
        <f t="shared" ref="R57:R75" si="23">_xlfn.IFNA(VLOOKUP(O57, $B$2:$E$200, 4, FALSE), "")</f>
        <v>4514778.7237765901</v>
      </c>
    </row>
    <row r="58" spans="1:18">
      <c r="A58" s="40" t="s">
        <v>269</v>
      </c>
      <c r="B58" s="11" t="s">
        <v>270</v>
      </c>
      <c r="C58" s="95">
        <v>341</v>
      </c>
      <c r="D58" s="92">
        <v>-2.9239766000000002E-3</v>
      </c>
      <c r="E58" s="93">
        <v>1626904.00101003</v>
      </c>
      <c r="F58" s="35"/>
      <c r="G58" s="56" t="s">
        <v>174</v>
      </c>
      <c r="H58" s="39">
        <f t="shared" si="15"/>
        <v>113</v>
      </c>
      <c r="I58" s="77">
        <f t="shared" si="16"/>
        <v>-5.8333333299999998E-2</v>
      </c>
      <c r="J58" s="86">
        <f t="shared" si="21"/>
        <v>73728471.767872989</v>
      </c>
      <c r="K58" s="82" t="s">
        <v>202</v>
      </c>
      <c r="L58" s="39">
        <f t="shared" si="17"/>
        <v>88.4</v>
      </c>
      <c r="M58" s="77">
        <f t="shared" si="18"/>
        <v>-1.7777777799999998E-2</v>
      </c>
      <c r="N58" s="86">
        <f t="shared" si="22"/>
        <v>17542115.492529981</v>
      </c>
      <c r="O58" s="82" t="s">
        <v>182</v>
      </c>
      <c r="P58" s="39">
        <f t="shared" si="19"/>
        <v>229</v>
      </c>
      <c r="Q58" s="77">
        <f t="shared" si="20"/>
        <v>-8.6580087000000007E-3</v>
      </c>
      <c r="R58" s="86">
        <f t="shared" si="23"/>
        <v>2172871.4937337302</v>
      </c>
    </row>
    <row r="59" spans="1:18">
      <c r="A59" s="40" t="s">
        <v>271</v>
      </c>
      <c r="B59" s="11" t="s">
        <v>272</v>
      </c>
      <c r="C59" s="95">
        <v>1260</v>
      </c>
      <c r="D59" s="92">
        <v>-3.9525691999999996E-3</v>
      </c>
      <c r="E59" s="93">
        <v>28018207.611729652</v>
      </c>
      <c r="F59" s="35"/>
      <c r="G59" s="56" t="s">
        <v>210</v>
      </c>
      <c r="H59" s="39">
        <f t="shared" si="15"/>
        <v>87</v>
      </c>
      <c r="I59" s="77">
        <f t="shared" si="16"/>
        <v>-6.25E-2</v>
      </c>
      <c r="J59" s="86">
        <f t="shared" si="21"/>
        <v>26594463.539040022</v>
      </c>
      <c r="K59" s="82" t="s">
        <v>260</v>
      </c>
      <c r="L59" s="39">
        <f t="shared" si="17"/>
        <v>56.3</v>
      </c>
      <c r="M59" s="77">
        <f t="shared" si="18"/>
        <v>-2.4263431500000002E-2</v>
      </c>
      <c r="N59" s="86">
        <f t="shared" si="22"/>
        <v>32091215.332043771</v>
      </c>
      <c r="O59" s="82" t="s">
        <v>262</v>
      </c>
      <c r="P59" s="39">
        <f t="shared" si="19"/>
        <v>482</v>
      </c>
      <c r="Q59" s="77">
        <f t="shared" si="20"/>
        <v>-1.02669405E-2</v>
      </c>
      <c r="R59" s="86">
        <f t="shared" si="23"/>
        <v>992539.59272750001</v>
      </c>
    </row>
    <row r="60" spans="1:18">
      <c r="A60" s="40" t="s">
        <v>123</v>
      </c>
      <c r="B60" s="11" t="s">
        <v>124</v>
      </c>
      <c r="C60" s="95">
        <v>2420</v>
      </c>
      <c r="D60" s="92">
        <v>-4.1152263000000001E-3</v>
      </c>
      <c r="E60" s="93">
        <v>597016.62257858994</v>
      </c>
      <c r="F60" s="35"/>
      <c r="G60" s="56" t="s">
        <v>268</v>
      </c>
      <c r="H60" s="39">
        <f t="shared" si="15"/>
        <v>25</v>
      </c>
      <c r="I60" s="77">
        <f t="shared" si="16"/>
        <v>-6.3670411999999996E-2</v>
      </c>
      <c r="J60" s="90">
        <f t="shared" si="21"/>
        <v>77670569.592864364</v>
      </c>
      <c r="K60" s="83" t="s">
        <v>240</v>
      </c>
      <c r="L60" s="44">
        <f t="shared" si="17"/>
        <v>87.1</v>
      </c>
      <c r="M60" s="78">
        <f t="shared" si="18"/>
        <v>-4.2857142899999999E-2</v>
      </c>
      <c r="N60" s="90">
        <f t="shared" si="22"/>
        <v>16248975.60984293</v>
      </c>
      <c r="O60" s="83" t="s">
        <v>280</v>
      </c>
      <c r="P60" s="44">
        <f t="shared" si="19"/>
        <v>806</v>
      </c>
      <c r="Q60" s="78">
        <f t="shared" si="20"/>
        <v>-1.2254902E-2</v>
      </c>
      <c r="R60" s="90">
        <f t="shared" si="23"/>
        <v>606732.55892812996</v>
      </c>
    </row>
    <row r="61" spans="1:18">
      <c r="A61" s="40" t="s">
        <v>109</v>
      </c>
      <c r="B61" s="11" t="s">
        <v>110</v>
      </c>
      <c r="C61" s="95">
        <v>1195</v>
      </c>
      <c r="D61" s="92">
        <v>-4.1666667000000001E-3</v>
      </c>
      <c r="E61" s="93">
        <v>438697.03577660001</v>
      </c>
      <c r="F61" s="35"/>
      <c r="G61" s="60" t="s">
        <v>238</v>
      </c>
      <c r="H61" s="45">
        <f t="shared" si="15"/>
        <v>81.8</v>
      </c>
      <c r="I61" s="80">
        <f t="shared" si="16"/>
        <v>-6.5142857100000007E-2</v>
      </c>
      <c r="J61" s="99">
        <f t="shared" si="21"/>
        <v>10184453.34459088</v>
      </c>
      <c r="K61" s="82" t="s">
        <v>230</v>
      </c>
      <c r="L61" s="39">
        <f t="shared" si="17"/>
        <v>89.6</v>
      </c>
      <c r="M61" s="77">
        <f t="shared" si="18"/>
        <v>-5.1851851900000002E-2</v>
      </c>
      <c r="N61" s="99">
        <f t="shared" si="22"/>
        <v>12397567.83327022</v>
      </c>
      <c r="O61" s="82" t="s">
        <v>216</v>
      </c>
      <c r="P61" s="39">
        <f t="shared" si="19"/>
        <v>238</v>
      </c>
      <c r="Q61" s="77">
        <f t="shared" si="20"/>
        <v>-1.2448132799999999E-2</v>
      </c>
      <c r="R61" s="99">
        <f t="shared" si="23"/>
        <v>2887181.3144532</v>
      </c>
    </row>
    <row r="62" spans="1:18">
      <c r="A62" s="40" t="s">
        <v>211</v>
      </c>
      <c r="B62" s="11" t="s">
        <v>212</v>
      </c>
      <c r="C62" s="95">
        <v>55.1</v>
      </c>
      <c r="D62" s="92">
        <v>-7.2072072000000003E-3</v>
      </c>
      <c r="E62" s="93">
        <v>45059213.868940599</v>
      </c>
      <c r="F62" s="35"/>
      <c r="G62" s="56" t="s">
        <v>198</v>
      </c>
      <c r="H62" s="39">
        <f t="shared" si="15"/>
        <v>13.9</v>
      </c>
      <c r="I62" s="77">
        <f t="shared" si="16"/>
        <v>-7.3333333299999998E-2</v>
      </c>
      <c r="J62" s="86">
        <f t="shared" si="21"/>
        <v>551446241.19137526</v>
      </c>
      <c r="K62" s="82" t="s">
        <v>210</v>
      </c>
      <c r="L62" s="39">
        <f t="shared" si="17"/>
        <v>87</v>
      </c>
      <c r="M62" s="77">
        <f t="shared" si="18"/>
        <v>-6.25E-2</v>
      </c>
      <c r="N62" s="86">
        <f t="shared" si="22"/>
        <v>26594463.539040022</v>
      </c>
      <c r="O62" s="82" t="s">
        <v>170</v>
      </c>
      <c r="P62" s="39">
        <f t="shared" si="19"/>
        <v>243</v>
      </c>
      <c r="Q62" s="77">
        <f t="shared" si="20"/>
        <v>-1.6194331999999999E-2</v>
      </c>
      <c r="R62" s="86">
        <f t="shared" si="23"/>
        <v>1409190.35852234</v>
      </c>
    </row>
    <row r="63" spans="1:18">
      <c r="A63" s="40" t="s">
        <v>191</v>
      </c>
      <c r="B63" s="11" t="s">
        <v>192</v>
      </c>
      <c r="C63" s="95">
        <v>955</v>
      </c>
      <c r="D63" s="92">
        <v>-8.3073728000000006E-3</v>
      </c>
      <c r="E63" s="93">
        <v>4514778.7237765901</v>
      </c>
      <c r="F63" s="35"/>
      <c r="G63" s="56" t="s">
        <v>232</v>
      </c>
      <c r="H63" s="39">
        <f t="shared" si="15"/>
        <v>97.2</v>
      </c>
      <c r="I63" s="77">
        <f t="shared" si="16"/>
        <v>-7.42857143E-2</v>
      </c>
      <c r="J63" s="86">
        <f t="shared" si="21"/>
        <v>84187125.522196308</v>
      </c>
      <c r="K63" s="82" t="s">
        <v>268</v>
      </c>
      <c r="L63" s="39">
        <f t="shared" si="17"/>
        <v>25</v>
      </c>
      <c r="M63" s="77">
        <f t="shared" si="18"/>
        <v>-6.3670411999999996E-2</v>
      </c>
      <c r="N63" s="86">
        <f t="shared" si="22"/>
        <v>77670569.592864364</v>
      </c>
      <c r="O63" s="82" t="s">
        <v>258</v>
      </c>
      <c r="P63" s="39">
        <f t="shared" si="19"/>
        <v>400</v>
      </c>
      <c r="Q63" s="77">
        <f t="shared" si="20"/>
        <v>-1.9607843100000001E-2</v>
      </c>
      <c r="R63" s="86">
        <f t="shared" si="23"/>
        <v>1031097.48813836</v>
      </c>
    </row>
    <row r="64" spans="1:18">
      <c r="A64" s="40" t="s">
        <v>181</v>
      </c>
      <c r="B64" s="11" t="s">
        <v>182</v>
      </c>
      <c r="C64" s="95">
        <v>229</v>
      </c>
      <c r="D64" s="92">
        <v>-8.6580087000000007E-3</v>
      </c>
      <c r="E64" s="93">
        <v>2172871.4937337302</v>
      </c>
      <c r="F64" s="35"/>
      <c r="G64" s="56" t="s">
        <v>140</v>
      </c>
      <c r="H64" s="39">
        <f t="shared" si="15"/>
        <v>2390</v>
      </c>
      <c r="I64" s="77">
        <f t="shared" si="16"/>
        <v>-8.0769230799999994E-2</v>
      </c>
      <c r="J64" s="86">
        <f t="shared" si="21"/>
        <v>1789910.0122769999</v>
      </c>
      <c r="K64" s="82" t="s">
        <v>238</v>
      </c>
      <c r="L64" s="39">
        <f t="shared" si="17"/>
        <v>81.8</v>
      </c>
      <c r="M64" s="77">
        <f t="shared" si="18"/>
        <v>-6.5142857100000007E-2</v>
      </c>
      <c r="N64" s="86">
        <f t="shared" si="22"/>
        <v>10184453.34459088</v>
      </c>
      <c r="O64" s="82" t="s">
        <v>284</v>
      </c>
      <c r="P64" s="39">
        <f t="shared" si="19"/>
        <v>193</v>
      </c>
      <c r="Q64" s="77">
        <f t="shared" si="20"/>
        <v>-2.0304568499999998E-2</v>
      </c>
      <c r="R64" s="86">
        <f t="shared" si="23"/>
        <v>3679814.5987498099</v>
      </c>
    </row>
    <row r="65" spans="1:18" ht="17.25" thickBot="1">
      <c r="A65" s="40" t="s">
        <v>223</v>
      </c>
      <c r="B65" s="11" t="s">
        <v>224</v>
      </c>
      <c r="C65" s="95">
        <v>1130</v>
      </c>
      <c r="D65" s="92">
        <v>-8.7719297999999998E-3</v>
      </c>
      <c r="E65" s="93">
        <v>5355808.85626709</v>
      </c>
      <c r="F65" s="35"/>
      <c r="G65" s="57" t="s">
        <v>162</v>
      </c>
      <c r="H65" s="37">
        <f t="shared" si="15"/>
        <v>664</v>
      </c>
      <c r="I65" s="79">
        <f t="shared" si="16"/>
        <v>-0.10991957099999999</v>
      </c>
      <c r="J65" s="87">
        <f t="shared" si="21"/>
        <v>69595160.596599624</v>
      </c>
      <c r="K65" s="84" t="s">
        <v>198</v>
      </c>
      <c r="L65" s="37">
        <f t="shared" si="17"/>
        <v>13.9</v>
      </c>
      <c r="M65" s="79">
        <f t="shared" si="18"/>
        <v>-7.3333333299999998E-2</v>
      </c>
      <c r="N65" s="87">
        <f t="shared" si="22"/>
        <v>551446241.19137526</v>
      </c>
      <c r="O65" s="84" t="s">
        <v>226</v>
      </c>
      <c r="P65" s="37">
        <f t="shared" si="19"/>
        <v>211</v>
      </c>
      <c r="Q65" s="79">
        <f t="shared" si="20"/>
        <v>-2.3148148100000002E-2</v>
      </c>
      <c r="R65" s="87">
        <f t="shared" si="23"/>
        <v>2689344.0714452099</v>
      </c>
    </row>
    <row r="66" spans="1:18">
      <c r="A66" s="40" t="s">
        <v>133</v>
      </c>
      <c r="B66" s="11" t="s">
        <v>134</v>
      </c>
      <c r="C66" s="95">
        <v>79.099999999999994</v>
      </c>
      <c r="D66" s="92">
        <v>-1.0012515600000001E-2</v>
      </c>
      <c r="E66" s="93">
        <v>8840288.1058843806</v>
      </c>
      <c r="F66" s="35"/>
      <c r="G66" s="56" t="s">
        <v>254</v>
      </c>
      <c r="H66" s="38">
        <f t="shared" si="15"/>
        <v>17.5</v>
      </c>
      <c r="I66" s="76">
        <f t="shared" ref="I66:I75" si="24">_xlfn.IFNA(VLOOKUP(G66, $B$2:$D$200, 3, FALSE), "")</f>
        <v>-0.1161616162</v>
      </c>
      <c r="J66" s="85">
        <f t="shared" si="21"/>
        <v>130468089.66630135</v>
      </c>
      <c r="K66" s="81" t="s">
        <v>232</v>
      </c>
      <c r="L66" s="38">
        <f t="shared" si="17"/>
        <v>97.2</v>
      </c>
      <c r="M66" s="76">
        <f t="shared" si="18"/>
        <v>-7.42857143E-2</v>
      </c>
      <c r="N66" s="85">
        <f t="shared" si="22"/>
        <v>84187125.522196308</v>
      </c>
      <c r="O66" s="81" t="s">
        <v>246</v>
      </c>
      <c r="P66" s="38">
        <f t="shared" si="19"/>
        <v>249</v>
      </c>
      <c r="Q66" s="76">
        <f t="shared" si="20"/>
        <v>-2.35294118E-2</v>
      </c>
      <c r="R66" s="85">
        <f t="shared" si="23"/>
        <v>4768352.2524355501</v>
      </c>
    </row>
    <row r="67" spans="1:18">
      <c r="A67" s="40" t="s">
        <v>261</v>
      </c>
      <c r="B67" s="11" t="s">
        <v>262</v>
      </c>
      <c r="C67" s="95">
        <v>482</v>
      </c>
      <c r="D67" s="92">
        <v>-1.02669405E-2</v>
      </c>
      <c r="E67" s="93">
        <v>992539.59272750001</v>
      </c>
      <c r="F67" s="35"/>
      <c r="G67" s="56" t="s">
        <v>282</v>
      </c>
      <c r="H67" s="39">
        <f t="shared" si="15"/>
        <v>49.3</v>
      </c>
      <c r="I67" s="77">
        <f t="shared" si="24"/>
        <v>-0.1180679785</v>
      </c>
      <c r="J67" s="86">
        <f t="shared" si="21"/>
        <v>33462951.05101468</v>
      </c>
      <c r="K67" s="82" t="s">
        <v>254</v>
      </c>
      <c r="L67" s="39">
        <f t="shared" si="17"/>
        <v>17.5</v>
      </c>
      <c r="M67" s="77">
        <f t="shared" si="18"/>
        <v>-0.1161616162</v>
      </c>
      <c r="N67" s="86">
        <f t="shared" si="22"/>
        <v>130468089.66630135</v>
      </c>
      <c r="O67" s="82" t="s">
        <v>256</v>
      </c>
      <c r="P67" s="39">
        <f t="shared" si="19"/>
        <v>142</v>
      </c>
      <c r="Q67" s="77">
        <f t="shared" si="20"/>
        <v>-2.73972603E-2</v>
      </c>
      <c r="R67" s="86">
        <f t="shared" si="23"/>
        <v>26382090.598520558</v>
      </c>
    </row>
    <row r="68" spans="1:18">
      <c r="A68" s="40" t="s">
        <v>89</v>
      </c>
      <c r="B68" s="11" t="s">
        <v>90</v>
      </c>
      <c r="C68" s="95">
        <v>191900</v>
      </c>
      <c r="D68" s="92">
        <v>-1.0569734500000001E-2</v>
      </c>
      <c r="E68" s="93">
        <v>6687.6106656499996</v>
      </c>
      <c r="F68" s="35"/>
      <c r="G68" s="56" t="s">
        <v>218</v>
      </c>
      <c r="H68" s="39">
        <f t="shared" si="15"/>
        <v>4.97</v>
      </c>
      <c r="I68" s="77">
        <f t="shared" si="24"/>
        <v>-0.12345679010000001</v>
      </c>
      <c r="J68" s="86">
        <f t="shared" si="21"/>
        <v>452685059.18313318</v>
      </c>
      <c r="K68" s="82" t="s">
        <v>282</v>
      </c>
      <c r="L68" s="39">
        <f t="shared" si="17"/>
        <v>49.3</v>
      </c>
      <c r="M68" s="77">
        <f t="shared" si="18"/>
        <v>-0.1180679785</v>
      </c>
      <c r="N68" s="86">
        <f t="shared" si="22"/>
        <v>33462951.05101468</v>
      </c>
      <c r="O68" s="82" t="s">
        <v>82</v>
      </c>
      <c r="P68" s="39">
        <f t="shared" si="19"/>
        <v>790</v>
      </c>
      <c r="Q68" s="77">
        <f t="shared" si="20"/>
        <v>-2.8290282900000002E-2</v>
      </c>
      <c r="R68" s="86">
        <f t="shared" si="23"/>
        <v>728270.10078515997</v>
      </c>
    </row>
    <row r="69" spans="1:18">
      <c r="A69" s="40" t="s">
        <v>117</v>
      </c>
      <c r="B69" s="11" t="s">
        <v>118</v>
      </c>
      <c r="C69" s="95">
        <v>4865</v>
      </c>
      <c r="D69" s="92">
        <v>-1.21827411E-2</v>
      </c>
      <c r="E69" s="93">
        <v>396787.76237307</v>
      </c>
      <c r="F69" s="35"/>
      <c r="G69" s="56" t="s">
        <v>234</v>
      </c>
      <c r="H69" s="39">
        <f t="shared" si="15"/>
        <v>269</v>
      </c>
      <c r="I69" s="77">
        <f t="shared" si="24"/>
        <v>-0.14603174599999999</v>
      </c>
      <c r="J69" s="86">
        <f t="shared" si="21"/>
        <v>9064958.7052806802</v>
      </c>
      <c r="K69" s="82" t="s">
        <v>218</v>
      </c>
      <c r="L69" s="39">
        <f t="shared" si="17"/>
        <v>4.97</v>
      </c>
      <c r="M69" s="77">
        <f t="shared" si="18"/>
        <v>-0.12345679010000001</v>
      </c>
      <c r="N69" s="86">
        <f t="shared" si="22"/>
        <v>452685059.18313318</v>
      </c>
      <c r="O69" s="82" t="s">
        <v>54</v>
      </c>
      <c r="P69" s="39">
        <f t="shared" si="19"/>
        <v>236</v>
      </c>
      <c r="Q69" s="77">
        <f t="shared" si="20"/>
        <v>-2.8806584400000002E-2</v>
      </c>
      <c r="R69" s="86">
        <f t="shared" si="23"/>
        <v>2786509.2142070802</v>
      </c>
    </row>
    <row r="70" spans="1:18">
      <c r="A70" s="40" t="s">
        <v>279</v>
      </c>
      <c r="B70" s="11" t="s">
        <v>280</v>
      </c>
      <c r="C70" s="95">
        <v>806</v>
      </c>
      <c r="D70" s="92">
        <v>-1.2254902E-2</v>
      </c>
      <c r="E70" s="93">
        <v>606732.55892812996</v>
      </c>
      <c r="F70" s="35"/>
      <c r="G70" s="56" t="s">
        <v>208</v>
      </c>
      <c r="H70" s="39">
        <f t="shared" si="15"/>
        <v>75.7</v>
      </c>
      <c r="I70" s="77">
        <f t="shared" si="24"/>
        <v>-0.1570155902</v>
      </c>
      <c r="J70" s="90">
        <f t="shared" si="21"/>
        <v>91013891.749889895</v>
      </c>
      <c r="K70" s="83" t="s">
        <v>208</v>
      </c>
      <c r="L70" s="44">
        <f t="shared" si="17"/>
        <v>75.7</v>
      </c>
      <c r="M70" s="78">
        <f t="shared" si="18"/>
        <v>-0.1570155902</v>
      </c>
      <c r="N70" s="90">
        <f t="shared" si="22"/>
        <v>91013891.749889895</v>
      </c>
      <c r="O70" s="83" t="s">
        <v>88</v>
      </c>
      <c r="P70" s="44">
        <f t="shared" si="19"/>
        <v>383</v>
      </c>
      <c r="Q70" s="78">
        <f t="shared" si="20"/>
        <v>-4.2500000000000003E-2</v>
      </c>
      <c r="R70" s="90">
        <f t="shared" si="23"/>
        <v>95275136.059765056</v>
      </c>
    </row>
    <row r="71" spans="1:18">
      <c r="A71" s="40" t="s">
        <v>263</v>
      </c>
      <c r="B71" s="11" t="s">
        <v>264</v>
      </c>
      <c r="C71" s="95">
        <v>72.2</v>
      </c>
      <c r="D71" s="92">
        <v>-1.23119015E-2</v>
      </c>
      <c r="E71" s="93">
        <v>12545582.444078829</v>
      </c>
      <c r="F71" s="35"/>
      <c r="G71" s="60" t="s">
        <v>252</v>
      </c>
      <c r="H71" s="45">
        <f t="shared" si="15"/>
        <v>85.5</v>
      </c>
      <c r="I71" s="80">
        <f t="shared" si="24"/>
        <v>-0.1617647059</v>
      </c>
      <c r="J71" s="99">
        <f t="shared" si="21"/>
        <v>26609983.49616681</v>
      </c>
      <c r="K71" s="82" t="s">
        <v>252</v>
      </c>
      <c r="L71" s="39">
        <f t="shared" si="17"/>
        <v>85.5</v>
      </c>
      <c r="M71" s="77">
        <f t="shared" si="18"/>
        <v>-0.1617647059</v>
      </c>
      <c r="N71" s="99">
        <f t="shared" si="22"/>
        <v>26609983.49616681</v>
      </c>
      <c r="O71" s="82" t="s">
        <v>112</v>
      </c>
      <c r="P71" s="39">
        <f t="shared" si="19"/>
        <v>128</v>
      </c>
      <c r="Q71" s="77">
        <f t="shared" si="20"/>
        <v>-4.4776119400000002E-2</v>
      </c>
      <c r="R71" s="99">
        <f t="shared" si="23"/>
        <v>45170412.133554131</v>
      </c>
    </row>
    <row r="72" spans="1:18">
      <c r="A72" s="40" t="s">
        <v>215</v>
      </c>
      <c r="B72" s="11" t="s">
        <v>216</v>
      </c>
      <c r="C72" s="95">
        <v>238</v>
      </c>
      <c r="D72" s="92">
        <v>-1.2448132799999999E-2</v>
      </c>
      <c r="E72" s="93">
        <v>2887181.3144532</v>
      </c>
      <c r="F72" s="35"/>
      <c r="G72" s="56" t="s">
        <v>236</v>
      </c>
      <c r="H72" s="39">
        <f t="shared" si="15"/>
        <v>15</v>
      </c>
      <c r="I72" s="77">
        <f t="shared" si="24"/>
        <v>-0.1620111732</v>
      </c>
      <c r="J72" s="86">
        <f t="shared" si="21"/>
        <v>618828466.48313415</v>
      </c>
      <c r="K72" s="82" t="s">
        <v>236</v>
      </c>
      <c r="L72" s="39">
        <f t="shared" si="17"/>
        <v>15</v>
      </c>
      <c r="M72" s="77">
        <f t="shared" si="18"/>
        <v>-0.1620111732</v>
      </c>
      <c r="N72" s="86">
        <f t="shared" si="22"/>
        <v>618828466.48313415</v>
      </c>
      <c r="O72" s="82" t="s">
        <v>200</v>
      </c>
      <c r="P72" s="39">
        <f t="shared" si="19"/>
        <v>165</v>
      </c>
      <c r="Q72" s="77">
        <f t="shared" si="20"/>
        <v>-5.1724137900000001E-2</v>
      </c>
      <c r="R72" s="86">
        <f t="shared" si="23"/>
        <v>6135364.6198973404</v>
      </c>
    </row>
    <row r="73" spans="1:18">
      <c r="A73" s="40" t="s">
        <v>145</v>
      </c>
      <c r="B73" s="11" t="s">
        <v>146</v>
      </c>
      <c r="C73" s="95">
        <v>9005</v>
      </c>
      <c r="D73" s="92">
        <v>-1.26096491E-2</v>
      </c>
      <c r="E73" s="93">
        <v>96227.159440610005</v>
      </c>
      <c r="F73" s="35"/>
      <c r="G73" s="56" t="s">
        <v>172</v>
      </c>
      <c r="H73" s="39">
        <f t="shared" si="15"/>
        <v>4.2699999999999996</v>
      </c>
      <c r="I73" s="77">
        <f t="shared" si="24"/>
        <v>-0.16438356160000001</v>
      </c>
      <c r="J73" s="86">
        <f t="shared" si="21"/>
        <v>881737610.78408277</v>
      </c>
      <c r="K73" s="82" t="s">
        <v>172</v>
      </c>
      <c r="L73" s="39">
        <f t="shared" si="17"/>
        <v>4.2699999999999996</v>
      </c>
      <c r="M73" s="77">
        <f t="shared" si="18"/>
        <v>-0.16438356160000001</v>
      </c>
      <c r="N73" s="86">
        <f t="shared" si="22"/>
        <v>881737610.78408277</v>
      </c>
      <c r="O73" s="82" t="s">
        <v>174</v>
      </c>
      <c r="P73" s="39">
        <f t="shared" si="19"/>
        <v>113</v>
      </c>
      <c r="Q73" s="77">
        <f t="shared" si="20"/>
        <v>-5.8333333299999998E-2</v>
      </c>
      <c r="R73" s="86">
        <f t="shared" si="23"/>
        <v>73728471.767872989</v>
      </c>
    </row>
    <row r="74" spans="1:18">
      <c r="A74" s="40" t="s">
        <v>243</v>
      </c>
      <c r="B74" s="11" t="s">
        <v>244</v>
      </c>
      <c r="C74" s="95">
        <v>1485</v>
      </c>
      <c r="D74" s="92">
        <v>-1.32890365E-2</v>
      </c>
      <c r="E74" s="93">
        <v>695424.53770580003</v>
      </c>
      <c r="F74" s="35"/>
      <c r="G74" s="56" t="s">
        <v>250</v>
      </c>
      <c r="H74" s="39">
        <f t="shared" si="15"/>
        <v>52.7</v>
      </c>
      <c r="I74" s="77">
        <f t="shared" si="24"/>
        <v>-0.16876971609999999</v>
      </c>
      <c r="J74" s="86">
        <f t="shared" si="21"/>
        <v>94545006.10602656</v>
      </c>
      <c r="K74" s="82" t="s">
        <v>250</v>
      </c>
      <c r="L74" s="39">
        <f t="shared" si="17"/>
        <v>52.7</v>
      </c>
      <c r="M74" s="77">
        <f t="shared" si="18"/>
        <v>-0.16876971609999999</v>
      </c>
      <c r="N74" s="86">
        <f t="shared" si="22"/>
        <v>94545006.10602656</v>
      </c>
      <c r="O74" s="82" t="s">
        <v>162</v>
      </c>
      <c r="P74" s="39">
        <f t="shared" si="19"/>
        <v>664</v>
      </c>
      <c r="Q74" s="77">
        <f t="shared" si="20"/>
        <v>-0.10991957099999999</v>
      </c>
      <c r="R74" s="86">
        <f t="shared" si="23"/>
        <v>69595160.596599624</v>
      </c>
    </row>
    <row r="75" spans="1:18" ht="17.25" thickBot="1">
      <c r="A75" s="40" t="s">
        <v>71</v>
      </c>
      <c r="B75" s="11" t="s">
        <v>72</v>
      </c>
      <c r="C75" s="95">
        <v>18.600000000000001</v>
      </c>
      <c r="D75" s="92">
        <v>-1.5873015899999999E-2</v>
      </c>
      <c r="E75" s="93">
        <v>47470358.727868147</v>
      </c>
      <c r="F75" s="35"/>
      <c r="G75" s="57" t="s">
        <v>122</v>
      </c>
      <c r="H75" s="37">
        <f t="shared" si="15"/>
        <v>19.3</v>
      </c>
      <c r="I75" s="79">
        <f t="shared" si="24"/>
        <v>-0.20247933879999999</v>
      </c>
      <c r="J75" s="87">
        <f t="shared" si="21"/>
        <v>211791677.5514653</v>
      </c>
      <c r="K75" s="84" t="s">
        <v>122</v>
      </c>
      <c r="L75" s="37">
        <f t="shared" si="17"/>
        <v>19.3</v>
      </c>
      <c r="M75" s="79">
        <f t="shared" si="18"/>
        <v>-0.20247933879999999</v>
      </c>
      <c r="N75" s="87">
        <f t="shared" si="22"/>
        <v>211791677.5514653</v>
      </c>
      <c r="O75" s="84" t="s">
        <v>234</v>
      </c>
      <c r="P75" s="37">
        <f t="shared" si="19"/>
        <v>269</v>
      </c>
      <c r="Q75" s="79">
        <f t="shared" si="20"/>
        <v>-0.14603174599999999</v>
      </c>
      <c r="R75" s="87">
        <f t="shared" si="23"/>
        <v>9064958.7052806802</v>
      </c>
    </row>
    <row r="76" spans="1:18">
      <c r="A76" s="40" t="s">
        <v>169</v>
      </c>
      <c r="B76" s="11" t="s">
        <v>170</v>
      </c>
      <c r="C76" s="95">
        <v>243</v>
      </c>
      <c r="D76" s="92">
        <v>-1.6194331999999999E-2</v>
      </c>
      <c r="E76" s="93">
        <v>1409190.35852234</v>
      </c>
      <c r="F76" s="35"/>
      <c r="G76" s="35"/>
      <c r="H76" s="35"/>
      <c r="I76" s="35"/>
    </row>
    <row r="77" spans="1:18">
      <c r="A77" s="40" t="s">
        <v>265</v>
      </c>
      <c r="B77" s="11" t="s">
        <v>266</v>
      </c>
      <c r="C77" s="95">
        <v>53.3</v>
      </c>
      <c r="D77" s="92">
        <v>-1.6605166099999999E-2</v>
      </c>
      <c r="E77" s="93">
        <v>17901554.358228259</v>
      </c>
      <c r="F77" s="35"/>
      <c r="G77" s="35"/>
      <c r="H77" s="35"/>
      <c r="I77" s="35"/>
    </row>
    <row r="78" spans="1:18">
      <c r="A78" s="40" t="s">
        <v>201</v>
      </c>
      <c r="B78" s="11" t="s">
        <v>202</v>
      </c>
      <c r="C78" s="95">
        <v>88.4</v>
      </c>
      <c r="D78" s="92">
        <v>-1.7777777799999998E-2</v>
      </c>
      <c r="E78" s="93">
        <v>17542115.492529981</v>
      </c>
      <c r="F78" s="35"/>
      <c r="G78" s="35"/>
      <c r="H78" s="35"/>
      <c r="I78" s="35"/>
    </row>
    <row r="79" spans="1:18">
      <c r="A79" s="40" t="s">
        <v>149</v>
      </c>
      <c r="B79" s="11" t="s">
        <v>150</v>
      </c>
      <c r="C79" s="95">
        <v>2690</v>
      </c>
      <c r="D79" s="92">
        <v>-1.8248175200000001E-2</v>
      </c>
      <c r="E79" s="93">
        <v>1577939.43277667</v>
      </c>
      <c r="F79" s="35"/>
      <c r="G79" s="35"/>
      <c r="H79" s="35"/>
      <c r="I79" s="35"/>
    </row>
    <row r="80" spans="1:18">
      <c r="A80" s="40" t="s">
        <v>257</v>
      </c>
      <c r="B80" s="11" t="s">
        <v>258</v>
      </c>
      <c r="C80" s="95">
        <v>400</v>
      </c>
      <c r="D80" s="92">
        <v>-1.9607843100000001E-2</v>
      </c>
      <c r="E80" s="93">
        <v>1031097.48813836</v>
      </c>
      <c r="F80" s="35"/>
      <c r="G80" s="35"/>
      <c r="H80" s="35"/>
      <c r="I80" s="35"/>
    </row>
    <row r="81" spans="1:9">
      <c r="A81" s="40" t="s">
        <v>273</v>
      </c>
      <c r="B81" s="11" t="s">
        <v>274</v>
      </c>
      <c r="C81" s="95">
        <v>7350</v>
      </c>
      <c r="D81" s="92">
        <v>-0.02</v>
      </c>
      <c r="E81" s="93">
        <v>294812.4122503</v>
      </c>
      <c r="F81" s="35"/>
      <c r="G81" s="35"/>
      <c r="H81" s="35"/>
      <c r="I81" s="35"/>
    </row>
    <row r="82" spans="1:9">
      <c r="A82" s="40" t="s">
        <v>283</v>
      </c>
      <c r="B82" s="11" t="s">
        <v>284</v>
      </c>
      <c r="C82" s="95">
        <v>193</v>
      </c>
      <c r="D82" s="92">
        <v>-2.0304568499999998E-2</v>
      </c>
      <c r="E82" s="93">
        <v>3679814.5987498099</v>
      </c>
      <c r="F82" s="35"/>
      <c r="G82" s="35"/>
      <c r="H82" s="35"/>
      <c r="I82" s="35"/>
    </row>
    <row r="83" spans="1:9">
      <c r="A83" s="40" t="s">
        <v>203</v>
      </c>
      <c r="B83" s="11" t="s">
        <v>204</v>
      </c>
      <c r="C83" s="95">
        <v>2975</v>
      </c>
      <c r="D83" s="92">
        <v>-2.13815789E-2</v>
      </c>
      <c r="E83" s="93">
        <v>818570.04313795001</v>
      </c>
      <c r="F83" s="35"/>
      <c r="G83" s="35"/>
      <c r="H83" s="35"/>
      <c r="I83" s="35"/>
    </row>
    <row r="84" spans="1:9">
      <c r="A84" s="40" t="s">
        <v>225</v>
      </c>
      <c r="B84" s="11" t="s">
        <v>226</v>
      </c>
      <c r="C84" s="95">
        <v>211</v>
      </c>
      <c r="D84" s="92">
        <v>-2.3148148100000002E-2</v>
      </c>
      <c r="E84" s="93">
        <v>2689344.0714452099</v>
      </c>
      <c r="F84" s="35"/>
      <c r="G84" s="35"/>
      <c r="H84" s="35"/>
      <c r="I84" s="35"/>
    </row>
    <row r="85" spans="1:9">
      <c r="A85" s="40" t="s">
        <v>245</v>
      </c>
      <c r="B85" s="11" t="s">
        <v>246</v>
      </c>
      <c r="C85" s="95">
        <v>249</v>
      </c>
      <c r="D85" s="92">
        <v>-2.35294118E-2</v>
      </c>
      <c r="E85" s="93">
        <v>4768352.2524355501</v>
      </c>
      <c r="F85" s="35"/>
      <c r="G85" s="35"/>
      <c r="H85" s="35"/>
      <c r="I85" s="35"/>
    </row>
    <row r="86" spans="1:9">
      <c r="A86" s="40" t="s">
        <v>193</v>
      </c>
      <c r="B86" s="11" t="s">
        <v>194</v>
      </c>
      <c r="C86" s="95">
        <v>6490</v>
      </c>
      <c r="D86" s="92">
        <v>-2.4060150400000001E-2</v>
      </c>
      <c r="E86" s="93">
        <v>190920.74528880001</v>
      </c>
      <c r="F86" s="35"/>
      <c r="G86" s="35"/>
      <c r="H86" s="35"/>
      <c r="I86" s="35"/>
    </row>
    <row r="87" spans="1:9">
      <c r="A87" s="40" t="s">
        <v>259</v>
      </c>
      <c r="B87" s="11" t="s">
        <v>260</v>
      </c>
      <c r="C87" s="95">
        <v>56.3</v>
      </c>
      <c r="D87" s="92">
        <v>-2.4263431500000002E-2</v>
      </c>
      <c r="E87" s="93">
        <v>32091215.332043771</v>
      </c>
      <c r="F87" s="35"/>
      <c r="G87" s="35"/>
      <c r="H87" s="35"/>
      <c r="I87" s="35"/>
    </row>
    <row r="88" spans="1:9">
      <c r="A88" s="40" t="s">
        <v>255</v>
      </c>
      <c r="B88" s="11" t="s">
        <v>256</v>
      </c>
      <c r="C88" s="95">
        <v>142</v>
      </c>
      <c r="D88" s="92">
        <v>-2.73972603E-2</v>
      </c>
      <c r="E88" s="93">
        <v>26382090.598520558</v>
      </c>
      <c r="F88" s="35"/>
      <c r="G88" s="35"/>
      <c r="H88" s="35"/>
      <c r="I88" s="35"/>
    </row>
    <row r="89" spans="1:9">
      <c r="A89" s="40" t="s">
        <v>66</v>
      </c>
      <c r="B89" s="11" t="s">
        <v>67</v>
      </c>
      <c r="C89" s="95">
        <v>3610</v>
      </c>
      <c r="D89" s="92">
        <v>-2.82637954E-2</v>
      </c>
      <c r="E89" s="93">
        <v>355293.16879646998</v>
      </c>
      <c r="F89" s="35"/>
      <c r="G89" s="35"/>
      <c r="H89" s="35"/>
      <c r="I89" s="35"/>
    </row>
    <row r="90" spans="1:9">
      <c r="A90" s="40" t="s">
        <v>81</v>
      </c>
      <c r="B90" s="11" t="s">
        <v>82</v>
      </c>
      <c r="C90" s="95">
        <v>790</v>
      </c>
      <c r="D90" s="92">
        <v>-2.8290282900000002E-2</v>
      </c>
      <c r="E90" s="93">
        <v>728270.10078515997</v>
      </c>
      <c r="F90" s="35"/>
      <c r="G90" s="35"/>
      <c r="H90" s="35"/>
      <c r="I90" s="35"/>
    </row>
    <row r="91" spans="1:9">
      <c r="A91" s="40" t="s">
        <v>53</v>
      </c>
      <c r="B91" s="11" t="s">
        <v>54</v>
      </c>
      <c r="C91" s="95">
        <v>236</v>
      </c>
      <c r="D91" s="92">
        <v>-2.8806584400000002E-2</v>
      </c>
      <c r="E91" s="93">
        <v>2786509.2142070802</v>
      </c>
      <c r="F91" s="35"/>
      <c r="G91" s="35"/>
      <c r="H91" s="35"/>
      <c r="I91" s="35"/>
    </row>
    <row r="92" spans="1:9">
      <c r="A92" s="40" t="s">
        <v>275</v>
      </c>
      <c r="B92" s="11" t="s">
        <v>276</v>
      </c>
      <c r="C92" s="95">
        <v>2455</v>
      </c>
      <c r="D92" s="92">
        <v>-2.9644268800000002E-2</v>
      </c>
      <c r="E92" s="93">
        <v>560368.84040989005</v>
      </c>
      <c r="F92" s="35"/>
      <c r="G92" s="35"/>
      <c r="H92" s="35"/>
      <c r="I92" s="35"/>
    </row>
    <row r="93" spans="1:9">
      <c r="A93" s="40" t="s">
        <v>189</v>
      </c>
      <c r="B93" s="11" t="s">
        <v>190</v>
      </c>
      <c r="C93" s="95">
        <v>52020</v>
      </c>
      <c r="D93" s="92">
        <v>-3.88026608E-2</v>
      </c>
      <c r="E93" s="93">
        <v>158586.06183023</v>
      </c>
      <c r="F93" s="35"/>
      <c r="G93" s="35"/>
      <c r="H93" s="35"/>
      <c r="I93" s="35"/>
    </row>
    <row r="94" spans="1:9">
      <c r="A94" s="40" t="s">
        <v>247</v>
      </c>
      <c r="B94" s="11" t="s">
        <v>248</v>
      </c>
      <c r="C94" s="95">
        <v>1210</v>
      </c>
      <c r="D94" s="92">
        <v>-3.9682539699999998E-2</v>
      </c>
      <c r="E94" s="93">
        <v>1464001.35449174</v>
      </c>
      <c r="F94" s="35"/>
      <c r="G94" s="35"/>
      <c r="H94" s="35"/>
      <c r="I94" s="35"/>
    </row>
    <row r="95" spans="1:9">
      <c r="A95" s="40" t="s">
        <v>87</v>
      </c>
      <c r="B95" s="11" t="s">
        <v>88</v>
      </c>
      <c r="C95" s="95">
        <v>383</v>
      </c>
      <c r="D95" s="92">
        <v>-4.2500000000000003E-2</v>
      </c>
      <c r="E95" s="93">
        <v>95275136.059765056</v>
      </c>
      <c r="F95" s="35"/>
      <c r="G95" s="35"/>
      <c r="H95" s="35"/>
      <c r="I95" s="35"/>
    </row>
    <row r="96" spans="1:9">
      <c r="A96" s="40" t="s">
        <v>239</v>
      </c>
      <c r="B96" s="11" t="s">
        <v>240</v>
      </c>
      <c r="C96" s="95">
        <v>87.1</v>
      </c>
      <c r="D96" s="92">
        <v>-4.2857142899999999E-2</v>
      </c>
      <c r="E96" s="93">
        <v>16248975.60984293</v>
      </c>
      <c r="F96" s="35"/>
      <c r="G96" s="35"/>
      <c r="H96" s="35"/>
      <c r="I96" s="35"/>
    </row>
    <row r="97" spans="1:9">
      <c r="A97" s="40" t="s">
        <v>111</v>
      </c>
      <c r="B97" s="11" t="s">
        <v>112</v>
      </c>
      <c r="C97" s="95">
        <v>128</v>
      </c>
      <c r="D97" s="92">
        <v>-4.4776119400000002E-2</v>
      </c>
      <c r="E97" s="93">
        <v>45170412.133554131</v>
      </c>
      <c r="F97" s="35"/>
      <c r="G97" s="35"/>
      <c r="H97" s="35"/>
      <c r="I97" s="35"/>
    </row>
    <row r="98" spans="1:9">
      <c r="A98" s="40" t="s">
        <v>175</v>
      </c>
      <c r="B98" s="11" t="s">
        <v>176</v>
      </c>
      <c r="C98" s="95">
        <v>1050</v>
      </c>
      <c r="D98" s="92">
        <v>-4.5454545499999999E-2</v>
      </c>
      <c r="E98" s="93">
        <v>4436503.16716523</v>
      </c>
      <c r="F98" s="35"/>
      <c r="G98" s="35"/>
      <c r="H98" s="35"/>
      <c r="I98" s="35"/>
    </row>
    <row r="99" spans="1:9">
      <c r="A99" s="40" t="s">
        <v>199</v>
      </c>
      <c r="B99" s="11" t="s">
        <v>200</v>
      </c>
      <c r="C99" s="95">
        <v>165</v>
      </c>
      <c r="D99" s="92">
        <v>-5.1724137900000001E-2</v>
      </c>
      <c r="E99" s="93">
        <v>6135364.6198973404</v>
      </c>
      <c r="F99" s="35"/>
      <c r="G99" s="35"/>
      <c r="H99" s="35"/>
      <c r="I99" s="35"/>
    </row>
    <row r="100" spans="1:9">
      <c r="A100" s="40" t="s">
        <v>229</v>
      </c>
      <c r="B100" s="11" t="s">
        <v>230</v>
      </c>
      <c r="C100" s="95">
        <v>89.6</v>
      </c>
      <c r="D100" s="92">
        <v>-5.1851851900000002E-2</v>
      </c>
      <c r="E100" s="93">
        <v>12397567.83327022</v>
      </c>
      <c r="F100" s="35"/>
      <c r="G100" s="35"/>
      <c r="H100" s="35"/>
      <c r="I100" s="35"/>
    </row>
    <row r="101" spans="1:9">
      <c r="A101" s="40" t="s">
        <v>173</v>
      </c>
      <c r="B101" s="11" t="s">
        <v>174</v>
      </c>
      <c r="C101" s="95">
        <v>113</v>
      </c>
      <c r="D101" s="92">
        <v>-5.8333333299999998E-2</v>
      </c>
      <c r="E101" s="93">
        <v>73728471.767872989</v>
      </c>
      <c r="F101" s="35"/>
      <c r="G101" s="35"/>
      <c r="H101" s="35"/>
      <c r="I101" s="35"/>
    </row>
    <row r="102" spans="1:9">
      <c r="A102" s="40" t="s">
        <v>209</v>
      </c>
      <c r="B102" s="11" t="s">
        <v>210</v>
      </c>
      <c r="C102" s="95">
        <v>87</v>
      </c>
      <c r="D102" s="92">
        <v>-6.25E-2</v>
      </c>
      <c r="E102" s="93">
        <v>26594463.539040022</v>
      </c>
      <c r="F102" s="35"/>
      <c r="G102" s="35"/>
      <c r="H102" s="35"/>
      <c r="I102" s="35"/>
    </row>
    <row r="103" spans="1:9">
      <c r="A103" s="40" t="s">
        <v>267</v>
      </c>
      <c r="B103" s="11" t="s">
        <v>268</v>
      </c>
      <c r="C103" s="95">
        <v>25</v>
      </c>
      <c r="D103" s="92">
        <v>-6.3670411999999996E-2</v>
      </c>
      <c r="E103" s="93">
        <v>77670569.592864364</v>
      </c>
      <c r="F103" s="35"/>
      <c r="G103" s="35"/>
      <c r="H103" s="35"/>
      <c r="I103" s="35"/>
    </row>
    <row r="104" spans="1:9">
      <c r="A104" s="40" t="s">
        <v>237</v>
      </c>
      <c r="B104" s="11" t="s">
        <v>238</v>
      </c>
      <c r="C104" s="95">
        <v>81.8</v>
      </c>
      <c r="D104" s="92">
        <v>-6.5142857100000007E-2</v>
      </c>
      <c r="E104" s="93">
        <v>10184453.34459088</v>
      </c>
      <c r="F104" s="35"/>
      <c r="G104" s="35"/>
      <c r="H104" s="35"/>
      <c r="I104" s="35"/>
    </row>
    <row r="105" spans="1:9">
      <c r="A105" s="40" t="s">
        <v>197</v>
      </c>
      <c r="B105" s="11" t="s">
        <v>198</v>
      </c>
      <c r="C105" s="95">
        <v>13.9</v>
      </c>
      <c r="D105" s="92">
        <v>-7.3333333299999998E-2</v>
      </c>
      <c r="E105" s="93">
        <v>551446241.19137526</v>
      </c>
      <c r="F105" s="35"/>
      <c r="G105" s="35"/>
      <c r="H105" s="35"/>
      <c r="I105" s="35"/>
    </row>
    <row r="106" spans="1:9">
      <c r="A106" s="40" t="s">
        <v>231</v>
      </c>
      <c r="B106" s="11" t="s">
        <v>232</v>
      </c>
      <c r="C106" s="95">
        <v>97.2</v>
      </c>
      <c r="D106" s="92">
        <v>-7.42857143E-2</v>
      </c>
      <c r="E106" s="93">
        <v>84187125.522196308</v>
      </c>
      <c r="F106" s="35"/>
      <c r="G106" s="35"/>
      <c r="H106" s="35"/>
      <c r="I106" s="35"/>
    </row>
    <row r="107" spans="1:9">
      <c r="A107" s="40" t="s">
        <v>139</v>
      </c>
      <c r="B107" s="11" t="s">
        <v>140</v>
      </c>
      <c r="C107" s="95">
        <v>2390</v>
      </c>
      <c r="D107" s="92">
        <v>-8.0769230799999994E-2</v>
      </c>
      <c r="E107" s="93">
        <v>1789910.0122769999</v>
      </c>
      <c r="F107" s="35"/>
      <c r="G107" s="35"/>
      <c r="H107" s="35"/>
      <c r="I107" s="35"/>
    </row>
    <row r="108" spans="1:9">
      <c r="A108" s="40" t="s">
        <v>161</v>
      </c>
      <c r="B108" s="11" t="s">
        <v>162</v>
      </c>
      <c r="C108" s="95">
        <v>664</v>
      </c>
      <c r="D108" s="92">
        <v>-0.10991957099999999</v>
      </c>
      <c r="E108" s="93">
        <v>69595160.596599624</v>
      </c>
      <c r="F108" s="35"/>
      <c r="G108" s="35"/>
      <c r="H108" s="35"/>
      <c r="I108" s="35"/>
    </row>
    <row r="109" spans="1:9">
      <c r="A109" s="40" t="s">
        <v>253</v>
      </c>
      <c r="B109" s="11" t="s">
        <v>254</v>
      </c>
      <c r="C109" s="95">
        <v>17.5</v>
      </c>
      <c r="D109" s="92">
        <v>-0.1161616162</v>
      </c>
      <c r="E109" s="41">
        <v>130468089.66630135</v>
      </c>
    </row>
    <row r="110" spans="1:9">
      <c r="A110" s="40" t="s">
        <v>281</v>
      </c>
      <c r="B110" s="11" t="s">
        <v>282</v>
      </c>
      <c r="C110" s="95">
        <v>49.3</v>
      </c>
      <c r="D110" s="92">
        <v>-0.1180679785</v>
      </c>
      <c r="E110" s="41">
        <v>33462951.05101468</v>
      </c>
    </row>
    <row r="111" spans="1:9">
      <c r="A111" s="40" t="s">
        <v>217</v>
      </c>
      <c r="B111" s="11" t="s">
        <v>218</v>
      </c>
      <c r="C111" s="95">
        <v>4.97</v>
      </c>
      <c r="D111" s="92">
        <v>-0.12345679010000001</v>
      </c>
      <c r="E111" s="41">
        <v>452685059.18313318</v>
      </c>
    </row>
    <row r="112" spans="1:9">
      <c r="A112" s="40" t="s">
        <v>233</v>
      </c>
      <c r="B112" s="11" t="s">
        <v>234</v>
      </c>
      <c r="C112" s="95">
        <v>269</v>
      </c>
      <c r="D112" s="92">
        <v>-0.14603174599999999</v>
      </c>
      <c r="E112" s="41">
        <v>9064958.7052806802</v>
      </c>
    </row>
    <row r="113" spans="1:5">
      <c r="A113" s="40" t="s">
        <v>207</v>
      </c>
      <c r="B113" s="11" t="s">
        <v>208</v>
      </c>
      <c r="C113" s="95">
        <v>75.7</v>
      </c>
      <c r="D113" s="92">
        <v>-0.1570155902</v>
      </c>
      <c r="E113" s="41">
        <v>91013891.749889895</v>
      </c>
    </row>
    <row r="114" spans="1:5">
      <c r="A114" s="40" t="s">
        <v>251</v>
      </c>
      <c r="B114" s="11" t="s">
        <v>252</v>
      </c>
      <c r="C114" s="95">
        <v>85.5</v>
      </c>
      <c r="D114" s="92">
        <v>-0.1617647059</v>
      </c>
      <c r="E114" s="41">
        <v>26609983.49616681</v>
      </c>
    </row>
    <row r="115" spans="1:5">
      <c r="A115" s="40" t="s">
        <v>235</v>
      </c>
      <c r="B115" s="11" t="s">
        <v>236</v>
      </c>
      <c r="C115" s="95">
        <v>15</v>
      </c>
      <c r="D115" s="92">
        <v>-0.1620111732</v>
      </c>
      <c r="E115" s="41">
        <v>618828466.48313415</v>
      </c>
    </row>
    <row r="116" spans="1:5">
      <c r="A116" s="40" t="s">
        <v>171</v>
      </c>
      <c r="B116" s="11" t="s">
        <v>172</v>
      </c>
      <c r="C116" s="95">
        <v>4.2699999999999996</v>
      </c>
      <c r="D116" s="92">
        <v>-0.16438356160000001</v>
      </c>
      <c r="E116" s="41">
        <v>881737610.78408277</v>
      </c>
    </row>
    <row r="117" spans="1:5">
      <c r="A117" s="40" t="s">
        <v>249</v>
      </c>
      <c r="B117" s="11" t="s">
        <v>250</v>
      </c>
      <c r="C117" s="95">
        <v>52.7</v>
      </c>
      <c r="D117" s="92">
        <v>-0.16876971609999999</v>
      </c>
      <c r="E117" s="41">
        <v>94545006.10602656</v>
      </c>
    </row>
    <row r="118" spans="1:5">
      <c r="A118" s="40" t="s">
        <v>121</v>
      </c>
      <c r="B118" s="11" t="s">
        <v>122</v>
      </c>
      <c r="C118" s="95">
        <v>19.3</v>
      </c>
      <c r="D118" s="92">
        <v>-0.20247933879999999</v>
      </c>
      <c r="E118" s="41">
        <v>211791677.5514653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abSelected="1" topLeftCell="B247" workbookViewId="0">
      <selection activeCell="I41" sqref="I41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81" t="str">
        <f>TEXT(투자전략!$G$1, "[$-ko-KR]yyyy년 mm월") &amp; " 총결산"</f>
        <v>2021년 06월 총결산</v>
      </c>
      <c r="B1" s="282"/>
      <c r="C1" s="282"/>
      <c r="D1" s="282"/>
      <c r="E1" s="282"/>
      <c r="F1" s="282"/>
      <c r="G1" s="282"/>
      <c r="H1" s="282"/>
      <c r="I1" s="282"/>
      <c r="J1" s="282"/>
      <c r="K1" s="282"/>
      <c r="L1" s="282"/>
      <c r="M1" s="282"/>
      <c r="N1" s="282"/>
      <c r="O1" s="283"/>
    </row>
    <row r="2" spans="1:15" ht="16.5" customHeight="1" thickBot="1">
      <c r="A2" s="278" t="s">
        <v>319</v>
      </c>
      <c r="B2" s="279"/>
      <c r="C2" s="279"/>
      <c r="D2" s="251" t="s">
        <v>315</v>
      </c>
      <c r="E2" s="251"/>
      <c r="F2" s="252"/>
      <c r="G2" s="281" t="s">
        <v>316</v>
      </c>
      <c r="H2" s="282"/>
      <c r="I2" s="283"/>
      <c r="J2" s="250" t="s">
        <v>317</v>
      </c>
      <c r="K2" s="251"/>
      <c r="L2" s="251"/>
      <c r="M2" s="251" t="s">
        <v>318</v>
      </c>
      <c r="N2" s="251"/>
      <c r="O2" s="252"/>
    </row>
    <row r="3" spans="1:15" ht="16.5" customHeight="1">
      <c r="A3" s="308">
        <v>1</v>
      </c>
      <c r="B3" s="279" t="e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#NAME?</v>
      </c>
      <c r="C3" s="280"/>
      <c r="D3" s="278" t="s">
        <v>320</v>
      </c>
      <c r="E3" s="279"/>
      <c r="F3" s="280"/>
      <c r="G3" s="278" t="s">
        <v>327</v>
      </c>
      <c r="H3" s="279"/>
      <c r="I3" s="280"/>
      <c r="J3" s="278" t="s">
        <v>334</v>
      </c>
      <c r="K3" s="279"/>
      <c r="L3" s="280"/>
      <c r="M3" s="278" t="s">
        <v>341</v>
      </c>
      <c r="N3" s="279"/>
      <c r="O3" s="280"/>
    </row>
    <row r="4" spans="1:15" ht="16.5" customHeight="1" thickBot="1">
      <c r="A4" s="309"/>
      <c r="B4" s="271" t="e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#NAME?</v>
      </c>
      <c r="C4" s="273"/>
      <c r="D4" s="271" t="str">
        <f ca="1" xml:space="preserve"> TEXT($F$92, "#,##0") &amp; " KRW (" &amp; TEXT($E$92, "0.00%)")</f>
        <v>391,243 KRW (19.56%)</v>
      </c>
      <c r="E4" s="272"/>
      <c r="F4" s="273"/>
      <c r="G4" s="271" t="str">
        <f ca="1" xml:space="preserve"> TEXT($I$92, "#,##0") &amp; " KRW (" &amp; TEXT($H$92, "0.00%)")</f>
        <v>-94,869 KRW (-4.74%)</v>
      </c>
      <c r="H4" s="272"/>
      <c r="I4" s="273"/>
      <c r="J4" s="271" t="str">
        <f ca="1" xml:space="preserve"> TEXT($L$92, "#,##0") &amp; " KRW (" &amp; TEXT($K$92, "0.00%)")</f>
        <v>-275,115 KRW (-13.76%)</v>
      </c>
      <c r="K4" s="272"/>
      <c r="L4" s="273"/>
      <c r="M4" s="271" t="str">
        <f ca="1" xml:space="preserve"> TEXT($O$92, "#,##0") &amp; " KRW (" &amp; TEXT($N$92, "0.00%)")</f>
        <v>-462,205 KRW (-23.11%)</v>
      </c>
      <c r="N4" s="272"/>
      <c r="O4" s="273"/>
    </row>
    <row r="5" spans="1:15" ht="16.5" customHeight="1">
      <c r="A5" s="308">
        <v>2</v>
      </c>
      <c r="B5" s="278" t="e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#NAME?</v>
      </c>
      <c r="C5" s="280"/>
      <c r="D5" s="278" t="s">
        <v>321</v>
      </c>
      <c r="E5" s="279"/>
      <c r="F5" s="280"/>
      <c r="G5" s="278" t="s">
        <v>328</v>
      </c>
      <c r="H5" s="279"/>
      <c r="I5" s="280"/>
      <c r="J5" s="278" t="s">
        <v>335</v>
      </c>
      <c r="K5" s="279"/>
      <c r="L5" s="280"/>
      <c r="M5" s="278" t="s">
        <v>342</v>
      </c>
      <c r="N5" s="279"/>
      <c r="O5" s="280"/>
    </row>
    <row r="6" spans="1:15" ht="16.5" customHeight="1" thickBot="1">
      <c r="A6" s="309"/>
      <c r="B6" s="271" t="e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#NAME?</v>
      </c>
      <c r="C6" s="273"/>
      <c r="D6" s="271" t="str">
        <f ca="1" xml:space="preserve"> TEXT($F$130, "#,##0") &amp; " KRW (" &amp; TEXT($E$130, "0.00%)")</f>
        <v>39,181 KRW (1.96%)</v>
      </c>
      <c r="E6" s="272"/>
      <c r="F6" s="273"/>
      <c r="G6" s="271" t="str">
        <f ca="1" xml:space="preserve"> TEXT($I$130, "#,##0") &amp; " KRW (" &amp; TEXT($H$130, "0.00%)")</f>
        <v>-327,768 KRW (-16.39%)</v>
      </c>
      <c r="H6" s="272"/>
      <c r="I6" s="273"/>
      <c r="J6" s="271" t="str">
        <f ca="1" xml:space="preserve"> TEXT($L$130, "#,##0") &amp; " KRW (" &amp; TEXT($K$130, "0.00%)")</f>
        <v>-451,064 KRW (-22.55%)</v>
      </c>
      <c r="K6" s="272"/>
      <c r="L6" s="273"/>
      <c r="M6" s="271" t="str">
        <f ca="1" xml:space="preserve"> TEXT($O$130, "#,##0") &amp; " KRW (" &amp; TEXT($N$130, "0.00%)")</f>
        <v>-488,487 KRW (-24.42%)</v>
      </c>
      <c r="N6" s="272"/>
      <c r="O6" s="273"/>
    </row>
    <row r="7" spans="1:15" ht="16.5" customHeight="1">
      <c r="A7" s="308">
        <v>3</v>
      </c>
      <c r="B7" s="278" t="e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#NAME?</v>
      </c>
      <c r="C7" s="280"/>
      <c r="D7" s="278" t="s">
        <v>322</v>
      </c>
      <c r="E7" s="279"/>
      <c r="F7" s="280"/>
      <c r="G7" s="278" t="s">
        <v>329</v>
      </c>
      <c r="H7" s="279"/>
      <c r="I7" s="280"/>
      <c r="J7" s="278" t="s">
        <v>336</v>
      </c>
      <c r="K7" s="279"/>
      <c r="L7" s="280"/>
      <c r="M7" s="278" t="s">
        <v>343</v>
      </c>
      <c r="N7" s="279"/>
      <c r="O7" s="280"/>
    </row>
    <row r="8" spans="1:15" ht="16.5" customHeight="1" thickBot="1">
      <c r="A8" s="309"/>
      <c r="B8" s="271" t="e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#NAME?</v>
      </c>
      <c r="C8" s="273"/>
      <c r="D8" s="271" t="str">
        <f ca="1" xml:space="preserve"> TEXT($F$206, "#,##0") &amp; " KRW (" &amp; TEXT($E$206, "0.00%)")</f>
        <v>102,564 KRW (5.13%)</v>
      </c>
      <c r="E8" s="272"/>
      <c r="F8" s="273"/>
      <c r="G8" s="271" t="str">
        <f ca="1" xml:space="preserve"> TEXT($I$206, "#,##0") &amp; " KRW (" &amp; TEXT($H$206, "0.00%)")</f>
        <v>-21,116 KRW (-1.06%)</v>
      </c>
      <c r="H8" s="272"/>
      <c r="I8" s="273"/>
      <c r="J8" s="271" t="str">
        <f ca="1" xml:space="preserve"> TEXT($L$206, "#,##0") &amp; " KRW (" &amp; TEXT($K$206, "0.00%)")</f>
        <v>-319,939 KRW (-16.00%)</v>
      </c>
      <c r="K8" s="272"/>
      <c r="L8" s="273"/>
      <c r="M8" s="271" t="str">
        <f ca="1" xml:space="preserve"> TEXT($O$206, "#,##0") &amp; " KRW (" &amp; TEXT($N$206, "0.00%)")</f>
        <v>-577,535 KRW (-28.88%)</v>
      </c>
      <c r="N8" s="272"/>
      <c r="O8" s="273"/>
    </row>
    <row r="9" spans="1:15" ht="16.5" customHeight="1">
      <c r="A9" s="308">
        <v>4</v>
      </c>
      <c r="B9" s="278" t="e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#NAME?</v>
      </c>
      <c r="C9" s="280"/>
      <c r="D9" s="278" t="s">
        <v>323</v>
      </c>
      <c r="E9" s="279"/>
      <c r="F9" s="280"/>
      <c r="G9" s="278" t="s">
        <v>330</v>
      </c>
      <c r="H9" s="279"/>
      <c r="I9" s="280"/>
      <c r="J9" s="278" t="s">
        <v>337</v>
      </c>
      <c r="K9" s="279"/>
      <c r="L9" s="280"/>
      <c r="M9" s="278" t="s">
        <v>344</v>
      </c>
      <c r="N9" s="279"/>
      <c r="O9" s="280"/>
    </row>
    <row r="10" spans="1:15" ht="16.5" customHeight="1" thickBot="1">
      <c r="A10" s="309"/>
      <c r="B10" s="271" t="e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#NAME?</v>
      </c>
      <c r="C10" s="273"/>
      <c r="D10" s="271" t="str">
        <f ca="1" xml:space="preserve"> TEXT($F$244, "#,##0") &amp; " KRW (" &amp; TEXT($E$244, "0.00%)")</f>
        <v>-75,108 KRW (-3.76%)</v>
      </c>
      <c r="E10" s="272"/>
      <c r="F10" s="273"/>
      <c r="G10" s="271" t="str">
        <f ca="1" xml:space="preserve"> TEXT($I$244, "#,##0") &amp; " KRW (" &amp; TEXT($H$244, "0.00%)")</f>
        <v>-58,890 KRW (-2.94%)</v>
      </c>
      <c r="H10" s="272"/>
      <c r="I10" s="273"/>
      <c r="J10" s="271" t="str">
        <f ca="1" xml:space="preserve"> TEXT($L$244, "#,##0") &amp; " KRW (" &amp; TEXT($K$244, "0.00%)")</f>
        <v>-202,380 KRW (-10.12%)</v>
      </c>
      <c r="K10" s="272"/>
      <c r="L10" s="273"/>
      <c r="M10" s="271" t="str">
        <f ca="1" xml:space="preserve"> TEXT($O$244, "#,##0") &amp; " KRW (" &amp; TEXT($N$244, "0.00%)")</f>
        <v>-330,929 KRW (-16.55%)</v>
      </c>
      <c r="N10" s="272"/>
      <c r="O10" s="273"/>
    </row>
    <row r="11" spans="1:15" ht="16.5" customHeight="1">
      <c r="A11" s="308">
        <v>5</v>
      </c>
      <c r="B11" s="278" t="e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#NAME?</v>
      </c>
      <c r="C11" s="280"/>
      <c r="D11" s="278" t="s">
        <v>324</v>
      </c>
      <c r="E11" s="279"/>
      <c r="F11" s="280"/>
      <c r="G11" s="278" t="s">
        <v>331</v>
      </c>
      <c r="H11" s="279"/>
      <c r="I11" s="280"/>
      <c r="J11" s="278" t="s">
        <v>338</v>
      </c>
      <c r="K11" s="279"/>
      <c r="L11" s="280"/>
      <c r="M11" s="278" t="s">
        <v>345</v>
      </c>
      <c r="N11" s="279"/>
      <c r="O11" s="280"/>
    </row>
    <row r="12" spans="1:15" ht="16.5" customHeight="1" thickBot="1">
      <c r="A12" s="309"/>
      <c r="B12" s="271" t="e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#NAME?</v>
      </c>
      <c r="C12" s="273"/>
      <c r="D12" s="271" t="str">
        <f ca="1" xml:space="preserve"> TEXT($F$168, "#,##0") &amp; " KRW (" &amp; TEXT($E$168, "0.00%)")</f>
        <v>263,113 KRW (13.16%)</v>
      </c>
      <c r="E12" s="272"/>
      <c r="F12" s="273"/>
      <c r="G12" s="271" t="str">
        <f ca="1" xml:space="preserve"> TEXT($I$168, "#,##0") &amp; " KRW (" &amp; TEXT($H$168, "0.00%)")</f>
        <v>-353,183 KRW (-17.66%)</v>
      </c>
      <c r="H12" s="272"/>
      <c r="I12" s="273"/>
      <c r="J12" s="271" t="str">
        <f ca="1" xml:space="preserve"> TEXT($L$168, "#,##0") &amp; " KRW (" &amp; TEXT($K$168, "0.00%)")</f>
        <v>-535,018 KRW (-26.75%)</v>
      </c>
      <c r="K12" s="272"/>
      <c r="L12" s="273"/>
      <c r="M12" s="271" t="str">
        <f ca="1" xml:space="preserve"> TEXT($O$168, "#,##0") &amp; " KRW (" &amp; TEXT($N$168, "0.00%)")</f>
        <v>-591,494 KRW (-29.57%)</v>
      </c>
      <c r="N12" s="272"/>
      <c r="O12" s="273"/>
    </row>
    <row r="13" spans="1:15" ht="16.5" customHeight="1">
      <c r="A13" s="308">
        <v>6</v>
      </c>
      <c r="B13" s="278" t="e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#NAME?</v>
      </c>
      <c r="C13" s="280"/>
      <c r="D13" s="278" t="s">
        <v>325</v>
      </c>
      <c r="E13" s="279"/>
      <c r="F13" s="280"/>
      <c r="G13" s="278" t="s">
        <v>332</v>
      </c>
      <c r="H13" s="279"/>
      <c r="I13" s="280"/>
      <c r="J13" s="278" t="s">
        <v>339</v>
      </c>
      <c r="K13" s="279"/>
      <c r="L13" s="280"/>
      <c r="M13" s="278" t="s">
        <v>346</v>
      </c>
      <c r="N13" s="279"/>
      <c r="O13" s="280"/>
    </row>
    <row r="14" spans="1:15" ht="16.5" customHeight="1" thickBot="1">
      <c r="A14" s="309"/>
      <c r="B14" s="271" t="e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#NAME?</v>
      </c>
      <c r="C14" s="273"/>
      <c r="D14" s="271" t="str">
        <f ca="1" xml:space="preserve"> TEXT($F$282, "#,##0") &amp; " KRW (" &amp; TEXT($E$282, "0.00%)")</f>
        <v>-345,959 KRW (-17.30%)</v>
      </c>
      <c r="E14" s="272"/>
      <c r="F14" s="273"/>
      <c r="G14" s="271" t="str">
        <f ca="1" xml:space="preserve"> TEXT($I$282, "#,##0") &amp; " KRW (" &amp; TEXT($H$282, "0.00%)")</f>
        <v>-204,195 KRW (-10.21%)</v>
      </c>
      <c r="H14" s="272"/>
      <c r="I14" s="273"/>
      <c r="J14" s="271" t="str">
        <f ca="1" xml:space="preserve"> TEXT($L$282, "#,##0") &amp; " KRW (" &amp; TEXT($K$282, "0.00%)")</f>
        <v>-518,767 KRW (-25.94%)</v>
      </c>
      <c r="K14" s="272"/>
      <c r="L14" s="273"/>
      <c r="M14" s="271" t="str">
        <f ca="1" xml:space="preserve"> TEXT($O$282, "#,##0") &amp; " KRW (" &amp; TEXT($N$282, "0.00%)")</f>
        <v>-660,741 KRW (-33.04%)</v>
      </c>
      <c r="N14" s="272"/>
      <c r="O14" s="273"/>
    </row>
    <row r="15" spans="1:15" ht="16.5" customHeight="1">
      <c r="A15" s="308">
        <v>7</v>
      </c>
      <c r="B15" s="278" t="e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#NAME?</v>
      </c>
      <c r="C15" s="280"/>
      <c r="D15" s="278" t="s">
        <v>326</v>
      </c>
      <c r="E15" s="279"/>
      <c r="F15" s="280"/>
      <c r="G15" s="278" t="s">
        <v>333</v>
      </c>
      <c r="H15" s="279"/>
      <c r="I15" s="280"/>
      <c r="J15" s="278" t="s">
        <v>340</v>
      </c>
      <c r="K15" s="279"/>
      <c r="L15" s="280"/>
      <c r="M15" s="278" t="s">
        <v>347</v>
      </c>
      <c r="N15" s="279"/>
      <c r="O15" s="280"/>
    </row>
    <row r="16" spans="1:15" ht="16.5" customHeight="1" thickBot="1">
      <c r="A16" s="309"/>
      <c r="B16" s="271" t="e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#NAME?</v>
      </c>
      <c r="C16" s="273"/>
      <c r="D16" s="271" t="str">
        <f ca="1" xml:space="preserve"> TEXT($F$54, "#,##0") &amp; " KRW (" &amp; TEXT($E$54, "0.00%)")</f>
        <v>121,285 KRW (15.16%)</v>
      </c>
      <c r="E16" s="272"/>
      <c r="F16" s="273"/>
      <c r="G16" s="271" t="str">
        <f ca="1" xml:space="preserve"> TEXT($I$54, "#,##0") &amp; " KRW (" &amp; TEXT($H$54, "0.00%)")</f>
        <v>124,531 KRW (15.57%)</v>
      </c>
      <c r="H16" s="272"/>
      <c r="I16" s="273"/>
      <c r="J16" s="271" t="str">
        <f ca="1" xml:space="preserve"> TEXT($L$54, "#,##0") &amp; " KRW (" &amp; TEXT($K$54, "0.00%)")</f>
        <v>79,806 KRW (9.98%)</v>
      </c>
      <c r="K16" s="272"/>
      <c r="L16" s="273"/>
      <c r="M16" s="271" t="str">
        <f ca="1" xml:space="preserve"> TEXT($O$54, "#,##0") &amp; " KRW (" &amp; TEXT($N$54, "0.00%)")</f>
        <v>58,314 KRW (7.29%)</v>
      </c>
      <c r="N16" s="272"/>
      <c r="O16" s="273"/>
    </row>
    <row r="18" spans="1:15" ht="16.5" customHeight="1" thickBot="1"/>
    <row r="19" spans="1:15" ht="16.5" customHeight="1" thickBot="1">
      <c r="A19" s="250" t="str">
        <f>TEXT(투자전략!$G$1, "[$-ko-KR]yyyy년 mm월 ") &amp; "실거래 월말결산"</f>
        <v>2021년 06월 실거래 월말결산</v>
      </c>
      <c r="B19" s="251"/>
      <c r="C19" s="251"/>
      <c r="D19" s="251"/>
      <c r="E19" s="251"/>
      <c r="F19" s="251"/>
      <c r="G19" s="251"/>
      <c r="H19" s="251"/>
      <c r="I19" s="251"/>
      <c r="J19" s="251"/>
      <c r="K19" s="251"/>
      <c r="L19" s="251"/>
      <c r="M19" s="251"/>
      <c r="N19" s="251"/>
      <c r="O19" s="252"/>
    </row>
    <row r="20" spans="1:15" ht="16.5" customHeight="1" thickBot="1">
      <c r="A20" s="294" t="s">
        <v>314</v>
      </c>
      <c r="B20" s="271" t="s">
        <v>312</v>
      </c>
      <c r="C20" s="273"/>
      <c r="D20" s="271" t="s">
        <v>304</v>
      </c>
      <c r="E20" s="272"/>
      <c r="F20" s="273"/>
      <c r="G20" s="271" t="s">
        <v>305</v>
      </c>
      <c r="H20" s="272"/>
      <c r="I20" s="273"/>
      <c r="J20" s="271" t="s">
        <v>306</v>
      </c>
      <c r="K20" s="272"/>
      <c r="L20" s="273"/>
      <c r="M20" s="271" t="s">
        <v>307</v>
      </c>
      <c r="N20" s="272"/>
      <c r="O20" s="273"/>
    </row>
    <row r="21" spans="1:15" ht="16.5" customHeight="1" thickBot="1">
      <c r="A21" s="287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474658.16463921935</v>
      </c>
      <c r="N32" s="77">
        <f t="shared" ca="1" si="11"/>
        <v>-5.0683670721561325E-2</v>
      </c>
      <c r="O32" s="137">
        <f t="shared" ca="1" si="12"/>
        <v>-25341.835360780664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>
        <f t="shared" ca="1" si="0"/>
        <v>500000</v>
      </c>
      <c r="D33" s="139">
        <f t="shared" ca="1" si="1"/>
        <v>442800.05320660211</v>
      </c>
      <c r="E33" s="77">
        <f t="shared" ca="1" si="2"/>
        <v>-0.11439989358679584</v>
      </c>
      <c r="F33" s="137">
        <f t="shared" ca="1" si="3"/>
        <v>-57199.946793397918</v>
      </c>
      <c r="G33" s="139">
        <f t="shared" ca="1" si="4"/>
        <v>436133.67622363684</v>
      </c>
      <c r="H33" s="77">
        <f t="shared" ca="1" si="5"/>
        <v>-0.12773264755272631</v>
      </c>
      <c r="I33" s="137">
        <f t="shared" ca="1" si="6"/>
        <v>-63866.323776363148</v>
      </c>
      <c r="J33" s="139">
        <f t="shared" ca="1" si="7"/>
        <v>440699.79761227476</v>
      </c>
      <c r="K33" s="77">
        <f t="shared" ca="1" si="8"/>
        <v>-0.11860040477545046</v>
      </c>
      <c r="L33" s="137">
        <f t="shared" ca="1" si="9"/>
        <v>-59300.202387725236</v>
      </c>
      <c r="M33" s="139">
        <f t="shared" ca="1" si="10"/>
        <v>445563.3168025685</v>
      </c>
      <c r="N33" s="77">
        <f t="shared" ca="1" si="11"/>
        <v>-0.10887336639486297</v>
      </c>
      <c r="O33" s="137">
        <f t="shared" ca="1" si="12"/>
        <v>-54436.683197431499</v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>
        <f t="shared" ca="1" si="0"/>
        <v>500000</v>
      </c>
      <c r="D34" s="139">
        <f t="shared" ca="1" si="1"/>
        <v>483001.10868911742</v>
      </c>
      <c r="E34" s="77">
        <f t="shared" ca="1" si="2"/>
        <v>-3.3997782621765095E-2</v>
      </c>
      <c r="F34" s="137">
        <f t="shared" ca="1" si="3"/>
        <v>-16998.891310882547</v>
      </c>
      <c r="G34" s="139">
        <f t="shared" ca="1" si="4"/>
        <v>491060.21391747077</v>
      </c>
      <c r="H34" s="77">
        <f t="shared" ca="1" si="5"/>
        <v>-1.7879572165058477E-2</v>
      </c>
      <c r="I34" s="137">
        <f t="shared" ca="1" si="6"/>
        <v>-8939.7860825292391</v>
      </c>
      <c r="J34" s="139">
        <f t="shared" ca="1" si="7"/>
        <v>489516.23693226802</v>
      </c>
      <c r="K34" s="77">
        <f t="shared" ca="1" si="8"/>
        <v>-2.0967526135463911E-2</v>
      </c>
      <c r="L34" s="137">
        <f t="shared" ca="1" si="9"/>
        <v>-10483.763067731958</v>
      </c>
      <c r="M34" s="139">
        <f t="shared" ca="1" si="10"/>
        <v>490159.67418890295</v>
      </c>
      <c r="N34" s="77">
        <f t="shared" ca="1" si="11"/>
        <v>-1.968065162219413E-2</v>
      </c>
      <c r="O34" s="137">
        <f t="shared" ca="1" si="12"/>
        <v>-9840.3258110970637</v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>
        <f t="shared" ca="1" si="0"/>
        <v>1500000</v>
      </c>
      <c r="D35" s="140">
        <f t="shared" ca="1" si="1"/>
        <v>1548020.679510361</v>
      </c>
      <c r="E35" s="79">
        <f t="shared" ca="1" si="2"/>
        <v>3.2013786340240678E-2</v>
      </c>
      <c r="F35" s="138">
        <f t="shared" ca="1" si="3"/>
        <v>48020.67951036102</v>
      </c>
      <c r="G35" s="140">
        <f t="shared" ca="1" si="4"/>
        <v>1561738.9577073879</v>
      </c>
      <c r="H35" s="79">
        <f t="shared" ca="1" si="5"/>
        <v>4.1159305138258502E-2</v>
      </c>
      <c r="I35" s="138">
        <f t="shared" ca="1" si="6"/>
        <v>61738.957707387752</v>
      </c>
      <c r="J35" s="140">
        <f t="shared" ca="1" si="7"/>
        <v>1552036.5587276146</v>
      </c>
      <c r="K35" s="79">
        <f t="shared" ca="1" si="8"/>
        <v>3.4691039151743035E-2</v>
      </c>
      <c r="L35" s="138">
        <f t="shared" ca="1" si="9"/>
        <v>52036.558727614552</v>
      </c>
      <c r="M35" s="140">
        <f t="shared" ca="1" si="10"/>
        <v>1588699.6054396774</v>
      </c>
      <c r="N35" s="79">
        <f t="shared" ca="1" si="11"/>
        <v>5.9133070293118407E-2</v>
      </c>
      <c r="O35" s="138">
        <f t="shared" ca="1" si="12"/>
        <v>88699.605439677602</v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>
        <f t="shared" ca="1" si="0"/>
        <v>1500000</v>
      </c>
      <c r="D36" s="142">
        <f t="shared" ca="1" si="1"/>
        <v>1505627.8228459791</v>
      </c>
      <c r="E36" s="76">
        <f t="shared" ca="1" si="2"/>
        <v>3.7518818973195367E-3</v>
      </c>
      <c r="F36" s="141">
        <f t="shared" ca="1" si="3"/>
        <v>5627.8228459793054</v>
      </c>
      <c r="G36" s="142">
        <f t="shared" ca="1" si="4"/>
        <v>1505734.0418959549</v>
      </c>
      <c r="H36" s="76">
        <f t="shared" ca="1" si="5"/>
        <v>3.8226945973032084E-3</v>
      </c>
      <c r="I36" s="141">
        <f t="shared" ca="1" si="6"/>
        <v>5734.0418959548133</v>
      </c>
      <c r="J36" s="142">
        <f t="shared" ca="1" si="7"/>
        <v>1505010.6168541352</v>
      </c>
      <c r="K36" s="76">
        <f t="shared" ca="1" si="8"/>
        <v>3.3404112360902877E-3</v>
      </c>
      <c r="L36" s="141">
        <f t="shared" ca="1" si="9"/>
        <v>5010.6168541354318</v>
      </c>
      <c r="M36" s="142">
        <f t="shared" ca="1" si="10"/>
        <v>1493421.5215191708</v>
      </c>
      <c r="N36" s="76">
        <f t="shared" ca="1" si="11"/>
        <v>-4.3856523205527687E-3</v>
      </c>
      <c r="O36" s="141">
        <f t="shared" ca="1" si="12"/>
        <v>-6578.4784808291524</v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>
        <f t="shared" ca="1" si="0"/>
        <v>400000</v>
      </c>
      <c r="D37" s="139">
        <f t="shared" ca="1" si="1"/>
        <v>405135.98944268655</v>
      </c>
      <c r="E37" s="77">
        <f t="shared" ca="1" si="2"/>
        <v>1.2839973606716501E-2</v>
      </c>
      <c r="F37" s="137">
        <f t="shared" ca="1" si="3"/>
        <v>5135.9894426866003</v>
      </c>
      <c r="G37" s="139">
        <f t="shared" ca="1" si="4"/>
        <v>394494.33187186474</v>
      </c>
      <c r="H37" s="77">
        <f t="shared" ca="1" si="5"/>
        <v>-1.3764170320338134E-2</v>
      </c>
      <c r="I37" s="137">
        <f t="shared" ca="1" si="6"/>
        <v>-5505.668128135253</v>
      </c>
      <c r="J37" s="139">
        <f t="shared" ca="1" si="7"/>
        <v>384269.25810536067</v>
      </c>
      <c r="K37" s="77">
        <f t="shared" ca="1" si="8"/>
        <v>-3.9326854736598332E-2</v>
      </c>
      <c r="L37" s="137">
        <f t="shared" ca="1" si="9"/>
        <v>-15730.741894639334</v>
      </c>
      <c r="M37" s="139">
        <f t="shared" ca="1" si="10"/>
        <v>383391.58206856315</v>
      </c>
      <c r="N37" s="77">
        <f t="shared" ca="1" si="11"/>
        <v>-4.1521044828592119E-2</v>
      </c>
      <c r="O37" s="137">
        <f t="shared" ca="1" si="12"/>
        <v>-16608.417931436845</v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>
        <f t="shared" ca="1" si="0"/>
        <v>400000</v>
      </c>
      <c r="D38" s="139">
        <f t="shared" ca="1" si="1"/>
        <v>403342.11970198143</v>
      </c>
      <c r="E38" s="77">
        <f t="shared" ca="1" si="2"/>
        <v>8.3552992549536624E-3</v>
      </c>
      <c r="F38" s="137">
        <f t="shared" ca="1" si="3"/>
        <v>3342.1197019814658</v>
      </c>
      <c r="G38" s="139">
        <f t="shared" ca="1" si="4"/>
        <v>400000</v>
      </c>
      <c r="H38" s="77">
        <f t="shared" ca="1" si="5"/>
        <v>0</v>
      </c>
      <c r="I38" s="137">
        <f t="shared" ca="1" si="6"/>
        <v>0</v>
      </c>
      <c r="J38" s="139">
        <f t="shared" ca="1" si="7"/>
        <v>400000</v>
      </c>
      <c r="K38" s="77">
        <f t="shared" ca="1" si="8"/>
        <v>0</v>
      </c>
      <c r="L38" s="137">
        <f t="shared" ca="1" si="9"/>
        <v>0</v>
      </c>
      <c r="M38" s="139">
        <f t="shared" ca="1" si="10"/>
        <v>400000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78" t="s">
        <v>313</v>
      </c>
      <c r="B53" s="280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71"/>
      <c r="B54" s="273"/>
      <c r="C54" s="136">
        <f ca="1">SUM(C22:C52)</f>
        <v>13600000</v>
      </c>
      <c r="D54" s="140">
        <f ca="1">SUM(D22:D52)</f>
        <v>13721285.382357165</v>
      </c>
      <c r="E54" s="79">
        <f ca="1">IFERROR(F54 / (SUM($C22:$C52) / COUNT($C22:$C52)), 0)</f>
        <v>0.15160672794645816</v>
      </c>
      <c r="F54" s="138">
        <f ca="1">SUM(F22:F52)</f>
        <v>121285.38235716653</v>
      </c>
      <c r="G54" s="140">
        <f ca="1">SUM(G22:G52)</f>
        <v>13724531.268835137</v>
      </c>
      <c r="H54" s="79">
        <f ca="1">IFERROR(I54 / (SUM($C22:$C52) / COUNT($C22:$C52)), 0)</f>
        <v>0.15566408604391677</v>
      </c>
      <c r="I54" s="138">
        <f ca="1">SUM(I22:I52)</f>
        <v>124531.26883513341</v>
      </c>
      <c r="J54" s="140">
        <f ca="1">SUM(J22:J52)</f>
        <v>13679805.849728439</v>
      </c>
      <c r="K54" s="79">
        <f ca="1">IFERROR(L54 / (SUM($C22:$C52) / COUNT($C22:$C52)), 0)</f>
        <v>9.9757312160551212E-2</v>
      </c>
      <c r="L54" s="138">
        <f ca="1">SUM(L22:L52)</f>
        <v>79805.849728440968</v>
      </c>
      <c r="M54" s="140">
        <f ca="1">SUM(M22:M52)</f>
        <v>13658313.791368926</v>
      </c>
      <c r="N54" s="79">
        <f ca="1">IFERROR(O54 / (SUM($C22:$C52) / COUNT($C22:$C52)), 0)</f>
        <v>7.2892239211157214E-2</v>
      </c>
      <c r="O54" s="138">
        <f ca="1">SUM(O22:O52)</f>
        <v>58313.791368925777</v>
      </c>
    </row>
    <row r="56" spans="1:15" ht="16.5" customHeight="1" thickBot="1"/>
    <row r="57" spans="1:15" ht="16.5" customHeight="1" thickBot="1">
      <c r="A57" s="250" t="str">
        <f>TEXT(투자전략!$G$1, "[$-ko-KR]yyyy년 mm월 ") &amp; "[엽전코인] 전일대비 상승률 Top20 월말결산"</f>
        <v>2021년 06월 [엽전코인] 전일대비 상승률 Top20 월말결산</v>
      </c>
      <c r="B57" s="251"/>
      <c r="C57" s="251"/>
      <c r="D57" s="251"/>
      <c r="E57" s="251"/>
      <c r="F57" s="251"/>
      <c r="G57" s="251"/>
      <c r="H57" s="251"/>
      <c r="I57" s="251"/>
      <c r="J57" s="251"/>
      <c r="K57" s="251"/>
      <c r="L57" s="251"/>
      <c r="M57" s="251"/>
      <c r="N57" s="251"/>
      <c r="O57" s="252"/>
    </row>
    <row r="58" spans="1:15" ht="16.5" customHeight="1" thickBot="1">
      <c r="A58" s="294" t="s">
        <v>314</v>
      </c>
      <c r="B58" s="271" t="s">
        <v>312</v>
      </c>
      <c r="C58" s="273"/>
      <c r="D58" s="271" t="s">
        <v>304</v>
      </c>
      <c r="E58" s="272"/>
      <c r="F58" s="273"/>
      <c r="G58" s="271" t="s">
        <v>305</v>
      </c>
      <c r="H58" s="272"/>
      <c r="I58" s="273"/>
      <c r="J58" s="271" t="s">
        <v>306</v>
      </c>
      <c r="K58" s="272"/>
      <c r="L58" s="273"/>
      <c r="M58" s="271" t="s">
        <v>307</v>
      </c>
      <c r="N58" s="272"/>
      <c r="O58" s="273"/>
    </row>
    <row r="59" spans="1:15" ht="16.5" customHeight="1" thickBot="1">
      <c r="A59" s="287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1723860.1499367014</v>
      </c>
      <c r="N70" s="77">
        <f t="shared" ca="1" si="24"/>
        <v>-0.13806992503164922</v>
      </c>
      <c r="O70" s="137">
        <f t="shared" ca="1" si="25"/>
        <v>-276139.85006329842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>
        <f t="shared" ca="1" si="13"/>
        <v>2000000</v>
      </c>
      <c r="D71" s="139">
        <f t="shared" ca="1" si="14"/>
        <v>1779915.3742080375</v>
      </c>
      <c r="E71" s="77">
        <f t="shared" ca="1" si="15"/>
        <v>-0.11004231289598124</v>
      </c>
      <c r="F71" s="137">
        <f t="shared" ca="1" si="16"/>
        <v>-220084.62579196252</v>
      </c>
      <c r="G71" s="139">
        <f t="shared" ca="1" si="17"/>
        <v>1759384.7292553245</v>
      </c>
      <c r="H71" s="77">
        <f t="shared" ca="1" si="18"/>
        <v>-0.12030763537233784</v>
      </c>
      <c r="I71" s="137">
        <f t="shared" ca="1" si="19"/>
        <v>-240615.27074467571</v>
      </c>
      <c r="J71" s="139">
        <f t="shared" ca="1" si="20"/>
        <v>1782269.2319698399</v>
      </c>
      <c r="K71" s="77">
        <f t="shared" ca="1" si="21"/>
        <v>-0.10886538401508009</v>
      </c>
      <c r="L71" s="137">
        <f t="shared" ca="1" si="22"/>
        <v>-217730.76803016019</v>
      </c>
      <c r="M71" s="139">
        <f t="shared" ca="1" si="23"/>
        <v>1781733.385787881</v>
      </c>
      <c r="N71" s="77">
        <f t="shared" ca="1" si="24"/>
        <v>-0.10913330710605953</v>
      </c>
      <c r="O71" s="137">
        <f t="shared" ca="1" si="25"/>
        <v>-218266.61421211908</v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>
        <f t="shared" ca="1" si="13"/>
        <v>2000000</v>
      </c>
      <c r="D72" s="139">
        <f t="shared" ca="1" si="14"/>
        <v>1903825.1453362661</v>
      </c>
      <c r="E72" s="77">
        <f t="shared" ca="1" si="15"/>
        <v>-4.8087427331866876E-2</v>
      </c>
      <c r="F72" s="137">
        <f t="shared" ca="1" si="16"/>
        <v>-96174.854663733742</v>
      </c>
      <c r="G72" s="139">
        <f t="shared" ca="1" si="17"/>
        <v>1925312.2088641939</v>
      </c>
      <c r="H72" s="77">
        <f t="shared" ca="1" si="18"/>
        <v>-3.7343895567903101E-2</v>
      </c>
      <c r="I72" s="137">
        <f t="shared" ca="1" si="19"/>
        <v>-74687.791135806227</v>
      </c>
      <c r="J72" s="139">
        <f t="shared" ca="1" si="20"/>
        <v>1922561.2656936054</v>
      </c>
      <c r="K72" s="77">
        <f t="shared" ca="1" si="21"/>
        <v>-3.8719367153197383E-2</v>
      </c>
      <c r="L72" s="137">
        <f t="shared" ca="1" si="22"/>
        <v>-77438.734306394763</v>
      </c>
      <c r="M72" s="139">
        <f t="shared" ca="1" si="23"/>
        <v>1910100.170139156</v>
      </c>
      <c r="N72" s="77">
        <f t="shared" ca="1" si="24"/>
        <v>-4.4949914930421948E-2</v>
      </c>
      <c r="O72" s="137">
        <f t="shared" ca="1" si="25"/>
        <v>-89899.829860843907</v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>
        <f t="shared" ca="1" si="13"/>
        <v>2000000</v>
      </c>
      <c r="D73" s="140">
        <f t="shared" ca="1" si="14"/>
        <v>2188338.9255079231</v>
      </c>
      <c r="E73" s="79">
        <f t="shared" ca="1" si="15"/>
        <v>9.4169462753961625E-2</v>
      </c>
      <c r="F73" s="138">
        <f t="shared" ca="1" si="16"/>
        <v>188338.92550792324</v>
      </c>
      <c r="G73" s="140">
        <f t="shared" ca="1" si="17"/>
        <v>2259643.059380448</v>
      </c>
      <c r="H73" s="79">
        <f t="shared" ca="1" si="18"/>
        <v>0.12982152969022417</v>
      </c>
      <c r="I73" s="138">
        <f t="shared" ca="1" si="19"/>
        <v>259643.05938044831</v>
      </c>
      <c r="J73" s="140">
        <f t="shared" ca="1" si="20"/>
        <v>2178016.5982071576</v>
      </c>
      <c r="K73" s="79">
        <f t="shared" ca="1" si="21"/>
        <v>8.9008299103578714E-2</v>
      </c>
      <c r="L73" s="138">
        <f t="shared" ca="1" si="22"/>
        <v>178016.59820715743</v>
      </c>
      <c r="M73" s="140">
        <f t="shared" ca="1" si="23"/>
        <v>2192486.5980427926</v>
      </c>
      <c r="N73" s="79">
        <f t="shared" ca="1" si="24"/>
        <v>9.6243299021396417E-2</v>
      </c>
      <c r="O73" s="138">
        <f t="shared" ca="1" si="25"/>
        <v>192486.59804279282</v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>
        <f t="shared" ca="1" si="13"/>
        <v>2000000</v>
      </c>
      <c r="D74" s="139">
        <f t="shared" ca="1" si="14"/>
        <v>2154603.9302070346</v>
      </c>
      <c r="E74" s="77">
        <f t="shared" ca="1" si="15"/>
        <v>7.7301965103517473E-2</v>
      </c>
      <c r="F74" s="137">
        <f t="shared" ca="1" si="16"/>
        <v>154603.93020703495</v>
      </c>
      <c r="G74" s="139">
        <f t="shared" ca="1" si="17"/>
        <v>2101928.4524441366</v>
      </c>
      <c r="H74" s="77">
        <f t="shared" ca="1" si="18"/>
        <v>5.0964226222068122E-2</v>
      </c>
      <c r="I74" s="137">
        <f t="shared" ca="1" si="19"/>
        <v>101928.45244413623</v>
      </c>
      <c r="J74" s="139">
        <f t="shared" ca="1" si="20"/>
        <v>2107147.0502137565</v>
      </c>
      <c r="K74" s="77">
        <f t="shared" ca="1" si="21"/>
        <v>5.357352510687826E-2</v>
      </c>
      <c r="L74" s="137">
        <f t="shared" ca="1" si="22"/>
        <v>107147.05021375655</v>
      </c>
      <c r="M74" s="139">
        <f t="shared" ca="1" si="23"/>
        <v>2092008.0265601394</v>
      </c>
      <c r="N74" s="77">
        <f t="shared" ca="1" si="24"/>
        <v>4.6004013280069742E-2</v>
      </c>
      <c r="O74" s="137">
        <f t="shared" ca="1" si="25"/>
        <v>92008.026560139479</v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>
        <f t="shared" ca="1" si="13"/>
        <v>2000000</v>
      </c>
      <c r="D75" s="139">
        <f t="shared" ca="1" si="14"/>
        <v>1971123.1135384298</v>
      </c>
      <c r="E75" s="77">
        <f t="shared" ca="1" si="15"/>
        <v>-1.4438443230785053E-2</v>
      </c>
      <c r="F75" s="137">
        <f t="shared" ca="1" si="16"/>
        <v>-28876.88646157011</v>
      </c>
      <c r="G75" s="139">
        <f t="shared" ca="1" si="17"/>
        <v>1903955.97499295</v>
      </c>
      <c r="H75" s="77">
        <f t="shared" ca="1" si="18"/>
        <v>-4.8022012503525002E-2</v>
      </c>
      <c r="I75" s="137">
        <f t="shared" ca="1" si="19"/>
        <v>-96044.02500704999</v>
      </c>
      <c r="J75" s="139">
        <f t="shared" ca="1" si="20"/>
        <v>1854465.4958681101</v>
      </c>
      <c r="K75" s="77">
        <f t="shared" ca="1" si="21"/>
        <v>-7.2767252065944893E-2</v>
      </c>
      <c r="L75" s="137">
        <f t="shared" ca="1" si="22"/>
        <v>-145534.50413188979</v>
      </c>
      <c r="M75" s="139">
        <f t="shared" ca="1" si="23"/>
        <v>1851996.402919864</v>
      </c>
      <c r="N75" s="77">
        <f t="shared" ca="1" si="24"/>
        <v>-7.4001798540067956E-2</v>
      </c>
      <c r="O75" s="137">
        <f t="shared" ca="1" si="25"/>
        <v>-148003.59708013589</v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>
        <f t="shared" ca="1" si="13"/>
        <v>2000000</v>
      </c>
      <c r="D76" s="139">
        <f t="shared" ca="1" si="14"/>
        <v>2044957.1045027017</v>
      </c>
      <c r="E76" s="77">
        <f t="shared" ca="1" si="15"/>
        <v>2.2478552251350779E-2</v>
      </c>
      <c r="F76" s="137">
        <f t="shared" ca="1" si="16"/>
        <v>44957.104502701557</v>
      </c>
      <c r="G76" s="139">
        <f t="shared" ca="1" si="17"/>
        <v>2000000</v>
      </c>
      <c r="H76" s="77">
        <f t="shared" ca="1" si="18"/>
        <v>0</v>
      </c>
      <c r="I76" s="137">
        <f t="shared" ca="1" si="19"/>
        <v>0</v>
      </c>
      <c r="J76" s="139">
        <f t="shared" ca="1" si="20"/>
        <v>2000000</v>
      </c>
      <c r="K76" s="77">
        <f t="shared" ca="1" si="21"/>
        <v>0</v>
      </c>
      <c r="L76" s="137">
        <f t="shared" ca="1" si="22"/>
        <v>0</v>
      </c>
      <c r="M76" s="139">
        <f t="shared" ca="1" si="23"/>
        <v>2000000</v>
      </c>
      <c r="N76" s="77">
        <f t="shared" ca="1" si="24"/>
        <v>0</v>
      </c>
      <c r="O76" s="137">
        <f t="shared" ca="1" si="25"/>
        <v>0</v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78" t="s">
        <v>313</v>
      </c>
      <c r="B91" s="280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71"/>
      <c r="B92" s="273"/>
      <c r="C92" s="136">
        <f ca="1">SUM(C60:C90)</f>
        <v>34000000</v>
      </c>
      <c r="D92" s="140">
        <f ca="1">SUM(D60:D90)</f>
        <v>34391242.975000694</v>
      </c>
      <c r="E92" s="79">
        <f ca="1">IFERROR(F92 / (SUM($C60:$C90) / COUNT($C60:$C90)), 0)</f>
        <v>0.19562148750035327</v>
      </c>
      <c r="F92" s="138">
        <f ca="1">SUM(F60:F90)</f>
        <v>391242.97500070656</v>
      </c>
      <c r="G92" s="140">
        <f ca="1">SUM(G60:G90)</f>
        <v>33905130.667906016</v>
      </c>
      <c r="H92" s="79">
        <f ca="1">IFERROR(I92 / (SUM($C60:$C90) / COUNT($C60:$C90)), 0)</f>
        <v>-4.7434666046989149E-2</v>
      </c>
      <c r="I92" s="138">
        <f ca="1">SUM(I60:I90)</f>
        <v>-94869.332093978301</v>
      </c>
      <c r="J92" s="140">
        <f ca="1">SUM(J60:J90)</f>
        <v>33724884.68663463</v>
      </c>
      <c r="K92" s="79">
        <f ca="1">IFERROR(L92 / (SUM($C60:$C90) / COUNT($C60:$C90)), 0)</f>
        <v>-0.13755765668268369</v>
      </c>
      <c r="L92" s="138">
        <f ca="1">SUM(L60:L90)</f>
        <v>-275115.31336536736</v>
      </c>
      <c r="M92" s="140">
        <f ca="1">SUM(M60:M90)</f>
        <v>33537794.709033798</v>
      </c>
      <c r="N92" s="79">
        <f ca="1">IFERROR(O92 / (SUM($C60:$C90) / COUNT($C60:$C90)), 0)</f>
        <v>-0.2311026454831005</v>
      </c>
      <c r="O92" s="138">
        <f ca="1">SUM(O60:O90)</f>
        <v>-462205.29096620099</v>
      </c>
    </row>
    <row r="94" spans="1:15" ht="16.5" customHeight="1" thickBot="1"/>
    <row r="95" spans="1:15" ht="16.5" customHeight="1" thickBot="1">
      <c r="A95" s="250" t="str">
        <f>TEXT(투자전략!$G$1, "[$-ko-KR]yyyy년 mm월 ") &amp; "[동전코인] 전일대비 상승률 Top20 월말결산"</f>
        <v>2021년 06월 [동전코인] 전일대비 상승률 Top20 월말결산</v>
      </c>
      <c r="B95" s="251"/>
      <c r="C95" s="251"/>
      <c r="D95" s="251"/>
      <c r="E95" s="251"/>
      <c r="F95" s="251"/>
      <c r="G95" s="251"/>
      <c r="H95" s="251"/>
      <c r="I95" s="251"/>
      <c r="J95" s="251"/>
      <c r="K95" s="251"/>
      <c r="L95" s="251"/>
      <c r="M95" s="251"/>
      <c r="N95" s="251"/>
      <c r="O95" s="252"/>
    </row>
    <row r="96" spans="1:15" ht="16.5" customHeight="1" thickBot="1">
      <c r="A96" s="294" t="s">
        <v>314</v>
      </c>
      <c r="B96" s="271" t="s">
        <v>312</v>
      </c>
      <c r="C96" s="273"/>
      <c r="D96" s="271" t="s">
        <v>304</v>
      </c>
      <c r="E96" s="272"/>
      <c r="F96" s="273"/>
      <c r="G96" s="271" t="s">
        <v>305</v>
      </c>
      <c r="H96" s="272"/>
      <c r="I96" s="273"/>
      <c r="J96" s="271" t="s">
        <v>306</v>
      </c>
      <c r="K96" s="272"/>
      <c r="L96" s="273"/>
      <c r="M96" s="271" t="s">
        <v>307</v>
      </c>
      <c r="N96" s="272"/>
      <c r="O96" s="273"/>
    </row>
    <row r="97" spans="1:15" ht="16.5" customHeight="1" thickBot="1">
      <c r="A97" s="287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1690143.0406378787</v>
      </c>
      <c r="N108" s="77">
        <f t="shared" ca="1" si="37"/>
        <v>-0.15492847968106063</v>
      </c>
      <c r="O108" s="137">
        <f t="shared" ca="1" si="38"/>
        <v>-309856.95936212136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>
        <f t="shared" ca="1" si="26"/>
        <v>2000000</v>
      </c>
      <c r="D109" s="139">
        <f t="shared" ca="1" si="27"/>
        <v>1768558.1473080087</v>
      </c>
      <c r="E109" s="77">
        <f t="shared" ca="1" si="28"/>
        <v>-0.11572092634599562</v>
      </c>
      <c r="F109" s="137">
        <f t="shared" ca="1" si="29"/>
        <v>-231441.85269199123</v>
      </c>
      <c r="G109" s="139">
        <f t="shared" ca="1" si="30"/>
        <v>1775673.4021514643</v>
      </c>
      <c r="H109" s="77">
        <f t="shared" ca="1" si="31"/>
        <v>-0.11216329892426787</v>
      </c>
      <c r="I109" s="137">
        <f t="shared" ca="1" si="32"/>
        <v>-224326.59784853572</v>
      </c>
      <c r="J109" s="139">
        <f t="shared" ca="1" si="33"/>
        <v>1809303.986570982</v>
      </c>
      <c r="K109" s="77">
        <f t="shared" ca="1" si="34"/>
        <v>-9.5348006714508965E-2</v>
      </c>
      <c r="L109" s="137">
        <f t="shared" ca="1" si="35"/>
        <v>-190696.01342901797</v>
      </c>
      <c r="M109" s="139">
        <f t="shared" ca="1" si="36"/>
        <v>1817654.4274714924</v>
      </c>
      <c r="N109" s="77">
        <f t="shared" ca="1" si="37"/>
        <v>-9.1172786264253777E-2</v>
      </c>
      <c r="O109" s="137">
        <f t="shared" ca="1" si="38"/>
        <v>-182345.57252850762</v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>
        <f t="shared" ca="1" si="26"/>
        <v>2000000</v>
      </c>
      <c r="D110" s="139">
        <f t="shared" ca="1" si="27"/>
        <v>1961417.4497383949</v>
      </c>
      <c r="E110" s="77">
        <f t="shared" ca="1" si="28"/>
        <v>-1.9291275130802546E-2</v>
      </c>
      <c r="F110" s="137">
        <f t="shared" ca="1" si="29"/>
        <v>-38582.55026160508</v>
      </c>
      <c r="G110" s="139">
        <f t="shared" ca="1" si="30"/>
        <v>1999520.2222963329</v>
      </c>
      <c r="H110" s="77">
        <f t="shared" ca="1" si="31"/>
        <v>-2.3988885183358241E-4</v>
      </c>
      <c r="I110" s="137">
        <f t="shared" ca="1" si="32"/>
        <v>-479.77770366716459</v>
      </c>
      <c r="J110" s="139">
        <f t="shared" ca="1" si="33"/>
        <v>2004263.9040790454</v>
      </c>
      <c r="K110" s="77">
        <f t="shared" ca="1" si="34"/>
        <v>2.1319520395227162E-3</v>
      </c>
      <c r="L110" s="137">
        <f t="shared" ca="1" si="35"/>
        <v>4263.904079045431</v>
      </c>
      <c r="M110" s="139">
        <f t="shared" ca="1" si="36"/>
        <v>1991234.2722312978</v>
      </c>
      <c r="N110" s="77">
        <f t="shared" ca="1" si="37"/>
        <v>-4.3828638843510801E-3</v>
      </c>
      <c r="O110" s="137">
        <f t="shared" ca="1" si="38"/>
        <v>-8765.7277687021669</v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>
        <f t="shared" ca="1" si="26"/>
        <v>2000000</v>
      </c>
      <c r="D111" s="140">
        <f t="shared" ca="1" si="27"/>
        <v>2060055.923878239</v>
      </c>
      <c r="E111" s="79">
        <f t="shared" ca="1" si="28"/>
        <v>3.0027961939119507E-2</v>
      </c>
      <c r="F111" s="138">
        <f t="shared" ca="1" si="29"/>
        <v>60055.923878239017</v>
      </c>
      <c r="G111" s="140">
        <f t="shared" ca="1" si="30"/>
        <v>2072189.2580086286</v>
      </c>
      <c r="H111" s="79">
        <f t="shared" ca="1" si="31"/>
        <v>3.6094629004314184E-2</v>
      </c>
      <c r="I111" s="138">
        <f t="shared" ca="1" si="32"/>
        <v>72189.258008628371</v>
      </c>
      <c r="J111" s="140">
        <f t="shared" ca="1" si="33"/>
        <v>2064834.0967898564</v>
      </c>
      <c r="K111" s="79">
        <f t="shared" ca="1" si="34"/>
        <v>3.2417048394928184E-2</v>
      </c>
      <c r="L111" s="138">
        <f t="shared" ca="1" si="35"/>
        <v>64834.096789856354</v>
      </c>
      <c r="M111" s="140">
        <f t="shared" ca="1" si="36"/>
        <v>2118520.0399960512</v>
      </c>
      <c r="N111" s="79">
        <f t="shared" ca="1" si="37"/>
        <v>5.9260019998025534E-2</v>
      </c>
      <c r="O111" s="138">
        <f t="shared" ca="1" si="38"/>
        <v>118520.03999605105</v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>
        <f t="shared" ca="1" si="26"/>
        <v>2000000</v>
      </c>
      <c r="D112" s="139">
        <f t="shared" ca="1" si="27"/>
        <v>2060646.8670782689</v>
      </c>
      <c r="E112" s="77">
        <f t="shared" ca="1" si="28"/>
        <v>3.0323433539134425E-2</v>
      </c>
      <c r="F112" s="137">
        <f t="shared" ca="1" si="29"/>
        <v>60646.867078268842</v>
      </c>
      <c r="G112" s="139">
        <f t="shared" ca="1" si="30"/>
        <v>2014932.5322689125</v>
      </c>
      <c r="H112" s="77">
        <f t="shared" ca="1" si="31"/>
        <v>7.4662661344561424E-3</v>
      </c>
      <c r="I112" s="137">
        <f t="shared" ca="1" si="32"/>
        <v>14932.532268912288</v>
      </c>
      <c r="J112" s="139">
        <f t="shared" ca="1" si="33"/>
        <v>2010541.6673904406</v>
      </c>
      <c r="K112" s="77">
        <f t="shared" ca="1" si="34"/>
        <v>5.2708336952202459E-3</v>
      </c>
      <c r="L112" s="137">
        <f t="shared" ca="1" si="35"/>
        <v>10541.667390440492</v>
      </c>
      <c r="M112" s="139">
        <f t="shared" ca="1" si="36"/>
        <v>2000381.9411400047</v>
      </c>
      <c r="N112" s="77">
        <f t="shared" ca="1" si="37"/>
        <v>1.9097057000224145E-4</v>
      </c>
      <c r="O112" s="137">
        <f t="shared" ca="1" si="38"/>
        <v>381.94114000448326</v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>
        <f t="shared" ca="1" si="26"/>
        <v>2000000</v>
      </c>
      <c r="D113" s="139">
        <f t="shared" ca="1" si="27"/>
        <v>2028344.0569971139</v>
      </c>
      <c r="E113" s="77">
        <f t="shared" ca="1" si="28"/>
        <v>1.4172028498556944E-2</v>
      </c>
      <c r="F113" s="137">
        <f t="shared" ca="1" si="29"/>
        <v>28344.056997113883</v>
      </c>
      <c r="G113" s="139">
        <f t="shared" ca="1" si="30"/>
        <v>2013889.7879544836</v>
      </c>
      <c r="H113" s="77">
        <f t="shared" ca="1" si="31"/>
        <v>6.9448939772418115E-3</v>
      </c>
      <c r="I113" s="137">
        <f t="shared" ca="1" si="32"/>
        <v>13889.787954483623</v>
      </c>
      <c r="J113" s="139">
        <f t="shared" ca="1" si="33"/>
        <v>1965341.115130973</v>
      </c>
      <c r="K113" s="77">
        <f t="shared" ca="1" si="34"/>
        <v>-1.7329442434513505E-2</v>
      </c>
      <c r="L113" s="137">
        <f t="shared" ca="1" si="35"/>
        <v>-34658.884869027017</v>
      </c>
      <c r="M113" s="139">
        <f t="shared" ca="1" si="36"/>
        <v>1966123.1774682878</v>
      </c>
      <c r="N113" s="77">
        <f t="shared" ca="1" si="37"/>
        <v>-1.6938411265856108E-2</v>
      </c>
      <c r="O113" s="137">
        <f t="shared" ca="1" si="38"/>
        <v>-33876.822531712227</v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>
        <f t="shared" ca="1" si="26"/>
        <v>2000000</v>
      </c>
      <c r="D114" s="139">
        <f t="shared" ca="1" si="27"/>
        <v>2010060.3235655513</v>
      </c>
      <c r="E114" s="77">
        <f t="shared" ca="1" si="28"/>
        <v>5.0301617827756386E-3</v>
      </c>
      <c r="F114" s="137">
        <f t="shared" ca="1" si="29"/>
        <v>10060.323565551274</v>
      </c>
      <c r="G114" s="139">
        <f t="shared" ca="1" si="30"/>
        <v>2000000</v>
      </c>
      <c r="H114" s="77">
        <f t="shared" ca="1" si="31"/>
        <v>0</v>
      </c>
      <c r="I114" s="137">
        <f t="shared" ca="1" si="32"/>
        <v>0</v>
      </c>
      <c r="J114" s="139">
        <f t="shared" ca="1" si="33"/>
        <v>2000000</v>
      </c>
      <c r="K114" s="77">
        <f t="shared" ca="1" si="34"/>
        <v>0</v>
      </c>
      <c r="L114" s="137">
        <f t="shared" ca="1" si="35"/>
        <v>0</v>
      </c>
      <c r="M114" s="139">
        <f t="shared" ca="1" si="36"/>
        <v>2000000</v>
      </c>
      <c r="N114" s="77">
        <f t="shared" ca="1" si="37"/>
        <v>0</v>
      </c>
      <c r="O114" s="137">
        <f t="shared" ca="1" si="38"/>
        <v>0</v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78" t="s">
        <v>313</v>
      </c>
      <c r="B129" s="280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71"/>
      <c r="B130" s="273"/>
      <c r="C130" s="136">
        <f ca="1">SUM(C98:C128)</f>
        <v>34000000</v>
      </c>
      <c r="D130" s="140">
        <f ca="1">SUM(D98:D128)</f>
        <v>34039181.347763114</v>
      </c>
      <c r="E130" s="79">
        <f ca="1">IFERROR(F130 / (SUM($C98:$C128) / COUNT($C98:$C128)), 0)</f>
        <v>1.9590673881559408E-2</v>
      </c>
      <c r="F130" s="138">
        <f ca="1">SUM(F98:F128)</f>
        <v>39181.347763118814</v>
      </c>
      <c r="G130" s="140">
        <f ca="1">SUM(G98:G128)</f>
        <v>33672231.811122715</v>
      </c>
      <c r="H130" s="79">
        <f ca="1">IFERROR(I130 / (SUM($C98:$C128) / COUNT($C98:$C128)), 0)</f>
        <v>-0.16388409443864047</v>
      </c>
      <c r="I130" s="138">
        <f ca="1">SUM(I98:I128)</f>
        <v>-327768.18887728092</v>
      </c>
      <c r="J130" s="140">
        <f ca="1">SUM(J98:J128)</f>
        <v>33548935.914185651</v>
      </c>
      <c r="K130" s="79">
        <f ca="1">IFERROR(L130 / (SUM($C98:$C128) / COUNT($C98:$C128)), 0)</f>
        <v>-0.2255320429071736</v>
      </c>
      <c r="L130" s="138">
        <f ca="1">SUM(L98:L128)</f>
        <v>-451064.0858143472</v>
      </c>
      <c r="M130" s="140">
        <f ca="1">SUM(M98:M128)</f>
        <v>33511513.270544026</v>
      </c>
      <c r="N130" s="79">
        <f ca="1">IFERROR(O130 / (SUM($C98:$C128) / COUNT($C98:$C128)), 0)</f>
        <v>-0.24424336472798702</v>
      </c>
      <c r="O130" s="138">
        <f ca="1">SUM(O98:O128)</f>
        <v>-488486.72945597407</v>
      </c>
    </row>
    <row r="132" spans="1:15" ht="16.5" customHeight="1" thickBot="1"/>
    <row r="133" spans="1:15" ht="16.5" customHeight="1" thickBot="1">
      <c r="A133" s="250" t="str">
        <f>TEXT(투자전략!$G$1, "[$-ko-KR]yyyy년 mm월 ") &amp; "전일대비 상승률 Top20 월말결산"</f>
        <v>2021년 06월 전일대비 상승률 Top20 월말결산</v>
      </c>
      <c r="B133" s="251"/>
      <c r="C133" s="251"/>
      <c r="D133" s="251"/>
      <c r="E133" s="251"/>
      <c r="F133" s="251"/>
      <c r="G133" s="251"/>
      <c r="H133" s="251"/>
      <c r="I133" s="251"/>
      <c r="J133" s="251"/>
      <c r="K133" s="251"/>
      <c r="L133" s="251"/>
      <c r="M133" s="251"/>
      <c r="N133" s="251"/>
      <c r="O133" s="252"/>
    </row>
    <row r="134" spans="1:15" ht="16.5" customHeight="1" thickBot="1">
      <c r="A134" s="294" t="s">
        <v>314</v>
      </c>
      <c r="B134" s="271" t="s">
        <v>312</v>
      </c>
      <c r="C134" s="273"/>
      <c r="D134" s="271" t="s">
        <v>304</v>
      </c>
      <c r="E134" s="272"/>
      <c r="F134" s="273"/>
      <c r="G134" s="271" t="s">
        <v>305</v>
      </c>
      <c r="H134" s="272"/>
      <c r="I134" s="273"/>
      <c r="J134" s="271" t="s">
        <v>306</v>
      </c>
      <c r="K134" s="272"/>
      <c r="L134" s="273"/>
      <c r="M134" s="271" t="s">
        <v>307</v>
      </c>
      <c r="N134" s="272"/>
      <c r="O134" s="273"/>
    </row>
    <row r="135" spans="1:15" ht="16.5" customHeight="1" thickBot="1">
      <c r="A135" s="287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1650135.1374019687</v>
      </c>
      <c r="N146" s="77">
        <f t="shared" ca="1" si="50"/>
        <v>-0.17493243129901567</v>
      </c>
      <c r="O146" s="137">
        <f t="shared" ca="1" si="51"/>
        <v>-349864.86259803141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>
        <f t="shared" ca="1" si="39"/>
        <v>2000000</v>
      </c>
      <c r="D147" s="139">
        <f t="shared" ca="1" si="40"/>
        <v>1778720.6823213797</v>
      </c>
      <c r="E147" s="77">
        <f t="shared" ca="1" si="41"/>
        <v>-0.11063965883931012</v>
      </c>
      <c r="F147" s="137">
        <f t="shared" ca="1" si="42"/>
        <v>-221279.31767862025</v>
      </c>
      <c r="G147" s="139">
        <f t="shared" ca="1" si="43"/>
        <v>1789788.859011143</v>
      </c>
      <c r="H147" s="77">
        <f t="shared" ca="1" si="44"/>
        <v>-0.10510557049442848</v>
      </c>
      <c r="I147" s="137">
        <f t="shared" ca="1" si="45"/>
        <v>-210211.14098885693</v>
      </c>
      <c r="J147" s="139">
        <f t="shared" ca="1" si="46"/>
        <v>1823447.6253980894</v>
      </c>
      <c r="K147" s="77">
        <f t="shared" ca="1" si="47"/>
        <v>-8.8276187300955308E-2</v>
      </c>
      <c r="L147" s="137">
        <f t="shared" ca="1" si="48"/>
        <v>-176552.37460191065</v>
      </c>
      <c r="M147" s="139">
        <f t="shared" ca="1" si="49"/>
        <v>1826298.1859882213</v>
      </c>
      <c r="N147" s="77">
        <f t="shared" ca="1" si="50"/>
        <v>-8.6850907005889322E-2</v>
      </c>
      <c r="O147" s="137">
        <f t="shared" ca="1" si="51"/>
        <v>-173701.81401177862</v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>
        <f t="shared" ca="1" si="39"/>
        <v>2000000</v>
      </c>
      <c r="D148" s="139">
        <f t="shared" ca="1" si="40"/>
        <v>1923195.4958724347</v>
      </c>
      <c r="E148" s="77">
        <f t="shared" ca="1" si="41"/>
        <v>-3.8402252063782623E-2</v>
      </c>
      <c r="F148" s="137">
        <f t="shared" ca="1" si="42"/>
        <v>-76804.504127565247</v>
      </c>
      <c r="G148" s="139">
        <f t="shared" ca="1" si="43"/>
        <v>1957714.0730621391</v>
      </c>
      <c r="H148" s="77">
        <f t="shared" ca="1" si="44"/>
        <v>-2.1142963468930402E-2</v>
      </c>
      <c r="I148" s="137">
        <f t="shared" ca="1" si="45"/>
        <v>-42285.926937860801</v>
      </c>
      <c r="J148" s="139">
        <f t="shared" ca="1" si="46"/>
        <v>1949522.9439967941</v>
      </c>
      <c r="K148" s="77">
        <f t="shared" ca="1" si="47"/>
        <v>-2.5238528001602922E-2</v>
      </c>
      <c r="L148" s="137">
        <f t="shared" ca="1" si="48"/>
        <v>-50477.05600320582</v>
      </c>
      <c r="M148" s="139">
        <f t="shared" ca="1" si="49"/>
        <v>1921832.5892241183</v>
      </c>
      <c r="N148" s="77">
        <f t="shared" ca="1" si="50"/>
        <v>-3.908370538794078E-2</v>
      </c>
      <c r="O148" s="137">
        <f t="shared" ca="1" si="51"/>
        <v>-78167.410775881552</v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>
        <f t="shared" ca="1" si="39"/>
        <v>2000000</v>
      </c>
      <c r="D149" s="140">
        <f t="shared" ca="1" si="40"/>
        <v>2061988.2193936915</v>
      </c>
      <c r="E149" s="79">
        <f t="shared" ca="1" si="41"/>
        <v>3.0994109696845889E-2</v>
      </c>
      <c r="F149" s="138">
        <f t="shared" ca="1" si="42"/>
        <v>61988.21939369179</v>
      </c>
      <c r="G149" s="140">
        <f t="shared" ca="1" si="43"/>
        <v>2086254.3694167116</v>
      </c>
      <c r="H149" s="79">
        <f t="shared" ca="1" si="44"/>
        <v>4.312718470835588E-2</v>
      </c>
      <c r="I149" s="138">
        <f t="shared" ca="1" si="45"/>
        <v>86254.369416711794</v>
      </c>
      <c r="J149" s="140">
        <f t="shared" ca="1" si="46"/>
        <v>2065491.9145589545</v>
      </c>
      <c r="K149" s="79">
        <f t="shared" ca="1" si="47"/>
        <v>3.2745957279477336E-2</v>
      </c>
      <c r="L149" s="138">
        <f t="shared" ca="1" si="48"/>
        <v>65491.914558954682</v>
      </c>
      <c r="M149" s="140">
        <f t="shared" ca="1" si="49"/>
        <v>2114314.927210595</v>
      </c>
      <c r="N149" s="79">
        <f t="shared" ca="1" si="50"/>
        <v>5.7157463605297346E-2</v>
      </c>
      <c r="O149" s="138">
        <f t="shared" ca="1" si="51"/>
        <v>114314.92721059466</v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>
        <f t="shared" ca="1" si="39"/>
        <v>2000000</v>
      </c>
      <c r="D150" s="139">
        <f t="shared" ca="1" si="40"/>
        <v>2169834.6082405173</v>
      </c>
      <c r="E150" s="77">
        <f t="shared" ca="1" si="41"/>
        <v>8.4917304120258733E-2</v>
      </c>
      <c r="F150" s="137">
        <f t="shared" ca="1" si="42"/>
        <v>169834.60824051744</v>
      </c>
      <c r="G150" s="139">
        <f t="shared" ca="1" si="43"/>
        <v>2087677.4119462892</v>
      </c>
      <c r="H150" s="77">
        <f t="shared" ca="1" si="44"/>
        <v>4.3838705973144709E-2</v>
      </c>
      <c r="I150" s="137">
        <f t="shared" ca="1" si="45"/>
        <v>87677.41194628943</v>
      </c>
      <c r="J150" s="139">
        <f t="shared" ca="1" si="46"/>
        <v>2088549.4824494107</v>
      </c>
      <c r="K150" s="77">
        <f t="shared" ca="1" si="47"/>
        <v>4.4274741224705275E-2</v>
      </c>
      <c r="L150" s="137">
        <f t="shared" ca="1" si="48"/>
        <v>88549.482449410541</v>
      </c>
      <c r="M150" s="139">
        <f t="shared" ca="1" si="49"/>
        <v>2066059.4087499543</v>
      </c>
      <c r="N150" s="77">
        <f t="shared" ca="1" si="50"/>
        <v>3.3029704374977313E-2</v>
      </c>
      <c r="O150" s="137">
        <f t="shared" ca="1" si="51"/>
        <v>66059.408749954629</v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>
        <f t="shared" ca="1" si="39"/>
        <v>2000000</v>
      </c>
      <c r="D151" s="139">
        <f t="shared" ca="1" si="40"/>
        <v>1982284.6292876224</v>
      </c>
      <c r="E151" s="77">
        <f t="shared" ca="1" si="41"/>
        <v>-8.8576853561888082E-3</v>
      </c>
      <c r="F151" s="137">
        <f t="shared" ca="1" si="42"/>
        <v>-17715.370712377608</v>
      </c>
      <c r="G151" s="139">
        <f t="shared" ca="1" si="43"/>
        <v>1925926.9427663723</v>
      </c>
      <c r="H151" s="77">
        <f t="shared" ca="1" si="44"/>
        <v>-3.7036528616813849E-2</v>
      </c>
      <c r="I151" s="137">
        <f t="shared" ca="1" si="45"/>
        <v>-74073.057233627682</v>
      </c>
      <c r="J151" s="139">
        <f t="shared" ca="1" si="46"/>
        <v>1874606.4896142185</v>
      </c>
      <c r="K151" s="77">
        <f t="shared" ca="1" si="47"/>
        <v>-6.269675519289071E-2</v>
      </c>
      <c r="L151" s="137">
        <f t="shared" ca="1" si="48"/>
        <v>-125393.51038578144</v>
      </c>
      <c r="M151" s="139">
        <f t="shared" ca="1" si="49"/>
        <v>1879291.1240210643</v>
      </c>
      <c r="N151" s="77">
        <f t="shared" ca="1" si="50"/>
        <v>-6.0354437989467768E-2</v>
      </c>
      <c r="O151" s="137">
        <f t="shared" ca="1" si="51"/>
        <v>-120708.87597893552</v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>
        <f t="shared" ca="1" si="39"/>
        <v>2000000</v>
      </c>
      <c r="D152" s="139">
        <f t="shared" ca="1" si="40"/>
        <v>2017611.9947401162</v>
      </c>
      <c r="E152" s="77">
        <f t="shared" ca="1" si="41"/>
        <v>8.8059973700579559E-3</v>
      </c>
      <c r="F152" s="137">
        <f t="shared" ca="1" si="42"/>
        <v>17611.994740115915</v>
      </c>
      <c r="G152" s="139">
        <f t="shared" ca="1" si="43"/>
        <v>2000000</v>
      </c>
      <c r="H152" s="77">
        <f t="shared" ca="1" si="44"/>
        <v>0</v>
      </c>
      <c r="I152" s="137">
        <f t="shared" ca="1" si="45"/>
        <v>0</v>
      </c>
      <c r="J152" s="139">
        <f t="shared" ca="1" si="46"/>
        <v>2000000</v>
      </c>
      <c r="K152" s="77">
        <f t="shared" ca="1" si="47"/>
        <v>0</v>
      </c>
      <c r="L152" s="137">
        <f t="shared" ca="1" si="48"/>
        <v>0</v>
      </c>
      <c r="M152" s="139">
        <f t="shared" ca="1" si="49"/>
        <v>2000000</v>
      </c>
      <c r="N152" s="77">
        <f t="shared" ca="1" si="50"/>
        <v>0</v>
      </c>
      <c r="O152" s="137">
        <f t="shared" ca="1" si="51"/>
        <v>0</v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78" t="s">
        <v>313</v>
      </c>
      <c r="B167" s="280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71"/>
      <c r="B168" s="273"/>
      <c r="C168" s="136">
        <f ca="1">SUM(C136:C166)</f>
        <v>34000000</v>
      </c>
      <c r="D168" s="140">
        <f ca="1">SUM(D136:D166)</f>
        <v>34263112.502592385</v>
      </c>
      <c r="E168" s="79">
        <f ca="1">IFERROR(F168 / (SUM($C136:$C166) / COUNT($C136:$C166)), 0)</f>
        <v>0.13155625129619195</v>
      </c>
      <c r="F168" s="138">
        <f ca="1">SUM(F136:F166)</f>
        <v>263112.50259238388</v>
      </c>
      <c r="G168" s="140">
        <f ca="1">SUM(G136:G166)</f>
        <v>33646816.923337445</v>
      </c>
      <c r="H168" s="79">
        <f ca="1">IFERROR(I168 / (SUM($C136:$C166) / COUNT($C136:$C166)), 0)</f>
        <v>-0.17659153833127617</v>
      </c>
      <c r="I168" s="138">
        <f ca="1">SUM(I136:I166)</f>
        <v>-353183.07666255231</v>
      </c>
      <c r="J168" s="140">
        <f ca="1">SUM(J136:J166)</f>
        <v>33464981.710372791</v>
      </c>
      <c r="K168" s="79">
        <f ca="1">IFERROR(L168 / (SUM($C136:$C166) / COUNT($C136:$C166)), 0)</f>
        <v>-0.26750914481360377</v>
      </c>
      <c r="L168" s="138">
        <f ca="1">SUM(L136:L166)</f>
        <v>-535018.28962720756</v>
      </c>
      <c r="M168" s="140">
        <f ca="1">SUM(M136:M166)</f>
        <v>33408506.02446064</v>
      </c>
      <c r="N168" s="79">
        <f ca="1">IFERROR(O168 / (SUM($C136:$C166) / COUNT($C136:$C166)), 0)</f>
        <v>-0.29574698776968011</v>
      </c>
      <c r="O168" s="138">
        <f ca="1">SUM(O136:O166)</f>
        <v>-591493.9755393602</v>
      </c>
    </row>
    <row r="170" spans="1:15" ht="16.5" customHeight="1" thickBot="1"/>
    <row r="171" spans="1:15" ht="16.5" customHeight="1" thickBot="1">
      <c r="A171" s="250" t="str">
        <f>TEXT(투자전략!$G$1, "[$-ko-KR]yyyy년 mm월 ") &amp; "[엽전코인] 전일대비 상승률 Bottom20 월말결산"</f>
        <v>2021년 06월 [엽전코인] 전일대비 상승률 Bottom20 월말결산</v>
      </c>
      <c r="B171" s="251"/>
      <c r="C171" s="251"/>
      <c r="D171" s="251"/>
      <c r="E171" s="251"/>
      <c r="F171" s="251"/>
      <c r="G171" s="251"/>
      <c r="H171" s="251"/>
      <c r="I171" s="251"/>
      <c r="J171" s="251"/>
      <c r="K171" s="251"/>
      <c r="L171" s="251"/>
      <c r="M171" s="251"/>
      <c r="N171" s="251"/>
      <c r="O171" s="252"/>
    </row>
    <row r="172" spans="1:15" ht="16.5" customHeight="1" thickBot="1">
      <c r="A172" s="294" t="s">
        <v>314</v>
      </c>
      <c r="B172" s="271" t="s">
        <v>312</v>
      </c>
      <c r="C172" s="273"/>
      <c r="D172" s="271" t="s">
        <v>304</v>
      </c>
      <c r="E172" s="272"/>
      <c r="F172" s="273"/>
      <c r="G172" s="271" t="s">
        <v>305</v>
      </c>
      <c r="H172" s="272"/>
      <c r="I172" s="273"/>
      <c r="J172" s="271" t="s">
        <v>306</v>
      </c>
      <c r="K172" s="272"/>
      <c r="L172" s="273"/>
      <c r="M172" s="271" t="s">
        <v>307</v>
      </c>
      <c r="N172" s="272"/>
      <c r="O172" s="273"/>
    </row>
    <row r="173" spans="1:15" ht="16.5" customHeight="1" thickBot="1">
      <c r="A173" s="287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1781578.1717082758</v>
      </c>
      <c r="N184" s="77">
        <f t="shared" ca="1" si="63"/>
        <v>-0.10921091414586218</v>
      </c>
      <c r="O184" s="137">
        <f t="shared" ca="1" si="64"/>
        <v>-218421.82829172435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>
        <f t="shared" ca="1" si="52"/>
        <v>2000000</v>
      </c>
      <c r="D185" s="139">
        <f t="shared" ca="1" si="53"/>
        <v>1613901.3935833275</v>
      </c>
      <c r="E185" s="77">
        <f t="shared" ca="1" si="54"/>
        <v>-0.19304930320833619</v>
      </c>
      <c r="F185" s="137">
        <f t="shared" ca="1" si="55"/>
        <v>-386098.60641667241</v>
      </c>
      <c r="G185" s="139">
        <f t="shared" ca="1" si="56"/>
        <v>1586494.5754223953</v>
      </c>
      <c r="H185" s="77">
        <f t="shared" ca="1" si="57"/>
        <v>-0.20675271228880229</v>
      </c>
      <c r="I185" s="137">
        <f t="shared" ca="1" si="58"/>
        <v>-413505.42457760463</v>
      </c>
      <c r="J185" s="139">
        <f t="shared" ca="1" si="59"/>
        <v>1592272.6506093144</v>
      </c>
      <c r="K185" s="77">
        <f t="shared" ca="1" si="60"/>
        <v>-0.20386367469534275</v>
      </c>
      <c r="L185" s="137">
        <f t="shared" ca="1" si="61"/>
        <v>-407727.34939068556</v>
      </c>
      <c r="M185" s="139">
        <f t="shared" ca="1" si="62"/>
        <v>1597501.3697729774</v>
      </c>
      <c r="N185" s="77">
        <f t="shared" ca="1" si="63"/>
        <v>-0.20124931511351135</v>
      </c>
      <c r="O185" s="137">
        <f t="shared" ca="1" si="64"/>
        <v>-402498.63022702275</v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>
        <f t="shared" ca="1" si="52"/>
        <v>2000000</v>
      </c>
      <c r="D186" s="139">
        <f t="shared" ca="1" si="53"/>
        <v>1744920.6753255182</v>
      </c>
      <c r="E186" s="77">
        <f t="shared" ca="1" si="54"/>
        <v>-0.12753966233724087</v>
      </c>
      <c r="F186" s="137">
        <f t="shared" ca="1" si="55"/>
        <v>-255079.32467448176</v>
      </c>
      <c r="G186" s="139">
        <f t="shared" ca="1" si="56"/>
        <v>1781748.6552178073</v>
      </c>
      <c r="H186" s="77">
        <f t="shared" ca="1" si="57"/>
        <v>-0.10912567239109638</v>
      </c>
      <c r="I186" s="137">
        <f t="shared" ca="1" si="58"/>
        <v>-218251.34478219275</v>
      </c>
      <c r="J186" s="139">
        <f t="shared" ca="1" si="59"/>
        <v>1772245.5062447079</v>
      </c>
      <c r="K186" s="77">
        <f t="shared" ca="1" si="60"/>
        <v>-0.11387724687764607</v>
      </c>
      <c r="L186" s="137">
        <f t="shared" ca="1" si="61"/>
        <v>-227754.49375529218</v>
      </c>
      <c r="M186" s="139">
        <f t="shared" ca="1" si="62"/>
        <v>1774620.7362199218</v>
      </c>
      <c r="N186" s="77">
        <f t="shared" ca="1" si="63"/>
        <v>-0.11268963189003907</v>
      </c>
      <c r="O186" s="137">
        <f t="shared" ca="1" si="64"/>
        <v>-225379.26378007815</v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>
        <f t="shared" ca="1" si="52"/>
        <v>2000000</v>
      </c>
      <c r="D187" s="140">
        <f t="shared" ca="1" si="53"/>
        <v>2404033.1816021712</v>
      </c>
      <c r="E187" s="79">
        <f t="shared" ca="1" si="54"/>
        <v>0.2020165908010855</v>
      </c>
      <c r="F187" s="138">
        <f t="shared" ca="1" si="55"/>
        <v>404033.18160217098</v>
      </c>
      <c r="G187" s="140">
        <f t="shared" ca="1" si="56"/>
        <v>2535244.4959129682</v>
      </c>
      <c r="H187" s="79">
        <f t="shared" ca="1" si="57"/>
        <v>0.26762224795648415</v>
      </c>
      <c r="I187" s="138">
        <f t="shared" ca="1" si="58"/>
        <v>535244.49591296818</v>
      </c>
      <c r="J187" s="140">
        <f t="shared" ca="1" si="59"/>
        <v>2343451.1829162543</v>
      </c>
      <c r="K187" s="79">
        <f t="shared" ca="1" si="60"/>
        <v>0.17172559145812713</v>
      </c>
      <c r="L187" s="138">
        <f t="shared" ca="1" si="61"/>
        <v>343451.18291625427</v>
      </c>
      <c r="M187" s="140">
        <f t="shared" ca="1" si="62"/>
        <v>2255568.6148559889</v>
      </c>
      <c r="N187" s="79">
        <f t="shared" ca="1" si="63"/>
        <v>0.12778430742799443</v>
      </c>
      <c r="O187" s="138">
        <f t="shared" ca="1" si="64"/>
        <v>255568.61485598882</v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>
        <f t="shared" ca="1" si="52"/>
        <v>2000000</v>
      </c>
      <c r="D188" s="139">
        <f t="shared" ca="1" si="53"/>
        <v>2091613.4324285816</v>
      </c>
      <c r="E188" s="77">
        <f t="shared" ca="1" si="54"/>
        <v>4.5806716214290694E-2</v>
      </c>
      <c r="F188" s="137">
        <f t="shared" ca="1" si="55"/>
        <v>91613.432428581393</v>
      </c>
      <c r="G188" s="139">
        <f t="shared" ca="1" si="56"/>
        <v>2049429.5503554589</v>
      </c>
      <c r="H188" s="77">
        <f t="shared" ca="1" si="57"/>
        <v>2.4714775177729385E-2</v>
      </c>
      <c r="I188" s="137">
        <f t="shared" ca="1" si="58"/>
        <v>49429.550355458778</v>
      </c>
      <c r="J188" s="139">
        <f t="shared" ca="1" si="59"/>
        <v>2049309.4764747557</v>
      </c>
      <c r="K188" s="77">
        <f t="shared" ca="1" si="60"/>
        <v>2.4654738237377953E-2</v>
      </c>
      <c r="L188" s="137">
        <f t="shared" ca="1" si="61"/>
        <v>49309.476474755909</v>
      </c>
      <c r="M188" s="139">
        <f t="shared" ca="1" si="62"/>
        <v>2044656.0213107255</v>
      </c>
      <c r="N188" s="77">
        <f t="shared" ca="1" si="63"/>
        <v>2.2328010655362829E-2</v>
      </c>
      <c r="O188" s="137">
        <f t="shared" ca="1" si="64"/>
        <v>44656.02131072565</v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>
        <f t="shared" ca="1" si="52"/>
        <v>2000000</v>
      </c>
      <c r="D189" s="139">
        <f t="shared" ca="1" si="53"/>
        <v>2038780.3523246122</v>
      </c>
      <c r="E189" s="77">
        <f t="shared" ca="1" si="54"/>
        <v>1.9390176162306122E-2</v>
      </c>
      <c r="F189" s="137">
        <f t="shared" ca="1" si="55"/>
        <v>38780.352324612242</v>
      </c>
      <c r="G189" s="139">
        <f t="shared" ca="1" si="56"/>
        <v>1994896.8213045702</v>
      </c>
      <c r="H189" s="77">
        <f t="shared" ca="1" si="57"/>
        <v>-2.5515893477149137E-3</v>
      </c>
      <c r="I189" s="137">
        <f t="shared" ca="1" si="58"/>
        <v>-5103.1786954298277</v>
      </c>
      <c r="J189" s="139">
        <f t="shared" ca="1" si="59"/>
        <v>1944810.9736247652</v>
      </c>
      <c r="K189" s="77">
        <f t="shared" ca="1" si="60"/>
        <v>-2.7594513187617464E-2</v>
      </c>
      <c r="L189" s="137">
        <f t="shared" ca="1" si="61"/>
        <v>-55189.026375234927</v>
      </c>
      <c r="M189" s="139">
        <f t="shared" ca="1" si="62"/>
        <v>1937113.040381358</v>
      </c>
      <c r="N189" s="77">
        <f t="shared" ca="1" si="63"/>
        <v>-3.1443479809320982E-2</v>
      </c>
      <c r="O189" s="137">
        <f t="shared" ca="1" si="64"/>
        <v>-62886.959618641951</v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>
        <f t="shared" ca="1" si="52"/>
        <v>2000000</v>
      </c>
      <c r="D190" s="139">
        <f t="shared" ca="1" si="53"/>
        <v>1921038.5094869707</v>
      </c>
      <c r="E190" s="77">
        <f t="shared" ca="1" si="54"/>
        <v>-3.9480745256514627E-2</v>
      </c>
      <c r="F190" s="137">
        <f t="shared" ca="1" si="55"/>
        <v>-78961.490513029246</v>
      </c>
      <c r="G190" s="139">
        <f t="shared" ca="1" si="56"/>
        <v>2000000</v>
      </c>
      <c r="H190" s="77">
        <f t="shared" ca="1" si="57"/>
        <v>0</v>
      </c>
      <c r="I190" s="137">
        <f t="shared" ca="1" si="58"/>
        <v>0</v>
      </c>
      <c r="J190" s="139">
        <f t="shared" ca="1" si="59"/>
        <v>2000000</v>
      </c>
      <c r="K190" s="77">
        <f t="shared" ca="1" si="60"/>
        <v>0</v>
      </c>
      <c r="L190" s="137">
        <f t="shared" ca="1" si="61"/>
        <v>0</v>
      </c>
      <c r="M190" s="139">
        <f t="shared" ca="1" si="62"/>
        <v>2000000</v>
      </c>
      <c r="N190" s="77">
        <f t="shared" ca="1" si="63"/>
        <v>0</v>
      </c>
      <c r="O190" s="137">
        <f t="shared" ca="1" si="64"/>
        <v>0</v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78" t="s">
        <v>313</v>
      </c>
      <c r="B205" s="280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71"/>
      <c r="B206" s="273"/>
      <c r="C206" s="136">
        <f ca="1">SUM(C174:C204)</f>
        <v>34000000</v>
      </c>
      <c r="D206" s="140">
        <f ca="1">SUM(D174:D204)</f>
        <v>34102564.392992161</v>
      </c>
      <c r="E206" s="79">
        <f ca="1">IFERROR(F206 / (SUM($C174:$C204) / COUNT($C174:$C204)), 0)</f>
        <v>5.1282196496079936E-2</v>
      </c>
      <c r="F206" s="138">
        <f ca="1">SUM(F174:F204)</f>
        <v>102564.39299215988</v>
      </c>
      <c r="G206" s="140">
        <f ca="1">SUM(G174:G204)</f>
        <v>33978884.345560327</v>
      </c>
      <c r="H206" s="79">
        <f ca="1">IFERROR(I206 / (SUM($C174:$C204) / COUNT($C174:$C204)), 0)</f>
        <v>-1.0557827219836871E-2</v>
      </c>
      <c r="I206" s="138">
        <f ca="1">SUM(I174:I204)</f>
        <v>-21115.654439673744</v>
      </c>
      <c r="J206" s="140">
        <f ca="1">SUM(J174:J204)</f>
        <v>33680060.905254528</v>
      </c>
      <c r="K206" s="79">
        <f ca="1">IFERROR(L206 / (SUM($C174:$C204) / COUNT($C174:$C204)), 0)</f>
        <v>-0.15996954737273522</v>
      </c>
      <c r="L206" s="138">
        <f ca="1">SUM(L174:L204)</f>
        <v>-319939.09474547044</v>
      </c>
      <c r="M206" s="140">
        <f ca="1">SUM(M174:M204)</f>
        <v>33422465.063470844</v>
      </c>
      <c r="N206" s="79">
        <f ca="1">IFERROR(O206 / (SUM($C174:$C204) / COUNT($C174:$C204)), 0)</f>
        <v>-0.28876746826457628</v>
      </c>
      <c r="O206" s="138">
        <f ca="1">SUM(O174:O204)</f>
        <v>-577534.93652915256</v>
      </c>
    </row>
    <row r="208" spans="1:15" ht="16.5" customHeight="1" thickBot="1"/>
    <row r="209" spans="1:15" ht="16.5" customHeight="1" thickBot="1">
      <c r="A209" s="250" t="str">
        <f>TEXT(투자전략!$G$1, "[$-ko-KR]yyyy년 mm월 ") &amp; "[동전코인] 전일대비 상승률 Bottom20 월말결산"</f>
        <v>2021년 06월 [동전코인] 전일대비 상승률 Bottom20 월말결산</v>
      </c>
      <c r="B209" s="251"/>
      <c r="C209" s="251"/>
      <c r="D209" s="251"/>
      <c r="E209" s="251"/>
      <c r="F209" s="251"/>
      <c r="G209" s="251"/>
      <c r="H209" s="251"/>
      <c r="I209" s="251"/>
      <c r="J209" s="251"/>
      <c r="K209" s="251"/>
      <c r="L209" s="251"/>
      <c r="M209" s="251"/>
      <c r="N209" s="251"/>
      <c r="O209" s="252"/>
    </row>
    <row r="210" spans="1:15" ht="16.5" customHeight="1" thickBot="1">
      <c r="A210" s="294" t="s">
        <v>314</v>
      </c>
      <c r="B210" s="271" t="s">
        <v>312</v>
      </c>
      <c r="C210" s="273"/>
      <c r="D210" s="271" t="s">
        <v>304</v>
      </c>
      <c r="E210" s="272"/>
      <c r="F210" s="273"/>
      <c r="G210" s="271" t="s">
        <v>305</v>
      </c>
      <c r="H210" s="272"/>
      <c r="I210" s="273"/>
      <c r="J210" s="271" t="s">
        <v>306</v>
      </c>
      <c r="K210" s="272"/>
      <c r="L210" s="273"/>
      <c r="M210" s="271" t="s">
        <v>307</v>
      </c>
      <c r="N210" s="272"/>
      <c r="O210" s="273"/>
    </row>
    <row r="211" spans="1:15" ht="16.5" customHeight="1" thickBot="1">
      <c r="A211" s="287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1947470.468172594</v>
      </c>
      <c r="N222" s="77">
        <f t="shared" ca="1" si="76"/>
        <v>-2.6264765913703005E-2</v>
      </c>
      <c r="O222" s="137">
        <f t="shared" ca="1" si="77"/>
        <v>-52529.531827406005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>
        <f t="shared" ca="1" si="65"/>
        <v>2000000</v>
      </c>
      <c r="D223" s="139">
        <f t="shared" ca="1" si="66"/>
        <v>1661917.7902544963</v>
      </c>
      <c r="E223" s="77">
        <f t="shared" ca="1" si="67"/>
        <v>-0.16904110487275176</v>
      </c>
      <c r="F223" s="137">
        <f t="shared" ca="1" si="68"/>
        <v>-338082.20974550338</v>
      </c>
      <c r="G223" s="139">
        <f t="shared" ca="1" si="69"/>
        <v>1640673.653757557</v>
      </c>
      <c r="H223" s="77">
        <f t="shared" ca="1" si="70"/>
        <v>-0.17966317312122151</v>
      </c>
      <c r="I223" s="137">
        <f t="shared" ca="1" si="71"/>
        <v>-359326.34624244308</v>
      </c>
      <c r="J223" s="139">
        <f t="shared" ca="1" si="72"/>
        <v>1648939.0916523738</v>
      </c>
      <c r="K223" s="77">
        <f t="shared" ca="1" si="73"/>
        <v>-0.17553045417381311</v>
      </c>
      <c r="L223" s="137">
        <f t="shared" ca="1" si="74"/>
        <v>-351060.90834762622</v>
      </c>
      <c r="M223" s="139">
        <f t="shared" ca="1" si="75"/>
        <v>1665715.4249414876</v>
      </c>
      <c r="N223" s="77">
        <f t="shared" ca="1" si="76"/>
        <v>-0.16714228752925622</v>
      </c>
      <c r="O223" s="137">
        <f t="shared" ca="1" si="77"/>
        <v>-334284.57505851251</v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>
        <f t="shared" ca="1" si="65"/>
        <v>2000000</v>
      </c>
      <c r="D224" s="139">
        <f t="shared" ca="1" si="66"/>
        <v>1894955.2435109406</v>
      </c>
      <c r="E224" s="77">
        <f t="shared" ca="1" si="67"/>
        <v>-5.2522378244529599E-2</v>
      </c>
      <c r="F224" s="137">
        <f t="shared" ca="1" si="68"/>
        <v>-105044.75648905917</v>
      </c>
      <c r="G224" s="139">
        <f t="shared" ca="1" si="69"/>
        <v>1925705.3455483387</v>
      </c>
      <c r="H224" s="77">
        <f t="shared" ca="1" si="70"/>
        <v>-3.7147327225830751E-2</v>
      </c>
      <c r="I224" s="137">
        <f t="shared" ca="1" si="71"/>
        <v>-74294.65445166151</v>
      </c>
      <c r="J224" s="139">
        <f t="shared" ca="1" si="72"/>
        <v>1935785.1221325544</v>
      </c>
      <c r="K224" s="77">
        <f t="shared" ca="1" si="73"/>
        <v>-3.2107438933722789E-2</v>
      </c>
      <c r="L224" s="137">
        <f t="shared" ca="1" si="74"/>
        <v>-64214.877867445568</v>
      </c>
      <c r="M224" s="139">
        <f t="shared" ca="1" si="75"/>
        <v>1928785.2997942937</v>
      </c>
      <c r="N224" s="77">
        <f t="shared" ca="1" si="76"/>
        <v>-3.5607350102853076E-2</v>
      </c>
      <c r="O224" s="137">
        <f t="shared" ca="1" si="77"/>
        <v>-71214.700205706147</v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>
        <f t="shared" ca="1" si="65"/>
        <v>2000000</v>
      </c>
      <c r="D225" s="140">
        <f t="shared" ca="1" si="66"/>
        <v>2280587.6142844362</v>
      </c>
      <c r="E225" s="79">
        <f t="shared" ca="1" si="67"/>
        <v>0.14029380714221806</v>
      </c>
      <c r="F225" s="138">
        <f t="shared" ca="1" si="68"/>
        <v>280587.61428443616</v>
      </c>
      <c r="G225" s="140">
        <f t="shared" ca="1" si="69"/>
        <v>2343574.9515260803</v>
      </c>
      <c r="H225" s="79">
        <f t="shared" ca="1" si="70"/>
        <v>0.17178747576304015</v>
      </c>
      <c r="I225" s="138">
        <f t="shared" ca="1" si="71"/>
        <v>343574.95152608032</v>
      </c>
      <c r="J225" s="140">
        <f t="shared" ca="1" si="72"/>
        <v>2276463.0090671368</v>
      </c>
      <c r="K225" s="79">
        <f t="shared" ca="1" si="73"/>
        <v>0.13823150453356842</v>
      </c>
      <c r="L225" s="138">
        <f t="shared" ca="1" si="74"/>
        <v>276463.00906713679</v>
      </c>
      <c r="M225" s="140">
        <f t="shared" ca="1" si="75"/>
        <v>2265402.4480204913</v>
      </c>
      <c r="N225" s="79">
        <f t="shared" ca="1" si="76"/>
        <v>0.13270122401024573</v>
      </c>
      <c r="O225" s="138">
        <f t="shared" ca="1" si="77"/>
        <v>265402.4480204914</v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>
        <f t="shared" ca="1" si="65"/>
        <v>2000000</v>
      </c>
      <c r="D226" s="139">
        <f t="shared" ca="1" si="66"/>
        <v>2018741.1424675426</v>
      </c>
      <c r="E226" s="77">
        <f t="shared" ca="1" si="67"/>
        <v>9.370571233771172E-3</v>
      </c>
      <c r="F226" s="137">
        <f t="shared" ca="1" si="68"/>
        <v>18741.142467542337</v>
      </c>
      <c r="G226" s="139">
        <f t="shared" ca="1" si="69"/>
        <v>1998343.3978012616</v>
      </c>
      <c r="H226" s="77">
        <f t="shared" ca="1" si="70"/>
        <v>-8.2830109936911952E-4</v>
      </c>
      <c r="I226" s="137">
        <f t="shared" ca="1" si="71"/>
        <v>-1656.6021987382369</v>
      </c>
      <c r="J226" s="139">
        <f t="shared" ca="1" si="72"/>
        <v>1996596.8844234261</v>
      </c>
      <c r="K226" s="77">
        <f t="shared" ca="1" si="73"/>
        <v>-1.7015577882869906E-3</v>
      </c>
      <c r="L226" s="137">
        <f t="shared" ca="1" si="74"/>
        <v>-3403.1155765739809</v>
      </c>
      <c r="M226" s="139">
        <f t="shared" ca="1" si="75"/>
        <v>1991858.7614012887</v>
      </c>
      <c r="N226" s="77">
        <f t="shared" ca="1" si="76"/>
        <v>-4.070619299355668E-3</v>
      </c>
      <c r="O226" s="137">
        <f t="shared" ca="1" si="77"/>
        <v>-8141.2385987113339</v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>
        <f t="shared" ca="1" si="65"/>
        <v>2000000</v>
      </c>
      <c r="D227" s="139">
        <f t="shared" ca="1" si="66"/>
        <v>2007630.2114608628</v>
      </c>
      <c r="E227" s="77">
        <f t="shared" ca="1" si="67"/>
        <v>3.815105730431474E-3</v>
      </c>
      <c r="F227" s="137">
        <f t="shared" ca="1" si="68"/>
        <v>7630.2114608629463</v>
      </c>
      <c r="G227" s="139">
        <f t="shared" ca="1" si="69"/>
        <v>1987128.3222460283</v>
      </c>
      <c r="H227" s="77">
        <f t="shared" ca="1" si="70"/>
        <v>-6.4358388769858608E-3</v>
      </c>
      <c r="I227" s="137">
        <f t="shared" ca="1" si="71"/>
        <v>-12871.677753971722</v>
      </c>
      <c r="J227" s="139">
        <f t="shared" ca="1" si="72"/>
        <v>1938238.6089709885</v>
      </c>
      <c r="K227" s="77">
        <f t="shared" ca="1" si="73"/>
        <v>-3.0880695514505768E-2</v>
      </c>
      <c r="L227" s="137">
        <f t="shared" ca="1" si="74"/>
        <v>-61761.391029011545</v>
      </c>
      <c r="M227" s="139">
        <f t="shared" ca="1" si="75"/>
        <v>1935426.5243777293</v>
      </c>
      <c r="N227" s="77">
        <f t="shared" ca="1" si="76"/>
        <v>-3.2286737811135349E-2</v>
      </c>
      <c r="O227" s="137">
        <f t="shared" ca="1" si="77"/>
        <v>-64573.475622270693</v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>
        <f t="shared" ca="1" si="65"/>
        <v>2000000</v>
      </c>
      <c r="D228" s="139">
        <f t="shared" ca="1" si="66"/>
        <v>1971796.8041090262</v>
      </c>
      <c r="E228" s="77">
        <f t="shared" ca="1" si="67"/>
        <v>-1.4101597945486937E-2</v>
      </c>
      <c r="F228" s="137">
        <f t="shared" ca="1" si="68"/>
        <v>-28203.195890973882</v>
      </c>
      <c r="G228" s="139">
        <f t="shared" ca="1" si="69"/>
        <v>2000000</v>
      </c>
      <c r="H228" s="77">
        <f t="shared" ca="1" si="70"/>
        <v>0</v>
      </c>
      <c r="I228" s="137">
        <f t="shared" ca="1" si="71"/>
        <v>0</v>
      </c>
      <c r="J228" s="139">
        <f t="shared" ca="1" si="72"/>
        <v>2000000</v>
      </c>
      <c r="K228" s="77">
        <f t="shared" ca="1" si="73"/>
        <v>0</v>
      </c>
      <c r="L228" s="137">
        <f t="shared" ca="1" si="74"/>
        <v>0</v>
      </c>
      <c r="M228" s="139">
        <f t="shared" ca="1" si="75"/>
        <v>2000000</v>
      </c>
      <c r="N228" s="77">
        <f t="shared" ca="1" si="76"/>
        <v>0</v>
      </c>
      <c r="O228" s="137">
        <f t="shared" ca="1" si="77"/>
        <v>0</v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78" t="s">
        <v>313</v>
      </c>
      <c r="B243" s="280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71"/>
      <c r="B244" s="273"/>
      <c r="C244" s="136">
        <f ca="1">SUM(C212:C242)</f>
        <v>34000000</v>
      </c>
      <c r="D244" s="140">
        <f ca="1">SUM(D212:D242)</f>
        <v>33924891.832858101</v>
      </c>
      <c r="E244" s="79">
        <f ca="1">IFERROR(F244 / (SUM($C212:$C242) / COUNT($C212:$C242)), 0)</f>
        <v>-3.7554083570947132E-2</v>
      </c>
      <c r="F244" s="138">
        <f ca="1">SUM(F212:F242)</f>
        <v>-75108.167141894257</v>
      </c>
      <c r="G244" s="140">
        <f ca="1">SUM(G212:G242)</f>
        <v>33941110.305921778</v>
      </c>
      <c r="H244" s="79">
        <f ca="1">IFERROR(I244 / (SUM($C212:$C242) / COUNT($C212:$C242)), 0)</f>
        <v>-2.9444847039113629E-2</v>
      </c>
      <c r="I244" s="138">
        <f ca="1">SUM(I212:I242)</f>
        <v>-58889.694078227258</v>
      </c>
      <c r="J244" s="140">
        <f ca="1">SUM(J212:J242)</f>
        <v>33797620.166720219</v>
      </c>
      <c r="K244" s="79">
        <f ca="1">IFERROR(L244 / (SUM($C212:$C242) / COUNT($C212:$C242)), 0)</f>
        <v>-0.10118991663989335</v>
      </c>
      <c r="L244" s="138">
        <f ca="1">SUM(L212:L242)</f>
        <v>-202379.83327978669</v>
      </c>
      <c r="M244" s="140">
        <f ca="1">SUM(M212:M242)</f>
        <v>33669071.375805221</v>
      </c>
      <c r="N244" s="79">
        <f ca="1">IFERROR(O244 / (SUM($C212:$C242) / COUNT($C212:$C242)), 0)</f>
        <v>-0.1654643120973914</v>
      </c>
      <c r="O244" s="138">
        <f ca="1">SUM(O212:O242)</f>
        <v>-330928.62419478281</v>
      </c>
    </row>
    <row r="246" spans="1:15" ht="16.5" customHeight="1" thickBot="1"/>
    <row r="247" spans="1:15" ht="16.5" customHeight="1" thickBot="1">
      <c r="A247" s="250" t="str">
        <f>TEXT(투자전략!$G$1, "[$-ko-KR]yyyy년 mm월 ") &amp; "전일대비 상승률 Bottom20 월말결산"</f>
        <v>2021년 06월 전일대비 상승률 Bottom20 월말결산</v>
      </c>
      <c r="B247" s="251"/>
      <c r="C247" s="251"/>
      <c r="D247" s="251"/>
      <c r="E247" s="251"/>
      <c r="F247" s="251"/>
      <c r="G247" s="251"/>
      <c r="H247" s="251"/>
      <c r="I247" s="251"/>
      <c r="J247" s="251"/>
      <c r="K247" s="251"/>
      <c r="L247" s="251"/>
      <c r="M247" s="251"/>
      <c r="N247" s="251"/>
      <c r="O247" s="252"/>
    </row>
    <row r="248" spans="1:15" ht="16.5" customHeight="1" thickBot="1">
      <c r="A248" s="294" t="s">
        <v>314</v>
      </c>
      <c r="B248" s="271" t="s">
        <v>312</v>
      </c>
      <c r="C248" s="273"/>
      <c r="D248" s="271" t="s">
        <v>304</v>
      </c>
      <c r="E248" s="272"/>
      <c r="F248" s="273"/>
      <c r="G248" s="271" t="s">
        <v>305</v>
      </c>
      <c r="H248" s="272"/>
      <c r="I248" s="273"/>
      <c r="J248" s="271" t="s">
        <v>306</v>
      </c>
      <c r="K248" s="272"/>
      <c r="L248" s="273"/>
      <c r="M248" s="271" t="s">
        <v>307</v>
      </c>
      <c r="N248" s="272"/>
      <c r="O248" s="273"/>
    </row>
    <row r="249" spans="1:15" ht="16.5" customHeight="1" thickBot="1">
      <c r="A249" s="287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1893510.0852790864</v>
      </c>
      <c r="N260" s="77">
        <f t="shared" ca="1" si="89"/>
        <v>-5.3244957360456889E-2</v>
      </c>
      <c r="O260" s="137">
        <f t="shared" ca="1" si="90"/>
        <v>-106489.9147209138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>
        <f t="shared" ca="1" si="78"/>
        <v>2000000</v>
      </c>
      <c r="D261" s="139">
        <f t="shared" ca="1" si="79"/>
        <v>1533834.3374388684</v>
      </c>
      <c r="E261" s="77">
        <f t="shared" ca="1" si="80"/>
        <v>-0.23308283128056581</v>
      </c>
      <c r="F261" s="137">
        <f t="shared" ca="1" si="81"/>
        <v>-466165.6625611317</v>
      </c>
      <c r="G261" s="139">
        <f t="shared" ca="1" si="82"/>
        <v>1515536.9164415728</v>
      </c>
      <c r="H261" s="77">
        <f t="shared" ca="1" si="83"/>
        <v>-0.24223154177921352</v>
      </c>
      <c r="I261" s="137">
        <f t="shared" ca="1" si="84"/>
        <v>-484463.08355842717</v>
      </c>
      <c r="J261" s="139">
        <f t="shared" ca="1" si="85"/>
        <v>1506863.295451863</v>
      </c>
      <c r="K261" s="77">
        <f t="shared" ca="1" si="86"/>
        <v>-0.24656835227406854</v>
      </c>
      <c r="L261" s="137">
        <f t="shared" ca="1" si="87"/>
        <v>-493136.70454813703</v>
      </c>
      <c r="M261" s="139">
        <f t="shared" ca="1" si="88"/>
        <v>1519660.7900452686</v>
      </c>
      <c r="N261" s="77">
        <f t="shared" ca="1" si="89"/>
        <v>-0.2401696049773657</v>
      </c>
      <c r="O261" s="137">
        <f t="shared" ca="1" si="90"/>
        <v>-480339.2099547314</v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>
        <f t="shared" ca="1" si="78"/>
        <v>2000000</v>
      </c>
      <c r="D262" s="139">
        <f t="shared" ca="1" si="79"/>
        <v>1709829.2661724919</v>
      </c>
      <c r="E262" s="77">
        <f t="shared" ca="1" si="80"/>
        <v>-0.14508536691375404</v>
      </c>
      <c r="F262" s="137">
        <f t="shared" ca="1" si="81"/>
        <v>-290170.73382750811</v>
      </c>
      <c r="G262" s="139">
        <f t="shared" ca="1" si="82"/>
        <v>1751155.8736734919</v>
      </c>
      <c r="H262" s="77">
        <f t="shared" ca="1" si="83"/>
        <v>-0.12442206316325415</v>
      </c>
      <c r="I262" s="137">
        <f t="shared" ca="1" si="84"/>
        <v>-248844.12632650833</v>
      </c>
      <c r="J262" s="139">
        <f t="shared" ca="1" si="85"/>
        <v>1738315.591795458</v>
      </c>
      <c r="K262" s="77">
        <f t="shared" ca="1" si="86"/>
        <v>-0.13084220410227104</v>
      </c>
      <c r="L262" s="137">
        <f t="shared" ca="1" si="87"/>
        <v>-261684.40820454204</v>
      </c>
      <c r="M262" s="139">
        <f t="shared" ca="1" si="88"/>
        <v>1743951.5895058869</v>
      </c>
      <c r="N262" s="77">
        <f t="shared" ca="1" si="89"/>
        <v>-0.1280242052470566</v>
      </c>
      <c r="O262" s="137">
        <f t="shared" ca="1" si="90"/>
        <v>-256048.41049411328</v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>
        <f t="shared" ca="1" si="78"/>
        <v>2000000</v>
      </c>
      <c r="D263" s="140">
        <f t="shared" ca="1" si="79"/>
        <v>2393472.3939661933</v>
      </c>
      <c r="E263" s="79">
        <f t="shared" ca="1" si="80"/>
        <v>0.19673619698309666</v>
      </c>
      <c r="F263" s="138">
        <f t="shared" ca="1" si="81"/>
        <v>393472.39396619331</v>
      </c>
      <c r="G263" s="140">
        <f t="shared" ca="1" si="82"/>
        <v>2485197.5773686296</v>
      </c>
      <c r="H263" s="79">
        <f t="shared" ca="1" si="83"/>
        <v>0.24259878868431484</v>
      </c>
      <c r="I263" s="138">
        <f t="shared" ca="1" si="84"/>
        <v>485197.57736862963</v>
      </c>
      <c r="J263" s="140">
        <f t="shared" ca="1" si="85"/>
        <v>2332164.2886292669</v>
      </c>
      <c r="K263" s="79">
        <f t="shared" ca="1" si="86"/>
        <v>0.16608214431463342</v>
      </c>
      <c r="L263" s="138">
        <f t="shared" ca="1" si="87"/>
        <v>332164.28862926678</v>
      </c>
      <c r="M263" s="140">
        <f t="shared" ca="1" si="88"/>
        <v>2265833.4394825879</v>
      </c>
      <c r="N263" s="79">
        <f t="shared" ca="1" si="89"/>
        <v>0.13291671974129401</v>
      </c>
      <c r="O263" s="138">
        <f t="shared" ca="1" si="90"/>
        <v>265833.43948258803</v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>
        <f t="shared" ca="1" si="78"/>
        <v>2000000</v>
      </c>
      <c r="D264" s="139">
        <f t="shared" ca="1" si="79"/>
        <v>2017842.9258241088</v>
      </c>
      <c r="E264" s="77">
        <f t="shared" ca="1" si="80"/>
        <v>8.9214629120543763E-3</v>
      </c>
      <c r="F264" s="137">
        <f t="shared" ca="1" si="81"/>
        <v>17842.925824108752</v>
      </c>
      <c r="G264" s="139">
        <f t="shared" ca="1" si="82"/>
        <v>1997765.7204000377</v>
      </c>
      <c r="H264" s="77">
        <f t="shared" ca="1" si="83"/>
        <v>-1.1171397999811374E-3</v>
      </c>
      <c r="I264" s="137">
        <f t="shared" ca="1" si="84"/>
        <v>-2234.279599962274</v>
      </c>
      <c r="J264" s="139">
        <f t="shared" ca="1" si="85"/>
        <v>1997506.9963263401</v>
      </c>
      <c r="K264" s="77">
        <f t="shared" ca="1" si="86"/>
        <v>-1.2465018368299035E-3</v>
      </c>
      <c r="L264" s="137">
        <f t="shared" ca="1" si="87"/>
        <v>-2493.0036736598049</v>
      </c>
      <c r="M264" s="139">
        <f t="shared" ca="1" si="88"/>
        <v>1988337.6882478213</v>
      </c>
      <c r="N264" s="77">
        <f t="shared" ca="1" si="89"/>
        <v>-5.8311558760893618E-3</v>
      </c>
      <c r="O264" s="137">
        <f t="shared" ca="1" si="90"/>
        <v>-11662.311752178723</v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>
        <f t="shared" ca="1" si="78"/>
        <v>2000000</v>
      </c>
      <c r="D265" s="139">
        <f t="shared" ca="1" si="79"/>
        <v>2034984.5846757449</v>
      </c>
      <c r="E265" s="77">
        <f t="shared" ca="1" si="80"/>
        <v>1.749229233787232E-2</v>
      </c>
      <c r="F265" s="137">
        <f t="shared" ca="1" si="81"/>
        <v>34984.584675744642</v>
      </c>
      <c r="G265" s="139">
        <f t="shared" ca="1" si="82"/>
        <v>2007365.9484465951</v>
      </c>
      <c r="H265" s="77">
        <f t="shared" ca="1" si="83"/>
        <v>3.6829742232975214E-3</v>
      </c>
      <c r="I265" s="137">
        <f t="shared" ca="1" si="84"/>
        <v>7365.9484465950409</v>
      </c>
      <c r="J265" s="139">
        <f t="shared" ca="1" si="85"/>
        <v>1956943.2612095526</v>
      </c>
      <c r="K265" s="77">
        <f t="shared" ca="1" si="86"/>
        <v>-2.152836939522371E-2</v>
      </c>
      <c r="L265" s="137">
        <f t="shared" ca="1" si="87"/>
        <v>-43056.738790447424</v>
      </c>
      <c r="M265" s="139">
        <f t="shared" ca="1" si="88"/>
        <v>1958635.8272829494</v>
      </c>
      <c r="N265" s="77">
        <f t="shared" ca="1" si="89"/>
        <v>-2.0682086358525351E-2</v>
      </c>
      <c r="O265" s="137">
        <f t="shared" ca="1" si="90"/>
        <v>-41364.1727170507</v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>
        <f t="shared" ca="1" si="78"/>
        <v>2000000</v>
      </c>
      <c r="D266" s="139">
        <f t="shared" ca="1" si="79"/>
        <v>1877173.8387494537</v>
      </c>
      <c r="E266" s="77">
        <f t="shared" ca="1" si="80"/>
        <v>-6.1413080625273155E-2</v>
      </c>
      <c r="F266" s="137">
        <f t="shared" ca="1" si="81"/>
        <v>-122826.16125054628</v>
      </c>
      <c r="G266" s="139">
        <f t="shared" ca="1" si="82"/>
        <v>2000000</v>
      </c>
      <c r="H266" s="77">
        <f t="shared" ca="1" si="83"/>
        <v>0</v>
      </c>
      <c r="I266" s="137">
        <f t="shared" ca="1" si="84"/>
        <v>0</v>
      </c>
      <c r="J266" s="139">
        <f t="shared" ca="1" si="85"/>
        <v>2000000</v>
      </c>
      <c r="K266" s="77">
        <f t="shared" ca="1" si="86"/>
        <v>0</v>
      </c>
      <c r="L266" s="137">
        <f t="shared" ca="1" si="87"/>
        <v>0</v>
      </c>
      <c r="M266" s="139">
        <f t="shared" ca="1" si="88"/>
        <v>2000000</v>
      </c>
      <c r="N266" s="77">
        <f t="shared" ca="1" si="89"/>
        <v>0</v>
      </c>
      <c r="O266" s="137">
        <f t="shared" ca="1" si="90"/>
        <v>0</v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78" t="s">
        <v>313</v>
      </c>
      <c r="B281" s="280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71"/>
      <c r="B282" s="273"/>
      <c r="C282" s="136">
        <f ca="1">SUM(C250:C280)</f>
        <v>34000000</v>
      </c>
      <c r="D282" s="140">
        <f ca="1">SUM(D250:D280)</f>
        <v>33654041.163082868</v>
      </c>
      <c r="E282" s="79">
        <f ca="1">IFERROR(F282 / (SUM($C250:$C280) / COUNT($C250:$C280)), 0)</f>
        <v>-0.17297941845856615</v>
      </c>
      <c r="F282" s="138">
        <f ca="1">SUM(F250:F280)</f>
        <v>-345958.83691713231</v>
      </c>
      <c r="G282" s="140">
        <f ca="1">SUM(G250:G280)</f>
        <v>33795804.807752579</v>
      </c>
      <c r="H282" s="79">
        <f ca="1">IFERROR(I282 / (SUM($C250:$C280) / COUNT($C250:$C280)), 0)</f>
        <v>-0.10209759612371122</v>
      </c>
      <c r="I282" s="138">
        <f ca="1">SUM(I250:I280)</f>
        <v>-204195.19224742244</v>
      </c>
      <c r="J282" s="140">
        <f ca="1">SUM(J250:J280)</f>
        <v>33481232.811995484</v>
      </c>
      <c r="K282" s="79">
        <f ca="1">IFERROR(L282 / (SUM($C250:$C280) / COUNT($C250:$C280)), 0)</f>
        <v>-0.25938359400225625</v>
      </c>
      <c r="L282" s="138">
        <f ca="1">SUM(L250:L280)</f>
        <v>-518767.18800451246</v>
      </c>
      <c r="M282" s="140">
        <f ca="1">SUM(M250:M280)</f>
        <v>33339258.91925681</v>
      </c>
      <c r="N282" s="79">
        <f ca="1">IFERROR(O282 / (SUM($C250:$C280) / COUNT($C250:$C280)), 0)</f>
        <v>-0.33037054037159741</v>
      </c>
      <c r="O282" s="138">
        <f ca="1">SUM(O250:O280)</f>
        <v>-660741.08074319479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3301" priority="323">
      <formula>$E$54 &gt; 0</formula>
    </cfRule>
    <cfRule type="expression" dxfId="3300" priority="324">
      <formula>$E$54 = 0</formula>
    </cfRule>
    <cfRule type="expression" dxfId="3299" priority="325">
      <formula>$E$54 &lt; 0</formula>
    </cfRule>
  </conditionalFormatting>
  <conditionalFormatting sqref="G20:I21 H54:I54">
    <cfRule type="expression" dxfId="3298" priority="320">
      <formula>$H$54 &gt; 0</formula>
    </cfRule>
    <cfRule type="expression" dxfId="3297" priority="321">
      <formula>$H$54 = 0</formula>
    </cfRule>
    <cfRule type="expression" dxfId="3296" priority="322">
      <formula>$H$54 &lt; 0</formula>
    </cfRule>
  </conditionalFormatting>
  <conditionalFormatting sqref="J20:L21 K54:L54">
    <cfRule type="expression" dxfId="3295" priority="317">
      <formula>$K$54 &gt; 0</formula>
    </cfRule>
    <cfRule type="expression" dxfId="3294" priority="318">
      <formula>$K$54 = 0</formula>
    </cfRule>
    <cfRule type="expression" dxfId="3293" priority="319">
      <formula>$K$54 &lt; 0</formula>
    </cfRule>
  </conditionalFormatting>
  <conditionalFormatting sqref="M20:O21 N54:O54">
    <cfRule type="expression" dxfId="3292" priority="314">
      <formula>$N$54 &gt; 0</formula>
    </cfRule>
    <cfRule type="expression" dxfId="3291" priority="315">
      <formula>$N$54 = 0</formula>
    </cfRule>
    <cfRule type="expression" dxfId="3290" priority="316">
      <formula>$N$54 &lt; 0</formula>
    </cfRule>
  </conditionalFormatting>
  <conditionalFormatting sqref="D22:F52">
    <cfRule type="expression" dxfId="3289" priority="299">
      <formula>AND($E22 &gt; 0, ISNUMBER($E22))</formula>
    </cfRule>
    <cfRule type="expression" dxfId="3288" priority="300">
      <formula>AND($E22 = 0, ISNUMBER($E22))</formula>
    </cfRule>
    <cfRule type="expression" dxfId="3287" priority="301">
      <formula>AND($E22 &lt; 0, ISNUMBER($E22))</formula>
    </cfRule>
  </conditionalFormatting>
  <conditionalFormatting sqref="G22:I52">
    <cfRule type="expression" dxfId="3286" priority="296">
      <formula>AND($H22 &gt; 0, ISNUMBER($H22))</formula>
    </cfRule>
    <cfRule type="expression" dxfId="3285" priority="297">
      <formula>AND($H22 = 0, ISNUMBER($H22))</formula>
    </cfRule>
    <cfRule type="expression" dxfId="3284" priority="298">
      <formula>AND($H22 &lt; 0, ISNUMBER($H22))</formula>
    </cfRule>
  </conditionalFormatting>
  <conditionalFormatting sqref="J22:L52">
    <cfRule type="expression" dxfId="3283" priority="293">
      <formula>AND($K22 &gt; 0, ISNUMBER($K22))</formula>
    </cfRule>
    <cfRule type="expression" dxfId="3282" priority="294">
      <formula>AND($K22 = 0, ISNUMBER($K22))</formula>
    </cfRule>
    <cfRule type="expression" dxfId="3281" priority="295">
      <formula>AND($K22 &lt; 0, ISNUMBER($K22))</formula>
    </cfRule>
  </conditionalFormatting>
  <conditionalFormatting sqref="M22:O52">
    <cfRule type="expression" dxfId="3280" priority="290">
      <formula>AND($N22 &gt; 0, ISNUMBER($N22))</formula>
    </cfRule>
    <cfRule type="expression" dxfId="3279" priority="291">
      <formula>AND($N22 = 0, ISNUMBER($N22))</formula>
    </cfRule>
    <cfRule type="expression" dxfId="3278" priority="292">
      <formula>AND($N22 &lt; 0, ISNUMBER($N22))</formula>
    </cfRule>
  </conditionalFormatting>
  <conditionalFormatting sqref="D58:F59 E92:F92">
    <cfRule type="expression" dxfId="3277" priority="287">
      <formula>$E$92 &gt; 0</formula>
    </cfRule>
    <cfRule type="expression" dxfId="3276" priority="288">
      <formula>$E$92 = 0</formula>
    </cfRule>
    <cfRule type="expression" dxfId="3275" priority="289">
      <formula>$E$92 &lt; 0</formula>
    </cfRule>
  </conditionalFormatting>
  <conditionalFormatting sqref="G58:I59 H92:I92">
    <cfRule type="expression" dxfId="3274" priority="284">
      <formula>$H$92 &gt; 0</formula>
    </cfRule>
    <cfRule type="expression" dxfId="3273" priority="285">
      <formula>$H$92 = 0</formula>
    </cfRule>
    <cfRule type="expression" dxfId="3272" priority="286">
      <formula>$H$92 &lt; 0</formula>
    </cfRule>
  </conditionalFormatting>
  <conditionalFormatting sqref="J58:L59 K92:L92">
    <cfRule type="expression" dxfId="3271" priority="281">
      <formula>$K$92 &gt; 0</formula>
    </cfRule>
    <cfRule type="expression" dxfId="3270" priority="282">
      <formula>$K$92 = 0</formula>
    </cfRule>
    <cfRule type="expression" dxfId="3269" priority="283">
      <formula>$K$92 &lt; 0</formula>
    </cfRule>
  </conditionalFormatting>
  <conditionalFormatting sqref="M58:O59 N92:O92">
    <cfRule type="expression" dxfId="3268" priority="278">
      <formula>$N$92 &gt; 0</formula>
    </cfRule>
    <cfRule type="expression" dxfId="3267" priority="279">
      <formula>$N$92 = 0</formula>
    </cfRule>
    <cfRule type="expression" dxfId="3266" priority="280">
      <formula>$N$92 &lt; 0</formula>
    </cfRule>
  </conditionalFormatting>
  <conditionalFormatting sqref="D60:F90">
    <cfRule type="expression" dxfId="3265" priority="275">
      <formula>AND($E60 &gt; 0, ISNUMBER($E60))</formula>
    </cfRule>
    <cfRule type="expression" dxfId="3264" priority="276">
      <formula>AND($E60 = 0, ISNUMBER($E60))</formula>
    </cfRule>
    <cfRule type="expression" dxfId="3263" priority="277">
      <formula>AND($E60 &lt; 0, ISNUMBER($E60))</formula>
    </cfRule>
  </conditionalFormatting>
  <conditionalFormatting sqref="G60:I90">
    <cfRule type="expression" dxfId="3262" priority="272">
      <formula>AND($H60 &gt; 0, ISNUMBER($H60))</formula>
    </cfRule>
    <cfRule type="expression" dxfId="3261" priority="273">
      <formula>AND($H60 = 0, ISNUMBER($H60))</formula>
    </cfRule>
    <cfRule type="expression" dxfId="3260" priority="274">
      <formula>AND($H60 &lt; 0, ISNUMBER($H60))</formula>
    </cfRule>
  </conditionalFormatting>
  <conditionalFormatting sqref="J60:L90">
    <cfRule type="expression" dxfId="3259" priority="269">
      <formula>AND($K60 &gt; 0, ISNUMBER($K60))</formula>
    </cfRule>
    <cfRule type="expression" dxfId="3258" priority="270">
      <formula>AND($K60 = 0, ISNUMBER($K60))</formula>
    </cfRule>
    <cfRule type="expression" dxfId="3257" priority="271">
      <formula>AND($K60 &lt; 0, ISNUMBER($K60))</formula>
    </cfRule>
  </conditionalFormatting>
  <conditionalFormatting sqref="M60:O90">
    <cfRule type="expression" dxfId="3256" priority="266">
      <formula>AND($N60 &gt; 0, ISNUMBER($N60))</formula>
    </cfRule>
    <cfRule type="expression" dxfId="3255" priority="267">
      <formula>AND($N60 = 0, ISNUMBER($N60))</formula>
    </cfRule>
    <cfRule type="expression" dxfId="3254" priority="268">
      <formula>AND($N60 &lt; 0, ISNUMBER($N60))</formula>
    </cfRule>
  </conditionalFormatting>
  <conditionalFormatting sqref="D96:F97 E130:F130">
    <cfRule type="expression" dxfId="3253" priority="263">
      <formula>$E$130 &gt; 0</formula>
    </cfRule>
    <cfRule type="expression" dxfId="3252" priority="264">
      <formula>$E$130 = 0</formula>
    </cfRule>
    <cfRule type="expression" dxfId="3251" priority="265">
      <formula>$E$130 &lt; 0</formula>
    </cfRule>
  </conditionalFormatting>
  <conditionalFormatting sqref="G96:I97 H130:I130">
    <cfRule type="expression" dxfId="3250" priority="260">
      <formula>$H$130 &gt; 0</formula>
    </cfRule>
    <cfRule type="expression" dxfId="3249" priority="261">
      <formula>$H$130 = 0</formula>
    </cfRule>
    <cfRule type="expression" dxfId="3248" priority="262">
      <formula>$H$130 &lt; 0</formula>
    </cfRule>
  </conditionalFormatting>
  <conditionalFormatting sqref="J96:L97 K130:L130">
    <cfRule type="expression" dxfId="3247" priority="257">
      <formula>$K$130 &gt; 0</formula>
    </cfRule>
    <cfRule type="expression" dxfId="3246" priority="258">
      <formula>$K$130 = 0</formula>
    </cfRule>
    <cfRule type="expression" dxfId="3245" priority="259">
      <formula>$K$130 &lt; 0</formula>
    </cfRule>
  </conditionalFormatting>
  <conditionalFormatting sqref="M96:O97 N130:O130">
    <cfRule type="expression" dxfId="3244" priority="254">
      <formula>$N$130 &gt; 0</formula>
    </cfRule>
    <cfRule type="expression" dxfId="3243" priority="255">
      <formula>$N$130 = 0</formula>
    </cfRule>
    <cfRule type="expression" dxfId="3242" priority="256">
      <formula>$N$130 &lt; 0</formula>
    </cfRule>
  </conditionalFormatting>
  <conditionalFormatting sqref="D98:F128">
    <cfRule type="expression" dxfId="3241" priority="251">
      <formula>AND($E98 &gt; 0, ISNUMBER($E98))</formula>
    </cfRule>
    <cfRule type="expression" dxfId="3240" priority="252">
      <formula>AND($E98 = 0, ISNUMBER($E98))</formula>
    </cfRule>
    <cfRule type="expression" dxfId="3239" priority="253">
      <formula>AND($E98 &lt; 0, ISNUMBER($E98))</formula>
    </cfRule>
  </conditionalFormatting>
  <conditionalFormatting sqref="G98:I128">
    <cfRule type="expression" dxfId="3238" priority="248">
      <formula>AND($H98 &gt; 0, ISNUMBER($H98))</formula>
    </cfRule>
    <cfRule type="expression" dxfId="3237" priority="249">
      <formula>AND($H98 = 0, ISNUMBER($H98))</formula>
    </cfRule>
    <cfRule type="expression" dxfId="3236" priority="250">
      <formula>AND($H98 &lt; 0, ISNUMBER($H98))</formula>
    </cfRule>
  </conditionalFormatting>
  <conditionalFormatting sqref="J98:L128">
    <cfRule type="expression" dxfId="3235" priority="245">
      <formula>AND($K98 &gt; 0, ISNUMBER($K98))</formula>
    </cfRule>
    <cfRule type="expression" dxfId="3234" priority="246">
      <formula>AND($K98 = 0, ISNUMBER($K98))</formula>
    </cfRule>
    <cfRule type="expression" dxfId="3233" priority="247">
      <formula>AND($K98 &lt; 0, ISNUMBER($K98))</formula>
    </cfRule>
  </conditionalFormatting>
  <conditionalFormatting sqref="M98:O128">
    <cfRule type="expression" dxfId="3232" priority="242">
      <formula>AND($N98 &gt; 0, ISNUMBER($N98))</formula>
    </cfRule>
    <cfRule type="expression" dxfId="3231" priority="243">
      <formula>AND($N98 = 0, ISNUMBER($N98))</formula>
    </cfRule>
    <cfRule type="expression" dxfId="3230" priority="244">
      <formula>AND($N98 &lt; 0, ISNUMBER($N98))</formula>
    </cfRule>
  </conditionalFormatting>
  <conditionalFormatting sqref="D134:F135 E168:F168">
    <cfRule type="expression" dxfId="3229" priority="239">
      <formula>$E$168 &gt; 0</formula>
    </cfRule>
    <cfRule type="expression" dxfId="3228" priority="240">
      <formula>$E$168 = 0</formula>
    </cfRule>
    <cfRule type="expression" dxfId="3227" priority="241">
      <formula>$E$168 &lt; 0</formula>
    </cfRule>
  </conditionalFormatting>
  <conditionalFormatting sqref="G134:I135 H168:I168">
    <cfRule type="expression" dxfId="3226" priority="236">
      <formula>$H$168 &gt; 0</formula>
    </cfRule>
    <cfRule type="expression" dxfId="3225" priority="237">
      <formula>$H$168 = 0</formula>
    </cfRule>
    <cfRule type="expression" dxfId="3224" priority="238">
      <formula>$H$168 &lt; 0</formula>
    </cfRule>
  </conditionalFormatting>
  <conditionalFormatting sqref="J134:L135 K168:L168">
    <cfRule type="expression" dxfId="3223" priority="233">
      <formula>$K$168 &gt; 0</formula>
    </cfRule>
    <cfRule type="expression" dxfId="3222" priority="234">
      <formula>$K$168 = 0</formula>
    </cfRule>
    <cfRule type="expression" dxfId="3221" priority="235">
      <formula>$K$168 &lt; 0</formula>
    </cfRule>
  </conditionalFormatting>
  <conditionalFormatting sqref="M134:O135 N168:O168">
    <cfRule type="expression" dxfId="3220" priority="230">
      <formula>$N$168 &gt; 0</formula>
    </cfRule>
    <cfRule type="expression" dxfId="3219" priority="231">
      <formula>$N$168 = 0</formula>
    </cfRule>
    <cfRule type="expression" dxfId="3218" priority="232">
      <formula>$N$168 &lt; 0</formula>
    </cfRule>
  </conditionalFormatting>
  <conditionalFormatting sqref="D136:F166">
    <cfRule type="expression" dxfId="3217" priority="227">
      <formula>AND($E136 &gt; 0, ISNUMBER($E136))</formula>
    </cfRule>
    <cfRule type="expression" dxfId="3216" priority="228">
      <formula>AND($E136 = 0, ISNUMBER($E136))</formula>
    </cfRule>
    <cfRule type="expression" dxfId="3215" priority="229">
      <formula>AND($E136 &lt; 0, ISNUMBER($E136))</formula>
    </cfRule>
  </conditionalFormatting>
  <conditionalFormatting sqref="G136:I166">
    <cfRule type="expression" dxfId="3214" priority="224">
      <formula>AND($H136 &gt; 0, ISNUMBER($H136))</formula>
    </cfRule>
    <cfRule type="expression" dxfId="3213" priority="225">
      <formula>AND($H136 = 0, ISNUMBER($H136))</formula>
    </cfRule>
    <cfRule type="expression" dxfId="3212" priority="226">
      <formula>AND($H136 &lt; 0, ISNUMBER($H136))</formula>
    </cfRule>
  </conditionalFormatting>
  <conditionalFormatting sqref="J136:L166">
    <cfRule type="expression" dxfId="3211" priority="221">
      <formula>AND($K136 &gt; 0, ISNUMBER($K136))</formula>
    </cfRule>
    <cfRule type="expression" dxfId="3210" priority="222">
      <formula>AND($K136 = 0, ISNUMBER($K136))</formula>
    </cfRule>
    <cfRule type="expression" dxfId="3209" priority="223">
      <formula>AND($K136 &lt; 0, ISNUMBER($K136))</formula>
    </cfRule>
  </conditionalFormatting>
  <conditionalFormatting sqref="M136:O166">
    <cfRule type="expression" dxfId="3208" priority="218">
      <formula>AND($N136 &gt; 0, ISNUMBER($N136))</formula>
    </cfRule>
    <cfRule type="expression" dxfId="3207" priority="219">
      <formula>AND($N136 = 0, ISNUMBER($N136))</formula>
    </cfRule>
    <cfRule type="expression" dxfId="3206" priority="220">
      <formula>AND($N136 &lt; 0, ISNUMBER($N136))</formula>
    </cfRule>
  </conditionalFormatting>
  <conditionalFormatting sqref="D172:F173 E206:F206">
    <cfRule type="expression" dxfId="3205" priority="215">
      <formula>$E$206 &gt; 0</formula>
    </cfRule>
    <cfRule type="expression" dxfId="3204" priority="216">
      <formula>$E$206 = 0</formula>
    </cfRule>
    <cfRule type="expression" dxfId="3203" priority="217">
      <formula>$E$206 &lt; 0</formula>
    </cfRule>
  </conditionalFormatting>
  <conditionalFormatting sqref="G172:I173 H206:I206">
    <cfRule type="expression" dxfId="3202" priority="212">
      <formula>$H$206 &gt; 0</formula>
    </cfRule>
    <cfRule type="expression" dxfId="3201" priority="213">
      <formula>$H$206 = 0</formula>
    </cfRule>
    <cfRule type="expression" dxfId="3200" priority="214">
      <formula>$H$206 &lt; 0</formula>
    </cfRule>
  </conditionalFormatting>
  <conditionalFormatting sqref="J172:L173 K206:L206">
    <cfRule type="expression" dxfId="3199" priority="209">
      <formula>$K$206 &gt; 0</formula>
    </cfRule>
    <cfRule type="expression" dxfId="3198" priority="210">
      <formula>$K$206 = 0</formula>
    </cfRule>
    <cfRule type="expression" dxfId="3197" priority="211">
      <formula>$K$206 &lt; 0</formula>
    </cfRule>
  </conditionalFormatting>
  <conditionalFormatting sqref="M172:O173 N206:O206">
    <cfRule type="expression" dxfId="3196" priority="206">
      <formula>$N$206 &gt; 0</formula>
    </cfRule>
    <cfRule type="expression" dxfId="3195" priority="207">
      <formula>$N$206 = 0</formula>
    </cfRule>
    <cfRule type="expression" dxfId="3194" priority="208">
      <formula>$N$206 &lt; 0</formula>
    </cfRule>
  </conditionalFormatting>
  <conditionalFormatting sqref="D174:F204">
    <cfRule type="expression" dxfId="3193" priority="203">
      <formula>AND($E174 &gt; 0, ISNUMBER($E174))</formula>
    </cfRule>
    <cfRule type="expression" dxfId="3192" priority="204">
      <formula>AND($E174 = 0, ISNUMBER($E174))</formula>
    </cfRule>
    <cfRule type="expression" dxfId="3191" priority="205">
      <formula>AND($E174 &lt; 0, ISNUMBER($E174))</formula>
    </cfRule>
  </conditionalFormatting>
  <conditionalFormatting sqref="G174:I204">
    <cfRule type="expression" dxfId="3190" priority="200">
      <formula>AND($H174 &gt; 0, ISNUMBER($H174))</formula>
    </cfRule>
    <cfRule type="expression" dxfId="3189" priority="201">
      <formula>AND($H174 = 0, ISNUMBER($H174))</formula>
    </cfRule>
    <cfRule type="expression" dxfId="3188" priority="202">
      <formula>AND($H174 &lt; 0, ISNUMBER($H174))</formula>
    </cfRule>
  </conditionalFormatting>
  <conditionalFormatting sqref="J174:L204">
    <cfRule type="expression" dxfId="3187" priority="197">
      <formula>AND($K174 &gt; 0, ISNUMBER($K174))</formula>
    </cfRule>
    <cfRule type="expression" dxfId="3186" priority="198">
      <formula>AND($K174 = 0, ISNUMBER($K174))</formula>
    </cfRule>
    <cfRule type="expression" dxfId="3185" priority="199">
      <formula>AND($K174 &lt; 0, ISNUMBER($K174))</formula>
    </cfRule>
  </conditionalFormatting>
  <conditionalFormatting sqref="M174:O204">
    <cfRule type="expression" dxfId="3184" priority="194">
      <formula>AND($N174 &gt; 0, ISNUMBER($N174))</formula>
    </cfRule>
    <cfRule type="expression" dxfId="3183" priority="195">
      <formula>AND($N174 = 0, ISNUMBER($N174))</formula>
    </cfRule>
    <cfRule type="expression" dxfId="3182" priority="196">
      <formula>AND($N174 &lt; 0, ISNUMBER($N174))</formula>
    </cfRule>
  </conditionalFormatting>
  <conditionalFormatting sqref="D210:F211 E244:F244">
    <cfRule type="expression" dxfId="3181" priority="191">
      <formula>$E$244 &gt; 0</formula>
    </cfRule>
    <cfRule type="expression" dxfId="3180" priority="192">
      <formula>$E$244 = 0</formula>
    </cfRule>
    <cfRule type="expression" dxfId="3179" priority="193">
      <formula>$E$244 &lt; 0</formula>
    </cfRule>
  </conditionalFormatting>
  <conditionalFormatting sqref="G210:I211 H244:I244">
    <cfRule type="expression" dxfId="3178" priority="188">
      <formula>$H$244 &gt; 0</formula>
    </cfRule>
    <cfRule type="expression" dxfId="3177" priority="189">
      <formula>$H$244 = 0</formula>
    </cfRule>
    <cfRule type="expression" dxfId="3176" priority="190">
      <formula>$H$244 &lt; 0</formula>
    </cfRule>
  </conditionalFormatting>
  <conditionalFormatting sqref="J210:L211 K244:L244">
    <cfRule type="expression" dxfId="3175" priority="185">
      <formula>$K$244 &gt; 0</formula>
    </cfRule>
    <cfRule type="expression" dxfId="3174" priority="186">
      <formula>$K$244 = 0</formula>
    </cfRule>
    <cfRule type="expression" dxfId="3173" priority="187">
      <formula>$K$244 &lt; 0</formula>
    </cfRule>
  </conditionalFormatting>
  <conditionalFormatting sqref="M210:O211 N244:O244">
    <cfRule type="expression" dxfId="3172" priority="182">
      <formula>$N$244 &gt; 0</formula>
    </cfRule>
    <cfRule type="expression" dxfId="3171" priority="183">
      <formula>$N$244 = 0</formula>
    </cfRule>
    <cfRule type="expression" dxfId="3170" priority="184">
      <formula>$N$244 &lt; 0</formula>
    </cfRule>
  </conditionalFormatting>
  <conditionalFormatting sqref="D212:F242">
    <cfRule type="expression" dxfId="3169" priority="179">
      <formula>AND($E212 &gt; 0, ISNUMBER($E212))</formula>
    </cfRule>
    <cfRule type="expression" dxfId="3168" priority="180">
      <formula>AND($E212 = 0, ISNUMBER($E212))</formula>
    </cfRule>
    <cfRule type="expression" dxfId="3167" priority="181">
      <formula>AND($E212 &lt; 0, ISNUMBER($E212))</formula>
    </cfRule>
  </conditionalFormatting>
  <conditionalFormatting sqref="G212:I242">
    <cfRule type="expression" dxfId="3166" priority="176">
      <formula>AND($H212 &gt; 0, ISNUMBER($H212))</formula>
    </cfRule>
    <cfRule type="expression" dxfId="3165" priority="177">
      <formula>AND($H212 = 0, ISNUMBER($H212))</formula>
    </cfRule>
    <cfRule type="expression" dxfId="3164" priority="178">
      <formula>AND($H212 &lt; 0, ISNUMBER($H212))</formula>
    </cfRule>
  </conditionalFormatting>
  <conditionalFormatting sqref="J212:L242">
    <cfRule type="expression" dxfId="3163" priority="173">
      <formula>AND($K212 &gt; 0, ISNUMBER($K212))</formula>
    </cfRule>
    <cfRule type="expression" dxfId="3162" priority="174">
      <formula>AND($K212 = 0, ISNUMBER($K212))</formula>
    </cfRule>
    <cfRule type="expression" dxfId="3161" priority="175">
      <formula>AND($K212 &lt; 0, ISNUMBER($K212))</formula>
    </cfRule>
  </conditionalFormatting>
  <conditionalFormatting sqref="M212:O242">
    <cfRule type="expression" dxfId="3160" priority="170">
      <formula>AND($N212 &gt; 0, ISNUMBER($N212))</formula>
    </cfRule>
    <cfRule type="expression" dxfId="3159" priority="171">
      <formula>AND($N212 = 0, ISNUMBER($N212))</formula>
    </cfRule>
    <cfRule type="expression" dxfId="3158" priority="172">
      <formula>AND($N212 &lt; 0, ISNUMBER($N212))</formula>
    </cfRule>
  </conditionalFormatting>
  <conditionalFormatting sqref="D248:F249 E282:F282">
    <cfRule type="expression" dxfId="3157" priority="167">
      <formula>$E$282 &gt; 0</formula>
    </cfRule>
    <cfRule type="expression" dxfId="3156" priority="168">
      <formula>$E$282 = 0</formula>
    </cfRule>
    <cfRule type="expression" dxfId="3155" priority="169">
      <formula>$E$282 &lt; 0</formula>
    </cfRule>
  </conditionalFormatting>
  <conditionalFormatting sqref="G248:I249 H282:I282">
    <cfRule type="expression" dxfId="3154" priority="164">
      <formula>$H$282 &gt; 0</formula>
    </cfRule>
    <cfRule type="expression" dxfId="3153" priority="165">
      <formula>$H$282 = 0</formula>
    </cfRule>
    <cfRule type="expression" dxfId="3152" priority="166">
      <formula>$H$282 &lt; 0</formula>
    </cfRule>
  </conditionalFormatting>
  <conditionalFormatting sqref="J248:L249 K282:L282">
    <cfRule type="expression" dxfId="3151" priority="161">
      <formula>$K$282 &gt; 0</formula>
    </cfRule>
    <cfRule type="expression" dxfId="3150" priority="162">
      <formula>$K$282 = 0</formula>
    </cfRule>
    <cfRule type="expression" dxfId="3149" priority="163">
      <formula>$K$282 &lt; 0</formula>
    </cfRule>
  </conditionalFormatting>
  <conditionalFormatting sqref="M248:O249 N282:O282">
    <cfRule type="expression" dxfId="3148" priority="158">
      <formula>$N$282 &gt; 0</formula>
    </cfRule>
    <cfRule type="expression" dxfId="3147" priority="159">
      <formula>$N$282 = 0</formula>
    </cfRule>
    <cfRule type="expression" dxfId="3146" priority="160">
      <formula>$N$282 &lt; 0</formula>
    </cfRule>
  </conditionalFormatting>
  <conditionalFormatting sqref="D250:F280">
    <cfRule type="expression" dxfId="3145" priority="155">
      <formula>AND($E250 &gt; 0, ISNUMBER($E250))</formula>
    </cfRule>
    <cfRule type="expression" dxfId="3144" priority="156">
      <formula>AND($E250 = 0, ISNUMBER($E250))</formula>
    </cfRule>
    <cfRule type="expression" dxfId="3143" priority="157">
      <formula>AND($E250 &lt; 0, ISNUMBER($E250))</formula>
    </cfRule>
  </conditionalFormatting>
  <conditionalFormatting sqref="G250:I280">
    <cfRule type="expression" dxfId="3142" priority="152">
      <formula>AND($H250 &gt; 0, ISNUMBER($H250))</formula>
    </cfRule>
    <cfRule type="expression" dxfId="3141" priority="153">
      <formula>AND($H250 = 0, ISNUMBER($H250))</formula>
    </cfRule>
    <cfRule type="expression" dxfId="3140" priority="154">
      <formula>AND($H250 &lt; 0, ISNUMBER($H250))</formula>
    </cfRule>
  </conditionalFormatting>
  <conditionalFormatting sqref="J250:L280">
    <cfRule type="expression" dxfId="3139" priority="149">
      <formula>AND($K250 &gt; 0, ISNUMBER($K250))</formula>
    </cfRule>
    <cfRule type="expression" dxfId="3138" priority="150">
      <formula>AND($K250 = 0, ISNUMBER($K250))</formula>
    </cfRule>
    <cfRule type="expression" dxfId="3137" priority="151">
      <formula>AND($K250 &lt; 0, ISNUMBER($K250))</formula>
    </cfRule>
  </conditionalFormatting>
  <conditionalFormatting sqref="M250:O280">
    <cfRule type="expression" dxfId="3136" priority="146">
      <formula>AND($N250 &gt; 0, ISNUMBER($N250))</formula>
    </cfRule>
    <cfRule type="expression" dxfId="3135" priority="147">
      <formula>AND($N250 = 0, ISNUMBER($N250))</formula>
    </cfRule>
    <cfRule type="expression" dxfId="3134" priority="148">
      <formula>AND($N250 &lt; 0, ISNUMBER($N250))</formula>
    </cfRule>
  </conditionalFormatting>
  <conditionalFormatting sqref="D5:F6">
    <cfRule type="expression" dxfId="3133" priority="143">
      <formula>$F$130 &gt; 0</formula>
    </cfRule>
    <cfRule type="expression" dxfId="3132" priority="144">
      <formula>$F$130 = 0</formula>
    </cfRule>
    <cfRule type="expression" dxfId="3131" priority="145">
      <formula>$F$130 &lt; 0</formula>
    </cfRule>
  </conditionalFormatting>
  <conditionalFormatting sqref="D7:F8">
    <cfRule type="expression" dxfId="3130" priority="140">
      <formula>$F$206 &gt; 0</formula>
    </cfRule>
    <cfRule type="expression" dxfId="3129" priority="141">
      <formula>$F$206 = 0</formula>
    </cfRule>
    <cfRule type="expression" dxfId="3128" priority="142">
      <formula>$F$206 &lt; 0</formula>
    </cfRule>
  </conditionalFormatting>
  <conditionalFormatting sqref="D9:F10">
    <cfRule type="expression" dxfId="3127" priority="137">
      <formula>$F$244 &gt; 0</formula>
    </cfRule>
    <cfRule type="expression" dxfId="3126" priority="138">
      <formula>$F$244 = 0</formula>
    </cfRule>
    <cfRule type="expression" dxfId="3125" priority="139">
      <formula>$F$244 &lt; 0</formula>
    </cfRule>
  </conditionalFormatting>
  <conditionalFormatting sqref="D11:F12">
    <cfRule type="expression" dxfId="3124" priority="134">
      <formula>$F$168 &gt; 0</formula>
    </cfRule>
    <cfRule type="expression" dxfId="3123" priority="135">
      <formula>$F$168 = 0</formula>
    </cfRule>
    <cfRule type="expression" dxfId="3122" priority="136">
      <formula>$F$168 &lt; 0</formula>
    </cfRule>
  </conditionalFormatting>
  <conditionalFormatting sqref="D13:F14">
    <cfRule type="expression" dxfId="3121" priority="92">
      <formula>$F$282 &gt; 0</formula>
    </cfRule>
    <cfRule type="expression" dxfId="3120" priority="93">
      <formula>$F$282 = 0</formula>
    </cfRule>
    <cfRule type="expression" dxfId="3119" priority="94">
      <formula>$F$282 &lt; 0</formula>
    </cfRule>
  </conditionalFormatting>
  <conditionalFormatting sqref="D15:F16">
    <cfRule type="expression" dxfId="3118" priority="77">
      <formula>$F$54 &gt; 0</formula>
    </cfRule>
    <cfRule type="expression" dxfId="3117" priority="78">
      <formula>$F$54 = 0</formula>
    </cfRule>
    <cfRule type="expression" dxfId="3116" priority="79">
      <formula>$F$54 &lt; 0</formula>
    </cfRule>
  </conditionalFormatting>
  <conditionalFormatting sqref="G5:I6">
    <cfRule type="expression" dxfId="3115" priority="65">
      <formula>$I$130 &gt; 0</formula>
    </cfRule>
    <cfRule type="expression" dxfId="3114" priority="66">
      <formula>$I$130 = 0</formula>
    </cfRule>
    <cfRule type="expression" dxfId="3113" priority="67">
      <formula>$I$130 &lt; 0</formula>
    </cfRule>
  </conditionalFormatting>
  <conditionalFormatting sqref="G7:I8">
    <cfRule type="expression" dxfId="3112" priority="62">
      <formula>$I$206 &gt; 0</formula>
    </cfRule>
    <cfRule type="expression" dxfId="3111" priority="63">
      <formula>$I$206 = 0</formula>
    </cfRule>
    <cfRule type="expression" dxfId="3110" priority="64">
      <formula>$I$206 &lt; 0</formula>
    </cfRule>
  </conditionalFormatting>
  <conditionalFormatting sqref="G9:I10">
    <cfRule type="expression" dxfId="3109" priority="59">
      <formula>$I$244 &gt; 0</formula>
    </cfRule>
    <cfRule type="expression" dxfId="3108" priority="60">
      <formula>$I$244 = 0</formula>
    </cfRule>
    <cfRule type="expression" dxfId="3107" priority="61">
      <formula>$I$244 &lt; 0</formula>
    </cfRule>
  </conditionalFormatting>
  <conditionalFormatting sqref="G11:I12">
    <cfRule type="expression" dxfId="3106" priority="56">
      <formula>$I$168 &gt; 0</formula>
    </cfRule>
    <cfRule type="expression" dxfId="3105" priority="57">
      <formula>$I$168 = 0</formula>
    </cfRule>
    <cfRule type="expression" dxfId="3104" priority="58">
      <formula>$I$168 &lt; 0</formula>
    </cfRule>
  </conditionalFormatting>
  <conditionalFormatting sqref="G13:I14">
    <cfRule type="expression" dxfId="3103" priority="53">
      <formula>$I$282 &gt; 0</formula>
    </cfRule>
    <cfRule type="expression" dxfId="3102" priority="54">
      <formula>$I$282 = 0</formula>
    </cfRule>
    <cfRule type="expression" dxfId="3101" priority="55">
      <formula>$I$282 &lt; 0</formula>
    </cfRule>
  </conditionalFormatting>
  <conditionalFormatting sqref="G15:I16">
    <cfRule type="expression" dxfId="3100" priority="50">
      <formula>$I$54 &gt; 0</formula>
    </cfRule>
    <cfRule type="expression" dxfId="3099" priority="51">
      <formula>$I$54 = 0</formula>
    </cfRule>
    <cfRule type="expression" dxfId="3098" priority="52">
      <formula>$I$54 &lt; 0</formula>
    </cfRule>
  </conditionalFormatting>
  <conditionalFormatting sqref="J5:L6">
    <cfRule type="expression" dxfId="3097" priority="47">
      <formula>$L$130 &gt; 0</formula>
    </cfRule>
    <cfRule type="expression" dxfId="3096" priority="48">
      <formula>$L$130 = 0</formula>
    </cfRule>
    <cfRule type="expression" dxfId="3095" priority="49">
      <formula>$L$130 &lt; 0</formula>
    </cfRule>
  </conditionalFormatting>
  <conditionalFormatting sqref="J7:L8">
    <cfRule type="expression" dxfId="3094" priority="44">
      <formula>$L$206 &gt; 0</formula>
    </cfRule>
    <cfRule type="expression" dxfId="3093" priority="45">
      <formula>$L$206 = 0</formula>
    </cfRule>
    <cfRule type="expression" dxfId="3092" priority="46">
      <formula>$L$206 &lt; 0</formula>
    </cfRule>
  </conditionalFormatting>
  <conditionalFormatting sqref="J9:L10">
    <cfRule type="expression" dxfId="3091" priority="41">
      <formula>$L$244 &gt; 0</formula>
    </cfRule>
    <cfRule type="expression" dxfId="3090" priority="42">
      <formula>$L$244 = 0</formula>
    </cfRule>
    <cfRule type="expression" dxfId="3089" priority="43">
      <formula>$L$244 &lt; 0</formula>
    </cfRule>
  </conditionalFormatting>
  <conditionalFormatting sqref="J11:L12">
    <cfRule type="expression" dxfId="3088" priority="38">
      <formula>$L$168 &gt; 0</formula>
    </cfRule>
    <cfRule type="expression" dxfId="3087" priority="39">
      <formula>$L$168 = 0</formula>
    </cfRule>
    <cfRule type="expression" dxfId="3086" priority="40">
      <formula>$L$168 &lt; 0</formula>
    </cfRule>
  </conditionalFormatting>
  <conditionalFormatting sqref="J13:L14">
    <cfRule type="expression" dxfId="3085" priority="35">
      <formula>$L$282 &gt; 0</formula>
    </cfRule>
    <cfRule type="expression" dxfId="3084" priority="36">
      <formula>$L$282 = 0</formula>
    </cfRule>
    <cfRule type="expression" dxfId="3083" priority="37">
      <formula>$L$282 &lt; 0</formula>
    </cfRule>
  </conditionalFormatting>
  <conditionalFormatting sqref="J15:L16">
    <cfRule type="expression" dxfId="3082" priority="32">
      <formula>$L$54 &gt; 0</formula>
    </cfRule>
    <cfRule type="expression" dxfId="3081" priority="33">
      <formula>$L$54 = 0</formula>
    </cfRule>
    <cfRule type="expression" dxfId="3080" priority="34">
      <formula>$L$54 &lt; 0</formula>
    </cfRule>
  </conditionalFormatting>
  <conditionalFormatting sqref="M5:O6">
    <cfRule type="expression" dxfId="3079" priority="29">
      <formula>$O$130 &gt; 0</formula>
    </cfRule>
    <cfRule type="expression" dxfId="3078" priority="30">
      <formula>$O$130 = 0</formula>
    </cfRule>
    <cfRule type="expression" dxfId="3077" priority="31">
      <formula>$O$130 &lt; 0</formula>
    </cfRule>
  </conditionalFormatting>
  <conditionalFormatting sqref="M7:O8">
    <cfRule type="expression" dxfId="3076" priority="26">
      <formula>$O$206 &gt; 0</formula>
    </cfRule>
    <cfRule type="expression" dxfId="3075" priority="27">
      <formula>$O$206 = 0</formula>
    </cfRule>
    <cfRule type="expression" dxfId="3074" priority="28">
      <formula>$O$206 &lt; 0</formula>
    </cfRule>
  </conditionalFormatting>
  <conditionalFormatting sqref="M9:O10">
    <cfRule type="expression" dxfId="3073" priority="23">
      <formula>$O$244 &gt; 0</formula>
    </cfRule>
    <cfRule type="expression" dxfId="3072" priority="24">
      <formula>$O$244 = 0</formula>
    </cfRule>
    <cfRule type="expression" dxfId="3071" priority="25">
      <formula>$O$244 &lt; 0</formula>
    </cfRule>
  </conditionalFormatting>
  <conditionalFormatting sqref="M11:O12">
    <cfRule type="expression" dxfId="3070" priority="20">
      <formula>$O$168 &gt; 0</formula>
    </cfRule>
    <cfRule type="expression" dxfId="3069" priority="21">
      <formula>$O$168 = 0</formula>
    </cfRule>
    <cfRule type="expression" dxfId="3068" priority="22">
      <formula>$O$168 &lt; 0</formula>
    </cfRule>
  </conditionalFormatting>
  <conditionalFormatting sqref="M13:O14">
    <cfRule type="expression" dxfId="3067" priority="17">
      <formula>$O$282 &gt; 0</formula>
    </cfRule>
    <cfRule type="expression" dxfId="3066" priority="18">
      <formula>$O$282 = 0</formula>
    </cfRule>
    <cfRule type="expression" dxfId="3065" priority="19">
      <formula>$O$282 &lt; 0</formula>
    </cfRule>
  </conditionalFormatting>
  <conditionalFormatting sqref="M15:O16">
    <cfRule type="expression" dxfId="3064" priority="14">
      <formula>$O$54 &gt; 0</formula>
    </cfRule>
    <cfRule type="expression" dxfId="3063" priority="15">
      <formula>$O$54 = 0</formula>
    </cfRule>
    <cfRule type="expression" dxfId="3062" priority="16">
      <formula>$O$54 &lt; 0</formula>
    </cfRule>
  </conditionalFormatting>
  <conditionalFormatting sqref="D3:F4">
    <cfRule type="expression" dxfId="3061" priority="13">
      <formula>$F$92 &lt; 0</formula>
    </cfRule>
    <cfRule type="expression" dxfId="3060" priority="12">
      <formula>$F$92 = 0</formula>
    </cfRule>
    <cfRule type="expression" dxfId="3059" priority="11">
      <formula>$F$92 &gt; 0</formula>
    </cfRule>
  </conditionalFormatting>
  <conditionalFormatting sqref="G3:I4">
    <cfRule type="expression" dxfId="3058" priority="10">
      <formula>$I$92 &lt; 0</formula>
    </cfRule>
    <cfRule type="expression" dxfId="3057" priority="9">
      <formula>$I$92 = 0</formula>
    </cfRule>
    <cfRule type="expression" dxfId="3056" priority="8">
      <formula>$I$92 &gt; 0</formula>
    </cfRule>
  </conditionalFormatting>
  <conditionalFormatting sqref="J3:L4">
    <cfRule type="expression" dxfId="3055" priority="5">
      <formula>$L$92 &gt; 0</formula>
    </cfRule>
    <cfRule type="expression" dxfId="3054" priority="6">
      <formula>$L$92 = 0</formula>
    </cfRule>
    <cfRule type="expression" dxfId="3053" priority="7">
      <formula>$L$92 &lt; 0</formula>
    </cfRule>
  </conditionalFormatting>
  <conditionalFormatting sqref="M3:O4">
    <cfRule type="expression" dxfId="3052" priority="2">
      <formula>$O$92 &gt; 0</formula>
    </cfRule>
    <cfRule type="expression" dxfId="3051" priority="3">
      <formula>$O$92 = 0</formula>
    </cfRule>
    <cfRule type="expression" dxfId="305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44348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157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45310000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3.311624E-4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2021-06-01(화) 오전 00:00</v>
      </c>
      <c r="C15" s="289"/>
      <c r="D15" s="263" t="str">
        <f>TEXT($G$1, "[$-ko-KR]yyyy-mm-dd(ddd) ") &amp; "오후 14:00"</f>
        <v>2021-06-01(화) 오후 14:00</v>
      </c>
      <c r="E15" s="264"/>
      <c r="F15" s="265"/>
      <c r="G15" s="263" t="str">
        <f>TEXT($G$1, "[$-ko-KR]yyyy-mm-dd(ddd) ") &amp; "오후 19:00"</f>
        <v>2021-06-01(화) 오후 19:00</v>
      </c>
      <c r="H15" s="264"/>
      <c r="I15" s="265"/>
      <c r="J15" s="263" t="str">
        <f>TEXT($G$1, "[$-ko-KR]yyyy-mm-dd(ddd) ") &amp; "오후 21:00"</f>
        <v>2021-06-01(화) 오후 21:00</v>
      </c>
      <c r="K15" s="264"/>
      <c r="L15" s="265"/>
      <c r="M15" s="263" t="str">
        <f>TEXT($G$1+1, "[$-ko-KR]yyyy-mm-dd(ddd) ") &amp; "오전 00:00"</f>
        <v>2021-06-02(수)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49"/>
      <c r="R17" s="249"/>
      <c r="S17" s="249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49"/>
      <c r="R18" s="249"/>
      <c r="S18" s="249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39"/>
      <c r="R19" s="239"/>
      <c r="S19" s="239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39"/>
      <c r="R20" s="239"/>
      <c r="S20" s="239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39"/>
      <c r="R21" s="239"/>
      <c r="S21" s="239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157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45310000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3.311624E-4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2021-06-01(화) 오전 00:00</v>
      </c>
      <c r="C42" s="291"/>
      <c r="D42" s="263" t="str">
        <f>TEXT($G$1, "[$-ko-KR]yyyy-mm-dd(ddd) ") &amp; "오후 14:00"</f>
        <v>2021-06-01(화) 오후 14:00</v>
      </c>
      <c r="E42" s="264"/>
      <c r="F42" s="265"/>
      <c r="G42" s="263" t="str">
        <f>TEXT($G$1, "[$-ko-KR]yyyy-mm-dd(ddd) ") &amp; "오후 19:00"</f>
        <v>2021-06-01(화) 오후 19:00</v>
      </c>
      <c r="H42" s="264"/>
      <c r="I42" s="265"/>
      <c r="J42" s="263" t="str">
        <f>TEXT($G$1, "[$-ko-KR]yyyy-mm-dd(ddd) ") &amp; "오후 21:00"</f>
        <v>2021-06-01(화) 오후 21:00</v>
      </c>
      <c r="K42" s="264"/>
      <c r="L42" s="265"/>
      <c r="M42" s="263" t="str">
        <f>TEXT($G$1+1, "[$-ko-KR]yyyy-mm-dd(ddd) ") &amp; "오전 00:00"</f>
        <v>2021-06-02(수)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49"/>
      <c r="R44" s="249"/>
      <c r="S44" s="249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49"/>
      <c r="R45" s="249"/>
      <c r="S45" s="249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39"/>
      <c r="R46" s="239"/>
      <c r="S46" s="239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39"/>
      <c r="R47" s="239"/>
      <c r="S47" s="239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39"/>
      <c r="R48" s="239"/>
      <c r="S48" s="239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39"/>
      <c r="R49" s="239"/>
      <c r="S49" s="239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39"/>
      <c r="R50" s="239"/>
      <c r="S50" s="239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39"/>
      <c r="R51" s="239"/>
      <c r="S51" s="239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40"/>
      <c r="R53" s="241"/>
      <c r="S53" s="242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43"/>
      <c r="R54" s="244"/>
      <c r="S54" s="245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46"/>
      <c r="R55" s="247"/>
      <c r="S55" s="248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39"/>
      <c r="R56" s="239"/>
      <c r="S56" s="239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49"/>
      <c r="R57" s="249"/>
      <c r="S57" s="249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49"/>
      <c r="R58" s="249"/>
      <c r="S58" s="249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39"/>
      <c r="R59" s="239"/>
      <c r="S59" s="239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39"/>
      <c r="R60" s="239"/>
      <c r="S60" s="239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39"/>
      <c r="R61" s="239"/>
      <c r="S61" s="239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28"/>
      <c r="R62" s="229"/>
      <c r="S62" s="230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157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45310000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3.311624E-4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2021-06-01(화) 오전 00:00</v>
      </c>
      <c r="C69" s="291"/>
      <c r="D69" s="263" t="str">
        <f>TEXT($G$1, "[$-ko-KR]yyyy-mm-dd(ddd) ") &amp; "오후 14:00"</f>
        <v>2021-06-01(화) 오후 14:00</v>
      </c>
      <c r="E69" s="264"/>
      <c r="F69" s="265"/>
      <c r="G69" s="263" t="str">
        <f>TEXT($G$1, "[$-ko-KR]yyyy-mm-dd(ddd) ") &amp; "오후 19:00"</f>
        <v>2021-06-01(화) 오후 19:00</v>
      </c>
      <c r="H69" s="264"/>
      <c r="I69" s="265"/>
      <c r="J69" s="263" t="str">
        <f>TEXT($G$1, "[$-ko-KR]yyyy-mm-dd(ddd) ") &amp; "오후 21:00"</f>
        <v>2021-06-01(화) 오후 21:00</v>
      </c>
      <c r="K69" s="264"/>
      <c r="L69" s="265"/>
      <c r="M69" s="263" t="str">
        <f>TEXT($G$1+1, "[$-ko-KR]yyyy-mm-dd(ddd) ") &amp; "오전 00:00"</f>
        <v>2021-06-02(수)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49"/>
      <c r="R71" s="249"/>
      <c r="S71" s="249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49"/>
      <c r="R72" s="249"/>
      <c r="S72" s="249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39"/>
      <c r="R73" s="239"/>
      <c r="S73" s="239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39"/>
      <c r="R74" s="239"/>
      <c r="S74" s="239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39"/>
      <c r="R75" s="239"/>
      <c r="S75" s="239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39"/>
      <c r="R76" s="239"/>
      <c r="S76" s="239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39"/>
      <c r="R77" s="239"/>
      <c r="S77" s="239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39"/>
      <c r="R78" s="239"/>
      <c r="S78" s="239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40"/>
      <c r="R80" s="241"/>
      <c r="S80" s="242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43"/>
      <c r="R81" s="244"/>
      <c r="S81" s="245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46"/>
      <c r="R82" s="247"/>
      <c r="S82" s="248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39"/>
      <c r="R83" s="239"/>
      <c r="S83" s="239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49"/>
      <c r="R84" s="249"/>
      <c r="S84" s="249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49"/>
      <c r="R85" s="249"/>
      <c r="S85" s="249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39"/>
      <c r="R86" s="239"/>
      <c r="S86" s="239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39"/>
      <c r="R87" s="239"/>
      <c r="S87" s="239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39"/>
      <c r="R88" s="239"/>
      <c r="S88" s="239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28"/>
      <c r="R89" s="229"/>
      <c r="S89" s="230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157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45310000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3.311624E-4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2021-06-01(화) 오전 00:00</v>
      </c>
      <c r="C96" s="291"/>
      <c r="D96" s="263" t="str">
        <f>TEXT($G$1, "[$-ko-KR]yyyy-mm-dd(ddd) ") &amp; "오후 14:00"</f>
        <v>2021-06-01(화) 오후 14:00</v>
      </c>
      <c r="E96" s="264"/>
      <c r="F96" s="265"/>
      <c r="G96" s="263" t="str">
        <f>TEXT($G$1, "[$-ko-KR]yyyy-mm-dd(ddd) ") &amp; "오후 19:00"</f>
        <v>2021-06-01(화) 오후 19:00</v>
      </c>
      <c r="H96" s="264"/>
      <c r="I96" s="265"/>
      <c r="J96" s="263" t="str">
        <f>TEXT($G$1, "[$-ko-KR]yyyy-mm-dd(ddd) ") &amp; "오후 21:00"</f>
        <v>2021-06-01(화) 오후 21:00</v>
      </c>
      <c r="K96" s="264"/>
      <c r="L96" s="265"/>
      <c r="M96" s="263" t="str">
        <f>TEXT($G$1+1, "[$-ko-KR]yyyy-mm-dd(ddd) ") &amp; "오전 00:00"</f>
        <v>2021-06-02(수)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49"/>
      <c r="R98" s="249"/>
      <c r="S98" s="249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49"/>
      <c r="R99" s="249"/>
      <c r="S99" s="249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39"/>
      <c r="R100" s="239"/>
      <c r="S100" s="239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39"/>
      <c r="R101" s="239"/>
      <c r="S101" s="239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39"/>
      <c r="R102" s="239"/>
      <c r="S102" s="239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39"/>
      <c r="R103" s="239"/>
      <c r="S103" s="239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39"/>
      <c r="R104" s="239"/>
      <c r="S104" s="239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39"/>
      <c r="R105" s="239"/>
      <c r="S105" s="239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40"/>
      <c r="R107" s="241"/>
      <c r="S107" s="242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43"/>
      <c r="R108" s="244"/>
      <c r="S108" s="245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46"/>
      <c r="R109" s="247"/>
      <c r="S109" s="248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39"/>
      <c r="R110" s="239"/>
      <c r="S110" s="239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49"/>
      <c r="R111" s="249"/>
      <c r="S111" s="249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49"/>
      <c r="R112" s="249"/>
      <c r="S112" s="249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39"/>
      <c r="R113" s="239"/>
      <c r="S113" s="239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39"/>
      <c r="R114" s="239"/>
      <c r="S114" s="239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39"/>
      <c r="R115" s="239"/>
      <c r="S115" s="239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28"/>
      <c r="R116" s="229"/>
      <c r="S116" s="230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157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45310000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3.311624E-4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2021-06-01(화) 오전 00:00</v>
      </c>
      <c r="C123" s="291"/>
      <c r="D123" s="263" t="str">
        <f>TEXT($G$1, "[$-ko-KR]yyyy-mm-dd(ddd) ") &amp; "오후 14:00"</f>
        <v>2021-06-01(화) 오후 14:00</v>
      </c>
      <c r="E123" s="264"/>
      <c r="F123" s="265"/>
      <c r="G123" s="263" t="str">
        <f>TEXT($G$1, "[$-ko-KR]yyyy-mm-dd(ddd) ") &amp; "오후 19:00"</f>
        <v>2021-06-01(화) 오후 19:00</v>
      </c>
      <c r="H123" s="264"/>
      <c r="I123" s="265"/>
      <c r="J123" s="263" t="str">
        <f>TEXT($G$1, "[$-ko-KR]yyyy-mm-dd(ddd) ") &amp; "오후 21:00"</f>
        <v>2021-06-01(화) 오후 21:00</v>
      </c>
      <c r="K123" s="264"/>
      <c r="L123" s="265"/>
      <c r="M123" s="263" t="str">
        <f>TEXT($G$1+1, "[$-ko-KR]yyyy-mm-dd(ddd) ") &amp; "오전 00:00"</f>
        <v>2021-06-02(수)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49"/>
      <c r="R125" s="249"/>
      <c r="S125" s="249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49"/>
      <c r="R126" s="249"/>
      <c r="S126" s="249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39"/>
      <c r="R127" s="239"/>
      <c r="S127" s="239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39"/>
      <c r="R128" s="239"/>
      <c r="S128" s="239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39"/>
      <c r="R129" s="239"/>
      <c r="S129" s="239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39"/>
      <c r="R130" s="239"/>
      <c r="S130" s="239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39"/>
      <c r="R131" s="239"/>
      <c r="S131" s="239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39"/>
      <c r="R132" s="239"/>
      <c r="S132" s="239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40"/>
      <c r="R134" s="241"/>
      <c r="S134" s="242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43"/>
      <c r="R135" s="244"/>
      <c r="S135" s="245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46"/>
      <c r="R136" s="247"/>
      <c r="S136" s="248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39"/>
      <c r="R137" s="239"/>
      <c r="S137" s="239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49"/>
      <c r="R138" s="249"/>
      <c r="S138" s="249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49"/>
      <c r="R139" s="249"/>
      <c r="S139" s="249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39"/>
      <c r="R140" s="239"/>
      <c r="S140" s="239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39"/>
      <c r="R141" s="239"/>
      <c r="S141" s="239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39"/>
      <c r="R142" s="239"/>
      <c r="S142" s="239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28"/>
      <c r="R143" s="229"/>
      <c r="S143" s="230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157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45310000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3.311624E-4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2021-06-01(화) 오전 00:00</v>
      </c>
      <c r="C150" s="291"/>
      <c r="D150" s="263" t="str">
        <f>TEXT($G$1, "[$-ko-KR]yyyy-mm-dd(ddd) ") &amp; "오후 14:00"</f>
        <v>2021-06-01(화) 오후 14:00</v>
      </c>
      <c r="E150" s="264"/>
      <c r="F150" s="265"/>
      <c r="G150" s="263" t="str">
        <f>TEXT($G$1, "[$-ko-KR]yyyy-mm-dd(ddd) ") &amp; "오후 19:00"</f>
        <v>2021-06-01(화) 오후 19:00</v>
      </c>
      <c r="H150" s="264"/>
      <c r="I150" s="265"/>
      <c r="J150" s="263" t="str">
        <f>TEXT($G$1, "[$-ko-KR]yyyy-mm-dd(ddd) ") &amp; "오후 21:00"</f>
        <v>2021-06-01(화) 오후 21:00</v>
      </c>
      <c r="K150" s="264"/>
      <c r="L150" s="265"/>
      <c r="M150" s="263" t="str">
        <f>TEXT($G$1+1, "[$-ko-KR]yyyy-mm-dd(ddd) ") &amp; "오전 00:00"</f>
        <v>2021-06-02(수)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49"/>
      <c r="R152" s="249"/>
      <c r="S152" s="249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49"/>
      <c r="R153" s="249"/>
      <c r="S153" s="249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39"/>
      <c r="R154" s="239"/>
      <c r="S154" s="239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39"/>
      <c r="R155" s="239"/>
      <c r="S155" s="239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39"/>
      <c r="R156" s="239"/>
      <c r="S156" s="239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39"/>
      <c r="R157" s="239"/>
      <c r="S157" s="239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39"/>
      <c r="R158" s="239"/>
      <c r="S158" s="239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39"/>
      <c r="R159" s="239"/>
      <c r="S159" s="239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40"/>
      <c r="R161" s="241"/>
      <c r="S161" s="242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43"/>
      <c r="R162" s="244"/>
      <c r="S162" s="245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46"/>
      <c r="R163" s="247"/>
      <c r="S163" s="248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39"/>
      <c r="R164" s="239"/>
      <c r="S164" s="239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49"/>
      <c r="R165" s="249"/>
      <c r="S165" s="249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49"/>
      <c r="R166" s="249"/>
      <c r="S166" s="249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39"/>
      <c r="R167" s="239"/>
      <c r="S167" s="239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39"/>
      <c r="R168" s="239"/>
      <c r="S168" s="239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39"/>
      <c r="R169" s="239"/>
      <c r="S169" s="239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28"/>
      <c r="R170" s="229"/>
      <c r="S170" s="230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157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45310000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3.311624E-4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2021-06-01(화) 오전 00:00</v>
      </c>
      <c r="C177" s="291"/>
      <c r="D177" s="263" t="str">
        <f>TEXT($G$1, "[$-ko-KR]yyyy-mm-dd(ddd) ") &amp; "오후 14:00"</f>
        <v>2021-06-01(화) 오후 14:00</v>
      </c>
      <c r="E177" s="264"/>
      <c r="F177" s="265"/>
      <c r="G177" s="263" t="str">
        <f>TEXT($G$1, "[$-ko-KR]yyyy-mm-dd(ddd) ") &amp; "오후 19:00"</f>
        <v>2021-06-01(화) 오후 19:00</v>
      </c>
      <c r="H177" s="264"/>
      <c r="I177" s="265"/>
      <c r="J177" s="263" t="str">
        <f>TEXT($G$1, "[$-ko-KR]yyyy-mm-dd(ddd) ") &amp; "오후 21:00"</f>
        <v>2021-06-01(화) 오후 21:00</v>
      </c>
      <c r="K177" s="264"/>
      <c r="L177" s="265"/>
      <c r="M177" s="263" t="str">
        <f>TEXT($G$1+1, "[$-ko-KR]yyyy-mm-dd(ddd) ") &amp; "오전 00:00"</f>
        <v>2021-06-02(수)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49"/>
      <c r="R179" s="249"/>
      <c r="S179" s="249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49"/>
      <c r="R180" s="249"/>
      <c r="S180" s="249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39"/>
      <c r="R181" s="239"/>
      <c r="S181" s="239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39"/>
      <c r="R182" s="239"/>
      <c r="S182" s="239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39"/>
      <c r="R183" s="239"/>
      <c r="S183" s="239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39"/>
      <c r="R184" s="239"/>
      <c r="S184" s="239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39"/>
      <c r="R185" s="239"/>
      <c r="S185" s="239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39"/>
      <c r="R186" s="239"/>
      <c r="S186" s="239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40"/>
      <c r="R188" s="241"/>
      <c r="S188" s="242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43"/>
      <c r="R189" s="244"/>
      <c r="S189" s="245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46"/>
      <c r="R190" s="247"/>
      <c r="S190" s="248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39"/>
      <c r="R191" s="239"/>
      <c r="S191" s="239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49"/>
      <c r="R192" s="249"/>
      <c r="S192" s="249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49"/>
      <c r="R193" s="249"/>
      <c r="S193" s="249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39"/>
      <c r="R194" s="239"/>
      <c r="S194" s="239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39"/>
      <c r="R195" s="239"/>
      <c r="S195" s="239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39"/>
      <c r="R196" s="239"/>
      <c r="S196" s="239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28"/>
      <c r="R197" s="229"/>
      <c r="S197" s="230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34"/>
      <c r="R199" s="235"/>
      <c r="S199" s="23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39" priority="157">
      <formula>AND($N17 &gt; 0, ISNUMBER($N17))</formula>
    </cfRule>
    <cfRule type="expression" dxfId="3038" priority="158">
      <formula>AND($N17 = 0 * ISNUMBER($N17))</formula>
    </cfRule>
    <cfRule type="expression" dxfId="3037" priority="159">
      <formula>AND($N17 &lt; 0, ISNUMBER($N17))</formula>
    </cfRule>
  </conditionalFormatting>
  <conditionalFormatting sqref="A17:F36">
    <cfRule type="expression" dxfId="3036" priority="166">
      <formula>AND($E17 &gt; 0, ISNUMBER($E17))</formula>
    </cfRule>
    <cfRule type="expression" dxfId="3035" priority="167">
      <formula>AND($E17 = 0 * ISNUMBER($E17))</formula>
    </cfRule>
    <cfRule type="expression" dxfId="3034" priority="168">
      <formula>AND($E17 &lt; 0, ISNUMBER($E17))</formula>
    </cfRule>
  </conditionalFormatting>
  <conditionalFormatting sqref="A17:C36 G17:I36">
    <cfRule type="expression" dxfId="3033" priority="163">
      <formula>AND($H17 &gt; 0, ISNUMBER($H17))</formula>
    </cfRule>
    <cfRule type="expression" dxfId="3032" priority="164">
      <formula>AND($H17 = 0 * ISNUMBER($H17))</formula>
    </cfRule>
    <cfRule type="expression" dxfId="3031" priority="165">
      <formula>AND($H17 &lt; 0, ISNUMBER($H17))</formula>
    </cfRule>
  </conditionalFormatting>
  <conditionalFormatting sqref="A17:C36 J17:L36">
    <cfRule type="expression" dxfId="3030" priority="160">
      <formula>AND($K17 &gt; 0, ISNUMBER($K17))</formula>
    </cfRule>
    <cfRule type="expression" dxfId="3029" priority="161">
      <formula>AND($K17 = 0 * ISNUMBER($K17))</formula>
    </cfRule>
    <cfRule type="expression" dxfId="3028" priority="162">
      <formula>AND($K17 &lt; 0, ISNUMBER($K17))</formula>
    </cfRule>
  </conditionalFormatting>
  <conditionalFormatting sqref="D15:F16 E37:F37">
    <cfRule type="expression" dxfId="3027" priority="154">
      <formula>$E$37 &gt; 0</formula>
    </cfRule>
    <cfRule type="expression" dxfId="3026" priority="155">
      <formula>$E$37 = 0</formula>
    </cfRule>
    <cfRule type="expression" dxfId="3025" priority="156">
      <formula>$E$37 &lt; 0</formula>
    </cfRule>
  </conditionalFormatting>
  <conditionalFormatting sqref="G15:I16 H37:I37">
    <cfRule type="expression" dxfId="3024" priority="151">
      <formula>$H$37 &gt; 0</formula>
    </cfRule>
    <cfRule type="expression" dxfId="3023" priority="152">
      <formula>$H$37 = 0</formula>
    </cfRule>
    <cfRule type="expression" dxfId="3022" priority="153">
      <formula>$H$37 &lt; 0</formula>
    </cfRule>
  </conditionalFormatting>
  <conditionalFormatting sqref="J15:L16 K37:L37">
    <cfRule type="expression" dxfId="3021" priority="148">
      <formula>$K$37 &gt; 0</formula>
    </cfRule>
    <cfRule type="expression" dxfId="3020" priority="149">
      <formula>$K$37 = 0</formula>
    </cfRule>
    <cfRule type="expression" dxfId="3019" priority="150">
      <formula>$K$37 &lt; 0</formula>
    </cfRule>
  </conditionalFormatting>
  <conditionalFormatting sqref="M15:O16 N37:O37">
    <cfRule type="expression" dxfId="3018" priority="145">
      <formula>$N$37 &gt; 0</formula>
    </cfRule>
    <cfRule type="expression" dxfId="3017" priority="146">
      <formula>$N$37 = 0</formula>
    </cfRule>
    <cfRule type="expression" dxfId="3016" priority="147">
      <formula>$N$37 &lt; 0</formula>
    </cfRule>
  </conditionalFormatting>
  <conditionalFormatting sqref="A44:C63 M44:O63">
    <cfRule type="expression" dxfId="3015" priority="133">
      <formula>AND($N44 &gt; 0, ISNUMBER($N44))</formula>
    </cfRule>
    <cfRule type="expression" dxfId="3014" priority="134">
      <formula>AND($N44 = 0 * ISNUMBER($N44))</formula>
    </cfRule>
    <cfRule type="expression" dxfId="3013" priority="135">
      <formula>AND($N44 &lt; 0, ISNUMBER($N44))</formula>
    </cfRule>
  </conditionalFormatting>
  <conditionalFormatting sqref="A44:F63">
    <cfRule type="expression" dxfId="3012" priority="142">
      <formula>AND($E44 &gt; 0, ISNUMBER($E44))</formula>
    </cfRule>
    <cfRule type="expression" dxfId="3011" priority="143">
      <formula>AND($E44 = 0 * ISNUMBER($E44))</formula>
    </cfRule>
    <cfRule type="expression" dxfId="3010" priority="144">
      <formula>AND($E44 &lt; 0, ISNUMBER($E44))</formula>
    </cfRule>
  </conditionalFormatting>
  <conditionalFormatting sqref="A44:C63 G44:I63">
    <cfRule type="expression" dxfId="3009" priority="139">
      <formula>AND($H44 &gt; 0, ISNUMBER($H44))</formula>
    </cfRule>
    <cfRule type="expression" dxfId="3008" priority="140">
      <formula>AND($H44 = 0 * ISNUMBER($H44))</formula>
    </cfRule>
    <cfRule type="expression" dxfId="3007" priority="141">
      <formula>AND($H44 &lt; 0, ISNUMBER($H44))</formula>
    </cfRule>
  </conditionalFormatting>
  <conditionalFormatting sqref="A44:C63 J44:L63">
    <cfRule type="expression" dxfId="3006" priority="136">
      <formula>AND($K44 &gt; 0, ISNUMBER($K44))</formula>
    </cfRule>
    <cfRule type="expression" dxfId="3005" priority="137">
      <formula>AND($K44 = 0 * ISNUMBER($K44))</formula>
    </cfRule>
    <cfRule type="expression" dxfId="3004" priority="138">
      <formula>AND($K44 &lt; 0, ISNUMBER($K44))</formula>
    </cfRule>
  </conditionalFormatting>
  <conditionalFormatting sqref="D42:F43 E64:F64">
    <cfRule type="expression" dxfId="3003" priority="130">
      <formula>$E$64 &gt; 0</formula>
    </cfRule>
    <cfRule type="expression" dxfId="3002" priority="131">
      <formula>$E$64 = 0</formula>
    </cfRule>
    <cfRule type="expression" dxfId="3001" priority="132">
      <formula>$E$64 &lt; 0</formula>
    </cfRule>
  </conditionalFormatting>
  <conditionalFormatting sqref="G42:I43 H64:I64">
    <cfRule type="expression" dxfId="3000" priority="127">
      <formula>$H$64 &gt; 0</formula>
    </cfRule>
    <cfRule type="expression" dxfId="2999" priority="128">
      <formula>$H$64 = 0</formula>
    </cfRule>
    <cfRule type="expression" dxfId="2998" priority="129">
      <formula>$H$64 &lt; 0</formula>
    </cfRule>
  </conditionalFormatting>
  <conditionalFormatting sqref="J42:L43 K64:L64">
    <cfRule type="expression" dxfId="2997" priority="124">
      <formula>$K$64 &gt; 0</formula>
    </cfRule>
    <cfRule type="expression" dxfId="2996" priority="125">
      <formula>$K$64 = 0</formula>
    </cfRule>
    <cfRule type="expression" dxfId="2995" priority="126">
      <formula>$K$64 &lt; 0</formula>
    </cfRule>
  </conditionalFormatting>
  <conditionalFormatting sqref="M42:O43 N64:O64">
    <cfRule type="expression" dxfId="2994" priority="121">
      <formula>$N$64 &gt; 0</formula>
    </cfRule>
    <cfRule type="expression" dxfId="2993" priority="122">
      <formula>$N$64 = 0</formula>
    </cfRule>
    <cfRule type="expression" dxfId="2992" priority="123">
      <formula>$N$64 &lt; 0</formula>
    </cfRule>
  </conditionalFormatting>
  <conditionalFormatting sqref="A71:C90 M71:O90">
    <cfRule type="expression" dxfId="2991" priority="109">
      <formula>AND($N71 &gt; 0, ISNUMBER($N71))</formula>
    </cfRule>
    <cfRule type="expression" dxfId="2990" priority="110">
      <formula>AND($N71 = 0 * ISNUMBER($N71))</formula>
    </cfRule>
    <cfRule type="expression" dxfId="2989" priority="111">
      <formula>AND($N71 &lt; 0, ISNUMBER($N71))</formula>
    </cfRule>
  </conditionalFormatting>
  <conditionalFormatting sqref="A71:F90">
    <cfRule type="expression" dxfId="2988" priority="118">
      <formula>AND($E71 &gt; 0, ISNUMBER($E71))</formula>
    </cfRule>
    <cfRule type="expression" dxfId="2987" priority="119">
      <formula>AND($E71 = 0 * ISNUMBER($E71))</formula>
    </cfRule>
    <cfRule type="expression" dxfId="2986" priority="120">
      <formula>AND($E71 &lt; 0, ISNUMBER($E71))</formula>
    </cfRule>
  </conditionalFormatting>
  <conditionalFormatting sqref="A71:C90 G71:I90">
    <cfRule type="expression" dxfId="2985" priority="115">
      <formula>AND($H71 &gt; 0, ISNUMBER($H71))</formula>
    </cfRule>
    <cfRule type="expression" dxfId="2984" priority="116">
      <formula>AND($H71 = 0 * ISNUMBER($H71))</formula>
    </cfRule>
    <cfRule type="expression" dxfId="2983" priority="117">
      <formula>AND($H71 &lt; 0, ISNUMBER($H71))</formula>
    </cfRule>
  </conditionalFormatting>
  <conditionalFormatting sqref="A71:C90 J71:L90">
    <cfRule type="expression" dxfId="2982" priority="112">
      <formula>AND($K71 &gt; 0, ISNUMBER($K71))</formula>
    </cfRule>
    <cfRule type="expression" dxfId="2981" priority="113">
      <formula>AND($K71 = 0 * ISNUMBER($K71))</formula>
    </cfRule>
    <cfRule type="expression" dxfId="2980" priority="114">
      <formula>AND($K71 &lt; 0, ISNUMBER($K71))</formula>
    </cfRule>
  </conditionalFormatting>
  <conditionalFormatting sqref="D69:F70 E91:F91">
    <cfRule type="expression" dxfId="2979" priority="106">
      <formula>$E$91 &gt; 0</formula>
    </cfRule>
    <cfRule type="expression" dxfId="2978" priority="107">
      <formula>$E$91 = 0</formula>
    </cfRule>
    <cfRule type="expression" dxfId="2977" priority="108">
      <formula>$E$91 &lt; 0</formula>
    </cfRule>
  </conditionalFormatting>
  <conditionalFormatting sqref="G69:I70 H91:I91">
    <cfRule type="expression" dxfId="2976" priority="103">
      <formula>$H$91 &gt; 0</formula>
    </cfRule>
    <cfRule type="expression" dxfId="2975" priority="104">
      <formula>$H$91 = 0</formula>
    </cfRule>
    <cfRule type="expression" dxfId="2974" priority="105">
      <formula>$H$91 &lt; 0</formula>
    </cfRule>
  </conditionalFormatting>
  <conditionalFormatting sqref="J69:L70 K91:L91">
    <cfRule type="expression" dxfId="2973" priority="100">
      <formula>$K$91 &gt; 0</formula>
    </cfRule>
    <cfRule type="expression" dxfId="2972" priority="101">
      <formula>$K$91 = 0</formula>
    </cfRule>
    <cfRule type="expression" dxfId="2971" priority="102">
      <formula>$K$91 &lt; 0</formula>
    </cfRule>
  </conditionalFormatting>
  <conditionalFormatting sqref="M69:O70 N91:O91">
    <cfRule type="expression" dxfId="2970" priority="97">
      <formula>$N$91 &gt; 0</formula>
    </cfRule>
    <cfRule type="expression" dxfId="2969" priority="98">
      <formula>$N$91 = 0</formula>
    </cfRule>
    <cfRule type="expression" dxfId="2968" priority="99">
      <formula>$N$91 &lt; 0</formula>
    </cfRule>
  </conditionalFormatting>
  <conditionalFormatting sqref="A98:C117 M98:O117">
    <cfRule type="expression" dxfId="2967" priority="85">
      <formula>AND($N98 &gt; 0, ISNUMBER($N98))</formula>
    </cfRule>
    <cfRule type="expression" dxfId="2966" priority="86">
      <formula>AND($N98 = 0 * ISNUMBER($N98))</formula>
    </cfRule>
    <cfRule type="expression" dxfId="2965" priority="87">
      <formula>AND($N98 &lt; 0, ISNUMBER($N98))</formula>
    </cfRule>
  </conditionalFormatting>
  <conditionalFormatting sqref="A98:F117">
    <cfRule type="expression" dxfId="2964" priority="94">
      <formula>AND($E98 &gt; 0, ISNUMBER($E98))</formula>
    </cfRule>
    <cfRule type="expression" dxfId="2963" priority="95">
      <formula>AND($E98 = 0 * ISNUMBER($E98))</formula>
    </cfRule>
    <cfRule type="expression" dxfId="2962" priority="96">
      <formula>AND($E98 &lt; 0, ISNUMBER($E98))</formula>
    </cfRule>
  </conditionalFormatting>
  <conditionalFormatting sqref="A98:C117 G98:I117">
    <cfRule type="expression" dxfId="2961" priority="91">
      <formula>AND($H98 &gt; 0, ISNUMBER($H98))</formula>
    </cfRule>
    <cfRule type="expression" dxfId="2960" priority="92">
      <formula>AND($H98 = 0 * ISNUMBER($H98))</formula>
    </cfRule>
    <cfRule type="expression" dxfId="2959" priority="93">
      <formula>AND($H98 &lt; 0, ISNUMBER($H98))</formula>
    </cfRule>
  </conditionalFormatting>
  <conditionalFormatting sqref="A98:C117 J98:L117">
    <cfRule type="expression" dxfId="2958" priority="88">
      <formula>AND($K98 &gt; 0, ISNUMBER($K98))</formula>
    </cfRule>
    <cfRule type="expression" dxfId="2957" priority="89">
      <formula>AND($K98 = 0 * ISNUMBER($K98))</formula>
    </cfRule>
    <cfRule type="expression" dxfId="2956" priority="90">
      <formula>AND($K98 &lt; 0, ISNUMBER($K98))</formula>
    </cfRule>
  </conditionalFormatting>
  <conditionalFormatting sqref="D96:F97 E118:F118">
    <cfRule type="expression" dxfId="2955" priority="82">
      <formula>$E$118 &gt; 0</formula>
    </cfRule>
    <cfRule type="expression" dxfId="2954" priority="83">
      <formula>$E$118 = 0</formula>
    </cfRule>
    <cfRule type="expression" dxfId="2953" priority="84">
      <formula>$E$118 &lt; 0</formula>
    </cfRule>
  </conditionalFormatting>
  <conditionalFormatting sqref="G96:I97 H118:I118">
    <cfRule type="expression" dxfId="2952" priority="79">
      <formula>$H$118 &gt; 0</formula>
    </cfRule>
    <cfRule type="expression" dxfId="2951" priority="80">
      <formula>$H$118 = 0</formula>
    </cfRule>
    <cfRule type="expression" dxfId="2950" priority="81">
      <formula>$H$118 &lt; 0</formula>
    </cfRule>
  </conditionalFormatting>
  <conditionalFormatting sqref="J96:L97 K118:L118">
    <cfRule type="expression" dxfId="2949" priority="76">
      <formula>$K$118 &gt; 0</formula>
    </cfRule>
    <cfRule type="expression" dxfId="2948" priority="77">
      <formula>$K$118 = 0</formula>
    </cfRule>
    <cfRule type="expression" dxfId="2947" priority="78">
      <formula>$K$118 &lt; 0</formula>
    </cfRule>
  </conditionalFormatting>
  <conditionalFormatting sqref="M96:O97 N118:O118">
    <cfRule type="expression" dxfId="2946" priority="73">
      <formula>$N$118 &gt; 0</formula>
    </cfRule>
    <cfRule type="expression" dxfId="2945" priority="74">
      <formula>$N$118 = 0</formula>
    </cfRule>
    <cfRule type="expression" dxfId="2944" priority="75">
      <formula>$N$118 &lt; 0</formula>
    </cfRule>
  </conditionalFormatting>
  <conditionalFormatting sqref="A125:C144 M125:O144">
    <cfRule type="expression" dxfId="2943" priority="61">
      <formula>AND($N125 &gt; 0, ISNUMBER($N125))</formula>
    </cfRule>
    <cfRule type="expression" dxfId="2942" priority="62">
      <formula>AND($N125 = 0 * ISNUMBER($N125))</formula>
    </cfRule>
    <cfRule type="expression" dxfId="2941" priority="63">
      <formula>AND($N125 &lt; 0, ISNUMBER($N125))</formula>
    </cfRule>
  </conditionalFormatting>
  <conditionalFormatting sqref="A125:F144">
    <cfRule type="expression" dxfId="2940" priority="70">
      <formula>AND($E125 &gt; 0, ISNUMBER($E125))</formula>
    </cfRule>
    <cfRule type="expression" dxfId="2939" priority="71">
      <formula>AND($E125 = 0 * ISNUMBER($E125))</formula>
    </cfRule>
    <cfRule type="expression" dxfId="2938" priority="72">
      <formula>AND($E125 &lt; 0, ISNUMBER($E125))</formula>
    </cfRule>
  </conditionalFormatting>
  <conditionalFormatting sqref="A125:C144 G125:I144">
    <cfRule type="expression" dxfId="2937" priority="67">
      <formula>AND($H125 &gt; 0, ISNUMBER($H125))</formula>
    </cfRule>
    <cfRule type="expression" dxfId="2936" priority="68">
      <formula>AND($H125 = 0 * ISNUMBER($H125))</formula>
    </cfRule>
    <cfRule type="expression" dxfId="2935" priority="69">
      <formula>AND($H125 &lt; 0, ISNUMBER($H125))</formula>
    </cfRule>
  </conditionalFormatting>
  <conditionalFormatting sqref="A125:C144 J125:L144">
    <cfRule type="expression" dxfId="2934" priority="64">
      <formula>AND($K125 &gt; 0, ISNUMBER($K125))</formula>
    </cfRule>
    <cfRule type="expression" dxfId="2933" priority="65">
      <formula>AND($K125 = 0 * ISNUMBER($K125))</formula>
    </cfRule>
    <cfRule type="expression" dxfId="2932" priority="66">
      <formula>AND($K125 &lt; 0, ISNUMBER($K125))</formula>
    </cfRule>
  </conditionalFormatting>
  <conditionalFormatting sqref="D123:F124 E145:F145">
    <cfRule type="expression" dxfId="2931" priority="58">
      <formula>$E$145 &gt; 0</formula>
    </cfRule>
    <cfRule type="expression" dxfId="2930" priority="59">
      <formula>$E$145 = 0</formula>
    </cfRule>
    <cfRule type="expression" dxfId="2929" priority="60">
      <formula>$E$145 &lt; 0</formula>
    </cfRule>
  </conditionalFormatting>
  <conditionalFormatting sqref="G123:I124 H145:I145">
    <cfRule type="expression" dxfId="2928" priority="55">
      <formula>$H$145 &gt; 0</formula>
    </cfRule>
    <cfRule type="expression" dxfId="2927" priority="56">
      <formula>$H$145 = 0</formula>
    </cfRule>
    <cfRule type="expression" dxfId="2926" priority="57">
      <formula>$H$145 &lt; 0</formula>
    </cfRule>
  </conditionalFormatting>
  <conditionalFormatting sqref="J123:L124 K145:L145">
    <cfRule type="expression" dxfId="2925" priority="52">
      <formula>$K$145 &gt; 0</formula>
    </cfRule>
    <cfRule type="expression" dxfId="2924" priority="53">
      <formula>$K$145 = 0</formula>
    </cfRule>
    <cfRule type="expression" dxfId="2923" priority="54">
      <formula>$K$145 &lt; 0</formula>
    </cfRule>
  </conditionalFormatting>
  <conditionalFormatting sqref="M123:O124 N145:O145">
    <cfRule type="expression" dxfId="2922" priority="49">
      <formula>$N$145 &gt; 0</formula>
    </cfRule>
    <cfRule type="expression" dxfId="2921" priority="50">
      <formula>$N$145 = 0</formula>
    </cfRule>
    <cfRule type="expression" dxfId="2920" priority="51">
      <formula>$N$145 &lt; 0</formula>
    </cfRule>
  </conditionalFormatting>
  <conditionalFormatting sqref="A152:C171 M152:O171">
    <cfRule type="expression" dxfId="2919" priority="37">
      <formula>AND($N152 &gt; 0, ISNUMBER($N152))</formula>
    </cfRule>
    <cfRule type="expression" dxfId="2918" priority="38">
      <formula>AND($N152 = 0 * ISNUMBER($N152))</formula>
    </cfRule>
    <cfRule type="expression" dxfId="2917" priority="39">
      <formula>AND($N152 &lt; 0, ISNUMBER($N152))</formula>
    </cfRule>
  </conditionalFormatting>
  <conditionalFormatting sqref="A152:F171">
    <cfRule type="expression" dxfId="2916" priority="46">
      <formula>AND($E152 &gt; 0, ISNUMBER($E152))</formula>
    </cfRule>
    <cfRule type="expression" dxfId="2915" priority="47">
      <formula>AND($E152 = 0 * ISNUMBER($E152))</formula>
    </cfRule>
    <cfRule type="expression" dxfId="2914" priority="48">
      <formula>AND($E152 &lt; 0, ISNUMBER($E152))</formula>
    </cfRule>
  </conditionalFormatting>
  <conditionalFormatting sqref="A152:C171 G152:I171">
    <cfRule type="expression" dxfId="2913" priority="43">
      <formula>AND($H152 &gt; 0, ISNUMBER($H152))</formula>
    </cfRule>
    <cfRule type="expression" dxfId="2912" priority="44">
      <formula>AND($H152 = 0 * ISNUMBER($H152))</formula>
    </cfRule>
    <cfRule type="expression" dxfId="2911" priority="45">
      <formula>AND($H152 &lt; 0, ISNUMBER($H152))</formula>
    </cfRule>
  </conditionalFormatting>
  <conditionalFormatting sqref="A152:C171 J152:L171">
    <cfRule type="expression" dxfId="2910" priority="40">
      <formula>AND($K152 &gt; 0, ISNUMBER($K152))</formula>
    </cfRule>
    <cfRule type="expression" dxfId="2909" priority="41">
      <formula>AND($K152 = 0 * ISNUMBER($K152))</formula>
    </cfRule>
    <cfRule type="expression" dxfId="2908" priority="42">
      <formula>AND($K152 &lt; 0, ISNUMBER($K152))</formula>
    </cfRule>
  </conditionalFormatting>
  <conditionalFormatting sqref="D150:F151 E172:F172">
    <cfRule type="expression" dxfId="2907" priority="34">
      <formula>$E$172 &gt; 0</formula>
    </cfRule>
    <cfRule type="expression" dxfId="2906" priority="35">
      <formula>$E$172 = 0</formula>
    </cfRule>
    <cfRule type="expression" dxfId="2905" priority="36">
      <formula>$E$172 &lt; 0</formula>
    </cfRule>
  </conditionalFormatting>
  <conditionalFormatting sqref="G150:I151 H172:I172">
    <cfRule type="expression" dxfId="2904" priority="31">
      <formula>$H$172 &gt; 0</formula>
    </cfRule>
    <cfRule type="expression" dxfId="2903" priority="32">
      <formula>$H$172 = 0</formula>
    </cfRule>
    <cfRule type="expression" dxfId="2902" priority="33">
      <formula>$H$172 &lt; 0</formula>
    </cfRule>
  </conditionalFormatting>
  <conditionalFormatting sqref="J150:L151 K172:L172">
    <cfRule type="expression" dxfId="2901" priority="28">
      <formula>$K$172 &gt; 0</formula>
    </cfRule>
    <cfRule type="expression" dxfId="2900" priority="29">
      <formula>$K$172 = 0</formula>
    </cfRule>
    <cfRule type="expression" dxfId="2899" priority="30">
      <formula>$K$172 &lt; 0</formula>
    </cfRule>
  </conditionalFormatting>
  <conditionalFormatting sqref="M150:O151 N172:O172">
    <cfRule type="expression" dxfId="2898" priority="25">
      <formula>$N$172 &gt; 0</formula>
    </cfRule>
    <cfRule type="expression" dxfId="2897" priority="26">
      <formula>$N$172 = 0</formula>
    </cfRule>
    <cfRule type="expression" dxfId="2896" priority="27">
      <formula>$N$172 &lt; 0</formula>
    </cfRule>
  </conditionalFormatting>
  <conditionalFormatting sqref="A179:C198 M179:O198">
    <cfRule type="expression" dxfId="2895" priority="13">
      <formula>AND($N179 &gt; 0, ISNUMBER($N179))</formula>
    </cfRule>
    <cfRule type="expression" dxfId="2894" priority="14">
      <formula>AND($N179 = 0 * ISNUMBER($N179))</formula>
    </cfRule>
    <cfRule type="expression" dxfId="2893" priority="15">
      <formula>AND($N179 &lt; 0, ISNUMBER($N179))</formula>
    </cfRule>
  </conditionalFormatting>
  <conditionalFormatting sqref="A179:F198">
    <cfRule type="expression" dxfId="2892" priority="22">
      <formula>AND($E179 &gt; 0, ISNUMBER($E179))</formula>
    </cfRule>
    <cfRule type="expression" dxfId="2891" priority="23">
      <formula>AND($E179 = 0 * ISNUMBER($E179))</formula>
    </cfRule>
    <cfRule type="expression" dxfId="2890" priority="24">
      <formula>AND($E179 &lt; 0, ISNUMBER($E179))</formula>
    </cfRule>
  </conditionalFormatting>
  <conditionalFormatting sqref="A179:C198 G179:I198">
    <cfRule type="expression" dxfId="2889" priority="19">
      <formula>AND($H179 &gt; 0, ISNUMBER($H179))</formula>
    </cfRule>
    <cfRule type="expression" dxfId="2888" priority="20">
      <formula>AND($H179 = 0 * ISNUMBER($H179))</formula>
    </cfRule>
    <cfRule type="expression" dxfId="2887" priority="21">
      <formula>AND($H179 &lt; 0, ISNUMBER($H179))</formula>
    </cfRule>
  </conditionalFormatting>
  <conditionalFormatting sqref="A179:C198 J179:L198">
    <cfRule type="expression" dxfId="2886" priority="16">
      <formula>AND($K179 &gt; 0, ISNUMBER($K179))</formula>
    </cfRule>
    <cfRule type="expression" dxfId="2885" priority="17">
      <formula>AND($K179 = 0 * ISNUMBER($K179))</formula>
    </cfRule>
    <cfRule type="expression" dxfId="2884" priority="18">
      <formula>AND($K179 &lt; 0, ISNUMBER($K179))</formula>
    </cfRule>
  </conditionalFormatting>
  <conditionalFormatting sqref="D177:F178 E199:F199">
    <cfRule type="expression" dxfId="2883" priority="10">
      <formula>$E$199 &gt; 0</formula>
    </cfRule>
    <cfRule type="expression" dxfId="2882" priority="11">
      <formula>$E$199 = 0</formula>
    </cfRule>
    <cfRule type="expression" dxfId="2881" priority="12">
      <formula>$E$199 &lt; 0</formula>
    </cfRule>
  </conditionalFormatting>
  <conditionalFormatting sqref="G177:I178 H199:I199">
    <cfRule type="expression" dxfId="2880" priority="7">
      <formula>$H$199 &gt; 0</formula>
    </cfRule>
    <cfRule type="expression" dxfId="2879" priority="8">
      <formula>$H$199 = 0</formula>
    </cfRule>
    <cfRule type="expression" dxfId="2878" priority="9">
      <formula>$H$199 &lt; 0</formula>
    </cfRule>
  </conditionalFormatting>
  <conditionalFormatting sqref="J177:L178 K199:L199">
    <cfRule type="expression" dxfId="2877" priority="4">
      <formula>$K$199 &gt; 0</formula>
    </cfRule>
    <cfRule type="expression" dxfId="2876" priority="5">
      <formula>$K$199 = 0</formula>
    </cfRule>
    <cfRule type="expression" dxfId="2875" priority="6">
      <formula>$K$199 &lt; 0</formula>
    </cfRule>
  </conditionalFormatting>
  <conditionalFormatting sqref="M177:O178 N199:O199">
    <cfRule type="expression" dxfId="2874" priority="1">
      <formula>$N$199 &gt; 0</formula>
    </cfRule>
    <cfRule type="expression" dxfId="2873" priority="2">
      <formula>$N$199 = 0</formula>
    </cfRule>
    <cfRule type="expression" dxfId="28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44349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164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45310000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3.311624E-4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2021-06-02(수) 오전 00:00</v>
      </c>
      <c r="C15" s="289"/>
      <c r="D15" s="263" t="str">
        <f>TEXT($G$1, "[$-ko-KR]yyyy-mm-dd(ddd) ") &amp; "오후 14:00"</f>
        <v>2021-06-02(수) 오후 14:00</v>
      </c>
      <c r="E15" s="264"/>
      <c r="F15" s="265"/>
      <c r="G15" s="263" t="str">
        <f>TEXT($G$1, "[$-ko-KR]yyyy-mm-dd(ddd) ") &amp; "오후 19:00"</f>
        <v>2021-06-02(수) 오후 19:00</v>
      </c>
      <c r="H15" s="264"/>
      <c r="I15" s="265"/>
      <c r="J15" s="263" t="str">
        <f>TEXT($G$1, "[$-ko-KR]yyyy-mm-dd(ddd) ") &amp; "오후 21:00"</f>
        <v>2021-06-02(수) 오후 21:00</v>
      </c>
      <c r="K15" s="264"/>
      <c r="L15" s="265"/>
      <c r="M15" s="263" t="str">
        <f>TEXT($G$1+1, "[$-ko-KR]yyyy-mm-dd(ddd) ") &amp; "오전 00:00"</f>
        <v>2021-06-03(목)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49"/>
      <c r="R17" s="249"/>
      <c r="S17" s="249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49"/>
      <c r="R18" s="249"/>
      <c r="S18" s="249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39"/>
      <c r="R19" s="239"/>
      <c r="S19" s="239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39"/>
      <c r="R20" s="239"/>
      <c r="S20" s="239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39"/>
      <c r="R21" s="239"/>
      <c r="S21" s="239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39"/>
      <c r="R22" s="239"/>
      <c r="S22" s="23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164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45310000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3.311624E-4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2021-06-02(수) 오전 00:00</v>
      </c>
      <c r="C42" s="291"/>
      <c r="D42" s="263" t="str">
        <f>TEXT($G$1, "[$-ko-KR]yyyy-mm-dd(ddd) ") &amp; "오후 14:00"</f>
        <v>2021-06-02(수) 오후 14:00</v>
      </c>
      <c r="E42" s="264"/>
      <c r="F42" s="265"/>
      <c r="G42" s="263" t="str">
        <f>TEXT($G$1, "[$-ko-KR]yyyy-mm-dd(ddd) ") &amp; "오후 19:00"</f>
        <v>2021-06-02(수) 오후 19:00</v>
      </c>
      <c r="H42" s="264"/>
      <c r="I42" s="265"/>
      <c r="J42" s="263" t="str">
        <f>TEXT($G$1, "[$-ko-KR]yyyy-mm-dd(ddd) ") &amp; "오후 21:00"</f>
        <v>2021-06-02(수) 오후 21:00</v>
      </c>
      <c r="K42" s="264"/>
      <c r="L42" s="265"/>
      <c r="M42" s="263" t="str">
        <f>TEXT($G$1+1, "[$-ko-KR]yyyy-mm-dd(ddd) ") &amp; "오전 00:00"</f>
        <v>2021-06-03(목)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49"/>
      <c r="R44" s="249"/>
      <c r="S44" s="249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49"/>
      <c r="R45" s="249"/>
      <c r="S45" s="249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39"/>
      <c r="R46" s="239"/>
      <c r="S46" s="239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39"/>
      <c r="R47" s="239"/>
      <c r="S47" s="239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39"/>
      <c r="R48" s="239"/>
      <c r="S48" s="239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39"/>
      <c r="R49" s="239"/>
      <c r="S49" s="239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39"/>
      <c r="R50" s="239"/>
      <c r="S50" s="239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39"/>
      <c r="R51" s="239"/>
      <c r="S51" s="239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40"/>
      <c r="R53" s="241"/>
      <c r="S53" s="242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43"/>
      <c r="R54" s="244"/>
      <c r="S54" s="245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46"/>
      <c r="R55" s="247"/>
      <c r="S55" s="248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39"/>
      <c r="R56" s="239"/>
      <c r="S56" s="239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49"/>
      <c r="R57" s="249"/>
      <c r="S57" s="249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49"/>
      <c r="R58" s="249"/>
      <c r="S58" s="249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39"/>
      <c r="R59" s="239"/>
      <c r="S59" s="239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39"/>
      <c r="R60" s="239"/>
      <c r="S60" s="239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39"/>
      <c r="R61" s="239"/>
      <c r="S61" s="239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28"/>
      <c r="R62" s="229"/>
      <c r="S62" s="230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164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45310000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3.311624E-4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2021-06-02(수) 오전 00:00</v>
      </c>
      <c r="C69" s="291"/>
      <c r="D69" s="263" t="str">
        <f>TEXT($G$1, "[$-ko-KR]yyyy-mm-dd(ddd) ") &amp; "오후 14:00"</f>
        <v>2021-06-02(수) 오후 14:00</v>
      </c>
      <c r="E69" s="264"/>
      <c r="F69" s="265"/>
      <c r="G69" s="263" t="str">
        <f>TEXT($G$1, "[$-ko-KR]yyyy-mm-dd(ddd) ") &amp; "오후 19:00"</f>
        <v>2021-06-02(수) 오후 19:00</v>
      </c>
      <c r="H69" s="264"/>
      <c r="I69" s="265"/>
      <c r="J69" s="263" t="str">
        <f>TEXT($G$1, "[$-ko-KR]yyyy-mm-dd(ddd) ") &amp; "오후 21:00"</f>
        <v>2021-06-02(수) 오후 21:00</v>
      </c>
      <c r="K69" s="264"/>
      <c r="L69" s="265"/>
      <c r="M69" s="263" t="str">
        <f>TEXT($G$1+1, "[$-ko-KR]yyyy-mm-dd(ddd) ") &amp; "오전 00:00"</f>
        <v>2021-06-03(목)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49"/>
      <c r="R71" s="249"/>
      <c r="S71" s="249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49"/>
      <c r="R72" s="249"/>
      <c r="S72" s="249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39"/>
      <c r="R73" s="239"/>
      <c r="S73" s="239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39"/>
      <c r="R74" s="239"/>
      <c r="S74" s="239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39"/>
      <c r="R75" s="239"/>
      <c r="S75" s="239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39"/>
      <c r="R76" s="239"/>
      <c r="S76" s="239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39"/>
      <c r="R77" s="239"/>
      <c r="S77" s="239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39"/>
      <c r="R78" s="239"/>
      <c r="S78" s="239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40"/>
      <c r="R80" s="241"/>
      <c r="S80" s="242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43"/>
      <c r="R81" s="244"/>
      <c r="S81" s="245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46"/>
      <c r="R82" s="247"/>
      <c r="S82" s="248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39"/>
      <c r="R83" s="239"/>
      <c r="S83" s="239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49"/>
      <c r="R84" s="249"/>
      <c r="S84" s="249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49"/>
      <c r="R85" s="249"/>
      <c r="S85" s="249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39"/>
      <c r="R86" s="239"/>
      <c r="S86" s="239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39"/>
      <c r="R87" s="239"/>
      <c r="S87" s="239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39"/>
      <c r="R88" s="239"/>
      <c r="S88" s="239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28"/>
      <c r="R89" s="229"/>
      <c r="S89" s="230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164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45310000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3.311624E-4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2021-06-02(수) 오전 00:00</v>
      </c>
      <c r="C96" s="291"/>
      <c r="D96" s="263" t="str">
        <f>TEXT($G$1, "[$-ko-KR]yyyy-mm-dd(ddd) ") &amp; "오후 14:00"</f>
        <v>2021-06-02(수) 오후 14:00</v>
      </c>
      <c r="E96" s="264"/>
      <c r="F96" s="265"/>
      <c r="G96" s="263" t="str">
        <f>TEXT($G$1, "[$-ko-KR]yyyy-mm-dd(ddd) ") &amp; "오후 19:00"</f>
        <v>2021-06-02(수) 오후 19:00</v>
      </c>
      <c r="H96" s="264"/>
      <c r="I96" s="265"/>
      <c r="J96" s="263" t="str">
        <f>TEXT($G$1, "[$-ko-KR]yyyy-mm-dd(ddd) ") &amp; "오후 21:00"</f>
        <v>2021-06-02(수) 오후 21:00</v>
      </c>
      <c r="K96" s="264"/>
      <c r="L96" s="265"/>
      <c r="M96" s="263" t="str">
        <f>TEXT($G$1+1, "[$-ko-KR]yyyy-mm-dd(ddd) ") &amp; "오전 00:00"</f>
        <v>2021-06-03(목)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49"/>
      <c r="R98" s="249"/>
      <c r="S98" s="249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49"/>
      <c r="R99" s="249"/>
      <c r="S99" s="249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39"/>
      <c r="R100" s="239"/>
      <c r="S100" s="239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39"/>
      <c r="R101" s="239"/>
      <c r="S101" s="239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39"/>
      <c r="R102" s="239"/>
      <c r="S102" s="239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39"/>
      <c r="R103" s="239"/>
      <c r="S103" s="239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39"/>
      <c r="R104" s="239"/>
      <c r="S104" s="239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39"/>
      <c r="R105" s="239"/>
      <c r="S105" s="239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40"/>
      <c r="R107" s="241"/>
      <c r="S107" s="242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43"/>
      <c r="R108" s="244"/>
      <c r="S108" s="245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46"/>
      <c r="R109" s="247"/>
      <c r="S109" s="248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39"/>
      <c r="R110" s="239"/>
      <c r="S110" s="239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49"/>
      <c r="R111" s="249"/>
      <c r="S111" s="249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49"/>
      <c r="R112" s="249"/>
      <c r="S112" s="249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39"/>
      <c r="R113" s="239"/>
      <c r="S113" s="239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39"/>
      <c r="R114" s="239"/>
      <c r="S114" s="239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39"/>
      <c r="R115" s="239"/>
      <c r="S115" s="239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28"/>
      <c r="R116" s="229"/>
      <c r="S116" s="230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164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45310000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3.311624E-4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2021-06-02(수) 오전 00:00</v>
      </c>
      <c r="C123" s="291"/>
      <c r="D123" s="263" t="str">
        <f>TEXT($G$1, "[$-ko-KR]yyyy-mm-dd(ddd) ") &amp; "오후 14:00"</f>
        <v>2021-06-02(수) 오후 14:00</v>
      </c>
      <c r="E123" s="264"/>
      <c r="F123" s="265"/>
      <c r="G123" s="263" t="str">
        <f>TEXT($G$1, "[$-ko-KR]yyyy-mm-dd(ddd) ") &amp; "오후 19:00"</f>
        <v>2021-06-02(수) 오후 19:00</v>
      </c>
      <c r="H123" s="264"/>
      <c r="I123" s="265"/>
      <c r="J123" s="263" t="str">
        <f>TEXT($G$1, "[$-ko-KR]yyyy-mm-dd(ddd) ") &amp; "오후 21:00"</f>
        <v>2021-06-02(수) 오후 21:00</v>
      </c>
      <c r="K123" s="264"/>
      <c r="L123" s="265"/>
      <c r="M123" s="263" t="str">
        <f>TEXT($G$1+1, "[$-ko-KR]yyyy-mm-dd(ddd) ") &amp; "오전 00:00"</f>
        <v>2021-06-03(목)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49"/>
      <c r="R125" s="249"/>
      <c r="S125" s="249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49"/>
      <c r="R126" s="249"/>
      <c r="S126" s="249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39"/>
      <c r="R127" s="239"/>
      <c r="S127" s="239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39"/>
      <c r="R128" s="239"/>
      <c r="S128" s="239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39"/>
      <c r="R129" s="239"/>
      <c r="S129" s="239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39"/>
      <c r="R130" s="239"/>
      <c r="S130" s="239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39"/>
      <c r="R131" s="239"/>
      <c r="S131" s="239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39"/>
      <c r="R132" s="239"/>
      <c r="S132" s="239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40"/>
      <c r="R134" s="241"/>
      <c r="S134" s="242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43"/>
      <c r="R135" s="244"/>
      <c r="S135" s="245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46"/>
      <c r="R136" s="247"/>
      <c r="S136" s="248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39"/>
      <c r="R137" s="239"/>
      <c r="S137" s="239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49"/>
      <c r="R138" s="249"/>
      <c r="S138" s="249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49"/>
      <c r="R139" s="249"/>
      <c r="S139" s="249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39"/>
      <c r="R140" s="239"/>
      <c r="S140" s="239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39"/>
      <c r="R141" s="239"/>
      <c r="S141" s="239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39"/>
      <c r="R142" s="239"/>
      <c r="S142" s="239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28"/>
      <c r="R143" s="229"/>
      <c r="S143" s="230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164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45310000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3.311624E-4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2021-06-02(수) 오전 00:00</v>
      </c>
      <c r="C150" s="291"/>
      <c r="D150" s="263" t="str">
        <f>TEXT($G$1, "[$-ko-KR]yyyy-mm-dd(ddd) ") &amp; "오후 14:00"</f>
        <v>2021-06-02(수) 오후 14:00</v>
      </c>
      <c r="E150" s="264"/>
      <c r="F150" s="265"/>
      <c r="G150" s="263" t="str">
        <f>TEXT($G$1, "[$-ko-KR]yyyy-mm-dd(ddd) ") &amp; "오후 19:00"</f>
        <v>2021-06-02(수) 오후 19:00</v>
      </c>
      <c r="H150" s="264"/>
      <c r="I150" s="265"/>
      <c r="J150" s="263" t="str">
        <f>TEXT($G$1, "[$-ko-KR]yyyy-mm-dd(ddd) ") &amp; "오후 21:00"</f>
        <v>2021-06-02(수) 오후 21:00</v>
      </c>
      <c r="K150" s="264"/>
      <c r="L150" s="265"/>
      <c r="M150" s="263" t="str">
        <f>TEXT($G$1+1, "[$-ko-KR]yyyy-mm-dd(ddd) ") &amp; "오전 00:00"</f>
        <v>2021-06-03(목)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49"/>
      <c r="R152" s="249"/>
      <c r="S152" s="249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49"/>
      <c r="R153" s="249"/>
      <c r="S153" s="249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39"/>
      <c r="R154" s="239"/>
      <c r="S154" s="239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39"/>
      <c r="R155" s="239"/>
      <c r="S155" s="239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39"/>
      <c r="R156" s="239"/>
      <c r="S156" s="239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39"/>
      <c r="R157" s="239"/>
      <c r="S157" s="239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39"/>
      <c r="R158" s="239"/>
      <c r="S158" s="239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39"/>
      <c r="R159" s="239"/>
      <c r="S159" s="239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40"/>
      <c r="R161" s="241"/>
      <c r="S161" s="242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43"/>
      <c r="R162" s="244"/>
      <c r="S162" s="245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46"/>
      <c r="R163" s="247"/>
      <c r="S163" s="248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39"/>
      <c r="R164" s="239"/>
      <c r="S164" s="239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49"/>
      <c r="R165" s="249"/>
      <c r="S165" s="249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49"/>
      <c r="R166" s="249"/>
      <c r="S166" s="249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39"/>
      <c r="R167" s="239"/>
      <c r="S167" s="239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39"/>
      <c r="R168" s="239"/>
      <c r="S168" s="239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39"/>
      <c r="R169" s="239"/>
      <c r="S169" s="239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28"/>
      <c r="R170" s="229"/>
      <c r="S170" s="230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164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45310000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3.311624E-4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2021-06-02(수) 오전 00:00</v>
      </c>
      <c r="C177" s="291"/>
      <c r="D177" s="263" t="str">
        <f>TEXT($G$1, "[$-ko-KR]yyyy-mm-dd(ddd) ") &amp; "오후 14:00"</f>
        <v>2021-06-02(수) 오후 14:00</v>
      </c>
      <c r="E177" s="264"/>
      <c r="F177" s="265"/>
      <c r="G177" s="263" t="str">
        <f>TEXT($G$1, "[$-ko-KR]yyyy-mm-dd(ddd) ") &amp; "오후 19:00"</f>
        <v>2021-06-02(수) 오후 19:00</v>
      </c>
      <c r="H177" s="264"/>
      <c r="I177" s="265"/>
      <c r="J177" s="263" t="str">
        <f>TEXT($G$1, "[$-ko-KR]yyyy-mm-dd(ddd) ") &amp; "오후 21:00"</f>
        <v>2021-06-02(수) 오후 21:00</v>
      </c>
      <c r="K177" s="264"/>
      <c r="L177" s="265"/>
      <c r="M177" s="263" t="str">
        <f>TEXT($G$1+1, "[$-ko-KR]yyyy-mm-dd(ddd) ") &amp; "오전 00:00"</f>
        <v>2021-06-03(목)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49"/>
      <c r="R179" s="249"/>
      <c r="S179" s="249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49"/>
      <c r="R180" s="249"/>
      <c r="S180" s="249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39"/>
      <c r="R181" s="239"/>
      <c r="S181" s="239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39"/>
      <c r="R182" s="239"/>
      <c r="S182" s="239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39"/>
      <c r="R183" s="239"/>
      <c r="S183" s="239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39"/>
      <c r="R184" s="239"/>
      <c r="S184" s="239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39"/>
      <c r="R185" s="239"/>
      <c r="S185" s="239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39"/>
      <c r="R186" s="239"/>
      <c r="S186" s="239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40"/>
      <c r="R188" s="241"/>
      <c r="S188" s="242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43"/>
      <c r="R189" s="244"/>
      <c r="S189" s="245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46"/>
      <c r="R190" s="247"/>
      <c r="S190" s="248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39"/>
      <c r="R191" s="239"/>
      <c r="S191" s="239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49"/>
      <c r="R192" s="249"/>
      <c r="S192" s="249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49"/>
      <c r="R193" s="249"/>
      <c r="S193" s="249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39"/>
      <c r="R194" s="239"/>
      <c r="S194" s="239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39"/>
      <c r="R195" s="239"/>
      <c r="S195" s="239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39"/>
      <c r="R196" s="239"/>
      <c r="S196" s="239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28"/>
      <c r="R197" s="229"/>
      <c r="S197" s="230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34"/>
      <c r="R199" s="235"/>
      <c r="S199" s="23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61" priority="157">
      <formula>AND($N17 &gt; 0, ISNUMBER($N17))</formula>
    </cfRule>
    <cfRule type="expression" dxfId="2860" priority="158">
      <formula>AND($N17 = 0 * ISNUMBER($N17))</formula>
    </cfRule>
    <cfRule type="expression" dxfId="2859" priority="159">
      <formula>AND($N17 &lt; 0, ISNUMBER($N17))</formula>
    </cfRule>
  </conditionalFormatting>
  <conditionalFormatting sqref="A17:F36">
    <cfRule type="expression" dxfId="2858" priority="166">
      <formula>AND($E17 &gt; 0, ISNUMBER($E17))</formula>
    </cfRule>
    <cfRule type="expression" dxfId="2857" priority="167">
      <formula>AND($E17 = 0 * ISNUMBER($E17))</formula>
    </cfRule>
    <cfRule type="expression" dxfId="2856" priority="168">
      <formula>AND($E17 &lt; 0, ISNUMBER($E17))</formula>
    </cfRule>
  </conditionalFormatting>
  <conditionalFormatting sqref="A17:C36 G17:I36">
    <cfRule type="expression" dxfId="2855" priority="163">
      <formula>AND($H17 &gt; 0, ISNUMBER($H17))</formula>
    </cfRule>
    <cfRule type="expression" dxfId="2854" priority="164">
      <formula>AND($H17 = 0 * ISNUMBER($H17))</formula>
    </cfRule>
    <cfRule type="expression" dxfId="2853" priority="165">
      <formula>AND($H17 &lt; 0, ISNUMBER($H17))</formula>
    </cfRule>
  </conditionalFormatting>
  <conditionalFormatting sqref="A17:C36 J17:L36">
    <cfRule type="expression" dxfId="2852" priority="160">
      <formula>AND($K17 &gt; 0, ISNUMBER($K17))</formula>
    </cfRule>
    <cfRule type="expression" dxfId="2851" priority="161">
      <formula>AND($K17 = 0 * ISNUMBER($K17))</formula>
    </cfRule>
    <cfRule type="expression" dxfId="2850" priority="162">
      <formula>AND($K17 &lt; 0, ISNUMBER($K17))</formula>
    </cfRule>
  </conditionalFormatting>
  <conditionalFormatting sqref="D15:F16 E37:F37">
    <cfRule type="expression" dxfId="2849" priority="154">
      <formula>$E$37 &gt; 0</formula>
    </cfRule>
    <cfRule type="expression" dxfId="2848" priority="155">
      <formula>$E$37 = 0</formula>
    </cfRule>
    <cfRule type="expression" dxfId="2847" priority="156">
      <formula>$E$37 &lt; 0</formula>
    </cfRule>
  </conditionalFormatting>
  <conditionalFormatting sqref="G15:I16 H37:I37">
    <cfRule type="expression" dxfId="2846" priority="151">
      <formula>$H$37 &gt; 0</formula>
    </cfRule>
    <cfRule type="expression" dxfId="2845" priority="152">
      <formula>$H$37 = 0</formula>
    </cfRule>
    <cfRule type="expression" dxfId="2844" priority="153">
      <formula>$H$37 &lt; 0</formula>
    </cfRule>
  </conditionalFormatting>
  <conditionalFormatting sqref="J15:L16 K37:L37">
    <cfRule type="expression" dxfId="2843" priority="148">
      <formula>$K$37 &gt; 0</formula>
    </cfRule>
    <cfRule type="expression" dxfId="2842" priority="149">
      <formula>$K$37 = 0</formula>
    </cfRule>
    <cfRule type="expression" dxfId="2841" priority="150">
      <formula>$K$37 &lt; 0</formula>
    </cfRule>
  </conditionalFormatting>
  <conditionalFormatting sqref="M15:O16 N37:O37">
    <cfRule type="expression" dxfId="2840" priority="145">
      <formula>$N$37 &gt; 0</formula>
    </cfRule>
    <cfRule type="expression" dxfId="2839" priority="146">
      <formula>$N$37 = 0</formula>
    </cfRule>
    <cfRule type="expression" dxfId="2838" priority="147">
      <formula>$N$37 &lt; 0</formula>
    </cfRule>
  </conditionalFormatting>
  <conditionalFormatting sqref="A44:C63 M44:O63">
    <cfRule type="expression" dxfId="2837" priority="133">
      <formula>AND($N44 &gt; 0, ISNUMBER($N44))</formula>
    </cfRule>
    <cfRule type="expression" dxfId="2836" priority="134">
      <formula>AND($N44 = 0 * ISNUMBER($N44))</formula>
    </cfRule>
    <cfRule type="expression" dxfId="2835" priority="135">
      <formula>AND($N44 &lt; 0, ISNUMBER($N44))</formula>
    </cfRule>
  </conditionalFormatting>
  <conditionalFormatting sqref="A44:F63">
    <cfRule type="expression" dxfId="2834" priority="142">
      <formula>AND($E44 &gt; 0, ISNUMBER($E44))</formula>
    </cfRule>
    <cfRule type="expression" dxfId="2833" priority="143">
      <formula>AND($E44 = 0 * ISNUMBER($E44))</formula>
    </cfRule>
    <cfRule type="expression" dxfId="2832" priority="144">
      <formula>AND($E44 &lt; 0, ISNUMBER($E44))</formula>
    </cfRule>
  </conditionalFormatting>
  <conditionalFormatting sqref="A44:C63 G44:I63">
    <cfRule type="expression" dxfId="2831" priority="139">
      <formula>AND($H44 &gt; 0, ISNUMBER($H44))</formula>
    </cfRule>
    <cfRule type="expression" dxfId="2830" priority="140">
      <formula>AND($H44 = 0 * ISNUMBER($H44))</formula>
    </cfRule>
    <cfRule type="expression" dxfId="2829" priority="141">
      <formula>AND($H44 &lt; 0, ISNUMBER($H44))</formula>
    </cfRule>
  </conditionalFormatting>
  <conditionalFormatting sqref="A44:C63 J44:L63">
    <cfRule type="expression" dxfId="2828" priority="136">
      <formula>AND($K44 &gt; 0, ISNUMBER($K44))</formula>
    </cfRule>
    <cfRule type="expression" dxfId="2827" priority="137">
      <formula>AND($K44 = 0 * ISNUMBER($K44))</formula>
    </cfRule>
    <cfRule type="expression" dxfId="2826" priority="138">
      <formula>AND($K44 &lt; 0, ISNUMBER($K44))</formula>
    </cfRule>
  </conditionalFormatting>
  <conditionalFormatting sqref="D42:F43 E64:F64">
    <cfRule type="expression" dxfId="2825" priority="130">
      <formula>$E$64 &gt; 0</formula>
    </cfRule>
    <cfRule type="expression" dxfId="2824" priority="131">
      <formula>$E$64 = 0</formula>
    </cfRule>
    <cfRule type="expression" dxfId="2823" priority="132">
      <formula>$E$64 &lt; 0</formula>
    </cfRule>
  </conditionalFormatting>
  <conditionalFormatting sqref="G42:I43 H64:I64">
    <cfRule type="expression" dxfId="2822" priority="127">
      <formula>$H$64 &gt; 0</formula>
    </cfRule>
    <cfRule type="expression" dxfId="2821" priority="128">
      <formula>$H$64 = 0</formula>
    </cfRule>
    <cfRule type="expression" dxfId="2820" priority="129">
      <formula>$H$64 &lt; 0</formula>
    </cfRule>
  </conditionalFormatting>
  <conditionalFormatting sqref="J42:L43 K64:L64">
    <cfRule type="expression" dxfId="2819" priority="124">
      <formula>$K$64 &gt; 0</formula>
    </cfRule>
    <cfRule type="expression" dxfId="2818" priority="125">
      <formula>$K$64 = 0</formula>
    </cfRule>
    <cfRule type="expression" dxfId="2817" priority="126">
      <formula>$K$64 &lt; 0</formula>
    </cfRule>
  </conditionalFormatting>
  <conditionalFormatting sqref="M42:O43 N64:O64">
    <cfRule type="expression" dxfId="2816" priority="121">
      <formula>$N$64 &gt; 0</formula>
    </cfRule>
    <cfRule type="expression" dxfId="2815" priority="122">
      <formula>$N$64 = 0</formula>
    </cfRule>
    <cfRule type="expression" dxfId="2814" priority="123">
      <formula>$N$64 &lt; 0</formula>
    </cfRule>
  </conditionalFormatting>
  <conditionalFormatting sqref="A71:C90 M71:O90">
    <cfRule type="expression" dxfId="2813" priority="109">
      <formula>AND($N71 &gt; 0, ISNUMBER($N71))</formula>
    </cfRule>
    <cfRule type="expression" dxfId="2812" priority="110">
      <formula>AND($N71 = 0 * ISNUMBER($N71))</formula>
    </cfRule>
    <cfRule type="expression" dxfId="2811" priority="111">
      <formula>AND($N71 &lt; 0, ISNUMBER($N71))</formula>
    </cfRule>
  </conditionalFormatting>
  <conditionalFormatting sqref="A71:F90">
    <cfRule type="expression" dxfId="2810" priority="118">
      <formula>AND($E71 &gt; 0, ISNUMBER($E71))</formula>
    </cfRule>
    <cfRule type="expression" dxfId="2809" priority="119">
      <formula>AND($E71 = 0 * ISNUMBER($E71))</formula>
    </cfRule>
    <cfRule type="expression" dxfId="2808" priority="120">
      <formula>AND($E71 &lt; 0, ISNUMBER($E71))</formula>
    </cfRule>
  </conditionalFormatting>
  <conditionalFormatting sqref="A71:C90 G71:I90">
    <cfRule type="expression" dxfId="2807" priority="115">
      <formula>AND($H71 &gt; 0, ISNUMBER($H71))</formula>
    </cfRule>
    <cfRule type="expression" dxfId="2806" priority="116">
      <formula>AND($H71 = 0 * ISNUMBER($H71))</formula>
    </cfRule>
    <cfRule type="expression" dxfId="2805" priority="117">
      <formula>AND($H71 &lt; 0, ISNUMBER($H71))</formula>
    </cfRule>
  </conditionalFormatting>
  <conditionalFormatting sqref="A71:C90 J71:L90">
    <cfRule type="expression" dxfId="2804" priority="112">
      <formula>AND($K71 &gt; 0, ISNUMBER($K71))</formula>
    </cfRule>
    <cfRule type="expression" dxfId="2803" priority="113">
      <formula>AND($K71 = 0 * ISNUMBER($K71))</formula>
    </cfRule>
    <cfRule type="expression" dxfId="2802" priority="114">
      <formula>AND($K71 &lt; 0, ISNUMBER($K71))</formula>
    </cfRule>
  </conditionalFormatting>
  <conditionalFormatting sqref="D69:F70 E91:F91">
    <cfRule type="expression" dxfId="2801" priority="106">
      <formula>$E$91 &gt; 0</formula>
    </cfRule>
    <cfRule type="expression" dxfId="2800" priority="107">
      <formula>$E$91 = 0</formula>
    </cfRule>
    <cfRule type="expression" dxfId="2799" priority="108">
      <formula>$E$91 &lt; 0</formula>
    </cfRule>
  </conditionalFormatting>
  <conditionalFormatting sqref="G69:I70 H91:I91">
    <cfRule type="expression" dxfId="2798" priority="103">
      <formula>$H$91 &gt; 0</formula>
    </cfRule>
    <cfRule type="expression" dxfId="2797" priority="104">
      <formula>$H$91 = 0</formula>
    </cfRule>
    <cfRule type="expression" dxfId="2796" priority="105">
      <formula>$H$91 &lt; 0</formula>
    </cfRule>
  </conditionalFormatting>
  <conditionalFormatting sqref="J69:L70 K91:L91">
    <cfRule type="expression" dxfId="2795" priority="100">
      <formula>$K$91 &gt; 0</formula>
    </cfRule>
    <cfRule type="expression" dxfId="2794" priority="101">
      <formula>$K$91 = 0</formula>
    </cfRule>
    <cfRule type="expression" dxfId="2793" priority="102">
      <formula>$K$91 &lt; 0</formula>
    </cfRule>
  </conditionalFormatting>
  <conditionalFormatting sqref="M69:O70 N91:O91">
    <cfRule type="expression" dxfId="2792" priority="97">
      <formula>$N$91 &gt; 0</formula>
    </cfRule>
    <cfRule type="expression" dxfId="2791" priority="98">
      <formula>$N$91 = 0</formula>
    </cfRule>
    <cfRule type="expression" dxfId="2790" priority="99">
      <formula>$N$91 &lt; 0</formula>
    </cfRule>
  </conditionalFormatting>
  <conditionalFormatting sqref="A98:C117 M98:O117">
    <cfRule type="expression" dxfId="2789" priority="85">
      <formula>AND($N98 &gt; 0, ISNUMBER($N98))</formula>
    </cfRule>
    <cfRule type="expression" dxfId="2788" priority="86">
      <formula>AND($N98 = 0 * ISNUMBER($N98))</formula>
    </cfRule>
    <cfRule type="expression" dxfId="2787" priority="87">
      <formula>AND($N98 &lt; 0, ISNUMBER($N98))</formula>
    </cfRule>
  </conditionalFormatting>
  <conditionalFormatting sqref="A98:F117">
    <cfRule type="expression" dxfId="2786" priority="94">
      <formula>AND($E98 &gt; 0, ISNUMBER($E98))</formula>
    </cfRule>
    <cfRule type="expression" dxfId="2785" priority="95">
      <formula>AND($E98 = 0 * ISNUMBER($E98))</formula>
    </cfRule>
    <cfRule type="expression" dxfId="2784" priority="96">
      <formula>AND($E98 &lt; 0, ISNUMBER($E98))</formula>
    </cfRule>
  </conditionalFormatting>
  <conditionalFormatting sqref="A98:C117 G98:I117">
    <cfRule type="expression" dxfId="2783" priority="91">
      <formula>AND($H98 &gt; 0, ISNUMBER($H98))</formula>
    </cfRule>
    <cfRule type="expression" dxfId="2782" priority="92">
      <formula>AND($H98 = 0 * ISNUMBER($H98))</formula>
    </cfRule>
    <cfRule type="expression" dxfId="2781" priority="93">
      <formula>AND($H98 &lt; 0, ISNUMBER($H98))</formula>
    </cfRule>
  </conditionalFormatting>
  <conditionalFormatting sqref="A98:C117 J98:L117">
    <cfRule type="expression" dxfId="2780" priority="88">
      <formula>AND($K98 &gt; 0, ISNUMBER($K98))</formula>
    </cfRule>
    <cfRule type="expression" dxfId="2779" priority="89">
      <formula>AND($K98 = 0 * ISNUMBER($K98))</formula>
    </cfRule>
    <cfRule type="expression" dxfId="2778" priority="90">
      <formula>AND($K98 &lt; 0, ISNUMBER($K98))</formula>
    </cfRule>
  </conditionalFormatting>
  <conditionalFormatting sqref="D96:F97 E118:F118">
    <cfRule type="expression" dxfId="2777" priority="82">
      <formula>$E$118 &gt; 0</formula>
    </cfRule>
    <cfRule type="expression" dxfId="2776" priority="83">
      <formula>$E$118 = 0</formula>
    </cfRule>
    <cfRule type="expression" dxfId="2775" priority="84">
      <formula>$E$118 &lt; 0</formula>
    </cfRule>
  </conditionalFormatting>
  <conditionalFormatting sqref="G96:I97 H118:I118">
    <cfRule type="expression" dxfId="2774" priority="79">
      <formula>$H$118 &gt; 0</formula>
    </cfRule>
    <cfRule type="expression" dxfId="2773" priority="80">
      <formula>$H$118 = 0</formula>
    </cfRule>
    <cfRule type="expression" dxfId="2772" priority="81">
      <formula>$H$118 &lt; 0</formula>
    </cfRule>
  </conditionalFormatting>
  <conditionalFormatting sqref="J96:L97 K118:L118">
    <cfRule type="expression" dxfId="2771" priority="76">
      <formula>$K$118 &gt; 0</formula>
    </cfRule>
    <cfRule type="expression" dxfId="2770" priority="77">
      <formula>$K$118 = 0</formula>
    </cfRule>
    <cfRule type="expression" dxfId="2769" priority="78">
      <formula>$K$118 &lt; 0</formula>
    </cfRule>
  </conditionalFormatting>
  <conditionalFormatting sqref="M96:O97 N118:O118">
    <cfRule type="expression" dxfId="2768" priority="73">
      <formula>$N$118 &gt; 0</formula>
    </cfRule>
    <cfRule type="expression" dxfId="2767" priority="74">
      <formula>$N$118 = 0</formula>
    </cfRule>
    <cfRule type="expression" dxfId="2766" priority="75">
      <formula>$N$118 &lt; 0</formula>
    </cfRule>
  </conditionalFormatting>
  <conditionalFormatting sqref="A125:C144 M125:O144">
    <cfRule type="expression" dxfId="2765" priority="61">
      <formula>AND($N125 &gt; 0, ISNUMBER($N125))</formula>
    </cfRule>
    <cfRule type="expression" dxfId="2764" priority="62">
      <formula>AND($N125 = 0 * ISNUMBER($N125))</formula>
    </cfRule>
    <cfRule type="expression" dxfId="2763" priority="63">
      <formula>AND($N125 &lt; 0, ISNUMBER($N125))</formula>
    </cfRule>
  </conditionalFormatting>
  <conditionalFormatting sqref="A125:F144">
    <cfRule type="expression" dxfId="2762" priority="70">
      <formula>AND($E125 &gt; 0, ISNUMBER($E125))</formula>
    </cfRule>
    <cfRule type="expression" dxfId="2761" priority="71">
      <formula>AND($E125 = 0 * ISNUMBER($E125))</formula>
    </cfRule>
    <cfRule type="expression" dxfId="2760" priority="72">
      <formula>AND($E125 &lt; 0, ISNUMBER($E125))</formula>
    </cfRule>
  </conditionalFormatting>
  <conditionalFormatting sqref="A125:C144 G125:I144">
    <cfRule type="expression" dxfId="2759" priority="67">
      <formula>AND($H125 &gt; 0, ISNUMBER($H125))</formula>
    </cfRule>
    <cfRule type="expression" dxfId="2758" priority="68">
      <formula>AND($H125 = 0 * ISNUMBER($H125))</formula>
    </cfRule>
    <cfRule type="expression" dxfId="2757" priority="69">
      <formula>AND($H125 &lt; 0, ISNUMBER($H125))</formula>
    </cfRule>
  </conditionalFormatting>
  <conditionalFormatting sqref="A125:C144 J125:L144">
    <cfRule type="expression" dxfId="2756" priority="64">
      <formula>AND($K125 &gt; 0, ISNUMBER($K125))</formula>
    </cfRule>
    <cfRule type="expression" dxfId="2755" priority="65">
      <formula>AND($K125 = 0 * ISNUMBER($K125))</formula>
    </cfRule>
    <cfRule type="expression" dxfId="2754" priority="66">
      <formula>AND($K125 &lt; 0, ISNUMBER($K125))</formula>
    </cfRule>
  </conditionalFormatting>
  <conditionalFormatting sqref="D123:F124 E145:F145">
    <cfRule type="expression" dxfId="2753" priority="58">
      <formula>$E$145 &gt; 0</formula>
    </cfRule>
    <cfRule type="expression" dxfId="2752" priority="59">
      <formula>$E$145 = 0</formula>
    </cfRule>
    <cfRule type="expression" dxfId="2751" priority="60">
      <formula>$E$145 &lt; 0</formula>
    </cfRule>
  </conditionalFormatting>
  <conditionalFormatting sqref="G123:I124 H145:I145">
    <cfRule type="expression" dxfId="2750" priority="55">
      <formula>$H$145 &gt; 0</formula>
    </cfRule>
    <cfRule type="expression" dxfId="2749" priority="56">
      <formula>$H$145 = 0</formula>
    </cfRule>
    <cfRule type="expression" dxfId="2748" priority="57">
      <formula>$H$145 &lt; 0</formula>
    </cfRule>
  </conditionalFormatting>
  <conditionalFormatting sqref="J123:L124 K145:L145">
    <cfRule type="expression" dxfId="2747" priority="52">
      <formula>$K$145 &gt; 0</formula>
    </cfRule>
    <cfRule type="expression" dxfId="2746" priority="53">
      <formula>$K$145 = 0</formula>
    </cfRule>
    <cfRule type="expression" dxfId="2745" priority="54">
      <formula>$K$145 &lt; 0</formula>
    </cfRule>
  </conditionalFormatting>
  <conditionalFormatting sqref="M123:O124 N145:O145">
    <cfRule type="expression" dxfId="2744" priority="49">
      <formula>$N$145 &gt; 0</formula>
    </cfRule>
    <cfRule type="expression" dxfId="2743" priority="50">
      <formula>$N$145 = 0</formula>
    </cfRule>
    <cfRule type="expression" dxfId="2742" priority="51">
      <formula>$N$145 &lt; 0</formula>
    </cfRule>
  </conditionalFormatting>
  <conditionalFormatting sqref="A152:C171 M152:O171">
    <cfRule type="expression" dxfId="2741" priority="37">
      <formula>AND($N152 &gt; 0, ISNUMBER($N152))</formula>
    </cfRule>
    <cfRule type="expression" dxfId="2740" priority="38">
      <formula>AND($N152 = 0 * ISNUMBER($N152))</formula>
    </cfRule>
    <cfRule type="expression" dxfId="2739" priority="39">
      <formula>AND($N152 &lt; 0, ISNUMBER($N152))</formula>
    </cfRule>
  </conditionalFormatting>
  <conditionalFormatting sqref="A152:F171">
    <cfRule type="expression" dxfId="2738" priority="46">
      <formula>AND($E152 &gt; 0, ISNUMBER($E152))</formula>
    </cfRule>
    <cfRule type="expression" dxfId="2737" priority="47">
      <formula>AND($E152 = 0 * ISNUMBER($E152))</formula>
    </cfRule>
    <cfRule type="expression" dxfId="2736" priority="48">
      <formula>AND($E152 &lt; 0, ISNUMBER($E152))</formula>
    </cfRule>
  </conditionalFormatting>
  <conditionalFormatting sqref="A152:C171 G152:I171">
    <cfRule type="expression" dxfId="2735" priority="43">
      <formula>AND($H152 &gt; 0, ISNUMBER($H152))</formula>
    </cfRule>
    <cfRule type="expression" dxfId="2734" priority="44">
      <formula>AND($H152 = 0 * ISNUMBER($H152))</formula>
    </cfRule>
    <cfRule type="expression" dxfId="2733" priority="45">
      <formula>AND($H152 &lt; 0, ISNUMBER($H152))</formula>
    </cfRule>
  </conditionalFormatting>
  <conditionalFormatting sqref="A152:C171 J152:L171">
    <cfRule type="expression" dxfId="2732" priority="40">
      <formula>AND($K152 &gt; 0, ISNUMBER($K152))</formula>
    </cfRule>
    <cfRule type="expression" dxfId="2731" priority="41">
      <formula>AND($K152 = 0 * ISNUMBER($K152))</formula>
    </cfRule>
    <cfRule type="expression" dxfId="2730" priority="42">
      <formula>AND($K152 &lt; 0, ISNUMBER($K152))</formula>
    </cfRule>
  </conditionalFormatting>
  <conditionalFormatting sqref="D150:F151 E172:F172">
    <cfRule type="expression" dxfId="2729" priority="34">
      <formula>$E$172 &gt; 0</formula>
    </cfRule>
    <cfRule type="expression" dxfId="2728" priority="35">
      <formula>$E$172 = 0</formula>
    </cfRule>
    <cfRule type="expression" dxfId="2727" priority="36">
      <formula>$E$172 &lt; 0</formula>
    </cfRule>
  </conditionalFormatting>
  <conditionalFormatting sqref="G150:I151 H172:I172">
    <cfRule type="expression" dxfId="2726" priority="31">
      <formula>$H$172 &gt; 0</formula>
    </cfRule>
    <cfRule type="expression" dxfId="2725" priority="32">
      <formula>$H$172 = 0</formula>
    </cfRule>
    <cfRule type="expression" dxfId="2724" priority="33">
      <formula>$H$172 &lt; 0</formula>
    </cfRule>
  </conditionalFormatting>
  <conditionalFormatting sqref="J150:L151 K172:L172">
    <cfRule type="expression" dxfId="2723" priority="28">
      <formula>$K$172 &gt; 0</formula>
    </cfRule>
    <cfRule type="expression" dxfId="2722" priority="29">
      <formula>$K$172 = 0</formula>
    </cfRule>
    <cfRule type="expression" dxfId="2721" priority="30">
      <formula>$K$172 &lt; 0</formula>
    </cfRule>
  </conditionalFormatting>
  <conditionalFormatting sqref="M150:O151 N172:O172">
    <cfRule type="expression" dxfId="2720" priority="25">
      <formula>$N$172 &gt; 0</formula>
    </cfRule>
    <cfRule type="expression" dxfId="2719" priority="26">
      <formula>$N$172 = 0</formula>
    </cfRule>
    <cfRule type="expression" dxfId="2718" priority="27">
      <formula>$N$172 &lt; 0</formula>
    </cfRule>
  </conditionalFormatting>
  <conditionalFormatting sqref="A179:C198 M179:O198">
    <cfRule type="expression" dxfId="2717" priority="13">
      <formula>AND($N179 &gt; 0, ISNUMBER($N179))</formula>
    </cfRule>
    <cfRule type="expression" dxfId="2716" priority="14">
      <formula>AND($N179 = 0 * ISNUMBER($N179))</formula>
    </cfRule>
    <cfRule type="expression" dxfId="2715" priority="15">
      <formula>AND($N179 &lt; 0, ISNUMBER($N179))</formula>
    </cfRule>
  </conditionalFormatting>
  <conditionalFormatting sqref="A179:F198">
    <cfRule type="expression" dxfId="2714" priority="22">
      <formula>AND($E179 &gt; 0, ISNUMBER($E179))</formula>
    </cfRule>
    <cfRule type="expression" dxfId="2713" priority="23">
      <formula>AND($E179 = 0 * ISNUMBER($E179))</formula>
    </cfRule>
    <cfRule type="expression" dxfId="2712" priority="24">
      <formula>AND($E179 &lt; 0, ISNUMBER($E179))</formula>
    </cfRule>
  </conditionalFormatting>
  <conditionalFormatting sqref="A179:C198 G179:I198">
    <cfRule type="expression" dxfId="2711" priority="19">
      <formula>AND($H179 &gt; 0, ISNUMBER($H179))</formula>
    </cfRule>
    <cfRule type="expression" dxfId="2710" priority="20">
      <formula>AND($H179 = 0 * ISNUMBER($H179))</formula>
    </cfRule>
    <cfRule type="expression" dxfId="2709" priority="21">
      <formula>AND($H179 &lt; 0, ISNUMBER($H179))</formula>
    </cfRule>
  </conditionalFormatting>
  <conditionalFormatting sqref="A179:C198 J179:L198">
    <cfRule type="expression" dxfId="2708" priority="16">
      <formula>AND($K179 &gt; 0, ISNUMBER($K179))</formula>
    </cfRule>
    <cfRule type="expression" dxfId="2707" priority="17">
      <formula>AND($K179 = 0 * ISNUMBER($K179))</formula>
    </cfRule>
    <cfRule type="expression" dxfId="2706" priority="18">
      <formula>AND($K179 &lt; 0, ISNUMBER($K179))</formula>
    </cfRule>
  </conditionalFormatting>
  <conditionalFormatting sqref="D177:F178 E199:F199">
    <cfRule type="expression" dxfId="2705" priority="10">
      <formula>$E$199 &gt; 0</formula>
    </cfRule>
    <cfRule type="expression" dxfId="2704" priority="11">
      <formula>$E$199 = 0</formula>
    </cfRule>
    <cfRule type="expression" dxfId="2703" priority="12">
      <formula>$E$199 &lt; 0</formula>
    </cfRule>
  </conditionalFormatting>
  <conditionalFormatting sqref="G177:I178 H199:I199">
    <cfRule type="expression" dxfId="2702" priority="7">
      <formula>$H$199 &gt; 0</formula>
    </cfRule>
    <cfRule type="expression" dxfId="2701" priority="8">
      <formula>$H$199 = 0</formula>
    </cfRule>
    <cfRule type="expression" dxfId="2700" priority="9">
      <formula>$H$199 &lt; 0</formula>
    </cfRule>
  </conditionalFormatting>
  <conditionalFormatting sqref="J177:L178 K199:L199">
    <cfRule type="expression" dxfId="2699" priority="4">
      <formula>$K$199 &gt; 0</formula>
    </cfRule>
    <cfRule type="expression" dxfId="2698" priority="5">
      <formula>$K$199 = 0</formula>
    </cfRule>
    <cfRule type="expression" dxfId="2697" priority="6">
      <formula>$K$199 &lt; 0</formula>
    </cfRule>
  </conditionalFormatting>
  <conditionalFormatting sqref="M177:O178 N199:O199">
    <cfRule type="expression" dxfId="2696" priority="1">
      <formula>$N$199 &gt; 0</formula>
    </cfRule>
    <cfRule type="expression" dxfId="2695" priority="2">
      <formula>$N$199 = 0</formula>
    </cfRule>
    <cfRule type="expression" dxfId="26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44350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168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45310000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3.311624E-4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2021-06-03(목) 오전 00:00</v>
      </c>
      <c r="C15" s="289"/>
      <c r="D15" s="263" t="str">
        <f>TEXT($G$1, "[$-ko-KR]yyyy-mm-dd(ddd) ") &amp; "오후 14:00"</f>
        <v>2021-06-03(목) 오후 14:00</v>
      </c>
      <c r="E15" s="264"/>
      <c r="F15" s="265"/>
      <c r="G15" s="263" t="str">
        <f>TEXT($G$1, "[$-ko-KR]yyyy-mm-dd(ddd) ") &amp; "오후 19:00"</f>
        <v>2021-06-03(목) 오후 19:00</v>
      </c>
      <c r="H15" s="264"/>
      <c r="I15" s="265"/>
      <c r="J15" s="263" t="str">
        <f>TEXT($G$1, "[$-ko-KR]yyyy-mm-dd(ddd) ") &amp; "오후 21:00"</f>
        <v>2021-06-03(목) 오후 21:00</v>
      </c>
      <c r="K15" s="264"/>
      <c r="L15" s="265"/>
      <c r="M15" s="263" t="str">
        <f>TEXT($G$1+1, "[$-ko-KR]yyyy-mm-dd(ddd) ") &amp; "오전 00:00"</f>
        <v>2021-06-04(금)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49"/>
      <c r="R17" s="249"/>
      <c r="S17" s="249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49"/>
      <c r="R18" s="249"/>
      <c r="S18" s="249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39"/>
      <c r="R19" s="239"/>
      <c r="S19" s="239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39"/>
      <c r="R20" s="239"/>
      <c r="S20" s="239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39"/>
      <c r="R21" s="239"/>
      <c r="S21" s="239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39"/>
      <c r="R22" s="239"/>
      <c r="S22" s="239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39"/>
      <c r="R23" s="239"/>
      <c r="S23" s="239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39"/>
      <c r="R24" s="239"/>
      <c r="S24" s="239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40"/>
      <c r="R26" s="241"/>
      <c r="S26" s="242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43"/>
      <c r="R27" s="244"/>
      <c r="S27" s="245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46"/>
      <c r="R28" s="247"/>
      <c r="S28" s="248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39"/>
      <c r="R29" s="239"/>
      <c r="S29" s="239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49"/>
      <c r="R30" s="249"/>
      <c r="S30" s="249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49"/>
      <c r="R31" s="249"/>
      <c r="S31" s="249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168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45310000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3.311624E-4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2021-06-03(목) 오전 00:00</v>
      </c>
      <c r="C42" s="291"/>
      <c r="D42" s="263" t="str">
        <f>TEXT($G$1, "[$-ko-KR]yyyy-mm-dd(ddd) ") &amp; "오후 14:00"</f>
        <v>2021-06-03(목) 오후 14:00</v>
      </c>
      <c r="E42" s="264"/>
      <c r="F42" s="265"/>
      <c r="G42" s="263" t="str">
        <f>TEXT($G$1, "[$-ko-KR]yyyy-mm-dd(ddd) ") &amp; "오후 19:00"</f>
        <v>2021-06-03(목) 오후 19:00</v>
      </c>
      <c r="H42" s="264"/>
      <c r="I42" s="265"/>
      <c r="J42" s="263" t="str">
        <f>TEXT($G$1, "[$-ko-KR]yyyy-mm-dd(ddd) ") &amp; "오후 21:00"</f>
        <v>2021-06-03(목) 오후 21:00</v>
      </c>
      <c r="K42" s="264"/>
      <c r="L42" s="265"/>
      <c r="M42" s="263" t="str">
        <f>TEXT($G$1+1, "[$-ko-KR]yyyy-mm-dd(ddd) ") &amp; "오전 00:00"</f>
        <v>2021-06-04(금)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49"/>
      <c r="R44" s="249"/>
      <c r="S44" s="249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49"/>
      <c r="R45" s="249"/>
      <c r="S45" s="249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39"/>
      <c r="R46" s="239"/>
      <c r="S46" s="239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39"/>
      <c r="R47" s="239"/>
      <c r="S47" s="239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39"/>
      <c r="R48" s="239"/>
      <c r="S48" s="239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39"/>
      <c r="R49" s="239"/>
      <c r="S49" s="239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39"/>
      <c r="R50" s="239"/>
      <c r="S50" s="239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39"/>
      <c r="R51" s="239"/>
      <c r="S51" s="239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40"/>
      <c r="R53" s="241"/>
      <c r="S53" s="242"/>
    </row>
    <row r="54" spans="1:19" ht="17.25" customHeight="1">
      <c r="A54" s="161" t="s">
        <v>218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43"/>
      <c r="R54" s="244"/>
      <c r="S54" s="245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46"/>
      <c r="R55" s="247"/>
      <c r="S55" s="248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39"/>
      <c r="R56" s="239"/>
      <c r="S56" s="239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49"/>
      <c r="R57" s="249"/>
      <c r="S57" s="249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49"/>
      <c r="R58" s="249"/>
      <c r="S58" s="249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39"/>
      <c r="R59" s="239"/>
      <c r="S59" s="239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39"/>
      <c r="R60" s="239"/>
      <c r="S60" s="239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39"/>
      <c r="R61" s="239"/>
      <c r="S61" s="239"/>
    </row>
    <row r="62" spans="1:19" ht="17.25" customHeight="1">
      <c r="A62" s="162" t="s">
        <v>264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28"/>
      <c r="R62" s="229"/>
      <c r="S62" s="230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301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301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301</v>
      </c>
      <c r="N64" s="27">
        <f>IF(COUNT(N44:N63), SUM(N44:N63) / COUNT(N44:N63), 0)</f>
        <v>1.8179595803991418E-2</v>
      </c>
      <c r="O64" s="28">
        <f>SUM(O44:O63)</f>
        <v>36359.191607982844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168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45310000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3.311624E-4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2021-06-03(목) 오전 00:00</v>
      </c>
      <c r="C69" s="291"/>
      <c r="D69" s="263" t="str">
        <f>TEXT($G$1, "[$-ko-KR]yyyy-mm-dd(ddd) ") &amp; "오후 14:00"</f>
        <v>2021-06-03(목) 오후 14:00</v>
      </c>
      <c r="E69" s="264"/>
      <c r="F69" s="265"/>
      <c r="G69" s="263" t="str">
        <f>TEXT($G$1, "[$-ko-KR]yyyy-mm-dd(ddd) ") &amp; "오후 19:00"</f>
        <v>2021-06-03(목) 오후 19:00</v>
      </c>
      <c r="H69" s="264"/>
      <c r="I69" s="265"/>
      <c r="J69" s="263" t="str">
        <f>TEXT($G$1, "[$-ko-KR]yyyy-mm-dd(ddd) ") &amp; "오후 21:00"</f>
        <v>2021-06-03(목) 오후 21:00</v>
      </c>
      <c r="K69" s="264"/>
      <c r="L69" s="265"/>
      <c r="M69" s="263" t="str">
        <f>TEXT($G$1+1, "[$-ko-KR]yyyy-mm-dd(ddd) ") &amp; "오전 00:00"</f>
        <v>2021-06-04(금)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49"/>
      <c r="R71" s="249"/>
      <c r="S71" s="249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49"/>
      <c r="R72" s="249"/>
      <c r="S72" s="249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39"/>
      <c r="R73" s="239"/>
      <c r="S73" s="239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39"/>
      <c r="R74" s="239"/>
      <c r="S74" s="239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39"/>
      <c r="R75" s="239"/>
      <c r="S75" s="239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39"/>
      <c r="R76" s="239"/>
      <c r="S76" s="239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39"/>
      <c r="R77" s="239"/>
      <c r="S77" s="239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39"/>
      <c r="R78" s="239"/>
      <c r="S78" s="239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40"/>
      <c r="R80" s="241"/>
      <c r="S80" s="242"/>
    </row>
    <row r="81" spans="1:19">
      <c r="A81" s="161" t="s">
        <v>240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43"/>
      <c r="R81" s="244"/>
      <c r="S81" s="245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46"/>
      <c r="R82" s="247"/>
      <c r="S82" s="248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39"/>
      <c r="R83" s="239"/>
      <c r="S83" s="239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49"/>
      <c r="R84" s="249"/>
      <c r="S84" s="249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49"/>
      <c r="R85" s="249"/>
      <c r="S85" s="249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39"/>
      <c r="R86" s="239"/>
      <c r="S86" s="239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39"/>
      <c r="R87" s="239"/>
      <c r="S87" s="239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39"/>
      <c r="R88" s="239"/>
      <c r="S88" s="239"/>
    </row>
    <row r="89" spans="1:19">
      <c r="A89" s="162" t="s">
        <v>270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28"/>
      <c r="R89" s="229"/>
      <c r="S89" s="230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301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301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301</v>
      </c>
      <c r="N91" s="27">
        <f>IF(COUNT(N71:N90), SUM(N71:N90) / COUNT(N71:N90), 0)</f>
        <v>2.7547899196957503E-2</v>
      </c>
      <c r="O91" s="28">
        <f>SUM(O71:O90)</f>
        <v>55095.798393914993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168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45310000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3.311624E-4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2021-06-03(목) 오전 00:00</v>
      </c>
      <c r="C96" s="291"/>
      <c r="D96" s="263" t="str">
        <f>TEXT($G$1, "[$-ko-KR]yyyy-mm-dd(ddd) ") &amp; "오후 14:00"</f>
        <v>2021-06-03(목) 오후 14:00</v>
      </c>
      <c r="E96" s="264"/>
      <c r="F96" s="265"/>
      <c r="G96" s="263" t="str">
        <f>TEXT($G$1, "[$-ko-KR]yyyy-mm-dd(ddd) ") &amp; "오후 19:00"</f>
        <v>2021-06-03(목) 오후 19:00</v>
      </c>
      <c r="H96" s="264"/>
      <c r="I96" s="265"/>
      <c r="J96" s="263" t="str">
        <f>TEXT($G$1, "[$-ko-KR]yyyy-mm-dd(ddd) ") &amp; "오후 21:00"</f>
        <v>2021-06-03(목) 오후 21:00</v>
      </c>
      <c r="K96" s="264"/>
      <c r="L96" s="265"/>
      <c r="M96" s="263" t="str">
        <f>TEXT($G$1+1, "[$-ko-KR]yyyy-mm-dd(ddd) ") &amp; "오전 00:00"</f>
        <v>2021-06-04(금)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49"/>
      <c r="R98" s="249"/>
      <c r="S98" s="249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49"/>
      <c r="R99" s="249"/>
      <c r="S99" s="249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39"/>
      <c r="R100" s="239"/>
      <c r="S100" s="239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39"/>
      <c r="R101" s="239"/>
      <c r="S101" s="239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39"/>
      <c r="R102" s="239"/>
      <c r="S102" s="239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39"/>
      <c r="R103" s="239"/>
      <c r="S103" s="239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39"/>
      <c r="R104" s="239"/>
      <c r="S104" s="239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39"/>
      <c r="R105" s="239"/>
      <c r="S105" s="239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40"/>
      <c r="R107" s="241"/>
      <c r="S107" s="242"/>
    </row>
    <row r="108" spans="1:19">
      <c r="A108" s="161" t="s">
        <v>220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43"/>
      <c r="R108" s="244"/>
      <c r="S108" s="245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46"/>
      <c r="R109" s="247"/>
      <c r="S109" s="248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39"/>
      <c r="R110" s="239"/>
      <c r="S110" s="239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49"/>
      <c r="R111" s="249"/>
      <c r="S111" s="249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49"/>
      <c r="R112" s="249"/>
      <c r="S112" s="249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39"/>
      <c r="R113" s="239"/>
      <c r="S113" s="239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39"/>
      <c r="R114" s="239"/>
      <c r="S114" s="239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39"/>
      <c r="R115" s="239"/>
      <c r="S115" s="239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28"/>
      <c r="R116" s="229"/>
      <c r="S116" s="230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301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301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301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168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45310000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3.311624E-4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2021-06-03(목) 오전 00:00</v>
      </c>
      <c r="C123" s="291"/>
      <c r="D123" s="263" t="str">
        <f>TEXT($G$1, "[$-ko-KR]yyyy-mm-dd(ddd) ") &amp; "오후 14:00"</f>
        <v>2021-06-03(목) 오후 14:00</v>
      </c>
      <c r="E123" s="264"/>
      <c r="F123" s="265"/>
      <c r="G123" s="263" t="str">
        <f>TEXT($G$1, "[$-ko-KR]yyyy-mm-dd(ddd) ") &amp; "오후 19:00"</f>
        <v>2021-06-03(목) 오후 19:00</v>
      </c>
      <c r="H123" s="264"/>
      <c r="I123" s="265"/>
      <c r="J123" s="263" t="str">
        <f>TEXT($G$1, "[$-ko-KR]yyyy-mm-dd(ddd) ") &amp; "오후 21:00"</f>
        <v>2021-06-03(목) 오후 21:00</v>
      </c>
      <c r="K123" s="264"/>
      <c r="L123" s="265"/>
      <c r="M123" s="263" t="str">
        <f>TEXT($G$1+1, "[$-ko-KR]yyyy-mm-dd(ddd) ") &amp; "오전 00:00"</f>
        <v>2021-06-04(금)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49"/>
      <c r="R125" s="249"/>
      <c r="S125" s="249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49"/>
      <c r="R126" s="249"/>
      <c r="S126" s="249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39"/>
      <c r="R127" s="239"/>
      <c r="S127" s="239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39"/>
      <c r="R128" s="239"/>
      <c r="S128" s="239"/>
    </row>
    <row r="129" spans="1:19" ht="17.25" thickBot="1">
      <c r="A129" s="163" t="s">
        <v>218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39"/>
      <c r="R129" s="239"/>
      <c r="S129" s="239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39"/>
      <c r="R130" s="239"/>
      <c r="S130" s="239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39"/>
      <c r="R131" s="239"/>
      <c r="S131" s="239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39"/>
      <c r="R132" s="239"/>
      <c r="S132" s="239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40"/>
      <c r="R134" s="241"/>
      <c r="S134" s="242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43"/>
      <c r="R135" s="244"/>
      <c r="S135" s="245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46"/>
      <c r="R136" s="247"/>
      <c r="S136" s="248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39"/>
      <c r="R137" s="239"/>
      <c r="S137" s="239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49"/>
      <c r="R138" s="249"/>
      <c r="S138" s="249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49"/>
      <c r="R139" s="249"/>
      <c r="S139" s="249"/>
    </row>
    <row r="140" spans="1:19" ht="17.25" thickBot="1">
      <c r="A140" s="162" t="s">
        <v>222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39"/>
      <c r="R140" s="239"/>
      <c r="S140" s="239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39"/>
      <c r="R141" s="239"/>
      <c r="S141" s="239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39"/>
      <c r="R142" s="239"/>
      <c r="S142" s="239"/>
    </row>
    <row r="143" spans="1:19">
      <c r="A143" s="162" t="s">
        <v>186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28"/>
      <c r="R143" s="229"/>
      <c r="S143" s="230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301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301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301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168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45310000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3.311624E-4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2021-06-03(목) 오전 00:00</v>
      </c>
      <c r="C150" s="291"/>
      <c r="D150" s="263" t="str">
        <f>TEXT($G$1, "[$-ko-KR]yyyy-mm-dd(ddd) ") &amp; "오후 14:00"</f>
        <v>2021-06-03(목) 오후 14:00</v>
      </c>
      <c r="E150" s="264"/>
      <c r="F150" s="265"/>
      <c r="G150" s="263" t="str">
        <f>TEXT($G$1, "[$-ko-KR]yyyy-mm-dd(ddd) ") &amp; "오후 19:00"</f>
        <v>2021-06-03(목) 오후 19:00</v>
      </c>
      <c r="H150" s="264"/>
      <c r="I150" s="265"/>
      <c r="J150" s="263" t="str">
        <f>TEXT($G$1, "[$-ko-KR]yyyy-mm-dd(ddd) ") &amp; "오후 21:00"</f>
        <v>2021-06-03(목) 오후 21:00</v>
      </c>
      <c r="K150" s="264"/>
      <c r="L150" s="265"/>
      <c r="M150" s="263" t="str">
        <f>TEXT($G$1+1, "[$-ko-KR]yyyy-mm-dd(ddd) ") &amp; "오전 00:00"</f>
        <v>2021-06-04(금)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49"/>
      <c r="R152" s="249"/>
      <c r="S152" s="249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49"/>
      <c r="R153" s="249"/>
      <c r="S153" s="249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39"/>
      <c r="R154" s="239"/>
      <c r="S154" s="239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39"/>
      <c r="R155" s="239"/>
      <c r="S155" s="239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39"/>
      <c r="R156" s="239"/>
      <c r="S156" s="239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39"/>
      <c r="R157" s="239"/>
      <c r="S157" s="239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39"/>
      <c r="R158" s="239"/>
      <c r="S158" s="239"/>
    </row>
    <row r="159" spans="1:19" ht="17.25" thickBot="1">
      <c r="A159" s="162" t="s">
        <v>174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39"/>
      <c r="R159" s="239"/>
      <c r="S159" s="239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40"/>
      <c r="R161" s="241"/>
      <c r="S161" s="242"/>
    </row>
    <row r="162" spans="1:19">
      <c r="A162" s="161" t="s">
        <v>208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43"/>
      <c r="R162" s="244"/>
      <c r="S162" s="245"/>
    </row>
    <row r="163" spans="1:19" ht="17.25" thickBot="1">
      <c r="A163" s="162" t="s">
        <v>258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46"/>
      <c r="R163" s="247"/>
      <c r="S163" s="248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39"/>
      <c r="R164" s="239"/>
      <c r="S164" s="239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49"/>
      <c r="R165" s="249"/>
      <c r="S165" s="249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49"/>
      <c r="R166" s="249"/>
      <c r="S166" s="249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39"/>
      <c r="R167" s="239"/>
      <c r="S167" s="239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39"/>
      <c r="R168" s="239"/>
      <c r="S168" s="239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39"/>
      <c r="R169" s="239"/>
      <c r="S169" s="239"/>
    </row>
    <row r="170" spans="1:19">
      <c r="A170" s="162" t="s">
        <v>246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28"/>
      <c r="R170" s="229"/>
      <c r="S170" s="230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301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301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301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168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45310000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3.311624E-4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2021-06-03(목) 오전 00:00</v>
      </c>
      <c r="C177" s="291"/>
      <c r="D177" s="263" t="str">
        <f>TEXT($G$1, "[$-ko-KR]yyyy-mm-dd(ddd) ") &amp; "오후 14:00"</f>
        <v>2021-06-03(목) 오후 14:00</v>
      </c>
      <c r="E177" s="264"/>
      <c r="F177" s="265"/>
      <c r="G177" s="263" t="str">
        <f>TEXT($G$1, "[$-ko-KR]yyyy-mm-dd(ddd) ") &amp; "오후 19:00"</f>
        <v>2021-06-03(목) 오후 19:00</v>
      </c>
      <c r="H177" s="264"/>
      <c r="I177" s="265"/>
      <c r="J177" s="263" t="str">
        <f>TEXT($G$1, "[$-ko-KR]yyyy-mm-dd(ddd) ") &amp; "오후 21:00"</f>
        <v>2021-06-03(목) 오후 21:00</v>
      </c>
      <c r="K177" s="264"/>
      <c r="L177" s="265"/>
      <c r="M177" s="263" t="str">
        <f>TEXT($G$1+1, "[$-ko-KR]yyyy-mm-dd(ddd) ") &amp; "오전 00:00"</f>
        <v>2021-06-04(금)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224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49"/>
      <c r="R179" s="249"/>
      <c r="S179" s="249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49"/>
      <c r="R180" s="249"/>
      <c r="S180" s="249"/>
    </row>
    <row r="181" spans="1:19" ht="17.25" thickBot="1">
      <c r="A181" s="162" t="s">
        <v>222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39"/>
      <c r="R181" s="239"/>
      <c r="S181" s="239"/>
    </row>
    <row r="182" spans="1:19" ht="17.25" thickBot="1">
      <c r="A182" s="162" t="s">
        <v>162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39"/>
      <c r="R182" s="239"/>
      <c r="S182" s="239"/>
    </row>
    <row r="183" spans="1:19" ht="17.25" thickBot="1">
      <c r="A183" s="163" t="s">
        <v>204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39"/>
      <c r="R183" s="239"/>
      <c r="S183" s="239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39"/>
      <c r="R184" s="239"/>
      <c r="S184" s="239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39"/>
      <c r="R185" s="239"/>
      <c r="S185" s="239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39"/>
      <c r="R186" s="239"/>
      <c r="S186" s="239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40"/>
      <c r="R188" s="241"/>
      <c r="S188" s="242"/>
    </row>
    <row r="189" spans="1:19">
      <c r="A189" s="161" t="s">
        <v>172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43"/>
      <c r="R189" s="244"/>
      <c r="S189" s="245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46"/>
      <c r="R190" s="247"/>
      <c r="S190" s="248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39"/>
      <c r="R191" s="239"/>
      <c r="S191" s="239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49"/>
      <c r="R192" s="249"/>
      <c r="S192" s="249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49"/>
      <c r="R193" s="249"/>
      <c r="S193" s="249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39"/>
      <c r="R194" s="239"/>
      <c r="S194" s="239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39"/>
      <c r="R195" s="239"/>
      <c r="S195" s="239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39"/>
      <c r="R196" s="239"/>
      <c r="S196" s="239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28"/>
      <c r="R197" s="229"/>
      <c r="S197" s="230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301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301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301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34"/>
      <c r="R199" s="235"/>
      <c r="S199" s="23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83" priority="157">
      <formula>AND($N17 &gt; 0, ISNUMBER($N17))</formula>
    </cfRule>
    <cfRule type="expression" dxfId="2682" priority="158">
      <formula>AND($N17 = 0 * ISNUMBER($N17))</formula>
    </cfRule>
    <cfRule type="expression" dxfId="2681" priority="159">
      <formula>AND($N17 &lt; 0, ISNUMBER($N17))</formula>
    </cfRule>
  </conditionalFormatting>
  <conditionalFormatting sqref="A17:F36">
    <cfRule type="expression" dxfId="2680" priority="166">
      <formula>AND($E17 &gt; 0, ISNUMBER($E17))</formula>
    </cfRule>
    <cfRule type="expression" dxfId="2679" priority="167">
      <formula>AND($E17 = 0 * ISNUMBER($E17))</formula>
    </cfRule>
    <cfRule type="expression" dxfId="2678" priority="168">
      <formula>AND($E17 &lt; 0, ISNUMBER($E17))</formula>
    </cfRule>
  </conditionalFormatting>
  <conditionalFormatting sqref="A17:C36 G17:I36">
    <cfRule type="expression" dxfId="2677" priority="163">
      <formula>AND($H17 &gt; 0, ISNUMBER($H17))</formula>
    </cfRule>
    <cfRule type="expression" dxfId="2676" priority="164">
      <formula>AND($H17 = 0 * ISNUMBER($H17))</formula>
    </cfRule>
    <cfRule type="expression" dxfId="2675" priority="165">
      <formula>AND($H17 &lt; 0, ISNUMBER($H17))</formula>
    </cfRule>
  </conditionalFormatting>
  <conditionalFormatting sqref="A17:C36 J17:L36">
    <cfRule type="expression" dxfId="2674" priority="160">
      <formula>AND($K17 &gt; 0, ISNUMBER($K17))</formula>
    </cfRule>
    <cfRule type="expression" dxfId="2673" priority="161">
      <formula>AND($K17 = 0 * ISNUMBER($K17))</formula>
    </cfRule>
    <cfRule type="expression" dxfId="2672" priority="162">
      <formula>AND($K17 &lt; 0, ISNUMBER($K17))</formula>
    </cfRule>
  </conditionalFormatting>
  <conditionalFormatting sqref="D15:F16 E37:F37">
    <cfRule type="expression" dxfId="2671" priority="154">
      <formula>$E$37 &gt; 0</formula>
    </cfRule>
    <cfRule type="expression" dxfId="2670" priority="155">
      <formula>$E$37 = 0</formula>
    </cfRule>
    <cfRule type="expression" dxfId="2669" priority="156">
      <formula>$E$37 &lt; 0</formula>
    </cfRule>
  </conditionalFormatting>
  <conditionalFormatting sqref="G15:I16 H37:I37">
    <cfRule type="expression" dxfId="2668" priority="151">
      <formula>$H$37 &gt; 0</formula>
    </cfRule>
    <cfRule type="expression" dxfId="2667" priority="152">
      <formula>$H$37 = 0</formula>
    </cfRule>
    <cfRule type="expression" dxfId="2666" priority="153">
      <formula>$H$37 &lt; 0</formula>
    </cfRule>
  </conditionalFormatting>
  <conditionalFormatting sqref="J15:L16 K37:L37">
    <cfRule type="expression" dxfId="2665" priority="148">
      <formula>$K$37 &gt; 0</formula>
    </cfRule>
    <cfRule type="expression" dxfId="2664" priority="149">
      <formula>$K$37 = 0</formula>
    </cfRule>
    <cfRule type="expression" dxfId="2663" priority="150">
      <formula>$K$37 &lt; 0</formula>
    </cfRule>
  </conditionalFormatting>
  <conditionalFormatting sqref="M15:O16 N37:O37">
    <cfRule type="expression" dxfId="2662" priority="145">
      <formula>$N$37 &gt; 0</formula>
    </cfRule>
    <cfRule type="expression" dxfId="2661" priority="146">
      <formula>$N$37 = 0</formula>
    </cfRule>
    <cfRule type="expression" dxfId="2660" priority="147">
      <formula>$N$37 &lt; 0</formula>
    </cfRule>
  </conditionalFormatting>
  <conditionalFormatting sqref="A44:C63 M44:O63">
    <cfRule type="expression" dxfId="2659" priority="133">
      <formula>AND($N44 &gt; 0, ISNUMBER($N44))</formula>
    </cfRule>
    <cfRule type="expression" dxfId="2658" priority="134">
      <formula>AND($N44 = 0 * ISNUMBER($N44))</formula>
    </cfRule>
    <cfRule type="expression" dxfId="2657" priority="135">
      <formula>AND($N44 &lt; 0, ISNUMBER($N44))</formula>
    </cfRule>
  </conditionalFormatting>
  <conditionalFormatting sqref="A44:F63">
    <cfRule type="expression" dxfId="2656" priority="142">
      <formula>AND($E44 &gt; 0, ISNUMBER($E44))</formula>
    </cfRule>
    <cfRule type="expression" dxfId="2655" priority="143">
      <formula>AND($E44 = 0 * ISNUMBER($E44))</formula>
    </cfRule>
    <cfRule type="expression" dxfId="2654" priority="144">
      <formula>AND($E44 &lt; 0, ISNUMBER($E44))</formula>
    </cfRule>
  </conditionalFormatting>
  <conditionalFormatting sqref="A44:C63 G44:I63">
    <cfRule type="expression" dxfId="2653" priority="139">
      <formula>AND($H44 &gt; 0, ISNUMBER($H44))</formula>
    </cfRule>
    <cfRule type="expression" dxfId="2652" priority="140">
      <formula>AND($H44 = 0 * ISNUMBER($H44))</formula>
    </cfRule>
    <cfRule type="expression" dxfId="2651" priority="141">
      <formula>AND($H44 &lt; 0, ISNUMBER($H44))</formula>
    </cfRule>
  </conditionalFormatting>
  <conditionalFormatting sqref="A44:C63 J44:L63">
    <cfRule type="expression" dxfId="2650" priority="136">
      <formula>AND($K44 &gt; 0, ISNUMBER($K44))</formula>
    </cfRule>
    <cfRule type="expression" dxfId="2649" priority="137">
      <formula>AND($K44 = 0 * ISNUMBER($K44))</formula>
    </cfRule>
    <cfRule type="expression" dxfId="2648" priority="138">
      <formula>AND($K44 &lt; 0, ISNUMBER($K44))</formula>
    </cfRule>
  </conditionalFormatting>
  <conditionalFormatting sqref="D42:F43 E64:F64">
    <cfRule type="expression" dxfId="2647" priority="130">
      <formula>$E$64 &gt; 0</formula>
    </cfRule>
    <cfRule type="expression" dxfId="2646" priority="131">
      <formula>$E$64 = 0</formula>
    </cfRule>
    <cfRule type="expression" dxfId="2645" priority="132">
      <formula>$E$64 &lt; 0</formula>
    </cfRule>
  </conditionalFormatting>
  <conditionalFormatting sqref="G42:I43 H64:I64">
    <cfRule type="expression" dxfId="2644" priority="127">
      <formula>$H$64 &gt; 0</formula>
    </cfRule>
    <cfRule type="expression" dxfId="2643" priority="128">
      <formula>$H$64 = 0</formula>
    </cfRule>
    <cfRule type="expression" dxfId="2642" priority="129">
      <formula>$H$64 &lt; 0</formula>
    </cfRule>
  </conditionalFormatting>
  <conditionalFormatting sqref="J42:L43 K64:L64">
    <cfRule type="expression" dxfId="2641" priority="124">
      <formula>$K$64 &gt; 0</formula>
    </cfRule>
    <cfRule type="expression" dxfId="2640" priority="125">
      <formula>$K$64 = 0</formula>
    </cfRule>
    <cfRule type="expression" dxfId="2639" priority="126">
      <formula>$K$64 &lt; 0</formula>
    </cfRule>
  </conditionalFormatting>
  <conditionalFormatting sqref="M42:O43 N64:O64">
    <cfRule type="expression" dxfId="2638" priority="121">
      <formula>$N$64 &gt; 0</formula>
    </cfRule>
    <cfRule type="expression" dxfId="2637" priority="122">
      <formula>$N$64 = 0</formula>
    </cfRule>
    <cfRule type="expression" dxfId="2636" priority="123">
      <formula>$N$64 &lt; 0</formula>
    </cfRule>
  </conditionalFormatting>
  <conditionalFormatting sqref="A71:C90 M71:O90">
    <cfRule type="expression" dxfId="2635" priority="109">
      <formula>AND($N71 &gt; 0, ISNUMBER($N71))</formula>
    </cfRule>
    <cfRule type="expression" dxfId="2634" priority="110">
      <formula>AND($N71 = 0 * ISNUMBER($N71))</formula>
    </cfRule>
    <cfRule type="expression" dxfId="2633" priority="111">
      <formula>AND($N71 &lt; 0, ISNUMBER($N71))</formula>
    </cfRule>
  </conditionalFormatting>
  <conditionalFormatting sqref="A71:F90">
    <cfRule type="expression" dxfId="2632" priority="118">
      <formula>AND($E71 &gt; 0, ISNUMBER($E71))</formula>
    </cfRule>
    <cfRule type="expression" dxfId="2631" priority="119">
      <formula>AND($E71 = 0 * ISNUMBER($E71))</formula>
    </cfRule>
    <cfRule type="expression" dxfId="2630" priority="120">
      <formula>AND($E71 &lt; 0, ISNUMBER($E71))</formula>
    </cfRule>
  </conditionalFormatting>
  <conditionalFormatting sqref="A71:C90 G71:I90">
    <cfRule type="expression" dxfId="2629" priority="115">
      <formula>AND($H71 &gt; 0, ISNUMBER($H71))</formula>
    </cfRule>
    <cfRule type="expression" dxfId="2628" priority="116">
      <formula>AND($H71 = 0 * ISNUMBER($H71))</formula>
    </cfRule>
    <cfRule type="expression" dxfId="2627" priority="117">
      <formula>AND($H71 &lt; 0, ISNUMBER($H71))</formula>
    </cfRule>
  </conditionalFormatting>
  <conditionalFormatting sqref="A71:C90 J71:L90">
    <cfRule type="expression" dxfId="2626" priority="112">
      <formula>AND($K71 &gt; 0, ISNUMBER($K71))</formula>
    </cfRule>
    <cfRule type="expression" dxfId="2625" priority="113">
      <formula>AND($K71 = 0 * ISNUMBER($K71))</formula>
    </cfRule>
    <cfRule type="expression" dxfId="2624" priority="114">
      <formula>AND($K71 &lt; 0, ISNUMBER($K71))</formula>
    </cfRule>
  </conditionalFormatting>
  <conditionalFormatting sqref="D69:F70 E91:F91">
    <cfRule type="expression" dxfId="2623" priority="106">
      <formula>$E$91 &gt; 0</formula>
    </cfRule>
    <cfRule type="expression" dxfId="2622" priority="107">
      <formula>$E$91 = 0</formula>
    </cfRule>
    <cfRule type="expression" dxfId="2621" priority="108">
      <formula>$E$91 &lt; 0</formula>
    </cfRule>
  </conditionalFormatting>
  <conditionalFormatting sqref="G69:I70 H91:I91">
    <cfRule type="expression" dxfId="2620" priority="103">
      <formula>$H$91 &gt; 0</formula>
    </cfRule>
    <cfRule type="expression" dxfId="2619" priority="104">
      <formula>$H$91 = 0</formula>
    </cfRule>
    <cfRule type="expression" dxfId="2618" priority="105">
      <formula>$H$91 &lt; 0</formula>
    </cfRule>
  </conditionalFormatting>
  <conditionalFormatting sqref="J69:L70 K91:L91">
    <cfRule type="expression" dxfId="2617" priority="100">
      <formula>$K$91 &gt; 0</formula>
    </cfRule>
    <cfRule type="expression" dxfId="2616" priority="101">
      <formula>$K$91 = 0</formula>
    </cfRule>
    <cfRule type="expression" dxfId="2615" priority="102">
      <formula>$K$91 &lt; 0</formula>
    </cfRule>
  </conditionalFormatting>
  <conditionalFormatting sqref="M69:O70 N91:O91">
    <cfRule type="expression" dxfId="2614" priority="97">
      <formula>$N$91 &gt; 0</formula>
    </cfRule>
    <cfRule type="expression" dxfId="2613" priority="98">
      <formula>$N$91 = 0</formula>
    </cfRule>
    <cfRule type="expression" dxfId="2612" priority="99">
      <formula>$N$91 &lt; 0</formula>
    </cfRule>
  </conditionalFormatting>
  <conditionalFormatting sqref="A98:C117 M98:O117">
    <cfRule type="expression" dxfId="2611" priority="85">
      <formula>AND($N98 &gt; 0, ISNUMBER($N98))</formula>
    </cfRule>
    <cfRule type="expression" dxfId="2610" priority="86">
      <formula>AND($N98 = 0 * ISNUMBER($N98))</formula>
    </cfRule>
    <cfRule type="expression" dxfId="2609" priority="87">
      <formula>AND($N98 &lt; 0, ISNUMBER($N98))</formula>
    </cfRule>
  </conditionalFormatting>
  <conditionalFormatting sqref="A98:F117">
    <cfRule type="expression" dxfId="2608" priority="94">
      <formula>AND($E98 &gt; 0, ISNUMBER($E98))</formula>
    </cfRule>
    <cfRule type="expression" dxfId="2607" priority="95">
      <formula>AND($E98 = 0 * ISNUMBER($E98))</formula>
    </cfRule>
    <cfRule type="expression" dxfId="2606" priority="96">
      <formula>AND($E98 &lt; 0, ISNUMBER($E98))</formula>
    </cfRule>
  </conditionalFormatting>
  <conditionalFormatting sqref="A98:C117 G98:I117">
    <cfRule type="expression" dxfId="2605" priority="91">
      <formula>AND($H98 &gt; 0, ISNUMBER($H98))</formula>
    </cfRule>
    <cfRule type="expression" dxfId="2604" priority="92">
      <formula>AND($H98 = 0 * ISNUMBER($H98))</formula>
    </cfRule>
    <cfRule type="expression" dxfId="2603" priority="93">
      <formula>AND($H98 &lt; 0, ISNUMBER($H98))</formula>
    </cfRule>
  </conditionalFormatting>
  <conditionalFormatting sqref="A98:C117 J98:L117">
    <cfRule type="expression" dxfId="2602" priority="88">
      <formula>AND($K98 &gt; 0, ISNUMBER($K98))</formula>
    </cfRule>
    <cfRule type="expression" dxfId="2601" priority="89">
      <formula>AND($K98 = 0 * ISNUMBER($K98))</formula>
    </cfRule>
    <cfRule type="expression" dxfId="2600" priority="90">
      <formula>AND($K98 &lt; 0, ISNUMBER($K98))</formula>
    </cfRule>
  </conditionalFormatting>
  <conditionalFormatting sqref="D96:F97 E118:F118">
    <cfRule type="expression" dxfId="2599" priority="82">
      <formula>$E$118 &gt; 0</formula>
    </cfRule>
    <cfRule type="expression" dxfId="2598" priority="83">
      <formula>$E$118 = 0</formula>
    </cfRule>
    <cfRule type="expression" dxfId="2597" priority="84">
      <formula>$E$118 &lt; 0</formula>
    </cfRule>
  </conditionalFormatting>
  <conditionalFormatting sqref="G96:I97 H118:I118">
    <cfRule type="expression" dxfId="2596" priority="79">
      <formula>$H$118 &gt; 0</formula>
    </cfRule>
    <cfRule type="expression" dxfId="2595" priority="80">
      <formula>$H$118 = 0</formula>
    </cfRule>
    <cfRule type="expression" dxfId="2594" priority="81">
      <formula>$H$118 &lt; 0</formula>
    </cfRule>
  </conditionalFormatting>
  <conditionalFormatting sqref="J96:L97 K118:L118">
    <cfRule type="expression" dxfId="2593" priority="76">
      <formula>$K$118 &gt; 0</formula>
    </cfRule>
    <cfRule type="expression" dxfId="2592" priority="77">
      <formula>$K$118 = 0</formula>
    </cfRule>
    <cfRule type="expression" dxfId="2591" priority="78">
      <formula>$K$118 &lt; 0</formula>
    </cfRule>
  </conditionalFormatting>
  <conditionalFormatting sqref="M96:O97 N118:O118">
    <cfRule type="expression" dxfId="2590" priority="73">
      <formula>$N$118 &gt; 0</formula>
    </cfRule>
    <cfRule type="expression" dxfId="2589" priority="74">
      <formula>$N$118 = 0</formula>
    </cfRule>
    <cfRule type="expression" dxfId="2588" priority="75">
      <formula>$N$118 &lt; 0</formula>
    </cfRule>
  </conditionalFormatting>
  <conditionalFormatting sqref="A125:C144 M125:O144">
    <cfRule type="expression" dxfId="2587" priority="61">
      <formula>AND($N125 &gt; 0, ISNUMBER($N125))</formula>
    </cfRule>
    <cfRule type="expression" dxfId="2586" priority="62">
      <formula>AND($N125 = 0 * ISNUMBER($N125))</formula>
    </cfRule>
    <cfRule type="expression" dxfId="2585" priority="63">
      <formula>AND($N125 &lt; 0, ISNUMBER($N125))</formula>
    </cfRule>
  </conditionalFormatting>
  <conditionalFormatting sqref="A125:F144">
    <cfRule type="expression" dxfId="2584" priority="70">
      <formula>AND($E125 &gt; 0, ISNUMBER($E125))</formula>
    </cfRule>
    <cfRule type="expression" dxfId="2583" priority="71">
      <formula>AND($E125 = 0 * ISNUMBER($E125))</formula>
    </cfRule>
    <cfRule type="expression" dxfId="2582" priority="72">
      <formula>AND($E125 &lt; 0, ISNUMBER($E125))</formula>
    </cfRule>
  </conditionalFormatting>
  <conditionalFormatting sqref="A125:C144 G125:I144">
    <cfRule type="expression" dxfId="2581" priority="67">
      <formula>AND($H125 &gt; 0, ISNUMBER($H125))</formula>
    </cfRule>
    <cfRule type="expression" dxfId="2580" priority="68">
      <formula>AND($H125 = 0 * ISNUMBER($H125))</formula>
    </cfRule>
    <cfRule type="expression" dxfId="2579" priority="69">
      <formula>AND($H125 &lt; 0, ISNUMBER($H125))</formula>
    </cfRule>
  </conditionalFormatting>
  <conditionalFormatting sqref="A125:C144 J125:L144">
    <cfRule type="expression" dxfId="2578" priority="64">
      <formula>AND($K125 &gt; 0, ISNUMBER($K125))</formula>
    </cfRule>
    <cfRule type="expression" dxfId="2577" priority="65">
      <formula>AND($K125 = 0 * ISNUMBER($K125))</formula>
    </cfRule>
    <cfRule type="expression" dxfId="2576" priority="66">
      <formula>AND($K125 &lt; 0, ISNUMBER($K125))</formula>
    </cfRule>
  </conditionalFormatting>
  <conditionalFormatting sqref="D123:F124 E145:F145">
    <cfRule type="expression" dxfId="2575" priority="58">
      <formula>$E$145 &gt; 0</formula>
    </cfRule>
    <cfRule type="expression" dxfId="2574" priority="59">
      <formula>$E$145 = 0</formula>
    </cfRule>
    <cfRule type="expression" dxfId="2573" priority="60">
      <formula>$E$145 &lt; 0</formula>
    </cfRule>
  </conditionalFormatting>
  <conditionalFormatting sqref="G123:I124 H145:I145">
    <cfRule type="expression" dxfId="2572" priority="55">
      <formula>$H$145 &gt; 0</formula>
    </cfRule>
    <cfRule type="expression" dxfId="2571" priority="56">
      <formula>$H$145 = 0</formula>
    </cfRule>
    <cfRule type="expression" dxfId="2570" priority="57">
      <formula>$H$145 &lt; 0</formula>
    </cfRule>
  </conditionalFormatting>
  <conditionalFormatting sqref="J123:L124 K145:L145">
    <cfRule type="expression" dxfId="2569" priority="52">
      <formula>$K$145 &gt; 0</formula>
    </cfRule>
    <cfRule type="expression" dxfId="2568" priority="53">
      <formula>$K$145 = 0</formula>
    </cfRule>
    <cfRule type="expression" dxfId="2567" priority="54">
      <formula>$K$145 &lt; 0</formula>
    </cfRule>
  </conditionalFormatting>
  <conditionalFormatting sqref="M123:O124 N145:O145">
    <cfRule type="expression" dxfId="2566" priority="49">
      <formula>$N$145 &gt; 0</formula>
    </cfRule>
    <cfRule type="expression" dxfId="2565" priority="50">
      <formula>$N$145 = 0</formula>
    </cfRule>
    <cfRule type="expression" dxfId="2564" priority="51">
      <formula>$N$145 &lt; 0</formula>
    </cfRule>
  </conditionalFormatting>
  <conditionalFormatting sqref="A152:C171 M152:O171">
    <cfRule type="expression" dxfId="2563" priority="37">
      <formula>AND($N152 &gt; 0, ISNUMBER($N152))</formula>
    </cfRule>
    <cfRule type="expression" dxfId="2562" priority="38">
      <formula>AND($N152 = 0 * ISNUMBER($N152))</formula>
    </cfRule>
    <cfRule type="expression" dxfId="2561" priority="39">
      <formula>AND($N152 &lt; 0, ISNUMBER($N152))</formula>
    </cfRule>
  </conditionalFormatting>
  <conditionalFormatting sqref="A152:F171">
    <cfRule type="expression" dxfId="2560" priority="46">
      <formula>AND($E152 &gt; 0, ISNUMBER($E152))</formula>
    </cfRule>
    <cfRule type="expression" dxfId="2559" priority="47">
      <formula>AND($E152 = 0 * ISNUMBER($E152))</formula>
    </cfRule>
    <cfRule type="expression" dxfId="2558" priority="48">
      <formula>AND($E152 &lt; 0, ISNUMBER($E152))</formula>
    </cfRule>
  </conditionalFormatting>
  <conditionalFormatting sqref="A152:C171 G152:I171">
    <cfRule type="expression" dxfId="2557" priority="43">
      <formula>AND($H152 &gt; 0, ISNUMBER($H152))</formula>
    </cfRule>
    <cfRule type="expression" dxfId="2556" priority="44">
      <formula>AND($H152 = 0 * ISNUMBER($H152))</formula>
    </cfRule>
    <cfRule type="expression" dxfId="2555" priority="45">
      <formula>AND($H152 &lt; 0, ISNUMBER($H152))</formula>
    </cfRule>
  </conditionalFormatting>
  <conditionalFormatting sqref="A152:C171 J152:L171">
    <cfRule type="expression" dxfId="2554" priority="40">
      <formula>AND($K152 &gt; 0, ISNUMBER($K152))</formula>
    </cfRule>
    <cfRule type="expression" dxfId="2553" priority="41">
      <formula>AND($K152 = 0 * ISNUMBER($K152))</formula>
    </cfRule>
    <cfRule type="expression" dxfId="2552" priority="42">
      <formula>AND($K152 &lt; 0, ISNUMBER($K152))</formula>
    </cfRule>
  </conditionalFormatting>
  <conditionalFormatting sqref="D150:F151 E172:F172">
    <cfRule type="expression" dxfId="2551" priority="34">
      <formula>$E$172 &gt; 0</formula>
    </cfRule>
    <cfRule type="expression" dxfId="2550" priority="35">
      <formula>$E$172 = 0</formula>
    </cfRule>
    <cfRule type="expression" dxfId="2549" priority="36">
      <formula>$E$172 &lt; 0</formula>
    </cfRule>
  </conditionalFormatting>
  <conditionalFormatting sqref="G150:I151 H172:I172">
    <cfRule type="expression" dxfId="2548" priority="31">
      <formula>$H$172 &gt; 0</formula>
    </cfRule>
    <cfRule type="expression" dxfId="2547" priority="32">
      <formula>$H$172 = 0</formula>
    </cfRule>
    <cfRule type="expression" dxfId="2546" priority="33">
      <formula>$H$172 &lt; 0</formula>
    </cfRule>
  </conditionalFormatting>
  <conditionalFormatting sqref="J150:L151 K172:L172">
    <cfRule type="expression" dxfId="2545" priority="28">
      <formula>$K$172 &gt; 0</formula>
    </cfRule>
    <cfRule type="expression" dxfId="2544" priority="29">
      <formula>$K$172 = 0</formula>
    </cfRule>
    <cfRule type="expression" dxfId="2543" priority="30">
      <formula>$K$172 &lt; 0</formula>
    </cfRule>
  </conditionalFormatting>
  <conditionalFormatting sqref="M150:O151 N172:O172">
    <cfRule type="expression" dxfId="2542" priority="25">
      <formula>$N$172 &gt; 0</formula>
    </cfRule>
    <cfRule type="expression" dxfId="2541" priority="26">
      <formula>$N$172 = 0</formula>
    </cfRule>
    <cfRule type="expression" dxfId="2540" priority="27">
      <formula>$N$172 &lt; 0</formula>
    </cfRule>
  </conditionalFormatting>
  <conditionalFormatting sqref="A179:C198 M179:O198">
    <cfRule type="expression" dxfId="2539" priority="13">
      <formula>AND($N179 &gt; 0, ISNUMBER($N179))</formula>
    </cfRule>
    <cfRule type="expression" dxfId="2538" priority="14">
      <formula>AND($N179 = 0 * ISNUMBER($N179))</formula>
    </cfRule>
    <cfRule type="expression" dxfId="2537" priority="15">
      <formula>AND($N179 &lt; 0, ISNUMBER($N179))</formula>
    </cfRule>
  </conditionalFormatting>
  <conditionalFormatting sqref="A179:F198">
    <cfRule type="expression" dxfId="2536" priority="22">
      <formula>AND($E179 &gt; 0, ISNUMBER($E179))</formula>
    </cfRule>
    <cfRule type="expression" dxfId="2535" priority="23">
      <formula>AND($E179 = 0 * ISNUMBER($E179))</formula>
    </cfRule>
    <cfRule type="expression" dxfId="2534" priority="24">
      <formula>AND($E179 &lt; 0, ISNUMBER($E179))</formula>
    </cfRule>
  </conditionalFormatting>
  <conditionalFormatting sqref="A179:C198 G179:I198">
    <cfRule type="expression" dxfId="2533" priority="19">
      <formula>AND($H179 &gt; 0, ISNUMBER($H179))</formula>
    </cfRule>
    <cfRule type="expression" dxfId="2532" priority="20">
      <formula>AND($H179 = 0 * ISNUMBER($H179))</formula>
    </cfRule>
    <cfRule type="expression" dxfId="2531" priority="21">
      <formula>AND($H179 &lt; 0, ISNUMBER($H179))</formula>
    </cfRule>
  </conditionalFormatting>
  <conditionalFormatting sqref="A179:C198 J179:L198">
    <cfRule type="expression" dxfId="2530" priority="16">
      <formula>AND($K179 &gt; 0, ISNUMBER($K179))</formula>
    </cfRule>
    <cfRule type="expression" dxfId="2529" priority="17">
      <formula>AND($K179 = 0 * ISNUMBER($K179))</formula>
    </cfRule>
    <cfRule type="expression" dxfId="2528" priority="18">
      <formula>AND($K179 &lt; 0, ISNUMBER($K179))</formula>
    </cfRule>
  </conditionalFormatting>
  <conditionalFormatting sqref="D177:F178 E199:F199">
    <cfRule type="expression" dxfId="2527" priority="10">
      <formula>$E$199 &gt; 0</formula>
    </cfRule>
    <cfRule type="expression" dxfId="2526" priority="11">
      <formula>$E$199 = 0</formula>
    </cfRule>
    <cfRule type="expression" dxfId="2525" priority="12">
      <formula>$E$199 &lt; 0</formula>
    </cfRule>
  </conditionalFormatting>
  <conditionalFormatting sqref="G177:I178 H199:I199">
    <cfRule type="expression" dxfId="2524" priority="7">
      <formula>$H$199 &gt; 0</formula>
    </cfRule>
    <cfRule type="expression" dxfId="2523" priority="8">
      <formula>$H$199 = 0</formula>
    </cfRule>
    <cfRule type="expression" dxfId="2522" priority="9">
      <formula>$H$199 &lt; 0</formula>
    </cfRule>
  </conditionalFormatting>
  <conditionalFormatting sqref="J177:L178 K199:L199">
    <cfRule type="expression" dxfId="2521" priority="4">
      <formula>$K$199 &gt; 0</formula>
    </cfRule>
    <cfRule type="expression" dxfId="2520" priority="5">
      <formula>$K$199 = 0</formula>
    </cfRule>
    <cfRule type="expression" dxfId="2519" priority="6">
      <formula>$K$199 &lt; 0</formula>
    </cfRule>
  </conditionalFormatting>
  <conditionalFormatting sqref="M177:O178 N199:O199">
    <cfRule type="expression" dxfId="2518" priority="1">
      <formula>$N$199 &gt; 0</formula>
    </cfRule>
    <cfRule type="expression" dxfId="2517" priority="2">
      <formula>$N$199 = 0</formula>
    </cfRule>
    <cfRule type="expression" dxfId="25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44351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172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45310000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3.311624E-4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2021-06-04(금) 오전 00:00</v>
      </c>
      <c r="C15" s="289"/>
      <c r="D15" s="263" t="str">
        <f>TEXT($G$1, "[$-ko-KR]yyyy-mm-dd(ddd) ") &amp; "오후 14:00"</f>
        <v>2021-06-04(금) 오후 14:00</v>
      </c>
      <c r="E15" s="264"/>
      <c r="F15" s="265"/>
      <c r="G15" s="263" t="str">
        <f>TEXT($G$1, "[$-ko-KR]yyyy-mm-dd(ddd) ") &amp; "오후 19:00"</f>
        <v>2021-06-04(금) 오후 19:00</v>
      </c>
      <c r="H15" s="264"/>
      <c r="I15" s="265"/>
      <c r="J15" s="263" t="str">
        <f>TEXT($G$1, "[$-ko-KR]yyyy-mm-dd(ddd) ") &amp; "오후 21:00"</f>
        <v>2021-06-04(금) 오후 21:00</v>
      </c>
      <c r="K15" s="264"/>
      <c r="L15" s="265"/>
      <c r="M15" s="263" t="str">
        <f>TEXT($G$1+1, "[$-ko-KR]yyyy-mm-dd(ddd) ") &amp; "오전 00:00"</f>
        <v>2021-06-05(토)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49"/>
      <c r="R17" s="249"/>
      <c r="S17" s="249"/>
    </row>
    <row r="18" spans="1:19" ht="17.25" customHeight="1" thickBot="1">
      <c r="A18" s="162" t="s">
        <v>364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49"/>
      <c r="R18" s="249"/>
      <c r="S18" s="249"/>
    </row>
    <row r="19" spans="1:19" ht="17.25" customHeight="1" thickBot="1">
      <c r="A19" s="162" t="s">
        <v>363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39"/>
      <c r="R19" s="239"/>
      <c r="S19" s="239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39"/>
      <c r="R20" s="239"/>
      <c r="S20" s="239"/>
    </row>
    <row r="21" spans="1:19" ht="17.25" customHeight="1" thickBot="1">
      <c r="A21" s="163" t="s">
        <v>361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39"/>
      <c r="R21" s="239"/>
      <c r="S21" s="23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172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45310000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3.311624E-4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2021-06-04(금) 오전 00:00</v>
      </c>
      <c r="C42" s="291"/>
      <c r="D42" s="263" t="str">
        <f>TEXT($G$1, "[$-ko-KR]yyyy-mm-dd(ddd) ") &amp; "오후 14:00"</f>
        <v>2021-06-04(금) 오후 14:00</v>
      </c>
      <c r="E42" s="264"/>
      <c r="F42" s="265"/>
      <c r="G42" s="263" t="str">
        <f>TEXT($G$1, "[$-ko-KR]yyyy-mm-dd(ddd) ") &amp; "오후 19:00"</f>
        <v>2021-06-04(금) 오후 19:00</v>
      </c>
      <c r="H42" s="264"/>
      <c r="I42" s="265"/>
      <c r="J42" s="263" t="str">
        <f>TEXT($G$1, "[$-ko-KR]yyyy-mm-dd(ddd) ") &amp; "오후 21:00"</f>
        <v>2021-06-04(금) 오후 21:00</v>
      </c>
      <c r="K42" s="264"/>
      <c r="L42" s="265"/>
      <c r="M42" s="263" t="str">
        <f>TEXT($G$1+1, "[$-ko-KR]yyyy-mm-dd(ddd) ") &amp; "오전 00:00"</f>
        <v>2021-06-05(토)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3" t="s">
        <v>58</v>
      </c>
      <c r="H43" s="174" t="s">
        <v>298</v>
      </c>
      <c r="I43" s="17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49"/>
      <c r="R44" s="249"/>
      <c r="S44" s="249"/>
    </row>
    <row r="45" spans="1:19" ht="17.25" customHeight="1" thickBot="1">
      <c r="A45" s="162" t="s">
        <v>218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49"/>
      <c r="R45" s="249"/>
      <c r="S45" s="249"/>
    </row>
    <row r="46" spans="1:19" ht="17.25" customHeight="1" thickBot="1">
      <c r="A46" s="162" t="s">
        <v>266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39"/>
      <c r="R46" s="239"/>
      <c r="S46" s="239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39"/>
      <c r="R47" s="239"/>
      <c r="S47" s="239"/>
    </row>
    <row r="48" spans="1:19" ht="17.25" customHeight="1" thickBot="1">
      <c r="A48" s="163" t="s">
        <v>254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39"/>
      <c r="R48" s="239"/>
      <c r="S48" s="239"/>
    </row>
    <row r="49" spans="1:19" ht="17.25" customHeight="1" thickBot="1">
      <c r="A49" s="162" t="s">
        <v>278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39"/>
      <c r="R49" s="239"/>
      <c r="S49" s="239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39"/>
      <c r="R50" s="239"/>
      <c r="S50" s="239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39"/>
      <c r="R51" s="239"/>
      <c r="S51" s="239"/>
    </row>
    <row r="52" spans="1:19" ht="17.25" customHeight="1" thickBot="1">
      <c r="A52" s="162" t="s">
        <v>220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236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40"/>
      <c r="R53" s="241"/>
      <c r="S53" s="242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43"/>
      <c r="R54" s="244"/>
      <c r="S54" s="245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46"/>
      <c r="R55" s="247"/>
      <c r="S55" s="248"/>
    </row>
    <row r="56" spans="1:19" ht="17.25" customHeight="1" thickBot="1">
      <c r="A56" s="162" t="s">
        <v>268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39"/>
      <c r="R56" s="239"/>
      <c r="S56" s="239"/>
    </row>
    <row r="57" spans="1:19" ht="17.25" customHeight="1" thickBot="1">
      <c r="A57" s="162" t="s">
        <v>264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49"/>
      <c r="R57" s="249"/>
      <c r="S57" s="249"/>
    </row>
    <row r="58" spans="1:19" ht="17.25" customHeight="1" thickBot="1">
      <c r="A58" s="163" t="s">
        <v>196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49"/>
      <c r="R58" s="249"/>
      <c r="S58" s="249"/>
    </row>
    <row r="59" spans="1:19" ht="17.25" customHeight="1" thickBot="1">
      <c r="A59" s="162" t="s">
        <v>186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39"/>
      <c r="R59" s="239"/>
      <c r="S59" s="239"/>
    </row>
    <row r="60" spans="1:19" ht="17.25" customHeight="1" thickBot="1">
      <c r="A60" s="162" t="s">
        <v>214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39"/>
      <c r="R60" s="239"/>
      <c r="S60" s="239"/>
    </row>
    <row r="61" spans="1:19" ht="17.25" customHeight="1" thickBot="1">
      <c r="A61" s="162" t="s">
        <v>212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39"/>
      <c r="R61" s="239"/>
      <c r="S61" s="239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28"/>
      <c r="R62" s="229"/>
      <c r="S62" s="230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301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301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301</v>
      </c>
      <c r="N64" s="27">
        <f>IF(COUNT(N44:N63), SUM(N44:N63) / COUNT(N44:N63), 0)</f>
        <v>-3.1797201201717681E-2</v>
      </c>
      <c r="O64" s="28">
        <f>SUM(O44:O63)</f>
        <v>-63594.402403435364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172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45310000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3.311624E-4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2021-06-04(금) 오전 00:00</v>
      </c>
      <c r="C69" s="291"/>
      <c r="D69" s="263" t="str">
        <f>TEXT($G$1, "[$-ko-KR]yyyy-mm-dd(ddd) ") &amp; "오후 14:00"</f>
        <v>2021-06-04(금) 오후 14:00</v>
      </c>
      <c r="E69" s="264"/>
      <c r="F69" s="265"/>
      <c r="G69" s="263" t="str">
        <f>TEXT($G$1, "[$-ko-KR]yyyy-mm-dd(ddd) ") &amp; "오후 19:00"</f>
        <v>2021-06-04(금) 오후 19:00</v>
      </c>
      <c r="H69" s="264"/>
      <c r="I69" s="265"/>
      <c r="J69" s="263" t="str">
        <f>TEXT($G$1, "[$-ko-KR]yyyy-mm-dd(ddd) ") &amp; "오후 21:00"</f>
        <v>2021-06-04(금) 오후 21:00</v>
      </c>
      <c r="K69" s="264"/>
      <c r="L69" s="265"/>
      <c r="M69" s="263" t="str">
        <f>TEXT($G$1+1, "[$-ko-KR]yyyy-mm-dd(ddd) ") &amp; "오전 00:00"</f>
        <v>2021-06-05(토)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3" t="s">
        <v>58</v>
      </c>
      <c r="H70" s="174" t="s">
        <v>298</v>
      </c>
      <c r="I70" s="17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49"/>
      <c r="R71" s="249"/>
      <c r="S71" s="249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49"/>
      <c r="R72" s="249"/>
      <c r="S72" s="249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39"/>
      <c r="R73" s="239"/>
      <c r="S73" s="239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39"/>
      <c r="R74" s="239"/>
      <c r="S74" s="239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39"/>
      <c r="R75" s="239"/>
      <c r="S75" s="239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39"/>
      <c r="R76" s="239"/>
      <c r="S76" s="239"/>
    </row>
    <row r="77" spans="1:19" ht="17.25" thickBot="1">
      <c r="A77" s="162" t="s">
        <v>240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39"/>
      <c r="R77" s="239"/>
      <c r="S77" s="239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39"/>
      <c r="R78" s="239"/>
      <c r="S78" s="239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202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40"/>
      <c r="R80" s="241"/>
      <c r="S80" s="242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43"/>
      <c r="R81" s="244"/>
      <c r="S81" s="245"/>
    </row>
    <row r="82" spans="1:19" ht="17.25" thickBot="1">
      <c r="A82" s="162" t="s">
        <v>200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46"/>
      <c r="R82" s="247"/>
      <c r="S82" s="248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39"/>
      <c r="R83" s="239"/>
      <c r="S83" s="239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49"/>
      <c r="R84" s="249"/>
      <c r="S84" s="249"/>
    </row>
    <row r="85" spans="1:19" ht="17.25" thickBot="1">
      <c r="A85" s="163" t="s">
        <v>230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49"/>
      <c r="R85" s="249"/>
      <c r="S85" s="249"/>
    </row>
    <row r="86" spans="1:19" ht="17.25" thickBot="1">
      <c r="A86" s="162" t="s">
        <v>262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39"/>
      <c r="R86" s="239"/>
      <c r="S86" s="239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39"/>
      <c r="R87" s="239"/>
      <c r="S87" s="239"/>
    </row>
    <row r="88" spans="1:19" ht="17.25" thickBot="1">
      <c r="A88" s="162" t="s">
        <v>270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39"/>
      <c r="R88" s="239"/>
      <c r="S88" s="239"/>
    </row>
    <row r="89" spans="1:19">
      <c r="A89" s="162" t="s">
        <v>282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28"/>
      <c r="R89" s="229"/>
      <c r="S89" s="230"/>
    </row>
    <row r="90" spans="1:19" ht="17.25" thickBot="1">
      <c r="A90" s="130" t="s">
        <v>234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301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301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301</v>
      </c>
      <c r="N91" s="27">
        <f>IF(COUNT(N71:N90), SUM(N71:N90) / COUNT(N71:N90), 0)</f>
        <v>-3.9606271557127044E-2</v>
      </c>
      <c r="O91" s="28">
        <f>SUM(O71:O90)</f>
        <v>-79212.543114254076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172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45310000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3.311624E-4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2021-06-04(금) 오전 00:00</v>
      </c>
      <c r="C96" s="291"/>
      <c r="D96" s="263" t="str">
        <f>TEXT($G$1, "[$-ko-KR]yyyy-mm-dd(ddd) ") &amp; "오후 14:00"</f>
        <v>2021-06-04(금) 오후 14:00</v>
      </c>
      <c r="E96" s="264"/>
      <c r="F96" s="265"/>
      <c r="G96" s="263" t="str">
        <f>TEXT($G$1, "[$-ko-KR]yyyy-mm-dd(ddd) ") &amp; "오후 19:00"</f>
        <v>2021-06-04(금) 오후 19:00</v>
      </c>
      <c r="H96" s="264"/>
      <c r="I96" s="265"/>
      <c r="J96" s="263" t="str">
        <f>TEXT($G$1, "[$-ko-KR]yyyy-mm-dd(ddd) ") &amp; "오후 21:00"</f>
        <v>2021-06-04(금) 오후 21:00</v>
      </c>
      <c r="K96" s="264"/>
      <c r="L96" s="265"/>
      <c r="M96" s="263" t="str">
        <f>TEXT($G$1+1, "[$-ko-KR]yyyy-mm-dd(ddd) ") &amp; "오전 00:00"</f>
        <v>2021-06-05(토)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3" t="s">
        <v>58</v>
      </c>
      <c r="H97" s="174" t="s">
        <v>298</v>
      </c>
      <c r="I97" s="17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49"/>
      <c r="R98" s="249"/>
      <c r="S98" s="249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49"/>
      <c r="R99" s="249"/>
      <c r="S99" s="249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39"/>
      <c r="R100" s="239"/>
      <c r="S100" s="239"/>
    </row>
    <row r="101" spans="1:19" ht="17.25" thickBot="1">
      <c r="A101" s="162" t="s">
        <v>184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39"/>
      <c r="R101" s="239"/>
      <c r="S101" s="239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39"/>
      <c r="R102" s="239"/>
      <c r="S102" s="239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39"/>
      <c r="R103" s="239"/>
      <c r="S103" s="239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39"/>
      <c r="R104" s="239"/>
      <c r="S104" s="239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39"/>
      <c r="R105" s="239"/>
      <c r="S105" s="239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40"/>
      <c r="R107" s="241"/>
      <c r="S107" s="242"/>
    </row>
    <row r="108" spans="1:19">
      <c r="A108" s="161" t="s">
        <v>240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43"/>
      <c r="R108" s="244"/>
      <c r="S108" s="245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46"/>
      <c r="R109" s="247"/>
      <c r="S109" s="248"/>
    </row>
    <row r="110" spans="1:19" ht="17.25" thickBot="1">
      <c r="A110" s="162" t="s">
        <v>178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39"/>
      <c r="R110" s="239"/>
      <c r="S110" s="239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49"/>
      <c r="R111" s="249"/>
      <c r="S111" s="249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49"/>
      <c r="R112" s="249"/>
      <c r="S112" s="249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39"/>
      <c r="R113" s="239"/>
      <c r="S113" s="239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39"/>
      <c r="R114" s="239"/>
      <c r="S114" s="239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39"/>
      <c r="R115" s="239"/>
      <c r="S115" s="239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28"/>
      <c r="R116" s="229"/>
      <c r="S116" s="230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301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301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301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172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45310000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3.311624E-4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2021-06-04(금) 오전 00:00</v>
      </c>
      <c r="C123" s="291"/>
      <c r="D123" s="263" t="str">
        <f>TEXT($G$1, "[$-ko-KR]yyyy-mm-dd(ddd) ") &amp; "오후 14:00"</f>
        <v>2021-06-04(금) 오후 14:00</v>
      </c>
      <c r="E123" s="264"/>
      <c r="F123" s="265"/>
      <c r="G123" s="263" t="str">
        <f>TEXT($G$1, "[$-ko-KR]yyyy-mm-dd(ddd) ") &amp; "오후 19:00"</f>
        <v>2021-06-04(금) 오후 19:00</v>
      </c>
      <c r="H123" s="264"/>
      <c r="I123" s="265"/>
      <c r="J123" s="263" t="str">
        <f>TEXT($G$1, "[$-ko-KR]yyyy-mm-dd(ddd) ") &amp; "오후 21:00"</f>
        <v>2021-06-04(금) 오후 21:00</v>
      </c>
      <c r="K123" s="264"/>
      <c r="L123" s="265"/>
      <c r="M123" s="263" t="str">
        <f>TEXT($G$1+1, "[$-ko-KR]yyyy-mm-dd(ddd) ") &amp; "오전 00:00"</f>
        <v>2021-06-05(토)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3" t="s">
        <v>58</v>
      </c>
      <c r="H124" s="174" t="s">
        <v>298</v>
      </c>
      <c r="I124" s="17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49"/>
      <c r="R125" s="249"/>
      <c r="S125" s="249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49"/>
      <c r="R126" s="249"/>
      <c r="S126" s="249"/>
    </row>
    <row r="127" spans="1:19" ht="17.25" thickBot="1">
      <c r="A127" s="162" t="s">
        <v>220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39"/>
      <c r="R127" s="239"/>
      <c r="S127" s="239"/>
    </row>
    <row r="128" spans="1:19" ht="17.25" thickBot="1">
      <c r="A128" s="162" t="s">
        <v>236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39"/>
      <c r="R128" s="239"/>
      <c r="S128" s="239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39"/>
      <c r="R129" s="239"/>
      <c r="S129" s="239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39"/>
      <c r="R130" s="239"/>
      <c r="S130" s="239"/>
    </row>
    <row r="131" spans="1:19" ht="17.25" thickBot="1">
      <c r="A131" s="162" t="s">
        <v>268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39"/>
      <c r="R131" s="239"/>
      <c r="S131" s="239"/>
    </row>
    <row r="132" spans="1:19" ht="17.25" thickBot="1">
      <c r="A132" s="162" t="s">
        <v>264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39"/>
      <c r="R132" s="239"/>
      <c r="S132" s="239"/>
    </row>
    <row r="133" spans="1:19" ht="17.25" thickBot="1">
      <c r="A133" s="162" t="s">
        <v>196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186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40"/>
      <c r="R134" s="241"/>
      <c r="S134" s="242"/>
    </row>
    <row r="135" spans="1:19">
      <c r="A135" s="161" t="s">
        <v>214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43"/>
      <c r="R135" s="244"/>
      <c r="S135" s="245"/>
    </row>
    <row r="136" spans="1:19" ht="17.25" thickBot="1">
      <c r="A136" s="162" t="s">
        <v>212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46"/>
      <c r="R136" s="247"/>
      <c r="S136" s="248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39"/>
      <c r="R137" s="239"/>
      <c r="S137" s="239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49"/>
      <c r="R138" s="249"/>
      <c r="S138" s="249"/>
    </row>
    <row r="139" spans="1:19" ht="17.25" thickBot="1">
      <c r="A139" s="163" t="s">
        <v>228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49"/>
      <c r="R139" s="249"/>
      <c r="S139" s="249"/>
    </row>
    <row r="140" spans="1:19" ht="17.25" thickBot="1">
      <c r="A140" s="162" t="s">
        <v>172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39"/>
      <c r="R140" s="239"/>
      <c r="S140" s="239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39"/>
      <c r="R141" s="239"/>
      <c r="S141" s="239"/>
    </row>
    <row r="142" spans="1:19" ht="17.25" thickBot="1">
      <c r="A142" s="162" t="s">
        <v>222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39"/>
      <c r="R142" s="239"/>
      <c r="S142" s="239"/>
    </row>
    <row r="143" spans="1:19">
      <c r="A143" s="162" t="s">
        <v>198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28"/>
      <c r="R143" s="229"/>
      <c r="S143" s="230"/>
    </row>
    <row r="144" spans="1:19" ht="17.25" thickBot="1">
      <c r="A144" s="130" t="s">
        <v>260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301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301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301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172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45310000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3.311624E-4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2021-06-04(금) 오전 00:00</v>
      </c>
      <c r="C150" s="291"/>
      <c r="D150" s="263" t="str">
        <f>TEXT($G$1, "[$-ko-KR]yyyy-mm-dd(ddd) ") &amp; "오후 14:00"</f>
        <v>2021-06-04(금) 오후 14:00</v>
      </c>
      <c r="E150" s="264"/>
      <c r="F150" s="265"/>
      <c r="G150" s="263" t="str">
        <f>TEXT($G$1, "[$-ko-KR]yyyy-mm-dd(ddd) ") &amp; "오후 19:00"</f>
        <v>2021-06-04(금) 오후 19:00</v>
      </c>
      <c r="H150" s="264"/>
      <c r="I150" s="265"/>
      <c r="J150" s="263" t="str">
        <f>TEXT($G$1, "[$-ko-KR]yyyy-mm-dd(ddd) ") &amp; "오후 21:00"</f>
        <v>2021-06-04(금) 오후 21:00</v>
      </c>
      <c r="K150" s="264"/>
      <c r="L150" s="265"/>
      <c r="M150" s="263" t="str">
        <f>TEXT($G$1+1, "[$-ko-KR]yyyy-mm-dd(ddd) ") &amp; "오전 00:00"</f>
        <v>2021-06-05(토)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3" t="s">
        <v>58</v>
      </c>
      <c r="H151" s="174" t="s">
        <v>298</v>
      </c>
      <c r="I151" s="17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282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49"/>
      <c r="R152" s="249"/>
      <c r="S152" s="249"/>
    </row>
    <row r="153" spans="1:19" ht="17.25" thickBot="1">
      <c r="A153" s="162" t="s">
        <v>234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49"/>
      <c r="R153" s="249"/>
      <c r="S153" s="249"/>
    </row>
    <row r="154" spans="1:19" ht="17.25" thickBot="1">
      <c r="A154" s="162" t="s">
        <v>210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39"/>
      <c r="R154" s="239"/>
      <c r="S154" s="239"/>
    </row>
    <row r="155" spans="1:19" ht="17.25" thickBot="1">
      <c r="A155" s="162" t="s">
        <v>226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39"/>
      <c r="R155" s="239"/>
      <c r="S155" s="239"/>
    </row>
    <row r="156" spans="1:19" ht="17.25" thickBot="1">
      <c r="A156" s="163" t="s">
        <v>182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39"/>
      <c r="R156" s="239"/>
      <c r="S156" s="239"/>
    </row>
    <row r="157" spans="1:19" ht="17.25" thickBot="1">
      <c r="A157" s="162" t="s">
        <v>208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39"/>
      <c r="R157" s="239"/>
      <c r="S157" s="239"/>
    </row>
    <row r="158" spans="1:19" ht="17.25" thickBot="1">
      <c r="A158" s="162" t="s">
        <v>256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39"/>
      <c r="R158" s="239"/>
      <c r="S158" s="239"/>
    </row>
    <row r="159" spans="1:19" ht="17.25" thickBot="1">
      <c r="A159" s="162" t="s">
        <v>174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39"/>
      <c r="R159" s="239"/>
      <c r="S159" s="239"/>
    </row>
    <row r="160" spans="1:19" ht="17.25" thickBot="1">
      <c r="A160" s="162" t="s">
        <v>168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40"/>
      <c r="R161" s="241"/>
      <c r="S161" s="242"/>
    </row>
    <row r="162" spans="1:19">
      <c r="A162" s="161" t="s">
        <v>284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43"/>
      <c r="R162" s="244"/>
      <c r="S162" s="245"/>
    </row>
    <row r="163" spans="1:19" ht="17.25" thickBot="1">
      <c r="A163" s="162" t="s">
        <v>252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46"/>
      <c r="R163" s="247"/>
      <c r="S163" s="248"/>
    </row>
    <row r="164" spans="1:19" ht="17.25" thickBot="1">
      <c r="A164" s="162" t="s">
        <v>232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39"/>
      <c r="R164" s="239"/>
      <c r="S164" s="239"/>
    </row>
    <row r="165" spans="1:19" ht="17.25" thickBot="1">
      <c r="A165" s="162" t="s">
        <v>238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49"/>
      <c r="R165" s="249"/>
      <c r="S165" s="249"/>
    </row>
    <row r="166" spans="1:19" ht="17.25" thickBot="1">
      <c r="A166" s="163" t="s">
        <v>258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49"/>
      <c r="R166" s="249"/>
      <c r="S166" s="249"/>
    </row>
    <row r="167" spans="1:19" ht="17.25" thickBot="1">
      <c r="A167" s="162" t="s">
        <v>250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39"/>
      <c r="R167" s="239"/>
      <c r="S167" s="239"/>
    </row>
    <row r="168" spans="1:19" ht="17.25" thickBot="1">
      <c r="A168" s="162" t="s">
        <v>216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39"/>
      <c r="R168" s="239"/>
      <c r="S168" s="239"/>
    </row>
    <row r="169" spans="1:19" ht="17.25" thickBot="1">
      <c r="A169" s="162" t="s">
        <v>170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39"/>
      <c r="R169" s="239"/>
      <c r="S169" s="239"/>
    </row>
    <row r="170" spans="1:19">
      <c r="A170" s="162" t="s">
        <v>246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28"/>
      <c r="R170" s="229"/>
      <c r="S170" s="230"/>
    </row>
    <row r="171" spans="1:19" ht="17.25" thickBot="1">
      <c r="A171" s="130" t="s">
        <v>296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301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301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301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172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45310000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3.311624E-4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2021-06-04(금) 오전 00:00</v>
      </c>
      <c r="C177" s="291"/>
      <c r="D177" s="263" t="str">
        <f>TEXT($G$1, "[$-ko-KR]yyyy-mm-dd(ddd) ") &amp; "오후 14:00"</f>
        <v>2021-06-04(금) 오후 14:00</v>
      </c>
      <c r="E177" s="264"/>
      <c r="F177" s="265"/>
      <c r="G177" s="263" t="str">
        <f>TEXT($G$1, "[$-ko-KR]yyyy-mm-dd(ddd) ") &amp; "오후 19:00"</f>
        <v>2021-06-04(금) 오후 19:00</v>
      </c>
      <c r="H177" s="264"/>
      <c r="I177" s="265"/>
      <c r="J177" s="263" t="str">
        <f>TEXT($G$1, "[$-ko-KR]yyyy-mm-dd(ddd) ") &amp; "오후 21:00"</f>
        <v>2021-06-04(금) 오후 21:00</v>
      </c>
      <c r="K177" s="264"/>
      <c r="L177" s="265"/>
      <c r="M177" s="263" t="str">
        <f>TEXT($G$1+1, "[$-ko-KR]yyyy-mm-dd(ddd) ") &amp; "오전 00:00"</f>
        <v>2021-06-05(토)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3" t="s">
        <v>58</v>
      </c>
      <c r="H178" s="174" t="s">
        <v>298</v>
      </c>
      <c r="I178" s="17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198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49"/>
      <c r="R179" s="249"/>
      <c r="S179" s="249"/>
    </row>
    <row r="180" spans="1:19" ht="17.25" thickBot="1">
      <c r="A180" s="162" t="s">
        <v>276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49"/>
      <c r="R180" s="249"/>
      <c r="S180" s="249"/>
    </row>
    <row r="181" spans="1:19" ht="17.25" thickBot="1">
      <c r="A181" s="162" t="s">
        <v>260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39"/>
      <c r="R181" s="239"/>
      <c r="S181" s="239"/>
    </row>
    <row r="182" spans="1:19" ht="17.25" thickBot="1">
      <c r="A182" s="162" t="s">
        <v>250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39"/>
      <c r="R182" s="239"/>
      <c r="S182" s="239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39"/>
      <c r="R183" s="239"/>
      <c r="S183" s="239"/>
    </row>
    <row r="184" spans="1:19" ht="17.25" thickBot="1">
      <c r="A184" s="162" t="s">
        <v>204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39"/>
      <c r="R184" s="239"/>
      <c r="S184" s="239"/>
    </row>
    <row r="185" spans="1:19" ht="17.25" thickBot="1">
      <c r="A185" s="162" t="s">
        <v>180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39"/>
      <c r="R185" s="239"/>
      <c r="S185" s="239"/>
    </row>
    <row r="186" spans="1:19" ht="17.25" thickBot="1">
      <c r="A186" s="162" t="s">
        <v>216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39"/>
      <c r="R186" s="239"/>
      <c r="S186" s="239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162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40"/>
      <c r="R188" s="241"/>
      <c r="S188" s="242"/>
    </row>
    <row r="189" spans="1:19">
      <c r="A189" s="161" t="s">
        <v>170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43"/>
      <c r="R189" s="244"/>
      <c r="S189" s="245"/>
    </row>
    <row r="190" spans="1:19" ht="17.25" thickBot="1">
      <c r="A190" s="162" t="s">
        <v>194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46"/>
      <c r="R190" s="247"/>
      <c r="S190" s="248"/>
    </row>
    <row r="191" spans="1:19" ht="17.25" thickBot="1">
      <c r="A191" s="162" t="s">
        <v>272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39"/>
      <c r="R191" s="239"/>
      <c r="S191" s="239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49"/>
      <c r="R192" s="249"/>
      <c r="S192" s="249"/>
    </row>
    <row r="193" spans="1:19" ht="17.25" thickBot="1">
      <c r="A193" s="163" t="s">
        <v>246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49"/>
      <c r="R193" s="249"/>
      <c r="S193" s="249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39"/>
      <c r="R194" s="239"/>
      <c r="S194" s="239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39"/>
      <c r="R195" s="239"/>
      <c r="S195" s="239"/>
    </row>
    <row r="196" spans="1:19" ht="17.25" thickBot="1">
      <c r="A196" s="162" t="s">
        <v>166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39"/>
      <c r="R196" s="239"/>
      <c r="S196" s="239"/>
    </row>
    <row r="197" spans="1:19">
      <c r="A197" s="162" t="s">
        <v>274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28"/>
      <c r="R197" s="229"/>
      <c r="S197" s="230"/>
    </row>
    <row r="198" spans="1:19" ht="17.25" thickBot="1">
      <c r="A198" s="130" t="s">
        <v>296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301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301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301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34"/>
      <c r="R199" s="235"/>
      <c r="S199" s="23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5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05" priority="157">
      <formula>AND($N17 &gt; 0, ISNUMBER($N17))</formula>
    </cfRule>
    <cfRule type="expression" dxfId="2504" priority="158">
      <formula>AND($N17 = 0 * ISNUMBER($N17))</formula>
    </cfRule>
    <cfRule type="expression" dxfId="2503" priority="159">
      <formula>AND($N17 &lt; 0, ISNUMBER($N17))</formula>
    </cfRule>
  </conditionalFormatting>
  <conditionalFormatting sqref="A17:F36">
    <cfRule type="expression" dxfId="2502" priority="166">
      <formula>AND($E17 &gt; 0, ISNUMBER($E17))</formula>
    </cfRule>
    <cfRule type="expression" dxfId="2501" priority="167">
      <formula>AND($E17 = 0 * ISNUMBER($E17))</formula>
    </cfRule>
    <cfRule type="expression" dxfId="2500" priority="168">
      <formula>AND($E17 &lt; 0, ISNUMBER($E17))</formula>
    </cfRule>
  </conditionalFormatting>
  <conditionalFormatting sqref="A17:C36 G17:I36">
    <cfRule type="expression" dxfId="2499" priority="163">
      <formula>AND($H17 &gt; 0, ISNUMBER($H17))</formula>
    </cfRule>
    <cfRule type="expression" dxfId="2498" priority="164">
      <formula>AND($H17 = 0 * ISNUMBER($H17))</formula>
    </cfRule>
    <cfRule type="expression" dxfId="2497" priority="165">
      <formula>AND($H17 &lt; 0, ISNUMBER($H17))</formula>
    </cfRule>
  </conditionalFormatting>
  <conditionalFormatting sqref="A17:C36 J17:L36">
    <cfRule type="expression" dxfId="2496" priority="160">
      <formula>AND($K17 &gt; 0, ISNUMBER($K17))</formula>
    </cfRule>
    <cfRule type="expression" dxfId="2495" priority="161">
      <formula>AND($K17 = 0 * ISNUMBER($K17))</formula>
    </cfRule>
    <cfRule type="expression" dxfId="2494" priority="162">
      <formula>AND($K17 &lt; 0, ISNUMBER($K17))</formula>
    </cfRule>
  </conditionalFormatting>
  <conditionalFormatting sqref="D15:F16 E37:F37">
    <cfRule type="expression" dxfId="2493" priority="154">
      <formula>$E$37 &gt; 0</formula>
    </cfRule>
    <cfRule type="expression" dxfId="2492" priority="155">
      <formula>$E$37 = 0</formula>
    </cfRule>
    <cfRule type="expression" dxfId="2491" priority="156">
      <formula>$E$37 &lt; 0</formula>
    </cfRule>
  </conditionalFormatting>
  <conditionalFormatting sqref="G15:I16 H37:I37">
    <cfRule type="expression" dxfId="2490" priority="151">
      <formula>$H$37 &gt; 0</formula>
    </cfRule>
    <cfRule type="expression" dxfId="2489" priority="152">
      <formula>$H$37 = 0</formula>
    </cfRule>
    <cfRule type="expression" dxfId="2488" priority="153">
      <formula>$H$37 &lt; 0</formula>
    </cfRule>
  </conditionalFormatting>
  <conditionalFormatting sqref="J15:L16 K37:L37">
    <cfRule type="expression" dxfId="2487" priority="148">
      <formula>$K$37 &gt; 0</formula>
    </cfRule>
    <cfRule type="expression" dxfId="2486" priority="149">
      <formula>$K$37 = 0</formula>
    </cfRule>
    <cfRule type="expression" dxfId="2485" priority="150">
      <formula>$K$37 &lt; 0</formula>
    </cfRule>
  </conditionalFormatting>
  <conditionalFormatting sqref="M15:O16 N37:O37">
    <cfRule type="expression" dxfId="2484" priority="145">
      <formula>$N$37 &gt; 0</formula>
    </cfRule>
    <cfRule type="expression" dxfId="2483" priority="146">
      <formula>$N$37 = 0</formula>
    </cfRule>
    <cfRule type="expression" dxfId="2482" priority="147">
      <formula>$N$37 &lt; 0</formula>
    </cfRule>
  </conditionalFormatting>
  <conditionalFormatting sqref="A44:C63 M44:O63">
    <cfRule type="expression" dxfId="2481" priority="133">
      <formula>AND($N44 &gt; 0, ISNUMBER($N44))</formula>
    </cfRule>
    <cfRule type="expression" dxfId="2480" priority="134">
      <formula>AND($N44 = 0 * ISNUMBER($N44))</formula>
    </cfRule>
    <cfRule type="expression" dxfId="2479" priority="135">
      <formula>AND($N44 &lt; 0, ISNUMBER($N44))</formula>
    </cfRule>
  </conditionalFormatting>
  <conditionalFormatting sqref="A44:F63">
    <cfRule type="expression" dxfId="2478" priority="142">
      <formula>AND($E44 &gt; 0, ISNUMBER($E44))</formula>
    </cfRule>
    <cfRule type="expression" dxfId="2477" priority="143">
      <formula>AND($E44 = 0 * ISNUMBER($E44))</formula>
    </cfRule>
    <cfRule type="expression" dxfId="2476" priority="144">
      <formula>AND($E44 &lt; 0, ISNUMBER($E44))</formula>
    </cfRule>
  </conditionalFormatting>
  <conditionalFormatting sqref="A44:C63 G44:I63">
    <cfRule type="expression" dxfId="2475" priority="139">
      <formula>AND($H44 &gt; 0, ISNUMBER($H44))</formula>
    </cfRule>
    <cfRule type="expression" dxfId="2474" priority="140">
      <formula>AND($H44 = 0 * ISNUMBER($H44))</formula>
    </cfRule>
    <cfRule type="expression" dxfId="2473" priority="141">
      <formula>AND($H44 &lt; 0, ISNUMBER($H44))</formula>
    </cfRule>
  </conditionalFormatting>
  <conditionalFormatting sqref="A44:C63 J44:L63">
    <cfRule type="expression" dxfId="2472" priority="136">
      <formula>AND($K44 &gt; 0, ISNUMBER($K44))</formula>
    </cfRule>
    <cfRule type="expression" dxfId="2471" priority="137">
      <formula>AND($K44 = 0 * ISNUMBER($K44))</formula>
    </cfRule>
    <cfRule type="expression" dxfId="2470" priority="138">
      <formula>AND($K44 &lt; 0, ISNUMBER($K44))</formula>
    </cfRule>
  </conditionalFormatting>
  <conditionalFormatting sqref="D42:F43 E64:F64">
    <cfRule type="expression" dxfId="2469" priority="130">
      <formula>$E$64 &gt; 0</formula>
    </cfRule>
    <cfRule type="expression" dxfId="2468" priority="131">
      <formula>$E$64 = 0</formula>
    </cfRule>
    <cfRule type="expression" dxfId="2467" priority="132">
      <formula>$E$64 &lt; 0</formula>
    </cfRule>
  </conditionalFormatting>
  <conditionalFormatting sqref="G42:I43 H64:I64">
    <cfRule type="expression" dxfId="2466" priority="127">
      <formula>$H$64 &gt; 0</formula>
    </cfRule>
    <cfRule type="expression" dxfId="2465" priority="128">
      <formula>$H$64 = 0</formula>
    </cfRule>
    <cfRule type="expression" dxfId="2464" priority="129">
      <formula>$H$64 &lt; 0</formula>
    </cfRule>
  </conditionalFormatting>
  <conditionalFormatting sqref="J42:L43 K64:L64">
    <cfRule type="expression" dxfId="2463" priority="124">
      <formula>$K$64 &gt; 0</formula>
    </cfRule>
    <cfRule type="expression" dxfId="2462" priority="125">
      <formula>$K$64 = 0</formula>
    </cfRule>
    <cfRule type="expression" dxfId="2461" priority="126">
      <formula>$K$64 &lt; 0</formula>
    </cfRule>
  </conditionalFormatting>
  <conditionalFormatting sqref="M42:O43 N64:O64">
    <cfRule type="expression" dxfId="2460" priority="121">
      <formula>$N$64 &gt; 0</formula>
    </cfRule>
    <cfRule type="expression" dxfId="2459" priority="122">
      <formula>$N$64 = 0</formula>
    </cfRule>
    <cfRule type="expression" dxfId="2458" priority="123">
      <formula>$N$64 &lt; 0</formula>
    </cfRule>
  </conditionalFormatting>
  <conditionalFormatting sqref="A71:C90 M71:O90">
    <cfRule type="expression" dxfId="2457" priority="109">
      <formula>AND($N71 &gt; 0, ISNUMBER($N71))</formula>
    </cfRule>
    <cfRule type="expression" dxfId="2456" priority="110">
      <formula>AND($N71 = 0 * ISNUMBER($N71))</formula>
    </cfRule>
    <cfRule type="expression" dxfId="2455" priority="111">
      <formula>AND($N71 &lt; 0, ISNUMBER($N71))</formula>
    </cfRule>
  </conditionalFormatting>
  <conditionalFormatting sqref="A71:F90">
    <cfRule type="expression" dxfId="2454" priority="118">
      <formula>AND($E71 &gt; 0, ISNUMBER($E71))</formula>
    </cfRule>
    <cfRule type="expression" dxfId="2453" priority="119">
      <formula>AND($E71 = 0 * ISNUMBER($E71))</formula>
    </cfRule>
    <cfRule type="expression" dxfId="2452" priority="120">
      <formula>AND($E71 &lt; 0, ISNUMBER($E71))</formula>
    </cfRule>
  </conditionalFormatting>
  <conditionalFormatting sqref="A71:C90 G71:I90">
    <cfRule type="expression" dxfId="2451" priority="115">
      <formula>AND($H71 &gt; 0, ISNUMBER($H71))</formula>
    </cfRule>
    <cfRule type="expression" dxfId="2450" priority="116">
      <formula>AND($H71 = 0 * ISNUMBER($H71))</formula>
    </cfRule>
    <cfRule type="expression" dxfId="2449" priority="117">
      <formula>AND($H71 &lt; 0, ISNUMBER($H71))</formula>
    </cfRule>
  </conditionalFormatting>
  <conditionalFormatting sqref="A71:C90 J71:L90">
    <cfRule type="expression" dxfId="2448" priority="112">
      <formula>AND($K71 &gt; 0, ISNUMBER($K71))</formula>
    </cfRule>
    <cfRule type="expression" dxfId="2447" priority="113">
      <formula>AND($K71 = 0 * ISNUMBER($K71))</formula>
    </cfRule>
    <cfRule type="expression" dxfId="2446" priority="114">
      <formula>AND($K71 &lt; 0, ISNUMBER($K71))</formula>
    </cfRule>
  </conditionalFormatting>
  <conditionalFormatting sqref="D69:F70 E91:F91">
    <cfRule type="expression" dxfId="2445" priority="106">
      <formula>$E$91 &gt; 0</formula>
    </cfRule>
    <cfRule type="expression" dxfId="2444" priority="107">
      <formula>$E$91 = 0</formula>
    </cfRule>
    <cfRule type="expression" dxfId="2443" priority="108">
      <formula>$E$91 &lt; 0</formula>
    </cfRule>
  </conditionalFormatting>
  <conditionalFormatting sqref="G69:I70 H91:I91">
    <cfRule type="expression" dxfId="2442" priority="103">
      <formula>$H$91 &gt; 0</formula>
    </cfRule>
    <cfRule type="expression" dxfId="2441" priority="104">
      <formula>$H$91 = 0</formula>
    </cfRule>
    <cfRule type="expression" dxfId="2440" priority="105">
      <formula>$H$91 &lt; 0</formula>
    </cfRule>
  </conditionalFormatting>
  <conditionalFormatting sqref="J69:L70 K91:L91">
    <cfRule type="expression" dxfId="2439" priority="100">
      <formula>$K$91 &gt; 0</formula>
    </cfRule>
    <cfRule type="expression" dxfId="2438" priority="101">
      <formula>$K$91 = 0</formula>
    </cfRule>
    <cfRule type="expression" dxfId="2437" priority="102">
      <formula>$K$91 &lt; 0</formula>
    </cfRule>
  </conditionalFormatting>
  <conditionalFormatting sqref="M69:O70 N91:O91">
    <cfRule type="expression" dxfId="2436" priority="97">
      <formula>$N$91 &gt; 0</formula>
    </cfRule>
    <cfRule type="expression" dxfId="2435" priority="98">
      <formula>$N$91 = 0</formula>
    </cfRule>
    <cfRule type="expression" dxfId="2434" priority="99">
      <formula>$N$91 &lt; 0</formula>
    </cfRule>
  </conditionalFormatting>
  <conditionalFormatting sqref="A98:C117 M98:O117">
    <cfRule type="expression" dxfId="2433" priority="85">
      <formula>AND($N98 &gt; 0, ISNUMBER($N98))</formula>
    </cfRule>
    <cfRule type="expression" dxfId="2432" priority="86">
      <formula>AND($N98 = 0 * ISNUMBER($N98))</formula>
    </cfRule>
    <cfRule type="expression" dxfId="2431" priority="87">
      <formula>AND($N98 &lt; 0, ISNUMBER($N98))</formula>
    </cfRule>
  </conditionalFormatting>
  <conditionalFormatting sqref="A98:F117">
    <cfRule type="expression" dxfId="2430" priority="94">
      <formula>AND($E98 &gt; 0, ISNUMBER($E98))</formula>
    </cfRule>
    <cfRule type="expression" dxfId="2429" priority="95">
      <formula>AND($E98 = 0 * ISNUMBER($E98))</formula>
    </cfRule>
    <cfRule type="expression" dxfId="2428" priority="96">
      <formula>AND($E98 &lt; 0, ISNUMBER($E98))</formula>
    </cfRule>
  </conditionalFormatting>
  <conditionalFormatting sqref="A98:C117 G98:I117">
    <cfRule type="expression" dxfId="2427" priority="91">
      <formula>AND($H98 &gt; 0, ISNUMBER($H98))</formula>
    </cfRule>
    <cfRule type="expression" dxfId="2426" priority="92">
      <formula>AND($H98 = 0 * ISNUMBER($H98))</formula>
    </cfRule>
    <cfRule type="expression" dxfId="2425" priority="93">
      <formula>AND($H98 &lt; 0, ISNUMBER($H98))</formula>
    </cfRule>
  </conditionalFormatting>
  <conditionalFormatting sqref="A98:C117 J98:L117">
    <cfRule type="expression" dxfId="2424" priority="88">
      <formula>AND($K98 &gt; 0, ISNUMBER($K98))</formula>
    </cfRule>
    <cfRule type="expression" dxfId="2423" priority="89">
      <formula>AND($K98 = 0 * ISNUMBER($K98))</formula>
    </cfRule>
    <cfRule type="expression" dxfId="2422" priority="90">
      <formula>AND($K98 &lt; 0, ISNUMBER($K98))</formula>
    </cfRule>
  </conditionalFormatting>
  <conditionalFormatting sqref="D96:F97 E118:F118">
    <cfRule type="expression" dxfId="2421" priority="82">
      <formula>$E$118 &gt; 0</formula>
    </cfRule>
    <cfRule type="expression" dxfId="2420" priority="83">
      <formula>$E$118 = 0</formula>
    </cfRule>
    <cfRule type="expression" dxfId="2419" priority="84">
      <formula>$E$118 &lt; 0</formula>
    </cfRule>
  </conditionalFormatting>
  <conditionalFormatting sqref="G96:I97 H118:I118">
    <cfRule type="expression" dxfId="2418" priority="79">
      <formula>$H$118 &gt; 0</formula>
    </cfRule>
    <cfRule type="expression" dxfId="2417" priority="80">
      <formula>$H$118 = 0</formula>
    </cfRule>
    <cfRule type="expression" dxfId="2416" priority="81">
      <formula>$H$118 &lt; 0</formula>
    </cfRule>
  </conditionalFormatting>
  <conditionalFormatting sqref="J96:L97 K118:L118">
    <cfRule type="expression" dxfId="2415" priority="76">
      <formula>$K$118 &gt; 0</formula>
    </cfRule>
    <cfRule type="expression" dxfId="2414" priority="77">
      <formula>$K$118 = 0</formula>
    </cfRule>
    <cfRule type="expression" dxfId="2413" priority="78">
      <formula>$K$118 &lt; 0</formula>
    </cfRule>
  </conditionalFormatting>
  <conditionalFormatting sqref="M96:O97 N118:O118">
    <cfRule type="expression" dxfId="2412" priority="73">
      <formula>$N$118 &gt; 0</formula>
    </cfRule>
    <cfRule type="expression" dxfId="2411" priority="74">
      <formula>$N$118 = 0</formula>
    </cfRule>
    <cfRule type="expression" dxfId="2410" priority="75">
      <formula>$N$118 &lt; 0</formula>
    </cfRule>
  </conditionalFormatting>
  <conditionalFormatting sqref="A125:C144 M125:O144">
    <cfRule type="expression" dxfId="2409" priority="61">
      <formula>AND($N125 &gt; 0, ISNUMBER($N125))</formula>
    </cfRule>
    <cfRule type="expression" dxfId="2408" priority="62">
      <formula>AND($N125 = 0 * ISNUMBER($N125))</formula>
    </cfRule>
    <cfRule type="expression" dxfId="2407" priority="63">
      <formula>AND($N125 &lt; 0, ISNUMBER($N125))</formula>
    </cfRule>
  </conditionalFormatting>
  <conditionalFormatting sqref="A125:F144">
    <cfRule type="expression" dxfId="2406" priority="70">
      <formula>AND($E125 &gt; 0, ISNUMBER($E125))</formula>
    </cfRule>
    <cfRule type="expression" dxfId="2405" priority="71">
      <formula>AND($E125 = 0 * ISNUMBER($E125))</formula>
    </cfRule>
    <cfRule type="expression" dxfId="2404" priority="72">
      <formula>AND($E125 &lt; 0, ISNUMBER($E125))</formula>
    </cfRule>
  </conditionalFormatting>
  <conditionalFormatting sqref="A125:C144 G125:I144">
    <cfRule type="expression" dxfId="2403" priority="67">
      <formula>AND($H125 &gt; 0, ISNUMBER($H125))</formula>
    </cfRule>
    <cfRule type="expression" dxfId="2402" priority="68">
      <formula>AND($H125 = 0 * ISNUMBER($H125))</formula>
    </cfRule>
    <cfRule type="expression" dxfId="2401" priority="69">
      <formula>AND($H125 &lt; 0, ISNUMBER($H125))</formula>
    </cfRule>
  </conditionalFormatting>
  <conditionalFormatting sqref="A125:C144 J125:L144">
    <cfRule type="expression" dxfId="2400" priority="64">
      <formula>AND($K125 &gt; 0, ISNUMBER($K125))</formula>
    </cfRule>
    <cfRule type="expression" dxfId="2399" priority="65">
      <formula>AND($K125 = 0 * ISNUMBER($K125))</formula>
    </cfRule>
    <cfRule type="expression" dxfId="2398" priority="66">
      <formula>AND($K125 &lt; 0, ISNUMBER($K125))</formula>
    </cfRule>
  </conditionalFormatting>
  <conditionalFormatting sqref="D123:F124 E145:F145">
    <cfRule type="expression" dxfId="2397" priority="58">
      <formula>$E$145 &gt; 0</formula>
    </cfRule>
    <cfRule type="expression" dxfId="2396" priority="59">
      <formula>$E$145 = 0</formula>
    </cfRule>
    <cfRule type="expression" dxfId="2395" priority="60">
      <formula>$E$145 &lt; 0</formula>
    </cfRule>
  </conditionalFormatting>
  <conditionalFormatting sqref="G123:I124 H145:I145">
    <cfRule type="expression" dxfId="2394" priority="55">
      <formula>$H$145 &gt; 0</formula>
    </cfRule>
    <cfRule type="expression" dxfId="2393" priority="56">
      <formula>$H$145 = 0</formula>
    </cfRule>
    <cfRule type="expression" dxfId="2392" priority="57">
      <formula>$H$145 &lt; 0</formula>
    </cfRule>
  </conditionalFormatting>
  <conditionalFormatting sqref="J123:L124 K145:L145">
    <cfRule type="expression" dxfId="2391" priority="52">
      <formula>$K$145 &gt; 0</formula>
    </cfRule>
    <cfRule type="expression" dxfId="2390" priority="53">
      <formula>$K$145 = 0</formula>
    </cfRule>
    <cfRule type="expression" dxfId="2389" priority="54">
      <formula>$K$145 &lt; 0</formula>
    </cfRule>
  </conditionalFormatting>
  <conditionalFormatting sqref="M123:O124 N145:O145">
    <cfRule type="expression" dxfId="2388" priority="49">
      <formula>$N$145 &gt; 0</formula>
    </cfRule>
    <cfRule type="expression" dxfId="2387" priority="50">
      <formula>$N$145 = 0</formula>
    </cfRule>
    <cfRule type="expression" dxfId="2386" priority="51">
      <formula>$N$145 &lt; 0</formula>
    </cfRule>
  </conditionalFormatting>
  <conditionalFormatting sqref="A152:C171 M152:O171">
    <cfRule type="expression" dxfId="2385" priority="37">
      <formula>AND($N152 &gt; 0, ISNUMBER($N152))</formula>
    </cfRule>
    <cfRule type="expression" dxfId="2384" priority="38">
      <formula>AND($N152 = 0 * ISNUMBER($N152))</formula>
    </cfRule>
    <cfRule type="expression" dxfId="2383" priority="39">
      <formula>AND($N152 &lt; 0, ISNUMBER($N152))</formula>
    </cfRule>
  </conditionalFormatting>
  <conditionalFormatting sqref="A152:F171">
    <cfRule type="expression" dxfId="2382" priority="46">
      <formula>AND($E152 &gt; 0, ISNUMBER($E152))</formula>
    </cfRule>
    <cfRule type="expression" dxfId="2381" priority="47">
      <formula>AND($E152 = 0 * ISNUMBER($E152))</formula>
    </cfRule>
    <cfRule type="expression" dxfId="2380" priority="48">
      <formula>AND($E152 &lt; 0, ISNUMBER($E152))</formula>
    </cfRule>
  </conditionalFormatting>
  <conditionalFormatting sqref="A152:C171 G152:I171">
    <cfRule type="expression" dxfId="2379" priority="43">
      <formula>AND($H152 &gt; 0, ISNUMBER($H152))</formula>
    </cfRule>
    <cfRule type="expression" dxfId="2378" priority="44">
      <formula>AND($H152 = 0 * ISNUMBER($H152))</formula>
    </cfRule>
    <cfRule type="expression" dxfId="2377" priority="45">
      <formula>AND($H152 &lt; 0, ISNUMBER($H152))</formula>
    </cfRule>
  </conditionalFormatting>
  <conditionalFormatting sqref="A152:C171 J152:L171">
    <cfRule type="expression" dxfId="2376" priority="40">
      <formula>AND($K152 &gt; 0, ISNUMBER($K152))</formula>
    </cfRule>
    <cfRule type="expression" dxfId="2375" priority="41">
      <formula>AND($K152 = 0 * ISNUMBER($K152))</formula>
    </cfRule>
    <cfRule type="expression" dxfId="2374" priority="42">
      <formula>AND($K152 &lt; 0, ISNUMBER($K152))</formula>
    </cfRule>
  </conditionalFormatting>
  <conditionalFormatting sqref="D150:F151 E172:F172">
    <cfRule type="expression" dxfId="2373" priority="34">
      <formula>$E$172 &gt; 0</formula>
    </cfRule>
    <cfRule type="expression" dxfId="2372" priority="35">
      <formula>$E$172 = 0</formula>
    </cfRule>
    <cfRule type="expression" dxfId="2371" priority="36">
      <formula>$E$172 &lt; 0</formula>
    </cfRule>
  </conditionalFormatting>
  <conditionalFormatting sqref="G150:I151 H172:I172">
    <cfRule type="expression" dxfId="2370" priority="31">
      <formula>$H$172 &gt; 0</formula>
    </cfRule>
    <cfRule type="expression" dxfId="2369" priority="32">
      <formula>$H$172 = 0</formula>
    </cfRule>
    <cfRule type="expression" dxfId="2368" priority="33">
      <formula>$H$172 &lt; 0</formula>
    </cfRule>
  </conditionalFormatting>
  <conditionalFormatting sqref="J150:L151 K172:L172">
    <cfRule type="expression" dxfId="2367" priority="28">
      <formula>$K$172 &gt; 0</formula>
    </cfRule>
    <cfRule type="expression" dxfId="2366" priority="29">
      <formula>$K$172 = 0</formula>
    </cfRule>
    <cfRule type="expression" dxfId="2365" priority="30">
      <formula>$K$172 &lt; 0</formula>
    </cfRule>
  </conditionalFormatting>
  <conditionalFormatting sqref="M150:O151 N172:O172">
    <cfRule type="expression" dxfId="2364" priority="25">
      <formula>$N$172 &gt; 0</formula>
    </cfRule>
    <cfRule type="expression" dxfId="2363" priority="26">
      <formula>$N$172 = 0</formula>
    </cfRule>
    <cfRule type="expression" dxfId="2362" priority="27">
      <formula>$N$172 &lt; 0</formula>
    </cfRule>
  </conditionalFormatting>
  <conditionalFormatting sqref="A179:C198 M179:O198">
    <cfRule type="expression" dxfId="2361" priority="13">
      <formula>AND($N179 &gt; 0, ISNUMBER($N179))</formula>
    </cfRule>
    <cfRule type="expression" dxfId="2360" priority="14">
      <formula>AND($N179 = 0 * ISNUMBER($N179))</formula>
    </cfRule>
    <cfRule type="expression" dxfId="2359" priority="15">
      <formula>AND($N179 &lt; 0, ISNUMBER($N179))</formula>
    </cfRule>
  </conditionalFormatting>
  <conditionalFormatting sqref="A179:F198">
    <cfRule type="expression" dxfId="2358" priority="22">
      <formula>AND($E179 &gt; 0, ISNUMBER($E179))</formula>
    </cfRule>
    <cfRule type="expression" dxfId="2357" priority="23">
      <formula>AND($E179 = 0 * ISNUMBER($E179))</formula>
    </cfRule>
    <cfRule type="expression" dxfId="2356" priority="24">
      <formula>AND($E179 &lt; 0, ISNUMBER($E179))</formula>
    </cfRule>
  </conditionalFormatting>
  <conditionalFormatting sqref="A179:C198 G179:I198">
    <cfRule type="expression" dxfId="2355" priority="19">
      <formula>AND($H179 &gt; 0, ISNUMBER($H179))</formula>
    </cfRule>
    <cfRule type="expression" dxfId="2354" priority="20">
      <formula>AND($H179 = 0 * ISNUMBER($H179))</formula>
    </cfRule>
    <cfRule type="expression" dxfId="2353" priority="21">
      <formula>AND($H179 &lt; 0, ISNUMBER($H179))</formula>
    </cfRule>
  </conditionalFormatting>
  <conditionalFormatting sqref="A179:C198 J179:L198">
    <cfRule type="expression" dxfId="2352" priority="16">
      <formula>AND($K179 &gt; 0, ISNUMBER($K179))</formula>
    </cfRule>
    <cfRule type="expression" dxfId="2351" priority="17">
      <formula>AND($K179 = 0 * ISNUMBER($K179))</formula>
    </cfRule>
    <cfRule type="expression" dxfId="2350" priority="18">
      <formula>AND($K179 &lt; 0, ISNUMBER($K179))</formula>
    </cfRule>
  </conditionalFormatting>
  <conditionalFormatting sqref="D177:F178 E199:F199">
    <cfRule type="expression" dxfId="2349" priority="10">
      <formula>$E$199 &gt; 0</formula>
    </cfRule>
    <cfRule type="expression" dxfId="2348" priority="11">
      <formula>$E$199 = 0</formula>
    </cfRule>
    <cfRule type="expression" dxfId="2347" priority="12">
      <formula>$E$199 &lt; 0</formula>
    </cfRule>
  </conditionalFormatting>
  <conditionalFormatting sqref="G177:I178 H199:I199">
    <cfRule type="expression" dxfId="2346" priority="7">
      <formula>$H$199 &gt; 0</formula>
    </cfRule>
    <cfRule type="expression" dxfId="2345" priority="8">
      <formula>$H$199 = 0</formula>
    </cfRule>
    <cfRule type="expression" dxfId="2344" priority="9">
      <formula>$H$199 &lt; 0</formula>
    </cfRule>
  </conditionalFormatting>
  <conditionalFormatting sqref="J177:L178 K199:L199">
    <cfRule type="expression" dxfId="2343" priority="4">
      <formula>$K$199 &gt; 0</formula>
    </cfRule>
    <cfRule type="expression" dxfId="2342" priority="5">
      <formula>$K$199 = 0</formula>
    </cfRule>
    <cfRule type="expression" dxfId="2341" priority="6">
      <formula>$K$199 &lt; 0</formula>
    </cfRule>
  </conditionalFormatting>
  <conditionalFormatting sqref="M177:O178 N199:O199">
    <cfRule type="expression" dxfId="2340" priority="1">
      <formula>$N$199 &gt; 0</formula>
    </cfRule>
    <cfRule type="expression" dxfId="2339" priority="2">
      <formula>$N$199 = 0</formula>
    </cfRule>
    <cfRule type="expression" dxfId="23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44352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176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45310000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3.311624E-4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2021-06-05(토) 오전 00:00</v>
      </c>
      <c r="C15" s="289"/>
      <c r="D15" s="263" t="str">
        <f>TEXT($G$1, "[$-ko-KR]yyyy-mm-dd(ddd) ") &amp; "오후 14:00"</f>
        <v>2021-06-05(토) 오후 14:00</v>
      </c>
      <c r="E15" s="264"/>
      <c r="F15" s="265"/>
      <c r="G15" s="263" t="str">
        <f>TEXT($G$1, "[$-ko-KR]yyyy-mm-dd(ddd) ") &amp; "오후 19:00"</f>
        <v>2021-06-05(토) 오후 19:00</v>
      </c>
      <c r="H15" s="264"/>
      <c r="I15" s="265"/>
      <c r="J15" s="263" t="str">
        <f>TEXT($G$1, "[$-ko-KR]yyyy-mm-dd(ddd) ") &amp; "오후 21:00"</f>
        <v>2021-06-05(토) 오후 21:00</v>
      </c>
      <c r="K15" s="264"/>
      <c r="L15" s="265"/>
      <c r="M15" s="263" t="str">
        <f>TEXT($G$1+1, "[$-ko-KR]yyyy-mm-dd(ddd) ") &amp; "오전 00:00"</f>
        <v>2021-06-06(일)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39"/>
      <c r="R19" s="239"/>
      <c r="S19" s="239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39"/>
      <c r="R20" s="239"/>
      <c r="S20" s="239"/>
    </row>
    <row r="21" spans="1:19" ht="17.25" customHeight="1" thickBot="1">
      <c r="A21" s="163" t="s">
        <v>246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39"/>
      <c r="R21" s="239"/>
      <c r="S21" s="23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176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45310000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3.311624E-4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2021-06-05(토) 오전 00:00</v>
      </c>
      <c r="C42" s="291"/>
      <c r="D42" s="263" t="str">
        <f>TEXT($G$1, "[$-ko-KR]yyyy-mm-dd(ddd) ") &amp; "오후 14:00"</f>
        <v>2021-06-05(토) 오후 14:00</v>
      </c>
      <c r="E42" s="264"/>
      <c r="F42" s="265"/>
      <c r="G42" s="263" t="str">
        <f>TEXT($G$1, "[$-ko-KR]yyyy-mm-dd(ddd) ") &amp; "오후 19:00"</f>
        <v>2021-06-05(토) 오후 19:00</v>
      </c>
      <c r="H42" s="264"/>
      <c r="I42" s="265"/>
      <c r="J42" s="263" t="str">
        <f>TEXT($G$1, "[$-ko-KR]yyyy-mm-dd(ddd) ") &amp; "오후 21:00"</f>
        <v>2021-06-05(토) 오후 21:00</v>
      </c>
      <c r="K42" s="264"/>
      <c r="L42" s="265"/>
      <c r="M42" s="263" t="str">
        <f>TEXT($G$1+1, "[$-ko-KR]yyyy-mm-dd(ddd) ") &amp; "오전 00:00"</f>
        <v>2021-06-06(일)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7" t="s">
        <v>58</v>
      </c>
      <c r="H43" s="178" t="s">
        <v>298</v>
      </c>
      <c r="I43" s="17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186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49"/>
      <c r="R44" s="249"/>
      <c r="S44" s="249"/>
    </row>
    <row r="45" spans="1:19" ht="17.25" customHeight="1" thickBot="1">
      <c r="A45" s="162" t="s">
        <v>212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49"/>
      <c r="R45" s="249"/>
      <c r="S45" s="249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39"/>
      <c r="R46" s="239"/>
      <c r="S46" s="239"/>
    </row>
    <row r="47" spans="1:19" ht="17.25" customHeight="1" thickBot="1">
      <c r="A47" s="162" t="s">
        <v>198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39"/>
      <c r="R47" s="239"/>
      <c r="S47" s="239"/>
    </row>
    <row r="48" spans="1:19" ht="17.25" customHeight="1" thickBot="1">
      <c r="A48" s="163" t="s">
        <v>254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39"/>
      <c r="R48" s="239"/>
      <c r="S48" s="239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39"/>
      <c r="R49" s="239"/>
      <c r="S49" s="239"/>
    </row>
    <row r="50" spans="1:19" ht="17.25" customHeight="1" thickBot="1">
      <c r="A50" s="162" t="s">
        <v>218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39"/>
      <c r="R50" s="239"/>
      <c r="S50" s="239"/>
    </row>
    <row r="51" spans="1:19" ht="17.25" customHeight="1" thickBot="1">
      <c r="A51" s="162" t="s">
        <v>222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39"/>
      <c r="R51" s="239"/>
      <c r="S51" s="239"/>
    </row>
    <row r="52" spans="1:19" ht="17.25" customHeight="1" thickBot="1">
      <c r="A52" s="162" t="s">
        <v>278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40"/>
      <c r="R53" s="241"/>
      <c r="S53" s="242"/>
    </row>
    <row r="54" spans="1:19" ht="17.25" customHeight="1">
      <c r="A54" s="161" t="s">
        <v>260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43"/>
      <c r="R54" s="244"/>
      <c r="S54" s="245"/>
    </row>
    <row r="55" spans="1:19" ht="17.25" customHeight="1" thickBot="1">
      <c r="A55" s="162" t="s">
        <v>196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46"/>
      <c r="R55" s="247"/>
      <c r="S55" s="248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39"/>
      <c r="R56" s="239"/>
      <c r="S56" s="239"/>
    </row>
    <row r="57" spans="1:19" ht="17.25" customHeight="1" thickBot="1">
      <c r="A57" s="162" t="s">
        <v>228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49"/>
      <c r="R57" s="249"/>
      <c r="S57" s="249"/>
    </row>
    <row r="58" spans="1:19" ht="17.25" customHeight="1" thickBot="1">
      <c r="A58" s="163" t="s">
        <v>236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49"/>
      <c r="R58" s="249"/>
      <c r="S58" s="249"/>
    </row>
    <row r="59" spans="1:19" ht="17.25" customHeight="1" thickBot="1">
      <c r="A59" s="162" t="s">
        <v>266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39"/>
      <c r="R59" s="239"/>
      <c r="S59" s="239"/>
    </row>
    <row r="60" spans="1:19" ht="17.25" customHeight="1" thickBot="1">
      <c r="A60" s="162" t="s">
        <v>214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39"/>
      <c r="R60" s="239"/>
      <c r="S60" s="239"/>
    </row>
    <row r="61" spans="1:19" ht="17.25" customHeight="1" thickBot="1">
      <c r="A61" s="162" t="s">
        <v>268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39"/>
      <c r="R61" s="239"/>
      <c r="S61" s="239"/>
    </row>
    <row r="62" spans="1:19" ht="17.25" customHeight="1">
      <c r="A62" s="162" t="s">
        <v>172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28"/>
      <c r="R62" s="229"/>
      <c r="S62" s="230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301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301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301</v>
      </c>
      <c r="N64" s="27">
        <f>IF(COUNT(N44:N63), SUM(N44:N63) / COUNT(N44:N63), 0)</f>
        <v>4.4462646748117179E-3</v>
      </c>
      <c r="O64" s="28">
        <f>SUM(O44:O63)</f>
        <v>8892.529349623439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176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45310000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3.311624E-4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2021-06-05(토) 오전 00:00</v>
      </c>
      <c r="C69" s="291"/>
      <c r="D69" s="263" t="str">
        <f>TEXT($G$1, "[$-ko-KR]yyyy-mm-dd(ddd) ") &amp; "오후 14:00"</f>
        <v>2021-06-05(토) 오후 14:00</v>
      </c>
      <c r="E69" s="264"/>
      <c r="F69" s="265"/>
      <c r="G69" s="263" t="str">
        <f>TEXT($G$1, "[$-ko-KR]yyyy-mm-dd(ddd) ") &amp; "오후 19:00"</f>
        <v>2021-06-05(토) 오후 19:00</v>
      </c>
      <c r="H69" s="264"/>
      <c r="I69" s="265"/>
      <c r="J69" s="263" t="str">
        <f>TEXT($G$1, "[$-ko-KR]yyyy-mm-dd(ddd) ") &amp; "오후 21:00"</f>
        <v>2021-06-05(토) 오후 21:00</v>
      </c>
      <c r="K69" s="264"/>
      <c r="L69" s="265"/>
      <c r="M69" s="263" t="str">
        <f>TEXT($G$1+1, "[$-ko-KR]yyyy-mm-dd(ddd) ") &amp; "오전 00:00"</f>
        <v>2021-06-06(일)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7" t="s">
        <v>58</v>
      </c>
      <c r="H70" s="178" t="s">
        <v>298</v>
      </c>
      <c r="I70" s="17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49"/>
      <c r="R71" s="249"/>
      <c r="S71" s="249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49"/>
      <c r="R72" s="249"/>
      <c r="S72" s="249"/>
    </row>
    <row r="73" spans="1:19" ht="17.25" thickBot="1">
      <c r="A73" s="162" t="s">
        <v>200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39"/>
      <c r="R73" s="239"/>
      <c r="S73" s="239"/>
    </row>
    <row r="74" spans="1:19" ht="17.25" thickBot="1">
      <c r="A74" s="162" t="s">
        <v>252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39"/>
      <c r="R74" s="239"/>
      <c r="S74" s="239"/>
    </row>
    <row r="75" spans="1:19" ht="17.25" thickBot="1">
      <c r="A75" s="163" t="s">
        <v>226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39"/>
      <c r="R75" s="239"/>
      <c r="S75" s="239"/>
    </row>
    <row r="76" spans="1:19" ht="17.25" thickBot="1">
      <c r="A76" s="162" t="s">
        <v>246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39"/>
      <c r="R76" s="239"/>
      <c r="S76" s="239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39"/>
      <c r="R77" s="239"/>
      <c r="S77" s="239"/>
    </row>
    <row r="78" spans="1:19" ht="17.25" thickBot="1">
      <c r="A78" s="162" t="s">
        <v>174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39"/>
      <c r="R78" s="239"/>
      <c r="S78" s="239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282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40"/>
      <c r="R80" s="241"/>
      <c r="S80" s="242"/>
    </row>
    <row r="81" spans="1:19">
      <c r="A81" s="161" t="s">
        <v>256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43"/>
      <c r="R81" s="244"/>
      <c r="S81" s="245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46"/>
      <c r="R82" s="247"/>
      <c r="S82" s="248"/>
    </row>
    <row r="83" spans="1:19" ht="17.25" thickBot="1">
      <c r="A83" s="162" t="s">
        <v>258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39"/>
      <c r="R83" s="239"/>
      <c r="S83" s="239"/>
    </row>
    <row r="84" spans="1:19" ht="17.25" thickBot="1">
      <c r="A84" s="162" t="s">
        <v>230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49"/>
      <c r="R84" s="249"/>
      <c r="S84" s="249"/>
    </row>
    <row r="85" spans="1:19" ht="17.25" thickBot="1">
      <c r="A85" s="163" t="s">
        <v>202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49"/>
      <c r="R85" s="249"/>
      <c r="S85" s="249"/>
    </row>
    <row r="86" spans="1:19" ht="17.25" thickBot="1">
      <c r="A86" s="162" t="s">
        <v>170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39"/>
      <c r="R86" s="239"/>
      <c r="S86" s="239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39"/>
      <c r="R87" s="239"/>
      <c r="S87" s="239"/>
    </row>
    <row r="88" spans="1:19" ht="17.25" thickBot="1">
      <c r="A88" s="162" t="s">
        <v>270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39"/>
      <c r="R88" s="239"/>
      <c r="S88" s="239"/>
    </row>
    <row r="89" spans="1:19">
      <c r="A89" s="162" t="s">
        <v>240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28"/>
      <c r="R89" s="229"/>
      <c r="S89" s="230"/>
    </row>
    <row r="90" spans="1:19" ht="17.25" thickBot="1">
      <c r="A90" s="130" t="s">
        <v>296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301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301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301</v>
      </c>
      <c r="N91" s="27">
        <f>IF(COUNT(N71:N90), SUM(N71:N90) / COUNT(N71:N90), 0)</f>
        <v>-6.0278629650571923E-3</v>
      </c>
      <c r="O91" s="28">
        <f>SUM(O71:O90)</f>
        <v>-12055.725930114386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176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45310000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3.311624E-4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2021-06-05(토) 오전 00:00</v>
      </c>
      <c r="C96" s="291"/>
      <c r="D96" s="263" t="str">
        <f>TEXT($G$1, "[$-ko-KR]yyyy-mm-dd(ddd) ") &amp; "오후 14:00"</f>
        <v>2021-06-05(토) 오후 14:00</v>
      </c>
      <c r="E96" s="264"/>
      <c r="F96" s="265"/>
      <c r="G96" s="263" t="str">
        <f>TEXT($G$1, "[$-ko-KR]yyyy-mm-dd(ddd) ") &amp; "오후 19:00"</f>
        <v>2021-06-05(토) 오후 19:00</v>
      </c>
      <c r="H96" s="264"/>
      <c r="I96" s="265"/>
      <c r="J96" s="263" t="str">
        <f>TEXT($G$1, "[$-ko-KR]yyyy-mm-dd(ddd) ") &amp; "오후 21:00"</f>
        <v>2021-06-05(토) 오후 21:00</v>
      </c>
      <c r="K96" s="264"/>
      <c r="L96" s="265"/>
      <c r="M96" s="263" t="str">
        <f>TEXT($G$1+1, "[$-ko-KR]yyyy-mm-dd(ddd) ") &amp; "오전 00:00"</f>
        <v>2021-06-06(일)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7" t="s">
        <v>58</v>
      </c>
      <c r="H97" s="178" t="s">
        <v>298</v>
      </c>
      <c r="I97" s="17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186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49"/>
      <c r="R98" s="249"/>
      <c r="S98" s="249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49"/>
      <c r="R99" s="249"/>
      <c r="S99" s="249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39"/>
      <c r="R100" s="239"/>
      <c r="S100" s="239"/>
    </row>
    <row r="101" spans="1:19" ht="17.25" thickBot="1">
      <c r="A101" s="162" t="s">
        <v>206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39"/>
      <c r="R101" s="239"/>
      <c r="S101" s="239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39"/>
      <c r="R102" s="239"/>
      <c r="S102" s="239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39"/>
      <c r="R103" s="239"/>
      <c r="S103" s="239"/>
    </row>
    <row r="104" spans="1:19" ht="17.25" thickBot="1">
      <c r="A104" s="162" t="s">
        <v>200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39"/>
      <c r="R104" s="239"/>
      <c r="S104" s="239"/>
    </row>
    <row r="105" spans="1:19" ht="17.25" thickBot="1">
      <c r="A105" s="162" t="s">
        <v>212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39"/>
      <c r="R105" s="239"/>
      <c r="S105" s="239"/>
    </row>
    <row r="106" spans="1:19" ht="17.25" thickBot="1">
      <c r="A106" s="162" t="s">
        <v>176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252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40"/>
      <c r="R107" s="241"/>
      <c r="S107" s="242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43"/>
      <c r="R108" s="244"/>
      <c r="S108" s="245"/>
    </row>
    <row r="109" spans="1:19" ht="17.25" thickBot="1">
      <c r="A109" s="162" t="s">
        <v>226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46"/>
      <c r="R109" s="247"/>
      <c r="S109" s="248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39"/>
      <c r="R110" s="239"/>
      <c r="S110" s="239"/>
    </row>
    <row r="111" spans="1:19" ht="17.25" thickBot="1">
      <c r="A111" s="162" t="s">
        <v>246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49"/>
      <c r="R111" s="249"/>
      <c r="S111" s="249"/>
    </row>
    <row r="112" spans="1:19" ht="17.25" thickBot="1">
      <c r="A112" s="163" t="s">
        <v>198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49"/>
      <c r="R112" s="249"/>
      <c r="S112" s="249"/>
    </row>
    <row r="113" spans="1:19" ht="17.25" thickBot="1">
      <c r="A113" s="162" t="s">
        <v>254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39"/>
      <c r="R113" s="239"/>
      <c r="S113" s="239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39"/>
      <c r="R114" s="239"/>
      <c r="S114" s="239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39"/>
      <c r="R115" s="239"/>
      <c r="S115" s="239"/>
    </row>
    <row r="116" spans="1:19">
      <c r="A116" s="162" t="s">
        <v>174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28"/>
      <c r="R116" s="229"/>
      <c r="S116" s="230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301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301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301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176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45310000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3.311624E-4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2021-06-05(토) 오전 00:00</v>
      </c>
      <c r="C123" s="291"/>
      <c r="D123" s="263" t="str">
        <f>TEXT($G$1, "[$-ko-KR]yyyy-mm-dd(ddd) ") &amp; "오후 14:00"</f>
        <v>2021-06-05(토) 오후 14:00</v>
      </c>
      <c r="E123" s="264"/>
      <c r="F123" s="265"/>
      <c r="G123" s="263" t="str">
        <f>TEXT($G$1, "[$-ko-KR]yyyy-mm-dd(ddd) ") &amp; "오후 19:00"</f>
        <v>2021-06-05(토) 오후 19:00</v>
      </c>
      <c r="H123" s="264"/>
      <c r="I123" s="265"/>
      <c r="J123" s="263" t="str">
        <f>TEXT($G$1, "[$-ko-KR]yyyy-mm-dd(ddd) ") &amp; "오후 21:00"</f>
        <v>2021-06-05(토) 오후 21:00</v>
      </c>
      <c r="K123" s="264"/>
      <c r="L123" s="265"/>
      <c r="M123" s="263" t="str">
        <f>TEXT($G$1+1, "[$-ko-KR]yyyy-mm-dd(ddd) ") &amp; "오전 00:00"</f>
        <v>2021-06-06(일)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7" t="s">
        <v>58</v>
      </c>
      <c r="H124" s="178" t="s">
        <v>298</v>
      </c>
      <c r="I124" s="17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218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49"/>
      <c r="R125" s="249"/>
      <c r="S125" s="249"/>
    </row>
    <row r="126" spans="1:19" ht="17.25" thickBot="1">
      <c r="A126" s="162" t="s">
        <v>222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49"/>
      <c r="R126" s="249"/>
      <c r="S126" s="249"/>
    </row>
    <row r="127" spans="1:19" ht="17.25" thickBot="1">
      <c r="A127" s="162" t="s">
        <v>278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39"/>
      <c r="R127" s="239"/>
      <c r="S127" s="239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39"/>
      <c r="R128" s="239"/>
      <c r="S128" s="239"/>
    </row>
    <row r="129" spans="1:19" ht="17.25" thickBot="1">
      <c r="A129" s="163" t="s">
        <v>260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39"/>
      <c r="R129" s="239"/>
      <c r="S129" s="239"/>
    </row>
    <row r="130" spans="1:19" ht="17.25" thickBot="1">
      <c r="A130" s="162" t="s">
        <v>196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39"/>
      <c r="R130" s="239"/>
      <c r="S130" s="239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39"/>
      <c r="R131" s="239"/>
      <c r="S131" s="239"/>
    </row>
    <row r="132" spans="1:19" ht="17.25" thickBot="1">
      <c r="A132" s="162" t="s">
        <v>228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39"/>
      <c r="R132" s="239"/>
      <c r="S132" s="239"/>
    </row>
    <row r="133" spans="1:19" ht="17.25" thickBot="1">
      <c r="A133" s="162" t="s">
        <v>236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266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40"/>
      <c r="R134" s="241"/>
      <c r="S134" s="242"/>
    </row>
    <row r="135" spans="1:19">
      <c r="A135" s="161" t="s">
        <v>214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43"/>
      <c r="R135" s="244"/>
      <c r="S135" s="245"/>
    </row>
    <row r="136" spans="1:19" ht="17.25" thickBot="1">
      <c r="A136" s="162" t="s">
        <v>268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46"/>
      <c r="R136" s="247"/>
      <c r="S136" s="248"/>
    </row>
    <row r="137" spans="1:19" ht="17.25" thickBot="1">
      <c r="A137" s="162" t="s">
        <v>172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39"/>
      <c r="R137" s="239"/>
      <c r="S137" s="239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49"/>
      <c r="R138" s="249"/>
      <c r="S138" s="249"/>
    </row>
    <row r="139" spans="1:19" ht="17.25" thickBot="1">
      <c r="A139" s="163" t="s">
        <v>220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49"/>
      <c r="R139" s="249"/>
      <c r="S139" s="249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39"/>
      <c r="R140" s="239"/>
      <c r="S140" s="239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39"/>
      <c r="R141" s="239"/>
      <c r="S141" s="239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39"/>
      <c r="R142" s="239"/>
      <c r="S142" s="239"/>
    </row>
    <row r="143" spans="1:19">
      <c r="A143" s="162" t="s">
        <v>264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28"/>
      <c r="R143" s="229"/>
      <c r="S143" s="230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301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301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301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176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45310000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3.311624E-4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2021-06-05(토) 오전 00:00</v>
      </c>
      <c r="C150" s="291"/>
      <c r="D150" s="263" t="str">
        <f>TEXT($G$1, "[$-ko-KR]yyyy-mm-dd(ddd) ") &amp; "오후 14:00"</f>
        <v>2021-06-05(토) 오후 14:00</v>
      </c>
      <c r="E150" s="264"/>
      <c r="F150" s="265"/>
      <c r="G150" s="263" t="str">
        <f>TEXT($G$1, "[$-ko-KR]yyyy-mm-dd(ddd) ") &amp; "오후 19:00"</f>
        <v>2021-06-05(토) 오후 19:00</v>
      </c>
      <c r="H150" s="264"/>
      <c r="I150" s="265"/>
      <c r="J150" s="263" t="str">
        <f>TEXT($G$1, "[$-ko-KR]yyyy-mm-dd(ddd) ") &amp; "오후 21:00"</f>
        <v>2021-06-05(토) 오후 21:00</v>
      </c>
      <c r="K150" s="264"/>
      <c r="L150" s="265"/>
      <c r="M150" s="263" t="str">
        <f>TEXT($G$1+1, "[$-ko-KR]yyyy-mm-dd(ddd) ") &amp; "오전 00:00"</f>
        <v>2021-06-06(일)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7" t="s">
        <v>58</v>
      </c>
      <c r="H151" s="178" t="s">
        <v>298</v>
      </c>
      <c r="I151" s="17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296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49"/>
      <c r="R152" s="249"/>
      <c r="S152" s="249"/>
    </row>
    <row r="153" spans="1:19" ht="17.25" thickBot="1">
      <c r="A153" s="162" t="s">
        <v>182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49"/>
      <c r="R153" s="249"/>
      <c r="S153" s="249"/>
    </row>
    <row r="154" spans="1:19" ht="17.25" thickBot="1">
      <c r="A154" s="162" t="s">
        <v>238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39"/>
      <c r="R154" s="239"/>
      <c r="S154" s="239"/>
    </row>
    <row r="155" spans="1:19" ht="17.25" thickBot="1">
      <c r="A155" s="162" t="s">
        <v>250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39"/>
      <c r="R155" s="239"/>
      <c r="S155" s="239"/>
    </row>
    <row r="156" spans="1:19" ht="17.25" thickBot="1">
      <c r="A156" s="163" t="s">
        <v>216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39"/>
      <c r="R156" s="239"/>
      <c r="S156" s="239"/>
    </row>
    <row r="157" spans="1:19" ht="17.25" thickBot="1">
      <c r="A157" s="162" t="s">
        <v>234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39"/>
      <c r="R157" s="239"/>
      <c r="S157" s="239"/>
    </row>
    <row r="158" spans="1:19" ht="17.25" thickBot="1">
      <c r="A158" s="162" t="s">
        <v>284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39"/>
      <c r="R158" s="239"/>
      <c r="S158" s="239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39"/>
      <c r="R159" s="239"/>
      <c r="S159" s="239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40"/>
      <c r="R161" s="241"/>
      <c r="S161" s="242"/>
    </row>
    <row r="162" spans="1:19">
      <c r="A162" s="161" t="s">
        <v>232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43"/>
      <c r="R162" s="244"/>
      <c r="S162" s="245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46"/>
      <c r="R163" s="247"/>
      <c r="S163" s="248"/>
    </row>
    <row r="164" spans="1:19" ht="17.25" thickBot="1">
      <c r="A164" s="162" t="s">
        <v>168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39"/>
      <c r="R164" s="239"/>
      <c r="S164" s="239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49"/>
      <c r="R165" s="249"/>
      <c r="S165" s="249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49"/>
      <c r="R166" s="249"/>
      <c r="S166" s="249"/>
    </row>
    <row r="167" spans="1:19" ht="17.25" thickBot="1">
      <c r="A167" s="162" t="s">
        <v>262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39"/>
      <c r="R167" s="239"/>
      <c r="S167" s="239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39"/>
      <c r="R168" s="239"/>
      <c r="S168" s="239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39"/>
      <c r="R169" s="239"/>
      <c r="S169" s="239"/>
    </row>
    <row r="170" spans="1:19">
      <c r="A170" s="162" t="s">
        <v>208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28"/>
      <c r="R170" s="229"/>
      <c r="S170" s="230"/>
    </row>
    <row r="171" spans="1:19" ht="17.25" thickBot="1">
      <c r="A171" s="130" t="s">
        <v>210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301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301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301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176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45310000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3.311624E-4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2021-06-05(토) 오전 00:00</v>
      </c>
      <c r="C177" s="291"/>
      <c r="D177" s="263" t="str">
        <f>TEXT($G$1, "[$-ko-KR]yyyy-mm-dd(ddd) ") &amp; "오후 14:00"</f>
        <v>2021-06-05(토) 오후 14:00</v>
      </c>
      <c r="E177" s="264"/>
      <c r="F177" s="265"/>
      <c r="G177" s="263" t="str">
        <f>TEXT($G$1, "[$-ko-KR]yyyy-mm-dd(ddd) ") &amp; "오후 19:00"</f>
        <v>2021-06-05(토) 오후 19:00</v>
      </c>
      <c r="H177" s="264"/>
      <c r="I177" s="265"/>
      <c r="J177" s="263" t="str">
        <f>TEXT($G$1, "[$-ko-KR]yyyy-mm-dd(ddd) ") &amp; "오후 21:00"</f>
        <v>2021-06-05(토) 오후 21:00</v>
      </c>
      <c r="K177" s="264"/>
      <c r="L177" s="265"/>
      <c r="M177" s="263" t="str">
        <f>TEXT($G$1+1, "[$-ko-KR]yyyy-mm-dd(ddd) ") &amp; "오전 00:00"</f>
        <v>2021-06-06(일)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7" t="s">
        <v>58</v>
      </c>
      <c r="H178" s="178" t="s">
        <v>298</v>
      </c>
      <c r="I178" s="17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264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49"/>
      <c r="R179" s="249"/>
      <c r="S179" s="249"/>
    </row>
    <row r="180" spans="1:19" ht="17.25" thickBot="1">
      <c r="A180" s="162" t="s">
        <v>168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49"/>
      <c r="R180" s="249"/>
      <c r="S180" s="249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39"/>
      <c r="R181" s="239"/>
      <c r="S181" s="239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39"/>
      <c r="R182" s="239"/>
      <c r="S182" s="239"/>
    </row>
    <row r="183" spans="1:19" ht="17.25" thickBot="1">
      <c r="A183" s="163" t="s">
        <v>262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39"/>
      <c r="R183" s="239"/>
      <c r="S183" s="239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39"/>
      <c r="R184" s="239"/>
      <c r="S184" s="239"/>
    </row>
    <row r="185" spans="1:19" ht="17.25" thickBot="1">
      <c r="A185" s="162" t="s">
        <v>274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39"/>
      <c r="R185" s="239"/>
      <c r="S185" s="239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39"/>
      <c r="R186" s="239"/>
      <c r="S186" s="239"/>
    </row>
    <row r="187" spans="1:19" ht="17.25" thickBot="1">
      <c r="A187" s="162" t="s">
        <v>208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40"/>
      <c r="R188" s="241"/>
      <c r="S188" s="242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43"/>
      <c r="R189" s="244"/>
      <c r="S189" s="245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46"/>
      <c r="R190" s="247"/>
      <c r="S190" s="248"/>
    </row>
    <row r="191" spans="1:19" ht="17.25" thickBot="1">
      <c r="A191" s="162" t="s">
        <v>248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39"/>
      <c r="R191" s="239"/>
      <c r="S191" s="239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49"/>
      <c r="R192" s="249"/>
      <c r="S192" s="249"/>
    </row>
    <row r="193" spans="1:19" ht="17.25" thickBot="1">
      <c r="A193" s="163" t="s">
        <v>164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49"/>
      <c r="R193" s="249"/>
      <c r="S193" s="249"/>
    </row>
    <row r="194" spans="1:19" ht="17.25" thickBot="1">
      <c r="A194" s="162" t="s">
        <v>210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39"/>
      <c r="R194" s="239"/>
      <c r="S194" s="239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39"/>
      <c r="R195" s="239"/>
      <c r="S195" s="239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39"/>
      <c r="R196" s="239"/>
      <c r="S196" s="239"/>
    </row>
    <row r="197" spans="1:19">
      <c r="A197" s="162" t="s">
        <v>192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28"/>
      <c r="R197" s="229"/>
      <c r="S197" s="230"/>
    </row>
    <row r="198" spans="1:19" ht="17.25" thickBot="1">
      <c r="A198" s="130" t="s">
        <v>242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301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301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301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34"/>
      <c r="R199" s="235"/>
      <c r="S199" s="23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27" priority="157">
      <formula>AND($N17 &gt; 0, ISNUMBER($N17))</formula>
    </cfRule>
    <cfRule type="expression" dxfId="2326" priority="158">
      <formula>AND($N17 = 0 * ISNUMBER($N17))</formula>
    </cfRule>
    <cfRule type="expression" dxfId="2325" priority="159">
      <formula>AND($N17 &lt; 0, ISNUMBER($N17))</formula>
    </cfRule>
  </conditionalFormatting>
  <conditionalFormatting sqref="A17:F36">
    <cfRule type="expression" dxfId="2324" priority="166">
      <formula>AND($E17 &gt; 0, ISNUMBER($E17))</formula>
    </cfRule>
    <cfRule type="expression" dxfId="2323" priority="167">
      <formula>AND($E17 = 0 * ISNUMBER($E17))</formula>
    </cfRule>
    <cfRule type="expression" dxfId="2322" priority="168">
      <formula>AND($E17 &lt; 0, ISNUMBER($E17))</formula>
    </cfRule>
  </conditionalFormatting>
  <conditionalFormatting sqref="A17:C36 G17:I36">
    <cfRule type="expression" dxfId="2321" priority="163">
      <formula>AND($H17 &gt; 0, ISNUMBER($H17))</formula>
    </cfRule>
    <cfRule type="expression" dxfId="2320" priority="164">
      <formula>AND($H17 = 0 * ISNUMBER($H17))</formula>
    </cfRule>
    <cfRule type="expression" dxfId="2319" priority="165">
      <formula>AND($H17 &lt; 0, ISNUMBER($H17))</formula>
    </cfRule>
  </conditionalFormatting>
  <conditionalFormatting sqref="A17:C36 J17:L36">
    <cfRule type="expression" dxfId="2318" priority="160">
      <formula>AND($K17 &gt; 0, ISNUMBER($K17))</formula>
    </cfRule>
    <cfRule type="expression" dxfId="2317" priority="161">
      <formula>AND($K17 = 0 * ISNUMBER($K17))</formula>
    </cfRule>
    <cfRule type="expression" dxfId="2316" priority="162">
      <formula>AND($K17 &lt; 0, ISNUMBER($K17))</formula>
    </cfRule>
  </conditionalFormatting>
  <conditionalFormatting sqref="D15:F16 E37:F37">
    <cfRule type="expression" dxfId="2315" priority="154">
      <formula>$E$37 &gt; 0</formula>
    </cfRule>
    <cfRule type="expression" dxfId="2314" priority="155">
      <formula>$E$37 = 0</formula>
    </cfRule>
    <cfRule type="expression" dxfId="2313" priority="156">
      <formula>$E$37 &lt; 0</formula>
    </cfRule>
  </conditionalFormatting>
  <conditionalFormatting sqref="G15:I16 H37:I37">
    <cfRule type="expression" dxfId="2312" priority="151">
      <formula>$H$37 &gt; 0</formula>
    </cfRule>
    <cfRule type="expression" dxfId="2311" priority="152">
      <formula>$H$37 = 0</formula>
    </cfRule>
    <cfRule type="expression" dxfId="2310" priority="153">
      <formula>$H$37 &lt; 0</formula>
    </cfRule>
  </conditionalFormatting>
  <conditionalFormatting sqref="J15:L16 K37:L37">
    <cfRule type="expression" dxfId="2309" priority="148">
      <formula>$K$37 &gt; 0</formula>
    </cfRule>
    <cfRule type="expression" dxfId="2308" priority="149">
      <formula>$K$37 = 0</formula>
    </cfRule>
    <cfRule type="expression" dxfId="2307" priority="150">
      <formula>$K$37 &lt; 0</formula>
    </cfRule>
  </conditionalFormatting>
  <conditionalFormatting sqref="M15:O16 N37:O37">
    <cfRule type="expression" dxfId="2306" priority="145">
      <formula>$N$37 &gt; 0</formula>
    </cfRule>
    <cfRule type="expression" dxfId="2305" priority="146">
      <formula>$N$37 = 0</formula>
    </cfRule>
    <cfRule type="expression" dxfId="2304" priority="147">
      <formula>$N$37 &lt; 0</formula>
    </cfRule>
  </conditionalFormatting>
  <conditionalFormatting sqref="A44:C63 M44:O63">
    <cfRule type="expression" dxfId="2303" priority="133">
      <formula>AND($N44 &gt; 0, ISNUMBER($N44))</formula>
    </cfRule>
    <cfRule type="expression" dxfId="2302" priority="134">
      <formula>AND($N44 = 0 * ISNUMBER($N44))</formula>
    </cfRule>
    <cfRule type="expression" dxfId="2301" priority="135">
      <formula>AND($N44 &lt; 0, ISNUMBER($N44))</formula>
    </cfRule>
  </conditionalFormatting>
  <conditionalFormatting sqref="A44:F63">
    <cfRule type="expression" dxfId="2300" priority="142">
      <formula>AND($E44 &gt; 0, ISNUMBER($E44))</formula>
    </cfRule>
    <cfRule type="expression" dxfId="2299" priority="143">
      <formula>AND($E44 = 0 * ISNUMBER($E44))</formula>
    </cfRule>
    <cfRule type="expression" dxfId="2298" priority="144">
      <formula>AND($E44 &lt; 0, ISNUMBER($E44))</formula>
    </cfRule>
  </conditionalFormatting>
  <conditionalFormatting sqref="A44:C63 G44:I63">
    <cfRule type="expression" dxfId="2297" priority="139">
      <formula>AND($H44 &gt; 0, ISNUMBER($H44))</formula>
    </cfRule>
    <cfRule type="expression" dxfId="2296" priority="140">
      <formula>AND($H44 = 0 * ISNUMBER($H44))</formula>
    </cfRule>
    <cfRule type="expression" dxfId="2295" priority="141">
      <formula>AND($H44 &lt; 0, ISNUMBER($H44))</formula>
    </cfRule>
  </conditionalFormatting>
  <conditionalFormatting sqref="A44:C63 J44:L63">
    <cfRule type="expression" dxfId="2294" priority="136">
      <formula>AND($K44 &gt; 0, ISNUMBER($K44))</formula>
    </cfRule>
    <cfRule type="expression" dxfId="2293" priority="137">
      <formula>AND($K44 = 0 * ISNUMBER($K44))</formula>
    </cfRule>
    <cfRule type="expression" dxfId="2292" priority="138">
      <formula>AND($K44 &lt; 0, ISNUMBER($K44))</formula>
    </cfRule>
  </conditionalFormatting>
  <conditionalFormatting sqref="D42:F43 E64:F64">
    <cfRule type="expression" dxfId="2291" priority="130">
      <formula>$E$64 &gt; 0</formula>
    </cfRule>
    <cfRule type="expression" dxfId="2290" priority="131">
      <formula>$E$64 = 0</formula>
    </cfRule>
    <cfRule type="expression" dxfId="2289" priority="132">
      <formula>$E$64 &lt; 0</formula>
    </cfRule>
  </conditionalFormatting>
  <conditionalFormatting sqref="G42:I43 H64:I64">
    <cfRule type="expression" dxfId="2288" priority="127">
      <formula>$H$64 &gt; 0</formula>
    </cfRule>
    <cfRule type="expression" dxfId="2287" priority="128">
      <formula>$H$64 = 0</formula>
    </cfRule>
    <cfRule type="expression" dxfId="2286" priority="129">
      <formula>$H$64 &lt; 0</formula>
    </cfRule>
  </conditionalFormatting>
  <conditionalFormatting sqref="J42:L43 K64:L64">
    <cfRule type="expression" dxfId="2285" priority="124">
      <formula>$K$64 &gt; 0</formula>
    </cfRule>
    <cfRule type="expression" dxfId="2284" priority="125">
      <formula>$K$64 = 0</formula>
    </cfRule>
    <cfRule type="expression" dxfId="2283" priority="126">
      <formula>$K$64 &lt; 0</formula>
    </cfRule>
  </conditionalFormatting>
  <conditionalFormatting sqref="M42:O43 N64:O64">
    <cfRule type="expression" dxfId="2282" priority="121">
      <formula>$N$64 &gt; 0</formula>
    </cfRule>
    <cfRule type="expression" dxfId="2281" priority="122">
      <formula>$N$64 = 0</formula>
    </cfRule>
    <cfRule type="expression" dxfId="2280" priority="123">
      <formula>$N$64 &lt; 0</formula>
    </cfRule>
  </conditionalFormatting>
  <conditionalFormatting sqref="A71:C90 M71:O90">
    <cfRule type="expression" dxfId="2279" priority="109">
      <formula>AND($N71 &gt; 0, ISNUMBER($N71))</formula>
    </cfRule>
    <cfRule type="expression" dxfId="2278" priority="110">
      <formula>AND($N71 = 0 * ISNUMBER($N71))</formula>
    </cfRule>
    <cfRule type="expression" dxfId="2277" priority="111">
      <formula>AND($N71 &lt; 0, ISNUMBER($N71))</formula>
    </cfRule>
  </conditionalFormatting>
  <conditionalFormatting sqref="A71:F90">
    <cfRule type="expression" dxfId="2276" priority="118">
      <formula>AND($E71 &gt; 0, ISNUMBER($E71))</formula>
    </cfRule>
    <cfRule type="expression" dxfId="2275" priority="119">
      <formula>AND($E71 = 0 * ISNUMBER($E71))</formula>
    </cfRule>
    <cfRule type="expression" dxfId="2274" priority="120">
      <formula>AND($E71 &lt; 0, ISNUMBER($E71))</formula>
    </cfRule>
  </conditionalFormatting>
  <conditionalFormatting sqref="A71:C90 G71:I90">
    <cfRule type="expression" dxfId="2273" priority="115">
      <formula>AND($H71 &gt; 0, ISNUMBER($H71))</formula>
    </cfRule>
    <cfRule type="expression" dxfId="2272" priority="116">
      <formula>AND($H71 = 0 * ISNUMBER($H71))</formula>
    </cfRule>
    <cfRule type="expression" dxfId="2271" priority="117">
      <formula>AND($H71 &lt; 0, ISNUMBER($H71))</formula>
    </cfRule>
  </conditionalFormatting>
  <conditionalFormatting sqref="A71:C90 J71:L90">
    <cfRule type="expression" dxfId="2270" priority="112">
      <formula>AND($K71 &gt; 0, ISNUMBER($K71))</formula>
    </cfRule>
    <cfRule type="expression" dxfId="2269" priority="113">
      <formula>AND($K71 = 0 * ISNUMBER($K71))</formula>
    </cfRule>
    <cfRule type="expression" dxfId="2268" priority="114">
      <formula>AND($K71 &lt; 0, ISNUMBER($K71))</formula>
    </cfRule>
  </conditionalFormatting>
  <conditionalFormatting sqref="D69:F70 E91:F91">
    <cfRule type="expression" dxfId="2267" priority="106">
      <formula>$E$91 &gt; 0</formula>
    </cfRule>
    <cfRule type="expression" dxfId="2266" priority="107">
      <formula>$E$91 = 0</formula>
    </cfRule>
    <cfRule type="expression" dxfId="2265" priority="108">
      <formula>$E$91 &lt; 0</formula>
    </cfRule>
  </conditionalFormatting>
  <conditionalFormatting sqref="G69:I70 H91:I91">
    <cfRule type="expression" dxfId="2264" priority="103">
      <formula>$H$91 &gt; 0</formula>
    </cfRule>
    <cfRule type="expression" dxfId="2263" priority="104">
      <formula>$H$91 = 0</formula>
    </cfRule>
    <cfRule type="expression" dxfId="2262" priority="105">
      <formula>$H$91 &lt; 0</formula>
    </cfRule>
  </conditionalFormatting>
  <conditionalFormatting sqref="J69:L70 K91:L91">
    <cfRule type="expression" dxfId="2261" priority="100">
      <formula>$K$91 &gt; 0</formula>
    </cfRule>
    <cfRule type="expression" dxfId="2260" priority="101">
      <formula>$K$91 = 0</formula>
    </cfRule>
    <cfRule type="expression" dxfId="2259" priority="102">
      <formula>$K$91 &lt; 0</formula>
    </cfRule>
  </conditionalFormatting>
  <conditionalFormatting sqref="M69:O70 N91:O91">
    <cfRule type="expression" dxfId="2258" priority="97">
      <formula>$N$91 &gt; 0</formula>
    </cfRule>
    <cfRule type="expression" dxfId="2257" priority="98">
      <formula>$N$91 = 0</formula>
    </cfRule>
    <cfRule type="expression" dxfId="2256" priority="99">
      <formula>$N$91 &lt; 0</formula>
    </cfRule>
  </conditionalFormatting>
  <conditionalFormatting sqref="A98:C117 M98:O117">
    <cfRule type="expression" dxfId="2255" priority="85">
      <formula>AND($N98 &gt; 0, ISNUMBER($N98))</formula>
    </cfRule>
    <cfRule type="expression" dxfId="2254" priority="86">
      <formula>AND($N98 = 0 * ISNUMBER($N98))</formula>
    </cfRule>
    <cfRule type="expression" dxfId="2253" priority="87">
      <formula>AND($N98 &lt; 0, ISNUMBER($N98))</formula>
    </cfRule>
  </conditionalFormatting>
  <conditionalFormatting sqref="A98:F117">
    <cfRule type="expression" dxfId="2252" priority="94">
      <formula>AND($E98 &gt; 0, ISNUMBER($E98))</formula>
    </cfRule>
    <cfRule type="expression" dxfId="2251" priority="95">
      <formula>AND($E98 = 0 * ISNUMBER($E98))</formula>
    </cfRule>
    <cfRule type="expression" dxfId="2250" priority="96">
      <formula>AND($E98 &lt; 0, ISNUMBER($E98))</formula>
    </cfRule>
  </conditionalFormatting>
  <conditionalFormatting sqref="A98:C117 G98:I117">
    <cfRule type="expression" dxfId="2249" priority="91">
      <formula>AND($H98 &gt; 0, ISNUMBER($H98))</formula>
    </cfRule>
    <cfRule type="expression" dxfId="2248" priority="92">
      <formula>AND($H98 = 0 * ISNUMBER($H98))</formula>
    </cfRule>
    <cfRule type="expression" dxfId="2247" priority="93">
      <formula>AND($H98 &lt; 0, ISNUMBER($H98))</formula>
    </cfRule>
  </conditionalFormatting>
  <conditionalFormatting sqref="A98:C117 J98:L117">
    <cfRule type="expression" dxfId="2246" priority="88">
      <formula>AND($K98 &gt; 0, ISNUMBER($K98))</formula>
    </cfRule>
    <cfRule type="expression" dxfId="2245" priority="89">
      <formula>AND($K98 = 0 * ISNUMBER($K98))</formula>
    </cfRule>
    <cfRule type="expression" dxfId="2244" priority="90">
      <formula>AND($K98 &lt; 0, ISNUMBER($K98))</formula>
    </cfRule>
  </conditionalFormatting>
  <conditionalFormatting sqref="D96:F97 E118:F118">
    <cfRule type="expression" dxfId="2243" priority="82">
      <formula>$E$118 &gt; 0</formula>
    </cfRule>
    <cfRule type="expression" dxfId="2242" priority="83">
      <formula>$E$118 = 0</formula>
    </cfRule>
    <cfRule type="expression" dxfId="2241" priority="84">
      <formula>$E$118 &lt; 0</formula>
    </cfRule>
  </conditionalFormatting>
  <conditionalFormatting sqref="G96:I97 H118:I118">
    <cfRule type="expression" dxfId="2240" priority="79">
      <formula>$H$118 &gt; 0</formula>
    </cfRule>
    <cfRule type="expression" dxfId="2239" priority="80">
      <formula>$H$118 = 0</formula>
    </cfRule>
    <cfRule type="expression" dxfId="2238" priority="81">
      <formula>$H$118 &lt; 0</formula>
    </cfRule>
  </conditionalFormatting>
  <conditionalFormatting sqref="J96:L97 K118:L118">
    <cfRule type="expression" dxfId="2237" priority="76">
      <formula>$K$118 &gt; 0</formula>
    </cfRule>
    <cfRule type="expression" dxfId="2236" priority="77">
      <formula>$K$118 = 0</formula>
    </cfRule>
    <cfRule type="expression" dxfId="2235" priority="78">
      <formula>$K$118 &lt; 0</formula>
    </cfRule>
  </conditionalFormatting>
  <conditionalFormatting sqref="M96:O97 N118:O118">
    <cfRule type="expression" dxfId="2234" priority="73">
      <formula>$N$118 &gt; 0</formula>
    </cfRule>
    <cfRule type="expression" dxfId="2233" priority="74">
      <formula>$N$118 = 0</formula>
    </cfRule>
    <cfRule type="expression" dxfId="2232" priority="75">
      <formula>$N$118 &lt; 0</formula>
    </cfRule>
  </conditionalFormatting>
  <conditionalFormatting sqref="A125:C144 M125:O144">
    <cfRule type="expression" dxfId="2231" priority="61">
      <formula>AND($N125 &gt; 0, ISNUMBER($N125))</formula>
    </cfRule>
    <cfRule type="expression" dxfId="2230" priority="62">
      <formula>AND($N125 = 0 * ISNUMBER($N125))</formula>
    </cfRule>
    <cfRule type="expression" dxfId="2229" priority="63">
      <formula>AND($N125 &lt; 0, ISNUMBER($N125))</formula>
    </cfRule>
  </conditionalFormatting>
  <conditionalFormatting sqref="A125:F144">
    <cfRule type="expression" dxfId="2228" priority="70">
      <formula>AND($E125 &gt; 0, ISNUMBER($E125))</formula>
    </cfRule>
    <cfRule type="expression" dxfId="2227" priority="71">
      <formula>AND($E125 = 0 * ISNUMBER($E125))</formula>
    </cfRule>
    <cfRule type="expression" dxfId="2226" priority="72">
      <formula>AND($E125 &lt; 0, ISNUMBER($E125))</formula>
    </cfRule>
  </conditionalFormatting>
  <conditionalFormatting sqref="A125:C144 G125:I144">
    <cfRule type="expression" dxfId="2225" priority="67">
      <formula>AND($H125 &gt; 0, ISNUMBER($H125))</formula>
    </cfRule>
    <cfRule type="expression" dxfId="2224" priority="68">
      <formula>AND($H125 = 0 * ISNUMBER($H125))</formula>
    </cfRule>
    <cfRule type="expression" dxfId="2223" priority="69">
      <formula>AND($H125 &lt; 0, ISNUMBER($H125))</formula>
    </cfRule>
  </conditionalFormatting>
  <conditionalFormatting sqref="A125:C144 J125:L144">
    <cfRule type="expression" dxfId="2222" priority="64">
      <formula>AND($K125 &gt; 0, ISNUMBER($K125))</formula>
    </cfRule>
    <cfRule type="expression" dxfId="2221" priority="65">
      <formula>AND($K125 = 0 * ISNUMBER($K125))</formula>
    </cfRule>
    <cfRule type="expression" dxfId="2220" priority="66">
      <formula>AND($K125 &lt; 0, ISNUMBER($K125))</formula>
    </cfRule>
  </conditionalFormatting>
  <conditionalFormatting sqref="D123:F124 E145:F145">
    <cfRule type="expression" dxfId="2219" priority="58">
      <formula>$E$145 &gt; 0</formula>
    </cfRule>
    <cfRule type="expression" dxfId="2218" priority="59">
      <formula>$E$145 = 0</formula>
    </cfRule>
    <cfRule type="expression" dxfId="2217" priority="60">
      <formula>$E$145 &lt; 0</formula>
    </cfRule>
  </conditionalFormatting>
  <conditionalFormatting sqref="G123:I124 H145:I145">
    <cfRule type="expression" dxfId="2216" priority="55">
      <formula>$H$145 &gt; 0</formula>
    </cfRule>
    <cfRule type="expression" dxfId="2215" priority="56">
      <formula>$H$145 = 0</formula>
    </cfRule>
    <cfRule type="expression" dxfId="2214" priority="57">
      <formula>$H$145 &lt; 0</formula>
    </cfRule>
  </conditionalFormatting>
  <conditionalFormatting sqref="J123:L124 K145:L145">
    <cfRule type="expression" dxfId="2213" priority="52">
      <formula>$K$145 &gt; 0</formula>
    </cfRule>
    <cfRule type="expression" dxfId="2212" priority="53">
      <formula>$K$145 = 0</formula>
    </cfRule>
    <cfRule type="expression" dxfId="2211" priority="54">
      <formula>$K$145 &lt; 0</formula>
    </cfRule>
  </conditionalFormatting>
  <conditionalFormatting sqref="M123:O124 N145:O145">
    <cfRule type="expression" dxfId="2210" priority="49">
      <formula>$N$145 &gt; 0</formula>
    </cfRule>
    <cfRule type="expression" dxfId="2209" priority="50">
      <formula>$N$145 = 0</formula>
    </cfRule>
    <cfRule type="expression" dxfId="2208" priority="51">
      <formula>$N$145 &lt; 0</formula>
    </cfRule>
  </conditionalFormatting>
  <conditionalFormatting sqref="A152:C171 M152:O171">
    <cfRule type="expression" dxfId="2207" priority="37">
      <formula>AND($N152 &gt; 0, ISNUMBER($N152))</formula>
    </cfRule>
    <cfRule type="expression" dxfId="2206" priority="38">
      <formula>AND($N152 = 0 * ISNUMBER($N152))</formula>
    </cfRule>
    <cfRule type="expression" dxfId="2205" priority="39">
      <formula>AND($N152 &lt; 0, ISNUMBER($N152))</formula>
    </cfRule>
  </conditionalFormatting>
  <conditionalFormatting sqref="A152:F171">
    <cfRule type="expression" dxfId="2204" priority="46">
      <formula>AND($E152 &gt; 0, ISNUMBER($E152))</formula>
    </cfRule>
    <cfRule type="expression" dxfId="2203" priority="47">
      <formula>AND($E152 = 0 * ISNUMBER($E152))</formula>
    </cfRule>
    <cfRule type="expression" dxfId="2202" priority="48">
      <formula>AND($E152 &lt; 0, ISNUMBER($E152))</formula>
    </cfRule>
  </conditionalFormatting>
  <conditionalFormatting sqref="A152:C171 G152:I171">
    <cfRule type="expression" dxfId="2201" priority="43">
      <formula>AND($H152 &gt; 0, ISNUMBER($H152))</formula>
    </cfRule>
    <cfRule type="expression" dxfId="2200" priority="44">
      <formula>AND($H152 = 0 * ISNUMBER($H152))</formula>
    </cfRule>
    <cfRule type="expression" dxfId="2199" priority="45">
      <formula>AND($H152 &lt; 0, ISNUMBER($H152))</formula>
    </cfRule>
  </conditionalFormatting>
  <conditionalFormatting sqref="A152:C171 J152:L171">
    <cfRule type="expression" dxfId="2198" priority="40">
      <formula>AND($K152 &gt; 0, ISNUMBER($K152))</formula>
    </cfRule>
    <cfRule type="expression" dxfId="2197" priority="41">
      <formula>AND($K152 = 0 * ISNUMBER($K152))</formula>
    </cfRule>
    <cfRule type="expression" dxfId="2196" priority="42">
      <formula>AND($K152 &lt; 0, ISNUMBER($K152))</formula>
    </cfRule>
  </conditionalFormatting>
  <conditionalFormatting sqref="D150:F151 E172:F172">
    <cfRule type="expression" dxfId="2195" priority="34">
      <formula>$E$172 &gt; 0</formula>
    </cfRule>
    <cfRule type="expression" dxfId="2194" priority="35">
      <formula>$E$172 = 0</formula>
    </cfRule>
    <cfRule type="expression" dxfId="2193" priority="36">
      <formula>$E$172 &lt; 0</formula>
    </cfRule>
  </conditionalFormatting>
  <conditionalFormatting sqref="G150:I151 H172:I172">
    <cfRule type="expression" dxfId="2192" priority="31">
      <formula>$H$172 &gt; 0</formula>
    </cfRule>
    <cfRule type="expression" dxfId="2191" priority="32">
      <formula>$H$172 = 0</formula>
    </cfRule>
    <cfRule type="expression" dxfId="2190" priority="33">
      <formula>$H$172 &lt; 0</formula>
    </cfRule>
  </conditionalFormatting>
  <conditionalFormatting sqref="J150:L151 K172:L172">
    <cfRule type="expression" dxfId="2189" priority="28">
      <formula>$K$172 &gt; 0</formula>
    </cfRule>
    <cfRule type="expression" dxfId="2188" priority="29">
      <formula>$K$172 = 0</formula>
    </cfRule>
    <cfRule type="expression" dxfId="2187" priority="30">
      <formula>$K$172 &lt; 0</formula>
    </cfRule>
  </conditionalFormatting>
  <conditionalFormatting sqref="M150:O151 N172:O172">
    <cfRule type="expression" dxfId="2186" priority="25">
      <formula>$N$172 &gt; 0</formula>
    </cfRule>
    <cfRule type="expression" dxfId="2185" priority="26">
      <formula>$N$172 = 0</formula>
    </cfRule>
    <cfRule type="expression" dxfId="2184" priority="27">
      <formula>$N$172 &lt; 0</formula>
    </cfRule>
  </conditionalFormatting>
  <conditionalFormatting sqref="A179:C198 M179:O198">
    <cfRule type="expression" dxfId="2183" priority="13">
      <formula>AND($N179 &gt; 0, ISNUMBER($N179))</formula>
    </cfRule>
    <cfRule type="expression" dxfId="2182" priority="14">
      <formula>AND($N179 = 0 * ISNUMBER($N179))</formula>
    </cfRule>
    <cfRule type="expression" dxfId="2181" priority="15">
      <formula>AND($N179 &lt; 0, ISNUMBER($N179))</formula>
    </cfRule>
  </conditionalFormatting>
  <conditionalFormatting sqref="A179:F198">
    <cfRule type="expression" dxfId="2180" priority="22">
      <formula>AND($E179 &gt; 0, ISNUMBER($E179))</formula>
    </cfRule>
    <cfRule type="expression" dxfId="2179" priority="23">
      <formula>AND($E179 = 0 * ISNUMBER($E179))</formula>
    </cfRule>
    <cfRule type="expression" dxfId="2178" priority="24">
      <formula>AND($E179 &lt; 0, ISNUMBER($E179))</formula>
    </cfRule>
  </conditionalFormatting>
  <conditionalFormatting sqref="A179:C198 G179:I198">
    <cfRule type="expression" dxfId="2177" priority="19">
      <formula>AND($H179 &gt; 0, ISNUMBER($H179))</formula>
    </cfRule>
    <cfRule type="expression" dxfId="2176" priority="20">
      <formula>AND($H179 = 0 * ISNUMBER($H179))</formula>
    </cfRule>
    <cfRule type="expression" dxfId="2175" priority="21">
      <formula>AND($H179 &lt; 0, ISNUMBER($H179))</formula>
    </cfRule>
  </conditionalFormatting>
  <conditionalFormatting sqref="A179:C198 J179:L198">
    <cfRule type="expression" dxfId="2174" priority="16">
      <formula>AND($K179 &gt; 0, ISNUMBER($K179))</formula>
    </cfRule>
    <cfRule type="expression" dxfId="2173" priority="17">
      <formula>AND($K179 = 0 * ISNUMBER($K179))</formula>
    </cfRule>
    <cfRule type="expression" dxfId="2172" priority="18">
      <formula>AND($K179 &lt; 0, ISNUMBER($K179))</formula>
    </cfRule>
  </conditionalFormatting>
  <conditionalFormatting sqref="D177:F178 E199:F199">
    <cfRule type="expression" dxfId="2171" priority="10">
      <formula>$E$199 &gt; 0</formula>
    </cfRule>
    <cfRule type="expression" dxfId="2170" priority="11">
      <formula>$E$199 = 0</formula>
    </cfRule>
    <cfRule type="expression" dxfId="2169" priority="12">
      <formula>$E$199 &lt; 0</formula>
    </cfRule>
  </conditionalFormatting>
  <conditionalFormatting sqref="G177:I178 H199:I199">
    <cfRule type="expression" dxfId="2168" priority="7">
      <formula>$H$199 &gt; 0</formula>
    </cfRule>
    <cfRule type="expression" dxfId="2167" priority="8">
      <formula>$H$199 = 0</formula>
    </cfRule>
    <cfRule type="expression" dxfId="2166" priority="9">
      <formula>$H$199 &lt; 0</formula>
    </cfRule>
  </conditionalFormatting>
  <conditionalFormatting sqref="J177:L178 K199:L199">
    <cfRule type="expression" dxfId="2165" priority="4">
      <formula>$K$199 &gt; 0</formula>
    </cfRule>
    <cfRule type="expression" dxfId="2164" priority="5">
      <formula>$K$199 = 0</formula>
    </cfRule>
    <cfRule type="expression" dxfId="2163" priority="6">
      <formula>$K$199 &lt; 0</formula>
    </cfRule>
  </conditionalFormatting>
  <conditionalFormatting sqref="M177:O178 N199:O199">
    <cfRule type="expression" dxfId="2162" priority="1">
      <formula>$N$199 &gt; 0</formula>
    </cfRule>
    <cfRule type="expression" dxfId="2161" priority="2">
      <formula>$N$199 = 0</formula>
    </cfRule>
    <cfRule type="expression" dxfId="21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44353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180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45310000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3.311624E-4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2021-06-06(일) 오전 00:00</v>
      </c>
      <c r="C15" s="289"/>
      <c r="D15" s="263" t="str">
        <f>TEXT($G$1, "[$-ko-KR]yyyy-mm-dd(ddd) ") &amp; "오후 14:00"</f>
        <v>2021-06-06(일) 오후 14:00</v>
      </c>
      <c r="E15" s="264"/>
      <c r="F15" s="265"/>
      <c r="G15" s="263" t="str">
        <f>TEXT($G$1, "[$-ko-KR]yyyy-mm-dd(ddd) ") &amp; "오후 19:00"</f>
        <v>2021-06-06(일) 오후 19:00</v>
      </c>
      <c r="H15" s="264"/>
      <c r="I15" s="265"/>
      <c r="J15" s="263" t="str">
        <f>TEXT($G$1, "[$-ko-KR]yyyy-mm-dd(ddd) ") &amp; "오후 21:00"</f>
        <v>2021-06-06(일) 오후 21:00</v>
      </c>
      <c r="K15" s="264"/>
      <c r="L15" s="265"/>
      <c r="M15" s="263" t="str">
        <f>TEXT($G$1+1, "[$-ko-KR]yyyy-mm-dd(ddd) ") &amp; "오전 00:00"</f>
        <v>2021-06-07(월)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39"/>
      <c r="R19" s="239"/>
      <c r="S19" s="239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39"/>
      <c r="R20" s="239"/>
      <c r="S20" s="239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39"/>
      <c r="R21" s="239"/>
      <c r="S21" s="23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180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45310000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3.311624E-4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2021-06-06(일) 오전 00:00</v>
      </c>
      <c r="C42" s="291"/>
      <c r="D42" s="263" t="str">
        <f>TEXT($G$1, "[$-ko-KR]yyyy-mm-dd(ddd) ") &amp; "오후 14:00"</f>
        <v>2021-06-06(일) 오후 14:00</v>
      </c>
      <c r="E42" s="264"/>
      <c r="F42" s="265"/>
      <c r="G42" s="263" t="str">
        <f>TEXT($G$1, "[$-ko-KR]yyyy-mm-dd(ddd) ") &amp; "오후 19:00"</f>
        <v>2021-06-06(일) 오후 19:00</v>
      </c>
      <c r="H42" s="264"/>
      <c r="I42" s="265"/>
      <c r="J42" s="263" t="str">
        <f>TEXT($G$1, "[$-ko-KR]yyyy-mm-dd(ddd) ") &amp; "오후 21:00"</f>
        <v>2021-06-06(일) 오후 21:00</v>
      </c>
      <c r="K42" s="264"/>
      <c r="L42" s="265"/>
      <c r="M42" s="263" t="str">
        <f>TEXT($G$1+1, "[$-ko-KR]yyyy-mm-dd(ddd) ") &amp; "오전 00:00"</f>
        <v>2021-06-07(월)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1" t="s">
        <v>58</v>
      </c>
      <c r="H43" s="182" t="s">
        <v>298</v>
      </c>
      <c r="I43" s="18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186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49"/>
      <c r="R44" s="249"/>
      <c r="S44" s="249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49"/>
      <c r="R45" s="249"/>
      <c r="S45" s="249"/>
    </row>
    <row r="46" spans="1:19" ht="17.25" customHeight="1" thickBot="1">
      <c r="A46" s="162" t="s">
        <v>172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39"/>
      <c r="R46" s="239"/>
      <c r="S46" s="239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39"/>
      <c r="R47" s="239"/>
      <c r="S47" s="239"/>
    </row>
    <row r="48" spans="1:19" ht="17.25" customHeight="1" thickBot="1">
      <c r="A48" s="163" t="s">
        <v>196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39"/>
      <c r="R48" s="239"/>
      <c r="S48" s="239"/>
    </row>
    <row r="49" spans="1:19" ht="17.25" customHeight="1" thickBot="1">
      <c r="A49" s="162" t="s">
        <v>222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39"/>
      <c r="R49" s="239"/>
      <c r="S49" s="239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39"/>
      <c r="R50" s="239"/>
      <c r="S50" s="239"/>
    </row>
    <row r="51" spans="1:19" ht="17.25" customHeight="1" thickBot="1">
      <c r="A51" s="162" t="s">
        <v>220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39"/>
      <c r="R51" s="239"/>
      <c r="S51" s="239"/>
    </row>
    <row r="52" spans="1:19" ht="17.25" customHeight="1" thickBot="1">
      <c r="A52" s="162" t="s">
        <v>228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236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40"/>
      <c r="R53" s="241"/>
      <c r="S53" s="242"/>
    </row>
    <row r="54" spans="1:19" ht="17.25" customHeight="1">
      <c r="A54" s="161" t="s">
        <v>266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43"/>
      <c r="R54" s="244"/>
      <c r="S54" s="245"/>
    </row>
    <row r="55" spans="1:19" ht="17.25" customHeight="1" thickBot="1">
      <c r="A55" s="162" t="s">
        <v>254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46"/>
      <c r="R55" s="247"/>
      <c r="S55" s="248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39"/>
      <c r="R56" s="239"/>
      <c r="S56" s="239"/>
    </row>
    <row r="57" spans="1:19" ht="17.25" customHeight="1" thickBot="1">
      <c r="A57" s="162" t="s">
        <v>268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49"/>
      <c r="R57" s="249"/>
      <c r="S57" s="249"/>
    </row>
    <row r="58" spans="1:19" ht="17.25" customHeight="1" thickBot="1">
      <c r="A58" s="163" t="s">
        <v>214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49"/>
      <c r="R58" s="249"/>
      <c r="S58" s="249"/>
    </row>
    <row r="59" spans="1:19" ht="17.25" customHeight="1" thickBot="1">
      <c r="A59" s="162" t="s">
        <v>218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39"/>
      <c r="R59" s="239"/>
      <c r="S59" s="239"/>
    </row>
    <row r="60" spans="1:19" ht="17.25" customHeight="1" thickBot="1">
      <c r="A60" s="162" t="s">
        <v>198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39"/>
      <c r="R60" s="239"/>
      <c r="S60" s="239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39"/>
      <c r="R61" s="239"/>
      <c r="S61" s="239"/>
    </row>
    <row r="62" spans="1:19" ht="17.25" customHeight="1">
      <c r="A62" s="162" t="s">
        <v>260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28"/>
      <c r="R62" s="229"/>
      <c r="S62" s="230"/>
    </row>
    <row r="63" spans="1:19" ht="17.25" customHeight="1" thickBot="1">
      <c r="A63" s="130" t="s">
        <v>278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301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301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301</v>
      </c>
      <c r="N64" s="27">
        <f>IF(COUNT(N44:N63), SUM(N44:N63) / COUNT(N44:N63), 0)</f>
        <v>3.166749302247894E-2</v>
      </c>
      <c r="O64" s="28">
        <f>SUM(O44:O63)</f>
        <v>63334.98604495787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180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45310000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3.311624E-4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2021-06-06(일) 오전 00:00</v>
      </c>
      <c r="C69" s="291"/>
      <c r="D69" s="263" t="str">
        <f>TEXT($G$1, "[$-ko-KR]yyyy-mm-dd(ddd) ") &amp; "오후 14:00"</f>
        <v>2021-06-06(일) 오후 14:00</v>
      </c>
      <c r="E69" s="264"/>
      <c r="F69" s="265"/>
      <c r="G69" s="263" t="str">
        <f>TEXT($G$1, "[$-ko-KR]yyyy-mm-dd(ddd) ") &amp; "오후 19:00"</f>
        <v>2021-06-06(일) 오후 19:00</v>
      </c>
      <c r="H69" s="264"/>
      <c r="I69" s="265"/>
      <c r="J69" s="263" t="str">
        <f>TEXT($G$1, "[$-ko-KR]yyyy-mm-dd(ddd) ") &amp; "오후 21:00"</f>
        <v>2021-06-06(일) 오후 21:00</v>
      </c>
      <c r="K69" s="264"/>
      <c r="L69" s="265"/>
      <c r="M69" s="263" t="str">
        <f>TEXT($G$1+1, "[$-ko-KR]yyyy-mm-dd(ddd) ") &amp; "오전 00:00"</f>
        <v>2021-06-07(월)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1" t="s">
        <v>58</v>
      </c>
      <c r="H70" s="182" t="s">
        <v>298</v>
      </c>
      <c r="I70" s="18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49"/>
      <c r="R71" s="249"/>
      <c r="S71" s="249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49"/>
      <c r="R72" s="249"/>
      <c r="S72" s="249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39"/>
      <c r="R73" s="239"/>
      <c r="S73" s="239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39"/>
      <c r="R74" s="239"/>
      <c r="S74" s="239"/>
    </row>
    <row r="75" spans="1:19" ht="17.25" thickBot="1">
      <c r="A75" s="163" t="s">
        <v>296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39"/>
      <c r="R75" s="239"/>
      <c r="S75" s="239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39"/>
      <c r="R76" s="239"/>
      <c r="S76" s="239"/>
    </row>
    <row r="77" spans="1:19" ht="17.25" thickBot="1">
      <c r="A77" s="162" t="s">
        <v>232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39"/>
      <c r="R77" s="239"/>
      <c r="S77" s="239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39"/>
      <c r="R78" s="239"/>
      <c r="S78" s="239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40"/>
      <c r="R80" s="241"/>
      <c r="S80" s="242"/>
    </row>
    <row r="81" spans="1:19">
      <c r="A81" s="161" t="s">
        <v>262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43"/>
      <c r="R81" s="244"/>
      <c r="S81" s="245"/>
    </row>
    <row r="82" spans="1:19" ht="17.25" thickBot="1">
      <c r="A82" s="162" t="s">
        <v>246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46"/>
      <c r="R82" s="247"/>
      <c r="S82" s="248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39"/>
      <c r="R83" s="239"/>
      <c r="S83" s="239"/>
    </row>
    <row r="84" spans="1:19" ht="17.25" thickBot="1">
      <c r="A84" s="162" t="s">
        <v>282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49"/>
      <c r="R84" s="249"/>
      <c r="S84" s="249"/>
    </row>
    <row r="85" spans="1:19" ht="17.25" thickBot="1">
      <c r="A85" s="163" t="s">
        <v>202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49"/>
      <c r="R85" s="249"/>
      <c r="S85" s="249"/>
    </row>
    <row r="86" spans="1:19" ht="17.25" thickBot="1">
      <c r="A86" s="162" t="s">
        <v>216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39"/>
      <c r="R86" s="239"/>
      <c r="S86" s="239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39"/>
      <c r="R87" s="239"/>
      <c r="S87" s="239"/>
    </row>
    <row r="88" spans="1:19" ht="17.25" thickBot="1">
      <c r="A88" s="162" t="s">
        <v>230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39"/>
      <c r="R88" s="239"/>
      <c r="S88" s="239"/>
    </row>
    <row r="89" spans="1:19">
      <c r="A89" s="162" t="s">
        <v>174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28"/>
      <c r="R89" s="229"/>
      <c r="S89" s="230"/>
    </row>
    <row r="90" spans="1:19" ht="17.25" thickBot="1">
      <c r="A90" s="130" t="s">
        <v>238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301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301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301</v>
      </c>
      <c r="N91" s="27">
        <f>IF(COUNT(N71:N90), SUM(N71:N90) / COUNT(N71:N90), 0)</f>
        <v>6.4065985974526797E-3</v>
      </c>
      <c r="O91" s="28">
        <f>SUM(O71:O90)</f>
        <v>12813.197194905359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180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45310000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3.311624E-4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2021-06-06(일) 오전 00:00</v>
      </c>
      <c r="C96" s="291"/>
      <c r="D96" s="263" t="str">
        <f>TEXT($G$1, "[$-ko-KR]yyyy-mm-dd(ddd) ") &amp; "오후 14:00"</f>
        <v>2021-06-06(일) 오후 14:00</v>
      </c>
      <c r="E96" s="264"/>
      <c r="F96" s="265"/>
      <c r="G96" s="263" t="str">
        <f>TEXT($G$1, "[$-ko-KR]yyyy-mm-dd(ddd) ") &amp; "오후 19:00"</f>
        <v>2021-06-06(일) 오후 19:00</v>
      </c>
      <c r="H96" s="264"/>
      <c r="I96" s="265"/>
      <c r="J96" s="263" t="str">
        <f>TEXT($G$1, "[$-ko-KR]yyyy-mm-dd(ddd) ") &amp; "오후 21:00"</f>
        <v>2021-06-06(일) 오후 21:00</v>
      </c>
      <c r="K96" s="264"/>
      <c r="L96" s="265"/>
      <c r="M96" s="263" t="str">
        <f>TEXT($G$1+1, "[$-ko-KR]yyyy-mm-dd(ddd) ") &amp; "오전 00:00"</f>
        <v>2021-06-07(월)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1" t="s">
        <v>58</v>
      </c>
      <c r="H97" s="182" t="s">
        <v>298</v>
      </c>
      <c r="I97" s="18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186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49"/>
      <c r="R98" s="249"/>
      <c r="S98" s="249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49"/>
      <c r="R99" s="249"/>
      <c r="S99" s="249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39"/>
      <c r="R100" s="239"/>
      <c r="S100" s="239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39"/>
      <c r="R101" s="239"/>
      <c r="S101" s="239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39"/>
      <c r="R102" s="239"/>
      <c r="S102" s="239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39"/>
      <c r="R103" s="239"/>
      <c r="S103" s="239"/>
    </row>
    <row r="104" spans="1:19" ht="17.25" thickBot="1">
      <c r="A104" s="162" t="s">
        <v>164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39"/>
      <c r="R104" s="239"/>
      <c r="S104" s="239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39"/>
      <c r="R105" s="239"/>
      <c r="S105" s="239"/>
    </row>
    <row r="106" spans="1:19" ht="17.25" thickBot="1">
      <c r="A106" s="162" t="s">
        <v>172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40"/>
      <c r="R107" s="241"/>
      <c r="S107" s="242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43"/>
      <c r="R108" s="244"/>
      <c r="S108" s="245"/>
    </row>
    <row r="109" spans="1:19" ht="17.25" thickBot="1">
      <c r="A109" s="162" t="s">
        <v>296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46"/>
      <c r="R109" s="247"/>
      <c r="S109" s="248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39"/>
      <c r="R110" s="239"/>
      <c r="S110" s="239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49"/>
      <c r="R111" s="249"/>
      <c r="S111" s="249"/>
    </row>
    <row r="112" spans="1:19" ht="17.25" thickBot="1">
      <c r="A112" s="163" t="s">
        <v>274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49"/>
      <c r="R112" s="249"/>
      <c r="S112" s="249"/>
    </row>
    <row r="113" spans="1:19" ht="17.25" thickBot="1">
      <c r="A113" s="162" t="s">
        <v>178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39"/>
      <c r="R113" s="239"/>
      <c r="S113" s="239"/>
    </row>
    <row r="114" spans="1:19" ht="17.25" thickBot="1">
      <c r="A114" s="162" t="s">
        <v>232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39"/>
      <c r="R114" s="239"/>
      <c r="S114" s="239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39"/>
      <c r="R115" s="239"/>
      <c r="S115" s="239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28"/>
      <c r="R116" s="229"/>
      <c r="S116" s="230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301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301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301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180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45310000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3.311624E-4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2021-06-06(일) 오전 00:00</v>
      </c>
      <c r="C123" s="291"/>
      <c r="D123" s="263" t="str">
        <f>TEXT($G$1, "[$-ko-KR]yyyy-mm-dd(ddd) ") &amp; "오후 14:00"</f>
        <v>2021-06-06(일) 오후 14:00</v>
      </c>
      <c r="E123" s="264"/>
      <c r="F123" s="265"/>
      <c r="G123" s="263" t="str">
        <f>TEXT($G$1, "[$-ko-KR]yyyy-mm-dd(ddd) ") &amp; "오후 19:00"</f>
        <v>2021-06-06(일) 오후 19:00</v>
      </c>
      <c r="H123" s="264"/>
      <c r="I123" s="265"/>
      <c r="J123" s="263" t="str">
        <f>TEXT($G$1, "[$-ko-KR]yyyy-mm-dd(ddd) ") &amp; "오후 21:00"</f>
        <v>2021-06-06(일) 오후 21:00</v>
      </c>
      <c r="K123" s="264"/>
      <c r="L123" s="265"/>
      <c r="M123" s="263" t="str">
        <f>TEXT($G$1+1, "[$-ko-KR]yyyy-mm-dd(ddd) ") &amp; "오전 00:00"</f>
        <v>2021-06-07(월)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1" t="s">
        <v>58</v>
      </c>
      <c r="H124" s="182" t="s">
        <v>298</v>
      </c>
      <c r="I124" s="18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222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49"/>
      <c r="R125" s="249"/>
      <c r="S125" s="249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49"/>
      <c r="R126" s="249"/>
      <c r="S126" s="249"/>
    </row>
    <row r="127" spans="1:19" ht="17.25" thickBot="1">
      <c r="A127" s="162" t="s">
        <v>220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39"/>
      <c r="R127" s="239"/>
      <c r="S127" s="239"/>
    </row>
    <row r="128" spans="1:19" ht="17.25" thickBot="1">
      <c r="A128" s="162" t="s">
        <v>228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39"/>
      <c r="R128" s="239"/>
      <c r="S128" s="239"/>
    </row>
    <row r="129" spans="1:19" ht="17.25" thickBot="1">
      <c r="A129" s="163" t="s">
        <v>236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39"/>
      <c r="R129" s="239"/>
      <c r="S129" s="239"/>
    </row>
    <row r="130" spans="1:19" ht="17.25" thickBot="1">
      <c r="A130" s="162" t="s">
        <v>266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39"/>
      <c r="R130" s="239"/>
      <c r="S130" s="239"/>
    </row>
    <row r="131" spans="1:19" ht="17.25" thickBot="1">
      <c r="A131" s="162" t="s">
        <v>254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39"/>
      <c r="R131" s="239"/>
      <c r="S131" s="239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39"/>
      <c r="R132" s="239"/>
      <c r="S132" s="239"/>
    </row>
    <row r="133" spans="1:19" ht="17.25" thickBot="1">
      <c r="A133" s="162" t="s">
        <v>268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214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40"/>
      <c r="R134" s="241"/>
      <c r="S134" s="242"/>
    </row>
    <row r="135" spans="1:19">
      <c r="A135" s="161" t="s">
        <v>218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43"/>
      <c r="R135" s="244"/>
      <c r="S135" s="245"/>
    </row>
    <row r="136" spans="1:19" ht="17.25" thickBot="1">
      <c r="A136" s="162" t="s">
        <v>198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46"/>
      <c r="R136" s="247"/>
      <c r="S136" s="248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39"/>
      <c r="R137" s="239"/>
      <c r="S137" s="239"/>
    </row>
    <row r="138" spans="1:19" ht="17.25" thickBot="1">
      <c r="A138" s="162" t="s">
        <v>260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49"/>
      <c r="R138" s="249"/>
      <c r="S138" s="249"/>
    </row>
    <row r="139" spans="1:19" ht="17.25" thickBot="1">
      <c r="A139" s="163" t="s">
        <v>278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49"/>
      <c r="R139" s="249"/>
      <c r="S139" s="249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39"/>
      <c r="R140" s="239"/>
      <c r="S140" s="239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39"/>
      <c r="R141" s="239"/>
      <c r="S141" s="239"/>
    </row>
    <row r="142" spans="1:19" ht="17.25" thickBot="1">
      <c r="A142" s="162" t="s">
        <v>264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39"/>
      <c r="R142" s="239"/>
      <c r="S142" s="239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28"/>
      <c r="R143" s="229"/>
      <c r="S143" s="230"/>
    </row>
    <row r="144" spans="1:19" ht="17.25" thickBot="1">
      <c r="A144" s="130" t="s">
        <v>212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301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301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301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180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45310000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3.311624E-4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2021-06-06(일) 오전 00:00</v>
      </c>
      <c r="C150" s="291"/>
      <c r="D150" s="263" t="str">
        <f>TEXT($G$1, "[$-ko-KR]yyyy-mm-dd(ddd) ") &amp; "오후 14:00"</f>
        <v>2021-06-06(일) 오후 14:00</v>
      </c>
      <c r="E150" s="264"/>
      <c r="F150" s="265"/>
      <c r="G150" s="263" t="str">
        <f>TEXT($G$1, "[$-ko-KR]yyyy-mm-dd(ddd) ") &amp; "오후 19:00"</f>
        <v>2021-06-06(일) 오후 19:00</v>
      </c>
      <c r="H150" s="264"/>
      <c r="I150" s="265"/>
      <c r="J150" s="263" t="str">
        <f>TEXT($G$1, "[$-ko-KR]yyyy-mm-dd(ddd) ") &amp; "오후 21:00"</f>
        <v>2021-06-06(일) 오후 21:00</v>
      </c>
      <c r="K150" s="264"/>
      <c r="L150" s="265"/>
      <c r="M150" s="263" t="str">
        <f>TEXT($G$1+1, "[$-ko-KR]yyyy-mm-dd(ddd) ") &amp; "오전 00:00"</f>
        <v>2021-06-07(월)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1" t="s">
        <v>58</v>
      </c>
      <c r="H151" s="182" t="s">
        <v>298</v>
      </c>
      <c r="I151" s="18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284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49"/>
      <c r="R152" s="249"/>
      <c r="S152" s="249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49"/>
      <c r="R153" s="249"/>
      <c r="S153" s="249"/>
    </row>
    <row r="154" spans="1:19" ht="17.25" thickBot="1">
      <c r="A154" s="162" t="s">
        <v>234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39"/>
      <c r="R154" s="239"/>
      <c r="S154" s="239"/>
    </row>
    <row r="155" spans="1:19" ht="17.25" thickBot="1">
      <c r="A155" s="162" t="s">
        <v>258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39"/>
      <c r="R155" s="239"/>
      <c r="S155" s="239"/>
    </row>
    <row r="156" spans="1:19" ht="17.25" thickBot="1">
      <c r="A156" s="163" t="s">
        <v>182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39"/>
      <c r="R156" s="239"/>
      <c r="S156" s="239"/>
    </row>
    <row r="157" spans="1:19" ht="17.25" thickBot="1">
      <c r="A157" s="162" t="s">
        <v>240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39"/>
      <c r="R157" s="239"/>
      <c r="S157" s="239"/>
    </row>
    <row r="158" spans="1:19" ht="17.25" thickBot="1">
      <c r="A158" s="162" t="s">
        <v>208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39"/>
      <c r="R158" s="239"/>
      <c r="S158" s="239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39"/>
      <c r="R159" s="239"/>
      <c r="S159" s="239"/>
    </row>
    <row r="160" spans="1:19" ht="17.25" thickBot="1">
      <c r="A160" s="162" t="s">
        <v>200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170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40"/>
      <c r="R161" s="241"/>
      <c r="S161" s="242"/>
    </row>
    <row r="162" spans="1:19">
      <c r="A162" s="161" t="s">
        <v>226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43"/>
      <c r="R162" s="244"/>
      <c r="S162" s="245"/>
    </row>
    <row r="163" spans="1:19" ht="17.25" thickBot="1">
      <c r="A163" s="162" t="s">
        <v>250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46"/>
      <c r="R163" s="247"/>
      <c r="S163" s="248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39"/>
      <c r="R164" s="239"/>
      <c r="S164" s="239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49"/>
      <c r="R165" s="249"/>
      <c r="S165" s="249"/>
    </row>
    <row r="166" spans="1:19" ht="17.25" thickBot="1">
      <c r="A166" s="163" t="s">
        <v>168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49"/>
      <c r="R166" s="249"/>
      <c r="S166" s="249"/>
    </row>
    <row r="167" spans="1:19" ht="17.25" thickBot="1">
      <c r="A167" s="162" t="s">
        <v>270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39"/>
      <c r="R167" s="239"/>
      <c r="S167" s="239"/>
    </row>
    <row r="168" spans="1:19" ht="17.25" thickBot="1">
      <c r="A168" s="162" t="s">
        <v>210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39"/>
      <c r="R168" s="239"/>
      <c r="S168" s="239"/>
    </row>
    <row r="169" spans="1:19" ht="17.25" thickBot="1">
      <c r="A169" s="162" t="s">
        <v>256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39"/>
      <c r="R169" s="239"/>
      <c r="S169" s="239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28"/>
      <c r="R170" s="229"/>
      <c r="S170" s="230"/>
    </row>
    <row r="171" spans="1:19" ht="17.25" thickBot="1">
      <c r="A171" s="130" t="s">
        <v>252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301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301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301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180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45310000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3.311624E-4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2021-06-06(일) 오전 00:00</v>
      </c>
      <c r="C177" s="291"/>
      <c r="D177" s="263" t="str">
        <f>TEXT($G$1, "[$-ko-KR]yyyy-mm-dd(ddd) ") &amp; "오후 14:00"</f>
        <v>2021-06-06(일) 오후 14:00</v>
      </c>
      <c r="E177" s="264"/>
      <c r="F177" s="265"/>
      <c r="G177" s="263" t="str">
        <f>TEXT($G$1, "[$-ko-KR]yyyy-mm-dd(ddd) ") &amp; "오후 19:00"</f>
        <v>2021-06-06(일) 오후 19:00</v>
      </c>
      <c r="H177" s="264"/>
      <c r="I177" s="265"/>
      <c r="J177" s="263" t="str">
        <f>TEXT($G$1, "[$-ko-KR]yyyy-mm-dd(ddd) ") &amp; "오후 21:00"</f>
        <v>2021-06-06(일) 오후 21:00</v>
      </c>
      <c r="K177" s="264"/>
      <c r="L177" s="265"/>
      <c r="M177" s="263" t="str">
        <f>TEXT($G$1+1, "[$-ko-KR]yyyy-mm-dd(ddd) ") &amp; "오전 00:00"</f>
        <v>2021-06-07(월)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1" t="s">
        <v>58</v>
      </c>
      <c r="H178" s="182" t="s">
        <v>298</v>
      </c>
      <c r="I178" s="18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278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49"/>
      <c r="R179" s="249"/>
      <c r="S179" s="249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49"/>
      <c r="R180" s="249"/>
      <c r="S180" s="249"/>
    </row>
    <row r="181" spans="1:19" ht="17.25" thickBot="1">
      <c r="A181" s="162" t="s">
        <v>168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39"/>
      <c r="R181" s="239"/>
      <c r="S181" s="239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39"/>
      <c r="R182" s="239"/>
      <c r="S182" s="239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39"/>
      <c r="R183" s="239"/>
      <c r="S183" s="239"/>
    </row>
    <row r="184" spans="1:19" ht="17.25" thickBot="1">
      <c r="A184" s="162" t="s">
        <v>242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39"/>
      <c r="R184" s="239"/>
      <c r="S184" s="239"/>
    </row>
    <row r="185" spans="1:19" ht="17.25" thickBot="1">
      <c r="A185" s="162" t="s">
        <v>270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39"/>
      <c r="R185" s="239"/>
      <c r="S185" s="239"/>
    </row>
    <row r="186" spans="1:19" ht="17.25" thickBot="1">
      <c r="A186" s="162" t="s">
        <v>210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39"/>
      <c r="R186" s="239"/>
      <c r="S186" s="239"/>
    </row>
    <row r="187" spans="1:19" ht="17.25" thickBot="1">
      <c r="A187" s="162" t="s">
        <v>166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256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40"/>
      <c r="R188" s="241"/>
      <c r="S188" s="242"/>
    </row>
    <row r="189" spans="1:19">
      <c r="A189" s="161" t="s">
        <v>272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43"/>
      <c r="R189" s="244"/>
      <c r="S189" s="245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46"/>
      <c r="R190" s="247"/>
      <c r="S190" s="248"/>
    </row>
    <row r="191" spans="1:19" ht="17.25" thickBot="1">
      <c r="A191" s="162" t="s">
        <v>264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39"/>
      <c r="R191" s="239"/>
      <c r="S191" s="239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49"/>
      <c r="R192" s="249"/>
      <c r="S192" s="249"/>
    </row>
    <row r="193" spans="1:19" ht="17.25" thickBot="1">
      <c r="A193" s="163" t="s">
        <v>206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49"/>
      <c r="R193" s="249"/>
      <c r="S193" s="249"/>
    </row>
    <row r="194" spans="1:19" ht="17.25" thickBot="1">
      <c r="A194" s="162" t="s">
        <v>252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39"/>
      <c r="R194" s="239"/>
      <c r="S194" s="239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39"/>
      <c r="R195" s="239"/>
      <c r="S195" s="239"/>
    </row>
    <row r="196" spans="1:19" ht="17.25" thickBot="1">
      <c r="A196" s="162" t="s">
        <v>212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39"/>
      <c r="R196" s="239"/>
      <c r="S196" s="239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28"/>
      <c r="R197" s="229"/>
      <c r="S197" s="230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301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301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301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34"/>
      <c r="R199" s="235"/>
      <c r="S199" s="23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49" priority="157">
      <formula>AND($N17 &gt; 0, ISNUMBER($N17))</formula>
    </cfRule>
    <cfRule type="expression" dxfId="2148" priority="158">
      <formula>AND($N17 = 0 * ISNUMBER($N17))</formula>
    </cfRule>
    <cfRule type="expression" dxfId="2147" priority="159">
      <formula>AND($N17 &lt; 0, ISNUMBER($N17))</formula>
    </cfRule>
  </conditionalFormatting>
  <conditionalFormatting sqref="A17:F36">
    <cfRule type="expression" dxfId="2146" priority="166">
      <formula>AND($E17 &gt; 0, ISNUMBER($E17))</formula>
    </cfRule>
    <cfRule type="expression" dxfId="2145" priority="167">
      <formula>AND($E17 = 0 * ISNUMBER($E17))</formula>
    </cfRule>
    <cfRule type="expression" dxfId="2144" priority="168">
      <formula>AND($E17 &lt; 0, ISNUMBER($E17))</formula>
    </cfRule>
  </conditionalFormatting>
  <conditionalFormatting sqref="A17:C36 G17:I36">
    <cfRule type="expression" dxfId="2143" priority="163">
      <formula>AND($H17 &gt; 0, ISNUMBER($H17))</formula>
    </cfRule>
    <cfRule type="expression" dxfId="2142" priority="164">
      <formula>AND($H17 = 0 * ISNUMBER($H17))</formula>
    </cfRule>
    <cfRule type="expression" dxfId="2141" priority="165">
      <formula>AND($H17 &lt; 0, ISNUMBER($H17))</formula>
    </cfRule>
  </conditionalFormatting>
  <conditionalFormatting sqref="A17:C36 J17:L36">
    <cfRule type="expression" dxfId="2140" priority="160">
      <formula>AND($K17 &gt; 0, ISNUMBER($K17))</formula>
    </cfRule>
    <cfRule type="expression" dxfId="2139" priority="161">
      <formula>AND($K17 = 0 * ISNUMBER($K17))</formula>
    </cfRule>
    <cfRule type="expression" dxfId="2138" priority="162">
      <formula>AND($K17 &lt; 0, ISNUMBER($K17))</formula>
    </cfRule>
  </conditionalFormatting>
  <conditionalFormatting sqref="D15:F16 E37:F37">
    <cfRule type="expression" dxfId="2137" priority="154">
      <formula>$E$37 &gt; 0</formula>
    </cfRule>
    <cfRule type="expression" dxfId="2136" priority="155">
      <formula>$E$37 = 0</formula>
    </cfRule>
    <cfRule type="expression" dxfId="2135" priority="156">
      <formula>$E$37 &lt; 0</formula>
    </cfRule>
  </conditionalFormatting>
  <conditionalFormatting sqref="G15:I16 H37:I37">
    <cfRule type="expression" dxfId="2134" priority="151">
      <formula>$H$37 &gt; 0</formula>
    </cfRule>
    <cfRule type="expression" dxfId="2133" priority="152">
      <formula>$H$37 = 0</formula>
    </cfRule>
    <cfRule type="expression" dxfId="2132" priority="153">
      <formula>$H$37 &lt; 0</formula>
    </cfRule>
  </conditionalFormatting>
  <conditionalFormatting sqref="J15:L16 K37:L37">
    <cfRule type="expression" dxfId="2131" priority="148">
      <formula>$K$37 &gt; 0</formula>
    </cfRule>
    <cfRule type="expression" dxfId="2130" priority="149">
      <formula>$K$37 = 0</formula>
    </cfRule>
    <cfRule type="expression" dxfId="2129" priority="150">
      <formula>$K$37 &lt; 0</formula>
    </cfRule>
  </conditionalFormatting>
  <conditionalFormatting sqref="M15:O16 N37:O37">
    <cfRule type="expression" dxfId="2128" priority="145">
      <formula>$N$37 &gt; 0</formula>
    </cfRule>
    <cfRule type="expression" dxfId="2127" priority="146">
      <formula>$N$37 = 0</formula>
    </cfRule>
    <cfRule type="expression" dxfId="2126" priority="147">
      <formula>$N$37 &lt; 0</formula>
    </cfRule>
  </conditionalFormatting>
  <conditionalFormatting sqref="A44:C63 M44:O63">
    <cfRule type="expression" dxfId="2125" priority="133">
      <formula>AND($N44 &gt; 0, ISNUMBER($N44))</formula>
    </cfRule>
    <cfRule type="expression" dxfId="2124" priority="134">
      <formula>AND($N44 = 0 * ISNUMBER($N44))</formula>
    </cfRule>
    <cfRule type="expression" dxfId="2123" priority="135">
      <formula>AND($N44 &lt; 0, ISNUMBER($N44))</formula>
    </cfRule>
  </conditionalFormatting>
  <conditionalFormatting sqref="A44:F63">
    <cfRule type="expression" dxfId="2122" priority="142">
      <formula>AND($E44 &gt; 0, ISNUMBER($E44))</formula>
    </cfRule>
    <cfRule type="expression" dxfId="2121" priority="143">
      <formula>AND($E44 = 0 * ISNUMBER($E44))</formula>
    </cfRule>
    <cfRule type="expression" dxfId="2120" priority="144">
      <formula>AND($E44 &lt; 0, ISNUMBER($E44))</formula>
    </cfRule>
  </conditionalFormatting>
  <conditionalFormatting sqref="A44:C63 G44:I63">
    <cfRule type="expression" dxfId="2119" priority="139">
      <formula>AND($H44 &gt; 0, ISNUMBER($H44))</formula>
    </cfRule>
    <cfRule type="expression" dxfId="2118" priority="140">
      <formula>AND($H44 = 0 * ISNUMBER($H44))</formula>
    </cfRule>
    <cfRule type="expression" dxfId="2117" priority="141">
      <formula>AND($H44 &lt; 0, ISNUMBER($H44))</formula>
    </cfRule>
  </conditionalFormatting>
  <conditionalFormatting sqref="A44:C63 J44:L63">
    <cfRule type="expression" dxfId="2116" priority="136">
      <formula>AND($K44 &gt; 0, ISNUMBER($K44))</formula>
    </cfRule>
    <cfRule type="expression" dxfId="2115" priority="137">
      <formula>AND($K44 = 0 * ISNUMBER($K44))</formula>
    </cfRule>
    <cfRule type="expression" dxfId="2114" priority="138">
      <formula>AND($K44 &lt; 0, ISNUMBER($K44))</formula>
    </cfRule>
  </conditionalFormatting>
  <conditionalFormatting sqref="D42:F43 E64:F64">
    <cfRule type="expression" dxfId="2113" priority="130">
      <formula>$E$64 &gt; 0</formula>
    </cfRule>
    <cfRule type="expression" dxfId="2112" priority="131">
      <formula>$E$64 = 0</formula>
    </cfRule>
    <cfRule type="expression" dxfId="2111" priority="132">
      <formula>$E$64 &lt; 0</formula>
    </cfRule>
  </conditionalFormatting>
  <conditionalFormatting sqref="G42:I43 H64:I64">
    <cfRule type="expression" dxfId="2110" priority="127">
      <formula>$H$64 &gt; 0</formula>
    </cfRule>
    <cfRule type="expression" dxfId="2109" priority="128">
      <formula>$H$64 = 0</formula>
    </cfRule>
    <cfRule type="expression" dxfId="2108" priority="129">
      <formula>$H$64 &lt; 0</formula>
    </cfRule>
  </conditionalFormatting>
  <conditionalFormatting sqref="J42:L43 K64:L64">
    <cfRule type="expression" dxfId="2107" priority="124">
      <formula>$K$64 &gt; 0</formula>
    </cfRule>
    <cfRule type="expression" dxfId="2106" priority="125">
      <formula>$K$64 = 0</formula>
    </cfRule>
    <cfRule type="expression" dxfId="2105" priority="126">
      <formula>$K$64 &lt; 0</formula>
    </cfRule>
  </conditionalFormatting>
  <conditionalFormatting sqref="M42:O43 N64:O64">
    <cfRule type="expression" dxfId="2104" priority="121">
      <formula>$N$64 &gt; 0</formula>
    </cfRule>
    <cfRule type="expression" dxfId="2103" priority="122">
      <formula>$N$64 = 0</formula>
    </cfRule>
    <cfRule type="expression" dxfId="2102" priority="123">
      <formula>$N$64 &lt; 0</formula>
    </cfRule>
  </conditionalFormatting>
  <conditionalFormatting sqref="A71:C90 M71:O90">
    <cfRule type="expression" dxfId="2101" priority="109">
      <formula>AND($N71 &gt; 0, ISNUMBER($N71))</formula>
    </cfRule>
    <cfRule type="expression" dxfId="2100" priority="110">
      <formula>AND($N71 = 0 * ISNUMBER($N71))</formula>
    </cfRule>
    <cfRule type="expression" dxfId="2099" priority="111">
      <formula>AND($N71 &lt; 0, ISNUMBER($N71))</formula>
    </cfRule>
  </conditionalFormatting>
  <conditionalFormatting sqref="A71:F90">
    <cfRule type="expression" dxfId="2098" priority="118">
      <formula>AND($E71 &gt; 0, ISNUMBER($E71))</formula>
    </cfRule>
    <cfRule type="expression" dxfId="2097" priority="119">
      <formula>AND($E71 = 0 * ISNUMBER($E71))</formula>
    </cfRule>
    <cfRule type="expression" dxfId="2096" priority="120">
      <formula>AND($E71 &lt; 0, ISNUMBER($E71))</formula>
    </cfRule>
  </conditionalFormatting>
  <conditionalFormatting sqref="A71:C90 G71:I90">
    <cfRule type="expression" dxfId="2095" priority="115">
      <formula>AND($H71 &gt; 0, ISNUMBER($H71))</formula>
    </cfRule>
    <cfRule type="expression" dxfId="2094" priority="116">
      <formula>AND($H71 = 0 * ISNUMBER($H71))</formula>
    </cfRule>
    <cfRule type="expression" dxfId="2093" priority="117">
      <formula>AND($H71 &lt; 0, ISNUMBER($H71))</formula>
    </cfRule>
  </conditionalFormatting>
  <conditionalFormatting sqref="A71:C90 J71:L90">
    <cfRule type="expression" dxfId="2092" priority="112">
      <formula>AND($K71 &gt; 0, ISNUMBER($K71))</formula>
    </cfRule>
    <cfRule type="expression" dxfId="2091" priority="113">
      <formula>AND($K71 = 0 * ISNUMBER($K71))</formula>
    </cfRule>
    <cfRule type="expression" dxfId="2090" priority="114">
      <formula>AND($K71 &lt; 0, ISNUMBER($K71))</formula>
    </cfRule>
  </conditionalFormatting>
  <conditionalFormatting sqref="D69:F70 E91:F91">
    <cfRule type="expression" dxfId="2089" priority="106">
      <formula>$E$91 &gt; 0</formula>
    </cfRule>
    <cfRule type="expression" dxfId="2088" priority="107">
      <formula>$E$91 = 0</formula>
    </cfRule>
    <cfRule type="expression" dxfId="2087" priority="108">
      <formula>$E$91 &lt; 0</formula>
    </cfRule>
  </conditionalFormatting>
  <conditionalFormatting sqref="G69:I70 H91:I91">
    <cfRule type="expression" dxfId="2086" priority="103">
      <formula>$H$91 &gt; 0</formula>
    </cfRule>
    <cfRule type="expression" dxfId="2085" priority="104">
      <formula>$H$91 = 0</formula>
    </cfRule>
    <cfRule type="expression" dxfId="2084" priority="105">
      <formula>$H$91 &lt; 0</formula>
    </cfRule>
  </conditionalFormatting>
  <conditionalFormatting sqref="J69:L70 K91:L91">
    <cfRule type="expression" dxfId="2083" priority="100">
      <formula>$K$91 &gt; 0</formula>
    </cfRule>
    <cfRule type="expression" dxfId="2082" priority="101">
      <formula>$K$91 = 0</formula>
    </cfRule>
    <cfRule type="expression" dxfId="2081" priority="102">
      <formula>$K$91 &lt; 0</formula>
    </cfRule>
  </conditionalFormatting>
  <conditionalFormatting sqref="M69:O70 N91:O91">
    <cfRule type="expression" dxfId="2080" priority="97">
      <formula>$N$91 &gt; 0</formula>
    </cfRule>
    <cfRule type="expression" dxfId="2079" priority="98">
      <formula>$N$91 = 0</formula>
    </cfRule>
    <cfRule type="expression" dxfId="2078" priority="99">
      <formula>$N$91 &lt; 0</formula>
    </cfRule>
  </conditionalFormatting>
  <conditionalFormatting sqref="A98:C117 M98:O117">
    <cfRule type="expression" dxfId="2077" priority="85">
      <formula>AND($N98 &gt; 0, ISNUMBER($N98))</formula>
    </cfRule>
    <cfRule type="expression" dxfId="2076" priority="86">
      <formula>AND($N98 = 0 * ISNUMBER($N98))</formula>
    </cfRule>
    <cfRule type="expression" dxfId="2075" priority="87">
      <formula>AND($N98 &lt; 0, ISNUMBER($N98))</formula>
    </cfRule>
  </conditionalFormatting>
  <conditionalFormatting sqref="A98:F117">
    <cfRule type="expression" dxfId="2074" priority="94">
      <formula>AND($E98 &gt; 0, ISNUMBER($E98))</formula>
    </cfRule>
    <cfRule type="expression" dxfId="2073" priority="95">
      <formula>AND($E98 = 0 * ISNUMBER($E98))</formula>
    </cfRule>
    <cfRule type="expression" dxfId="2072" priority="96">
      <formula>AND($E98 &lt; 0, ISNUMBER($E98))</formula>
    </cfRule>
  </conditionalFormatting>
  <conditionalFormatting sqref="A98:C117 G98:I117">
    <cfRule type="expression" dxfId="2071" priority="91">
      <formula>AND($H98 &gt; 0, ISNUMBER($H98))</formula>
    </cfRule>
    <cfRule type="expression" dxfId="2070" priority="92">
      <formula>AND($H98 = 0 * ISNUMBER($H98))</formula>
    </cfRule>
    <cfRule type="expression" dxfId="2069" priority="93">
      <formula>AND($H98 &lt; 0, ISNUMBER($H98))</formula>
    </cfRule>
  </conditionalFormatting>
  <conditionalFormatting sqref="A98:C117 J98:L117">
    <cfRule type="expression" dxfId="2068" priority="88">
      <formula>AND($K98 &gt; 0, ISNUMBER($K98))</formula>
    </cfRule>
    <cfRule type="expression" dxfId="2067" priority="89">
      <formula>AND($K98 = 0 * ISNUMBER($K98))</formula>
    </cfRule>
    <cfRule type="expression" dxfId="2066" priority="90">
      <formula>AND($K98 &lt; 0, ISNUMBER($K98))</formula>
    </cfRule>
  </conditionalFormatting>
  <conditionalFormatting sqref="D96:F97 E118:F118">
    <cfRule type="expression" dxfId="2065" priority="82">
      <formula>$E$118 &gt; 0</formula>
    </cfRule>
    <cfRule type="expression" dxfId="2064" priority="83">
      <formula>$E$118 = 0</formula>
    </cfRule>
    <cfRule type="expression" dxfId="2063" priority="84">
      <formula>$E$118 &lt; 0</formula>
    </cfRule>
  </conditionalFormatting>
  <conditionalFormatting sqref="G96:I97 H118:I118">
    <cfRule type="expression" dxfId="2062" priority="79">
      <formula>$H$118 &gt; 0</formula>
    </cfRule>
    <cfRule type="expression" dxfId="2061" priority="80">
      <formula>$H$118 = 0</formula>
    </cfRule>
    <cfRule type="expression" dxfId="2060" priority="81">
      <formula>$H$118 &lt; 0</formula>
    </cfRule>
  </conditionalFormatting>
  <conditionalFormatting sqref="J96:L97 K118:L118">
    <cfRule type="expression" dxfId="2059" priority="76">
      <formula>$K$118 &gt; 0</formula>
    </cfRule>
    <cfRule type="expression" dxfId="2058" priority="77">
      <formula>$K$118 = 0</formula>
    </cfRule>
    <cfRule type="expression" dxfId="2057" priority="78">
      <formula>$K$118 &lt; 0</formula>
    </cfRule>
  </conditionalFormatting>
  <conditionalFormatting sqref="M96:O97 N118:O118">
    <cfRule type="expression" dxfId="2056" priority="73">
      <formula>$N$118 &gt; 0</formula>
    </cfRule>
    <cfRule type="expression" dxfId="2055" priority="74">
      <formula>$N$118 = 0</formula>
    </cfRule>
    <cfRule type="expression" dxfId="2054" priority="75">
      <formula>$N$118 &lt; 0</formula>
    </cfRule>
  </conditionalFormatting>
  <conditionalFormatting sqref="A125:C144 M125:O144">
    <cfRule type="expression" dxfId="2053" priority="61">
      <formula>AND($N125 &gt; 0, ISNUMBER($N125))</formula>
    </cfRule>
    <cfRule type="expression" dxfId="2052" priority="62">
      <formula>AND($N125 = 0 * ISNUMBER($N125))</formula>
    </cfRule>
    <cfRule type="expression" dxfId="2051" priority="63">
      <formula>AND($N125 &lt; 0, ISNUMBER($N125))</formula>
    </cfRule>
  </conditionalFormatting>
  <conditionalFormatting sqref="A125:F144">
    <cfRule type="expression" dxfId="2050" priority="70">
      <formula>AND($E125 &gt; 0, ISNUMBER($E125))</formula>
    </cfRule>
    <cfRule type="expression" dxfId="2049" priority="71">
      <formula>AND($E125 = 0 * ISNUMBER($E125))</formula>
    </cfRule>
    <cfRule type="expression" dxfId="2048" priority="72">
      <formula>AND($E125 &lt; 0, ISNUMBER($E125))</formula>
    </cfRule>
  </conditionalFormatting>
  <conditionalFormatting sqref="A125:C144 G125:I144">
    <cfRule type="expression" dxfId="2047" priority="67">
      <formula>AND($H125 &gt; 0, ISNUMBER($H125))</formula>
    </cfRule>
    <cfRule type="expression" dxfId="2046" priority="68">
      <formula>AND($H125 = 0 * ISNUMBER($H125))</formula>
    </cfRule>
    <cfRule type="expression" dxfId="2045" priority="69">
      <formula>AND($H125 &lt; 0, ISNUMBER($H125))</formula>
    </cfRule>
  </conditionalFormatting>
  <conditionalFormatting sqref="A125:C144 J125:L144">
    <cfRule type="expression" dxfId="2044" priority="64">
      <formula>AND($K125 &gt; 0, ISNUMBER($K125))</formula>
    </cfRule>
    <cfRule type="expression" dxfId="2043" priority="65">
      <formula>AND($K125 = 0 * ISNUMBER($K125))</formula>
    </cfRule>
    <cfRule type="expression" dxfId="2042" priority="66">
      <formula>AND($K125 &lt; 0, ISNUMBER($K125))</formula>
    </cfRule>
  </conditionalFormatting>
  <conditionalFormatting sqref="D123:F124 E145:F145">
    <cfRule type="expression" dxfId="2041" priority="58">
      <formula>$E$145 &gt; 0</formula>
    </cfRule>
    <cfRule type="expression" dxfId="2040" priority="59">
      <formula>$E$145 = 0</formula>
    </cfRule>
    <cfRule type="expression" dxfId="2039" priority="60">
      <formula>$E$145 &lt; 0</formula>
    </cfRule>
  </conditionalFormatting>
  <conditionalFormatting sqref="G123:I124 H145:I145">
    <cfRule type="expression" dxfId="2038" priority="55">
      <formula>$H$145 &gt; 0</formula>
    </cfRule>
    <cfRule type="expression" dxfId="2037" priority="56">
      <formula>$H$145 = 0</formula>
    </cfRule>
    <cfRule type="expression" dxfId="2036" priority="57">
      <formula>$H$145 &lt; 0</formula>
    </cfRule>
  </conditionalFormatting>
  <conditionalFormatting sqref="J123:L124 K145:L145">
    <cfRule type="expression" dxfId="2035" priority="52">
      <formula>$K$145 &gt; 0</formula>
    </cfRule>
    <cfRule type="expression" dxfId="2034" priority="53">
      <formula>$K$145 = 0</formula>
    </cfRule>
    <cfRule type="expression" dxfId="2033" priority="54">
      <formula>$K$145 &lt; 0</formula>
    </cfRule>
  </conditionalFormatting>
  <conditionalFormatting sqref="M123:O124 N145:O145">
    <cfRule type="expression" dxfId="2032" priority="49">
      <formula>$N$145 &gt; 0</formula>
    </cfRule>
    <cfRule type="expression" dxfId="2031" priority="50">
      <formula>$N$145 = 0</formula>
    </cfRule>
    <cfRule type="expression" dxfId="2030" priority="51">
      <formula>$N$145 &lt; 0</formula>
    </cfRule>
  </conditionalFormatting>
  <conditionalFormatting sqref="A152:C171 M152:O171">
    <cfRule type="expression" dxfId="2029" priority="37">
      <formula>AND($N152 &gt; 0, ISNUMBER($N152))</formula>
    </cfRule>
    <cfRule type="expression" dxfId="2028" priority="38">
      <formula>AND($N152 = 0 * ISNUMBER($N152))</formula>
    </cfRule>
    <cfRule type="expression" dxfId="2027" priority="39">
      <formula>AND($N152 &lt; 0, ISNUMBER($N152))</formula>
    </cfRule>
  </conditionalFormatting>
  <conditionalFormatting sqref="A152:F171">
    <cfRule type="expression" dxfId="2026" priority="46">
      <formula>AND($E152 &gt; 0, ISNUMBER($E152))</formula>
    </cfRule>
    <cfRule type="expression" dxfId="2025" priority="47">
      <formula>AND($E152 = 0 * ISNUMBER($E152))</formula>
    </cfRule>
    <cfRule type="expression" dxfId="2024" priority="48">
      <formula>AND($E152 &lt; 0, ISNUMBER($E152))</formula>
    </cfRule>
  </conditionalFormatting>
  <conditionalFormatting sqref="A152:C171 G152:I171">
    <cfRule type="expression" dxfId="2023" priority="43">
      <formula>AND($H152 &gt; 0, ISNUMBER($H152))</formula>
    </cfRule>
    <cfRule type="expression" dxfId="2022" priority="44">
      <formula>AND($H152 = 0 * ISNUMBER($H152))</formula>
    </cfRule>
    <cfRule type="expression" dxfId="2021" priority="45">
      <formula>AND($H152 &lt; 0, ISNUMBER($H152))</formula>
    </cfRule>
  </conditionalFormatting>
  <conditionalFormatting sqref="A152:C171 J152:L171">
    <cfRule type="expression" dxfId="2020" priority="40">
      <formula>AND($K152 &gt; 0, ISNUMBER($K152))</formula>
    </cfRule>
    <cfRule type="expression" dxfId="2019" priority="41">
      <formula>AND($K152 = 0 * ISNUMBER($K152))</formula>
    </cfRule>
    <cfRule type="expression" dxfId="2018" priority="42">
      <formula>AND($K152 &lt; 0, ISNUMBER($K152))</formula>
    </cfRule>
  </conditionalFormatting>
  <conditionalFormatting sqref="D150:F151 E172:F172">
    <cfRule type="expression" dxfId="2017" priority="34">
      <formula>$E$172 &gt; 0</formula>
    </cfRule>
    <cfRule type="expression" dxfId="2016" priority="35">
      <formula>$E$172 = 0</formula>
    </cfRule>
    <cfRule type="expression" dxfId="2015" priority="36">
      <formula>$E$172 &lt; 0</formula>
    </cfRule>
  </conditionalFormatting>
  <conditionalFormatting sqref="G150:I151 H172:I172">
    <cfRule type="expression" dxfId="2014" priority="31">
      <formula>$H$172 &gt; 0</formula>
    </cfRule>
    <cfRule type="expression" dxfId="2013" priority="32">
      <formula>$H$172 = 0</formula>
    </cfRule>
    <cfRule type="expression" dxfId="2012" priority="33">
      <formula>$H$172 &lt; 0</formula>
    </cfRule>
  </conditionalFormatting>
  <conditionalFormatting sqref="J150:L151 K172:L172">
    <cfRule type="expression" dxfId="2011" priority="28">
      <formula>$K$172 &gt; 0</formula>
    </cfRule>
    <cfRule type="expression" dxfId="2010" priority="29">
      <formula>$K$172 = 0</formula>
    </cfRule>
    <cfRule type="expression" dxfId="2009" priority="30">
      <formula>$K$172 &lt; 0</formula>
    </cfRule>
  </conditionalFormatting>
  <conditionalFormatting sqref="M150:O151 N172:O172">
    <cfRule type="expression" dxfId="2008" priority="25">
      <formula>$N$172 &gt; 0</formula>
    </cfRule>
    <cfRule type="expression" dxfId="2007" priority="26">
      <formula>$N$172 = 0</formula>
    </cfRule>
    <cfRule type="expression" dxfId="2006" priority="27">
      <formula>$N$172 &lt; 0</formula>
    </cfRule>
  </conditionalFormatting>
  <conditionalFormatting sqref="A179:C198 M179:O198">
    <cfRule type="expression" dxfId="2005" priority="13">
      <formula>AND($N179 &gt; 0, ISNUMBER($N179))</formula>
    </cfRule>
    <cfRule type="expression" dxfId="2004" priority="14">
      <formula>AND($N179 = 0 * ISNUMBER($N179))</formula>
    </cfRule>
    <cfRule type="expression" dxfId="2003" priority="15">
      <formula>AND($N179 &lt; 0, ISNUMBER($N179))</formula>
    </cfRule>
  </conditionalFormatting>
  <conditionalFormatting sqref="A179:F198">
    <cfRule type="expression" dxfId="2002" priority="22">
      <formula>AND($E179 &gt; 0, ISNUMBER($E179))</formula>
    </cfRule>
    <cfRule type="expression" dxfId="2001" priority="23">
      <formula>AND($E179 = 0 * ISNUMBER($E179))</formula>
    </cfRule>
    <cfRule type="expression" dxfId="2000" priority="24">
      <formula>AND($E179 &lt; 0, ISNUMBER($E179))</formula>
    </cfRule>
  </conditionalFormatting>
  <conditionalFormatting sqref="A179:C198 G179:I198">
    <cfRule type="expression" dxfId="1999" priority="19">
      <formula>AND($H179 &gt; 0, ISNUMBER($H179))</formula>
    </cfRule>
    <cfRule type="expression" dxfId="1998" priority="20">
      <formula>AND($H179 = 0 * ISNUMBER($H179))</formula>
    </cfRule>
    <cfRule type="expression" dxfId="1997" priority="21">
      <formula>AND($H179 &lt; 0, ISNUMBER($H179))</formula>
    </cfRule>
  </conditionalFormatting>
  <conditionalFormatting sqref="A179:C198 J179:L198">
    <cfRule type="expression" dxfId="1996" priority="16">
      <formula>AND($K179 &gt; 0, ISNUMBER($K179))</formula>
    </cfRule>
    <cfRule type="expression" dxfId="1995" priority="17">
      <formula>AND($K179 = 0 * ISNUMBER($K179))</formula>
    </cfRule>
    <cfRule type="expression" dxfId="1994" priority="18">
      <formula>AND($K179 &lt; 0, ISNUMBER($K179))</formula>
    </cfRule>
  </conditionalFormatting>
  <conditionalFormatting sqref="D177:F178 E199:F199">
    <cfRule type="expression" dxfId="1993" priority="10">
      <formula>$E$199 &gt; 0</formula>
    </cfRule>
    <cfRule type="expression" dxfId="1992" priority="11">
      <formula>$E$199 = 0</formula>
    </cfRule>
    <cfRule type="expression" dxfId="1991" priority="12">
      <formula>$E$199 &lt; 0</formula>
    </cfRule>
  </conditionalFormatting>
  <conditionalFormatting sqref="G177:I178 H199:I199">
    <cfRule type="expression" dxfId="1990" priority="7">
      <formula>$H$199 &gt; 0</formula>
    </cfRule>
    <cfRule type="expression" dxfId="1989" priority="8">
      <formula>$H$199 = 0</formula>
    </cfRule>
    <cfRule type="expression" dxfId="1988" priority="9">
      <formula>$H$199 &lt; 0</formula>
    </cfRule>
  </conditionalFormatting>
  <conditionalFormatting sqref="J177:L178 K199:L199">
    <cfRule type="expression" dxfId="1987" priority="4">
      <formula>$K$199 &gt; 0</formula>
    </cfRule>
    <cfRule type="expression" dxfId="1986" priority="5">
      <formula>$K$199 = 0</formula>
    </cfRule>
    <cfRule type="expression" dxfId="1985" priority="6">
      <formula>$K$199 &lt; 0</formula>
    </cfRule>
  </conditionalFormatting>
  <conditionalFormatting sqref="M177:O178 N199:O199">
    <cfRule type="expression" dxfId="1984" priority="1">
      <formula>$N$199 &gt; 0</formula>
    </cfRule>
    <cfRule type="expression" dxfId="1983" priority="2">
      <formula>$N$199 = 0</formula>
    </cfRule>
    <cfRule type="expression" dxfId="19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44354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184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45310000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3.311624E-4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2021-06-07(월) 오전 00:00</v>
      </c>
      <c r="C15" s="289"/>
      <c r="D15" s="263" t="str">
        <f>TEXT($G$1, "[$-ko-KR]yyyy-mm-dd(ddd) ") &amp; "오후 14:00"</f>
        <v>2021-06-07(월) 오후 14:00</v>
      </c>
      <c r="E15" s="264"/>
      <c r="F15" s="265"/>
      <c r="G15" s="263" t="str">
        <f>TEXT($G$1, "[$-ko-KR]yyyy-mm-dd(ddd) ") &amp; "오후 19:00"</f>
        <v>2021-06-07(월) 오후 19:00</v>
      </c>
      <c r="H15" s="264"/>
      <c r="I15" s="265"/>
      <c r="J15" s="263" t="str">
        <f>TEXT($G$1, "[$-ko-KR]yyyy-mm-dd(ddd) ") &amp; "오후 21:00"</f>
        <v>2021-06-07(월) 오후 21:00</v>
      </c>
      <c r="K15" s="264"/>
      <c r="L15" s="265"/>
      <c r="M15" s="263" t="str">
        <f>TEXT($G$1+1, "[$-ko-KR]yyyy-mm-dd(ddd) ") &amp; "오전 00:00"</f>
        <v>2021-06-08(화)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39"/>
      <c r="R19" s="239"/>
      <c r="S19" s="239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39"/>
      <c r="R20" s="239"/>
      <c r="S20" s="239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39"/>
      <c r="R21" s="239"/>
      <c r="S21" s="239"/>
    </row>
    <row r="22" spans="1:19" ht="17.25" customHeight="1" thickBot="1">
      <c r="A22" s="162" t="s">
        <v>192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39"/>
      <c r="R22" s="239"/>
      <c r="S22" s="239"/>
    </row>
    <row r="23" spans="1:19" ht="17.25" customHeight="1" thickBot="1">
      <c r="A23" s="162" t="s">
        <v>200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39"/>
      <c r="R23" s="239"/>
      <c r="S23" s="239"/>
    </row>
    <row r="24" spans="1:19" ht="17.25" customHeight="1" thickBot="1">
      <c r="A24" s="162" t="s">
        <v>166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39"/>
      <c r="R24" s="239"/>
      <c r="S24" s="239"/>
    </row>
    <row r="25" spans="1:19" ht="17.25" customHeight="1" thickBot="1">
      <c r="A25" s="162" t="s">
        <v>228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40"/>
      <c r="R26" s="241"/>
      <c r="S26" s="242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43"/>
      <c r="R27" s="244"/>
      <c r="S27" s="245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46"/>
      <c r="R28" s="247"/>
      <c r="S28" s="248"/>
    </row>
    <row r="29" spans="1:19" ht="17.25" customHeight="1" thickBot="1">
      <c r="A29" s="162" t="s">
        <v>202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39"/>
      <c r="R29" s="239"/>
      <c r="S29" s="239"/>
    </row>
    <row r="30" spans="1:19" ht="17.25" customHeight="1" thickBot="1">
      <c r="A30" s="162" t="s">
        <v>194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49"/>
      <c r="R30" s="249"/>
      <c r="S30" s="249"/>
    </row>
    <row r="31" spans="1:19" ht="17.25" customHeight="1" thickBot="1">
      <c r="A31" s="163" t="s">
        <v>220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184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45310000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3.311624E-4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2021-06-07(월) 오전 00:00</v>
      </c>
      <c r="C42" s="291"/>
      <c r="D42" s="263" t="str">
        <f>TEXT($G$1, "[$-ko-KR]yyyy-mm-dd(ddd) ") &amp; "오후 14:00"</f>
        <v>2021-06-07(월) 오후 14:00</v>
      </c>
      <c r="E42" s="264"/>
      <c r="F42" s="265"/>
      <c r="G42" s="263" t="str">
        <f>TEXT($G$1, "[$-ko-KR]yyyy-mm-dd(ddd) ") &amp; "오후 19:00"</f>
        <v>2021-06-07(월) 오후 19:00</v>
      </c>
      <c r="H42" s="264"/>
      <c r="I42" s="265"/>
      <c r="J42" s="263" t="str">
        <f>TEXT($G$1, "[$-ko-KR]yyyy-mm-dd(ddd) ") &amp; "오후 21:00"</f>
        <v>2021-06-07(월) 오후 21:00</v>
      </c>
      <c r="K42" s="264"/>
      <c r="L42" s="265"/>
      <c r="M42" s="263" t="str">
        <f>TEXT($G$1+1, "[$-ko-KR]yyyy-mm-dd(ddd) ") &amp; "오전 00:00"</f>
        <v>2021-06-08(화)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5" t="s">
        <v>58</v>
      </c>
      <c r="H43" s="186" t="s">
        <v>298</v>
      </c>
      <c r="I43" s="18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49"/>
      <c r="R44" s="249"/>
      <c r="S44" s="249"/>
    </row>
    <row r="45" spans="1:19" ht="17.25" customHeight="1" thickBot="1">
      <c r="A45" s="162" t="s">
        <v>228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49"/>
      <c r="R45" s="249"/>
      <c r="S45" s="249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39"/>
      <c r="R46" s="239"/>
      <c r="S46" s="239"/>
    </row>
    <row r="47" spans="1:19" ht="17.25" customHeight="1" thickBot="1">
      <c r="A47" s="162" t="s">
        <v>220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39"/>
      <c r="R47" s="239"/>
      <c r="S47" s="239"/>
    </row>
    <row r="48" spans="1:19" ht="17.25" customHeight="1" thickBot="1">
      <c r="A48" s="163" t="s">
        <v>266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39"/>
      <c r="R48" s="239"/>
      <c r="S48" s="239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39"/>
      <c r="R49" s="239"/>
      <c r="S49" s="239"/>
    </row>
    <row r="50" spans="1:19" ht="17.25" customHeight="1" thickBot="1">
      <c r="A50" s="162" t="s">
        <v>278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39"/>
      <c r="R50" s="239"/>
      <c r="S50" s="239"/>
    </row>
    <row r="51" spans="1:19" ht="17.25" customHeight="1" thickBot="1">
      <c r="A51" s="162" t="s">
        <v>196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39"/>
      <c r="R51" s="239"/>
      <c r="S51" s="239"/>
    </row>
    <row r="52" spans="1:19" ht="17.25" customHeight="1" thickBot="1">
      <c r="A52" s="162" t="s">
        <v>268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214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40"/>
      <c r="R53" s="241"/>
      <c r="S53" s="242"/>
    </row>
    <row r="54" spans="1:19" ht="17.25" customHeight="1">
      <c r="A54" s="161" t="s">
        <v>186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43"/>
      <c r="R54" s="244"/>
      <c r="S54" s="245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46"/>
      <c r="R55" s="247"/>
      <c r="S55" s="248"/>
    </row>
    <row r="56" spans="1:19" ht="17.25" customHeight="1" thickBot="1">
      <c r="A56" s="162" t="s">
        <v>198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39"/>
      <c r="R56" s="239"/>
      <c r="S56" s="239"/>
    </row>
    <row r="57" spans="1:19" ht="17.25" customHeight="1" thickBot="1">
      <c r="A57" s="162" t="s">
        <v>218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49"/>
      <c r="R57" s="249"/>
      <c r="S57" s="249"/>
    </row>
    <row r="58" spans="1:19" ht="17.25" customHeight="1" thickBot="1">
      <c r="A58" s="163" t="s">
        <v>254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49"/>
      <c r="R58" s="249"/>
      <c r="S58" s="249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39"/>
      <c r="R59" s="239"/>
      <c r="S59" s="239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39"/>
      <c r="R60" s="239"/>
      <c r="S60" s="239"/>
    </row>
    <row r="61" spans="1:19" ht="17.25" customHeight="1" thickBot="1">
      <c r="A61" s="162" t="s">
        <v>264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39"/>
      <c r="R61" s="239"/>
      <c r="S61" s="239"/>
    </row>
    <row r="62" spans="1:19" ht="17.25" customHeight="1">
      <c r="A62" s="162" t="s">
        <v>260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28"/>
      <c r="R62" s="229"/>
      <c r="S62" s="230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301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301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301</v>
      </c>
      <c r="N64" s="27">
        <f>IF(COUNT(N44:N63), SUM(N44:N63) / COUNT(N44:N63), 0)</f>
        <v>1.3848662110890369E-2</v>
      </c>
      <c r="O64" s="28">
        <f>SUM(O44:O63)</f>
        <v>27697.324221780742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184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45310000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3.311624E-4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2021-06-07(월) 오전 00:00</v>
      </c>
      <c r="C69" s="291"/>
      <c r="D69" s="263" t="str">
        <f>TEXT($G$1, "[$-ko-KR]yyyy-mm-dd(ddd) ") &amp; "오후 14:00"</f>
        <v>2021-06-07(월) 오후 14:00</v>
      </c>
      <c r="E69" s="264"/>
      <c r="F69" s="265"/>
      <c r="G69" s="263" t="str">
        <f>TEXT($G$1, "[$-ko-KR]yyyy-mm-dd(ddd) ") &amp; "오후 19:00"</f>
        <v>2021-06-07(월) 오후 19:00</v>
      </c>
      <c r="H69" s="264"/>
      <c r="I69" s="265"/>
      <c r="J69" s="263" t="str">
        <f>TEXT($G$1, "[$-ko-KR]yyyy-mm-dd(ddd) ") &amp; "오후 21:00"</f>
        <v>2021-06-07(월) 오후 21:00</v>
      </c>
      <c r="K69" s="264"/>
      <c r="L69" s="265"/>
      <c r="M69" s="263" t="str">
        <f>TEXT($G$1+1, "[$-ko-KR]yyyy-mm-dd(ddd) ") &amp; "오전 00:00"</f>
        <v>2021-06-08(화)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5" t="s">
        <v>58</v>
      </c>
      <c r="H70" s="186" t="s">
        <v>298</v>
      </c>
      <c r="I70" s="18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200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49"/>
      <c r="R71" s="249"/>
      <c r="S71" s="249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49"/>
      <c r="R72" s="249"/>
      <c r="S72" s="249"/>
    </row>
    <row r="73" spans="1:19" ht="17.25" thickBot="1">
      <c r="A73" s="162" t="s">
        <v>202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39"/>
      <c r="R73" s="239"/>
      <c r="S73" s="239"/>
    </row>
    <row r="74" spans="1:19" ht="17.25" thickBot="1">
      <c r="A74" s="162" t="s">
        <v>240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39"/>
      <c r="R74" s="239"/>
      <c r="S74" s="239"/>
    </row>
    <row r="75" spans="1:19" ht="17.25" thickBot="1">
      <c r="A75" s="163" t="s">
        <v>232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39"/>
      <c r="R75" s="239"/>
      <c r="S75" s="239"/>
    </row>
    <row r="76" spans="1:19" ht="17.25" thickBot="1">
      <c r="A76" s="162" t="s">
        <v>250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39"/>
      <c r="R76" s="239"/>
      <c r="S76" s="239"/>
    </row>
    <row r="77" spans="1:19" ht="17.25" thickBot="1">
      <c r="A77" s="162" t="s">
        <v>210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39"/>
      <c r="R77" s="239"/>
      <c r="S77" s="239"/>
    </row>
    <row r="78" spans="1:19" ht="17.25" thickBot="1">
      <c r="A78" s="162" t="s">
        <v>208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39"/>
      <c r="R78" s="239"/>
      <c r="S78" s="239"/>
    </row>
    <row r="79" spans="1:19" ht="17.25" thickBot="1">
      <c r="A79" s="162" t="s">
        <v>174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182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40"/>
      <c r="R80" s="241"/>
      <c r="S80" s="242"/>
    </row>
    <row r="81" spans="1:19">
      <c r="A81" s="161" t="s">
        <v>282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43"/>
      <c r="R81" s="244"/>
      <c r="S81" s="245"/>
    </row>
    <row r="82" spans="1:19" ht="17.25" thickBot="1">
      <c r="A82" s="162" t="s">
        <v>230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46"/>
      <c r="R82" s="247"/>
      <c r="S82" s="248"/>
    </row>
    <row r="83" spans="1:19" ht="17.25" thickBot="1">
      <c r="A83" s="162" t="s">
        <v>256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39"/>
      <c r="R83" s="239"/>
      <c r="S83" s="239"/>
    </row>
    <row r="84" spans="1:19" ht="17.25" thickBot="1">
      <c r="A84" s="162" t="s">
        <v>262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49"/>
      <c r="R84" s="249"/>
      <c r="S84" s="249"/>
    </row>
    <row r="85" spans="1:19" ht="17.25" thickBot="1">
      <c r="A85" s="163" t="s">
        <v>258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49"/>
      <c r="R85" s="249"/>
      <c r="S85" s="249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39"/>
      <c r="R86" s="239"/>
      <c r="S86" s="239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39"/>
      <c r="R87" s="239"/>
      <c r="S87" s="239"/>
    </row>
    <row r="88" spans="1:19" ht="17.25" thickBot="1">
      <c r="A88" s="162" t="s">
        <v>238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39"/>
      <c r="R88" s="239"/>
      <c r="S88" s="239"/>
    </row>
    <row r="89" spans="1:19">
      <c r="A89" s="162" t="s">
        <v>252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28"/>
      <c r="R89" s="229"/>
      <c r="S89" s="230"/>
    </row>
    <row r="90" spans="1:19" ht="17.25" thickBot="1">
      <c r="A90" s="130" t="s">
        <v>168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301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301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301</v>
      </c>
      <c r="N91" s="27">
        <f>IF(COUNT(N71:N90), SUM(N71:N90) / COUNT(N71:N90), 0)</f>
        <v>2.297050103376317E-2</v>
      </c>
      <c r="O91" s="28">
        <f>SUM(O71:O90)</f>
        <v>45941.002067526351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184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45310000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3.311624E-4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2021-06-07(월) 오전 00:00</v>
      </c>
      <c r="C96" s="291"/>
      <c r="D96" s="263" t="str">
        <f>TEXT($G$1, "[$-ko-KR]yyyy-mm-dd(ddd) ") &amp; "오후 14:00"</f>
        <v>2021-06-07(월) 오후 14:00</v>
      </c>
      <c r="E96" s="264"/>
      <c r="F96" s="265"/>
      <c r="G96" s="263" t="str">
        <f>TEXT($G$1, "[$-ko-KR]yyyy-mm-dd(ddd) ") &amp; "오후 19:00"</f>
        <v>2021-06-07(월) 오후 19:00</v>
      </c>
      <c r="H96" s="264"/>
      <c r="I96" s="265"/>
      <c r="J96" s="263" t="str">
        <f>TEXT($G$1, "[$-ko-KR]yyyy-mm-dd(ddd) ") &amp; "오후 21:00"</f>
        <v>2021-06-07(월) 오후 21:00</v>
      </c>
      <c r="K96" s="264"/>
      <c r="L96" s="265"/>
      <c r="M96" s="263" t="str">
        <f>TEXT($G$1+1, "[$-ko-KR]yyyy-mm-dd(ddd) ") &amp; "오전 00:00"</f>
        <v>2021-06-08(화)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5" t="s">
        <v>58</v>
      </c>
      <c r="H97" s="186" t="s">
        <v>298</v>
      </c>
      <c r="I97" s="18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190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49"/>
      <c r="R98" s="249"/>
      <c r="S98" s="249"/>
    </row>
    <row r="99" spans="1:19" ht="17.25" thickBot="1">
      <c r="A99" s="162" t="s">
        <v>164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49"/>
      <c r="R99" s="249"/>
      <c r="S99" s="249"/>
    </row>
    <row r="100" spans="1:19" ht="17.25" thickBot="1">
      <c r="A100" s="162" t="s">
        <v>276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39"/>
      <c r="R100" s="239"/>
      <c r="S100" s="239"/>
    </row>
    <row r="101" spans="1:19" ht="17.25" thickBot="1">
      <c r="A101" s="162" t="s">
        <v>180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39"/>
      <c r="R101" s="239"/>
      <c r="S101" s="239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39"/>
      <c r="R102" s="239"/>
      <c r="S102" s="239"/>
    </row>
    <row r="103" spans="1:19" ht="17.25" thickBot="1">
      <c r="A103" s="162" t="s">
        <v>192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39"/>
      <c r="R103" s="239"/>
      <c r="S103" s="239"/>
    </row>
    <row r="104" spans="1:19" ht="17.25" thickBot="1">
      <c r="A104" s="162" t="s">
        <v>200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39"/>
      <c r="R104" s="239"/>
      <c r="S104" s="239"/>
    </row>
    <row r="105" spans="1:19" ht="17.25" thickBot="1">
      <c r="A105" s="162" t="s">
        <v>166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39"/>
      <c r="R105" s="239"/>
      <c r="S105" s="239"/>
    </row>
    <row r="106" spans="1:19" ht="17.25" thickBot="1">
      <c r="A106" s="162" t="s">
        <v>228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40"/>
      <c r="R107" s="241"/>
      <c r="S107" s="242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43"/>
      <c r="R108" s="244"/>
      <c r="S108" s="245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46"/>
      <c r="R109" s="247"/>
      <c r="S109" s="248"/>
    </row>
    <row r="110" spans="1:19" ht="17.25" thickBot="1">
      <c r="A110" s="162" t="s">
        <v>202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39"/>
      <c r="R110" s="239"/>
      <c r="S110" s="239"/>
    </row>
    <row r="111" spans="1:19" ht="17.25" thickBot="1">
      <c r="A111" s="162" t="s">
        <v>194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49"/>
      <c r="R111" s="249"/>
      <c r="S111" s="249"/>
    </row>
    <row r="112" spans="1:19" ht="17.25" thickBot="1">
      <c r="A112" s="163" t="s">
        <v>220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49"/>
      <c r="R112" s="249"/>
      <c r="S112" s="249"/>
    </row>
    <row r="113" spans="1:19" ht="17.25" thickBot="1">
      <c r="A113" s="162" t="s">
        <v>280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39"/>
      <c r="R113" s="239"/>
      <c r="S113" s="239"/>
    </row>
    <row r="114" spans="1:19" ht="17.25" thickBot="1">
      <c r="A114" s="162" t="s">
        <v>240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39"/>
      <c r="R114" s="239"/>
      <c r="S114" s="239"/>
    </row>
    <row r="115" spans="1:19" ht="17.25" thickBot="1">
      <c r="A115" s="162" t="s">
        <v>266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39"/>
      <c r="R115" s="239"/>
      <c r="S115" s="239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28"/>
      <c r="R116" s="229"/>
      <c r="S116" s="230"/>
    </row>
    <row r="117" spans="1:19" ht="17.25" thickBot="1">
      <c r="A117" s="130" t="s">
        <v>272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301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301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301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184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45310000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3.311624E-4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2021-06-07(월) 오전 00:00</v>
      </c>
      <c r="C123" s="291"/>
      <c r="D123" s="263" t="str">
        <f>TEXT($G$1, "[$-ko-KR]yyyy-mm-dd(ddd) ") &amp; "오후 14:00"</f>
        <v>2021-06-07(월) 오후 14:00</v>
      </c>
      <c r="E123" s="264"/>
      <c r="F123" s="265"/>
      <c r="G123" s="263" t="str">
        <f>TEXT($G$1, "[$-ko-KR]yyyy-mm-dd(ddd) ") &amp; "오후 19:00"</f>
        <v>2021-06-07(월) 오후 19:00</v>
      </c>
      <c r="H123" s="264"/>
      <c r="I123" s="265"/>
      <c r="J123" s="263" t="str">
        <f>TEXT($G$1, "[$-ko-KR]yyyy-mm-dd(ddd) ") &amp; "오후 21:00"</f>
        <v>2021-06-07(월) 오후 21:00</v>
      </c>
      <c r="K123" s="264"/>
      <c r="L123" s="265"/>
      <c r="M123" s="263" t="str">
        <f>TEXT($G$1+1, "[$-ko-KR]yyyy-mm-dd(ddd) ") &amp; "오전 00:00"</f>
        <v>2021-06-08(화)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5" t="s">
        <v>58</v>
      </c>
      <c r="H124" s="186" t="s">
        <v>298</v>
      </c>
      <c r="I124" s="18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49"/>
      <c r="R125" s="249"/>
      <c r="S125" s="249"/>
    </row>
    <row r="126" spans="1:19" ht="17.25" thickBot="1">
      <c r="A126" s="162" t="s">
        <v>278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49"/>
      <c r="R126" s="249"/>
      <c r="S126" s="249"/>
    </row>
    <row r="127" spans="1:19" ht="17.25" thickBot="1">
      <c r="A127" s="162" t="s">
        <v>196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39"/>
      <c r="R127" s="239"/>
      <c r="S127" s="239"/>
    </row>
    <row r="128" spans="1:19" ht="17.25" thickBot="1">
      <c r="A128" s="162" t="s">
        <v>268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39"/>
      <c r="R128" s="239"/>
      <c r="S128" s="239"/>
    </row>
    <row r="129" spans="1:19" ht="17.25" thickBot="1">
      <c r="A129" s="163" t="s">
        <v>214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39"/>
      <c r="R129" s="239"/>
      <c r="S129" s="239"/>
    </row>
    <row r="130" spans="1:19" ht="17.25" thickBot="1">
      <c r="A130" s="162" t="s">
        <v>186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39"/>
      <c r="R130" s="239"/>
      <c r="S130" s="239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39"/>
      <c r="R131" s="239"/>
      <c r="S131" s="239"/>
    </row>
    <row r="132" spans="1:19" ht="17.25" thickBot="1">
      <c r="A132" s="162" t="s">
        <v>198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39"/>
      <c r="R132" s="239"/>
      <c r="S132" s="239"/>
    </row>
    <row r="133" spans="1:19" ht="17.25" thickBot="1">
      <c r="A133" s="162" t="s">
        <v>218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254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40"/>
      <c r="R134" s="241"/>
      <c r="S134" s="242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43"/>
      <c r="R135" s="244"/>
      <c r="S135" s="245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46"/>
      <c r="R136" s="247"/>
      <c r="S136" s="248"/>
    </row>
    <row r="137" spans="1:19" ht="17.25" thickBot="1">
      <c r="A137" s="162" t="s">
        <v>264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39"/>
      <c r="R137" s="239"/>
      <c r="S137" s="239"/>
    </row>
    <row r="138" spans="1:19" ht="17.25" thickBot="1">
      <c r="A138" s="162" t="s">
        <v>260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49"/>
      <c r="R138" s="249"/>
      <c r="S138" s="249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49"/>
      <c r="R139" s="249"/>
      <c r="S139" s="249"/>
    </row>
    <row r="140" spans="1:19" ht="17.25" thickBot="1">
      <c r="A140" s="162" t="s">
        <v>212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39"/>
      <c r="R140" s="239"/>
      <c r="S140" s="239"/>
    </row>
    <row r="141" spans="1:19" ht="17.25" thickBot="1">
      <c r="A141" s="162" t="s">
        <v>236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39"/>
      <c r="R141" s="239"/>
      <c r="S141" s="239"/>
    </row>
    <row r="142" spans="1:19" ht="17.25" thickBot="1">
      <c r="A142" s="162" t="s">
        <v>172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39"/>
      <c r="R142" s="239"/>
      <c r="S142" s="239"/>
    </row>
    <row r="143" spans="1:19">
      <c r="A143" s="162" t="s">
        <v>222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28"/>
      <c r="R143" s="229"/>
      <c r="S143" s="230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301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301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301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184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45310000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3.311624E-4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2021-06-07(월) 오전 00:00</v>
      </c>
      <c r="C150" s="291"/>
      <c r="D150" s="263" t="str">
        <f>TEXT($G$1, "[$-ko-KR]yyyy-mm-dd(ddd) ") &amp; "오후 14:00"</f>
        <v>2021-06-07(월) 오후 14:00</v>
      </c>
      <c r="E150" s="264"/>
      <c r="F150" s="265"/>
      <c r="G150" s="263" t="str">
        <f>TEXT($G$1, "[$-ko-KR]yyyy-mm-dd(ddd) ") &amp; "오후 19:00"</f>
        <v>2021-06-07(월) 오후 19:00</v>
      </c>
      <c r="H150" s="264"/>
      <c r="I150" s="265"/>
      <c r="J150" s="263" t="str">
        <f>TEXT($G$1, "[$-ko-KR]yyyy-mm-dd(ddd) ") &amp; "오후 21:00"</f>
        <v>2021-06-07(월) 오후 21:00</v>
      </c>
      <c r="K150" s="264"/>
      <c r="L150" s="265"/>
      <c r="M150" s="263" t="str">
        <f>TEXT($G$1+1, "[$-ko-KR]yyyy-mm-dd(ddd) ") &amp; "오전 00:00"</f>
        <v>2021-06-08(화)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5" t="s">
        <v>58</v>
      </c>
      <c r="H151" s="186" t="s">
        <v>298</v>
      </c>
      <c r="I151" s="18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49"/>
      <c r="R152" s="249"/>
      <c r="S152" s="249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49"/>
      <c r="R153" s="249"/>
      <c r="S153" s="249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39"/>
      <c r="R154" s="239"/>
      <c r="S154" s="239"/>
    </row>
    <row r="155" spans="1:19" ht="17.25" thickBot="1">
      <c r="A155" s="162" t="s">
        <v>284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39"/>
      <c r="R155" s="239"/>
      <c r="S155" s="239"/>
    </row>
    <row r="156" spans="1:19" ht="17.25" thickBot="1">
      <c r="A156" s="163" t="s">
        <v>216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39"/>
      <c r="R156" s="239"/>
      <c r="S156" s="239"/>
    </row>
    <row r="157" spans="1:19" ht="17.25" thickBot="1">
      <c r="A157" s="162" t="s">
        <v>170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39"/>
      <c r="R157" s="239"/>
      <c r="S157" s="239"/>
    </row>
    <row r="158" spans="1:19" ht="17.25" thickBot="1">
      <c r="A158" s="162" t="s">
        <v>234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39"/>
      <c r="R158" s="239"/>
      <c r="S158" s="239"/>
    </row>
    <row r="159" spans="1:19" ht="17.25" thickBot="1">
      <c r="A159" s="162" t="s">
        <v>226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39"/>
      <c r="R159" s="239"/>
      <c r="S159" s="239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246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40"/>
      <c r="R161" s="241"/>
      <c r="S161" s="242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43"/>
      <c r="R162" s="244"/>
      <c r="S162" s="245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46"/>
      <c r="R163" s="247"/>
      <c r="S163" s="248"/>
    </row>
    <row r="164" spans="1:19" ht="17.25" thickBot="1">
      <c r="A164" s="162" t="s">
        <v>270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39"/>
      <c r="R164" s="239"/>
      <c r="S164" s="239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49"/>
      <c r="R165" s="249"/>
      <c r="S165" s="249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49"/>
      <c r="R166" s="249"/>
      <c r="S166" s="249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39"/>
      <c r="R167" s="239"/>
      <c r="S167" s="239"/>
    </row>
    <row r="168" spans="1:19" ht="17.25" thickBot="1">
      <c r="A168" s="162" t="s">
        <v>296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39"/>
      <c r="R168" s="239"/>
      <c r="S168" s="239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39"/>
      <c r="R169" s="239"/>
      <c r="S169" s="239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28"/>
      <c r="R170" s="229"/>
      <c r="S170" s="230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301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301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301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184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45310000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3.311624E-4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2021-06-07(월) 오전 00:00</v>
      </c>
      <c r="C177" s="291"/>
      <c r="D177" s="263" t="str">
        <f>TEXT($G$1, "[$-ko-KR]yyyy-mm-dd(ddd) ") &amp; "오후 14:00"</f>
        <v>2021-06-07(월) 오후 14:00</v>
      </c>
      <c r="E177" s="264"/>
      <c r="F177" s="265"/>
      <c r="G177" s="263" t="str">
        <f>TEXT($G$1, "[$-ko-KR]yyyy-mm-dd(ddd) ") &amp; "오후 19:00"</f>
        <v>2021-06-07(월) 오후 19:00</v>
      </c>
      <c r="H177" s="264"/>
      <c r="I177" s="265"/>
      <c r="J177" s="263" t="str">
        <f>TEXT($G$1, "[$-ko-KR]yyyy-mm-dd(ddd) ") &amp; "오후 21:00"</f>
        <v>2021-06-07(월) 오후 21:00</v>
      </c>
      <c r="K177" s="264"/>
      <c r="L177" s="265"/>
      <c r="M177" s="263" t="str">
        <f>TEXT($G$1+1, "[$-ko-KR]yyyy-mm-dd(ddd) ") &amp; "오전 00:00"</f>
        <v>2021-06-08(화)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5" t="s">
        <v>58</v>
      </c>
      <c r="H178" s="186" t="s">
        <v>298</v>
      </c>
      <c r="I178" s="18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49"/>
      <c r="R179" s="249"/>
      <c r="S179" s="249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49"/>
      <c r="R180" s="249"/>
      <c r="S180" s="249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39"/>
      <c r="R181" s="239"/>
      <c r="S181" s="239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39"/>
      <c r="R182" s="239"/>
      <c r="S182" s="239"/>
    </row>
    <row r="183" spans="1:19" ht="17.25" thickBot="1">
      <c r="A183" s="163" t="s">
        <v>188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39"/>
      <c r="R183" s="239"/>
      <c r="S183" s="239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39"/>
      <c r="R184" s="239"/>
      <c r="S184" s="239"/>
    </row>
    <row r="185" spans="1:19" ht="17.25" thickBot="1">
      <c r="A185" s="162" t="s">
        <v>274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39"/>
      <c r="R185" s="239"/>
      <c r="S185" s="239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39"/>
      <c r="R186" s="239"/>
      <c r="S186" s="239"/>
    </row>
    <row r="187" spans="1:19" ht="17.25" thickBot="1">
      <c r="A187" s="162" t="s">
        <v>184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222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40"/>
      <c r="R188" s="241"/>
      <c r="S188" s="242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43"/>
      <c r="R189" s="244"/>
      <c r="S189" s="245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46"/>
      <c r="R190" s="247"/>
      <c r="S190" s="248"/>
    </row>
    <row r="191" spans="1:19" ht="17.25" thickBot="1">
      <c r="A191" s="162" t="s">
        <v>296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39"/>
      <c r="R191" s="239"/>
      <c r="S191" s="239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49"/>
      <c r="R192" s="249"/>
      <c r="S192" s="249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49"/>
      <c r="R193" s="249"/>
      <c r="S193" s="249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39"/>
      <c r="R194" s="239"/>
      <c r="S194" s="239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39"/>
      <c r="R195" s="239"/>
      <c r="S195" s="239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39"/>
      <c r="R196" s="239"/>
      <c r="S196" s="239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28"/>
      <c r="R197" s="229"/>
      <c r="S197" s="230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301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301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301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34"/>
      <c r="R199" s="235"/>
      <c r="S199" s="23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71" priority="157">
      <formula>AND($N17 &gt; 0, ISNUMBER($N17))</formula>
    </cfRule>
    <cfRule type="expression" dxfId="1970" priority="158">
      <formula>AND($N17 = 0 * ISNUMBER($N17))</formula>
    </cfRule>
    <cfRule type="expression" dxfId="1969" priority="159">
      <formula>AND($N17 &lt; 0, ISNUMBER($N17))</formula>
    </cfRule>
  </conditionalFormatting>
  <conditionalFormatting sqref="A17:F36">
    <cfRule type="expression" dxfId="1968" priority="166">
      <formula>AND($E17 &gt; 0, ISNUMBER($E17))</formula>
    </cfRule>
    <cfRule type="expression" dxfId="1967" priority="167">
      <formula>AND($E17 = 0 * ISNUMBER($E17))</formula>
    </cfRule>
    <cfRule type="expression" dxfId="1966" priority="168">
      <formula>AND($E17 &lt; 0, ISNUMBER($E17))</formula>
    </cfRule>
  </conditionalFormatting>
  <conditionalFormatting sqref="A17:C36 G17:I36">
    <cfRule type="expression" dxfId="1965" priority="163">
      <formula>AND($H17 &gt; 0, ISNUMBER($H17))</formula>
    </cfRule>
    <cfRule type="expression" dxfId="1964" priority="164">
      <formula>AND($H17 = 0 * ISNUMBER($H17))</formula>
    </cfRule>
    <cfRule type="expression" dxfId="1963" priority="165">
      <formula>AND($H17 &lt; 0, ISNUMBER($H17))</formula>
    </cfRule>
  </conditionalFormatting>
  <conditionalFormatting sqref="A17:C36 J17:L36">
    <cfRule type="expression" dxfId="1962" priority="160">
      <formula>AND($K17 &gt; 0, ISNUMBER($K17))</formula>
    </cfRule>
    <cfRule type="expression" dxfId="1961" priority="161">
      <formula>AND($K17 = 0 * ISNUMBER($K17))</formula>
    </cfRule>
    <cfRule type="expression" dxfId="1960" priority="162">
      <formula>AND($K17 &lt; 0, ISNUMBER($K17))</formula>
    </cfRule>
  </conditionalFormatting>
  <conditionalFormatting sqref="D15:F16 E37:F37">
    <cfRule type="expression" dxfId="1959" priority="154">
      <formula>$E$37 &gt; 0</formula>
    </cfRule>
    <cfRule type="expression" dxfId="1958" priority="155">
      <formula>$E$37 = 0</formula>
    </cfRule>
    <cfRule type="expression" dxfId="1957" priority="156">
      <formula>$E$37 &lt; 0</formula>
    </cfRule>
  </conditionalFormatting>
  <conditionalFormatting sqref="G15:I16 H37:I37">
    <cfRule type="expression" dxfId="1956" priority="151">
      <formula>$H$37 &gt; 0</formula>
    </cfRule>
    <cfRule type="expression" dxfId="1955" priority="152">
      <formula>$H$37 = 0</formula>
    </cfRule>
    <cfRule type="expression" dxfId="1954" priority="153">
      <formula>$H$37 &lt; 0</formula>
    </cfRule>
  </conditionalFormatting>
  <conditionalFormatting sqref="J15:L16 K37:L37">
    <cfRule type="expression" dxfId="1953" priority="148">
      <formula>$K$37 &gt; 0</formula>
    </cfRule>
    <cfRule type="expression" dxfId="1952" priority="149">
      <formula>$K$37 = 0</formula>
    </cfRule>
    <cfRule type="expression" dxfId="1951" priority="150">
      <formula>$K$37 &lt; 0</formula>
    </cfRule>
  </conditionalFormatting>
  <conditionalFormatting sqref="M15:O16 N37:O37">
    <cfRule type="expression" dxfId="1950" priority="145">
      <formula>$N$37 &gt; 0</formula>
    </cfRule>
    <cfRule type="expression" dxfId="1949" priority="146">
      <formula>$N$37 = 0</formula>
    </cfRule>
    <cfRule type="expression" dxfId="1948" priority="147">
      <formula>$N$37 &lt; 0</formula>
    </cfRule>
  </conditionalFormatting>
  <conditionalFormatting sqref="A44:C63 M44:O63">
    <cfRule type="expression" dxfId="1947" priority="133">
      <formula>AND($N44 &gt; 0, ISNUMBER($N44))</formula>
    </cfRule>
    <cfRule type="expression" dxfId="1946" priority="134">
      <formula>AND($N44 = 0 * ISNUMBER($N44))</formula>
    </cfRule>
    <cfRule type="expression" dxfId="1945" priority="135">
      <formula>AND($N44 &lt; 0, ISNUMBER($N44))</formula>
    </cfRule>
  </conditionalFormatting>
  <conditionalFormatting sqref="A44:F63">
    <cfRule type="expression" dxfId="1944" priority="142">
      <formula>AND($E44 &gt; 0, ISNUMBER($E44))</formula>
    </cfRule>
    <cfRule type="expression" dxfId="1943" priority="143">
      <formula>AND($E44 = 0 * ISNUMBER($E44))</formula>
    </cfRule>
    <cfRule type="expression" dxfId="1942" priority="144">
      <formula>AND($E44 &lt; 0, ISNUMBER($E44))</formula>
    </cfRule>
  </conditionalFormatting>
  <conditionalFormatting sqref="A44:C63 G44:I63">
    <cfRule type="expression" dxfId="1941" priority="139">
      <formula>AND($H44 &gt; 0, ISNUMBER($H44))</formula>
    </cfRule>
    <cfRule type="expression" dxfId="1940" priority="140">
      <formula>AND($H44 = 0 * ISNUMBER($H44))</formula>
    </cfRule>
    <cfRule type="expression" dxfId="1939" priority="141">
      <formula>AND($H44 &lt; 0, ISNUMBER($H44))</formula>
    </cfRule>
  </conditionalFormatting>
  <conditionalFormatting sqref="A44:C63 J44:L63">
    <cfRule type="expression" dxfId="1938" priority="136">
      <formula>AND($K44 &gt; 0, ISNUMBER($K44))</formula>
    </cfRule>
    <cfRule type="expression" dxfId="1937" priority="137">
      <formula>AND($K44 = 0 * ISNUMBER($K44))</formula>
    </cfRule>
    <cfRule type="expression" dxfId="1936" priority="138">
      <formula>AND($K44 &lt; 0, ISNUMBER($K44))</formula>
    </cfRule>
  </conditionalFormatting>
  <conditionalFormatting sqref="D42:F43 E64:F64">
    <cfRule type="expression" dxfId="1935" priority="130">
      <formula>$E$64 &gt; 0</formula>
    </cfRule>
    <cfRule type="expression" dxfId="1934" priority="131">
      <formula>$E$64 = 0</formula>
    </cfRule>
    <cfRule type="expression" dxfId="1933" priority="132">
      <formula>$E$64 &lt; 0</formula>
    </cfRule>
  </conditionalFormatting>
  <conditionalFormatting sqref="G42:I43 H64:I64">
    <cfRule type="expression" dxfId="1932" priority="127">
      <formula>$H$64 &gt; 0</formula>
    </cfRule>
    <cfRule type="expression" dxfId="1931" priority="128">
      <formula>$H$64 = 0</formula>
    </cfRule>
    <cfRule type="expression" dxfId="1930" priority="129">
      <formula>$H$64 &lt; 0</formula>
    </cfRule>
  </conditionalFormatting>
  <conditionalFormatting sqref="J42:L43 K64:L64">
    <cfRule type="expression" dxfId="1929" priority="124">
      <formula>$K$64 &gt; 0</formula>
    </cfRule>
    <cfRule type="expression" dxfId="1928" priority="125">
      <formula>$K$64 = 0</formula>
    </cfRule>
    <cfRule type="expression" dxfId="1927" priority="126">
      <formula>$K$64 &lt; 0</formula>
    </cfRule>
  </conditionalFormatting>
  <conditionalFormatting sqref="M42:O43 N64:O64">
    <cfRule type="expression" dxfId="1926" priority="121">
      <formula>$N$64 &gt; 0</formula>
    </cfRule>
    <cfRule type="expression" dxfId="1925" priority="122">
      <formula>$N$64 = 0</formula>
    </cfRule>
    <cfRule type="expression" dxfId="1924" priority="123">
      <formula>$N$64 &lt; 0</formula>
    </cfRule>
  </conditionalFormatting>
  <conditionalFormatting sqref="A71:C90 M71:O90">
    <cfRule type="expression" dxfId="1923" priority="109">
      <formula>AND($N71 &gt; 0, ISNUMBER($N71))</formula>
    </cfRule>
    <cfRule type="expression" dxfId="1922" priority="110">
      <formula>AND($N71 = 0 * ISNUMBER($N71))</formula>
    </cfRule>
    <cfRule type="expression" dxfId="1921" priority="111">
      <formula>AND($N71 &lt; 0, ISNUMBER($N71))</formula>
    </cfRule>
  </conditionalFormatting>
  <conditionalFormatting sqref="A71:F90">
    <cfRule type="expression" dxfId="1920" priority="118">
      <formula>AND($E71 &gt; 0, ISNUMBER($E71))</formula>
    </cfRule>
    <cfRule type="expression" dxfId="1919" priority="119">
      <formula>AND($E71 = 0 * ISNUMBER($E71))</formula>
    </cfRule>
    <cfRule type="expression" dxfId="1918" priority="120">
      <formula>AND($E71 &lt; 0, ISNUMBER($E71))</formula>
    </cfRule>
  </conditionalFormatting>
  <conditionalFormatting sqref="A71:C90 G71:I90">
    <cfRule type="expression" dxfId="1917" priority="115">
      <formula>AND($H71 &gt; 0, ISNUMBER($H71))</formula>
    </cfRule>
    <cfRule type="expression" dxfId="1916" priority="116">
      <formula>AND($H71 = 0 * ISNUMBER($H71))</formula>
    </cfRule>
    <cfRule type="expression" dxfId="1915" priority="117">
      <formula>AND($H71 &lt; 0, ISNUMBER($H71))</formula>
    </cfRule>
  </conditionalFormatting>
  <conditionalFormatting sqref="A71:C90 J71:L90">
    <cfRule type="expression" dxfId="1914" priority="112">
      <formula>AND($K71 &gt; 0, ISNUMBER($K71))</formula>
    </cfRule>
    <cfRule type="expression" dxfId="1913" priority="113">
      <formula>AND($K71 = 0 * ISNUMBER($K71))</formula>
    </cfRule>
    <cfRule type="expression" dxfId="1912" priority="114">
      <formula>AND($K71 &lt; 0, ISNUMBER($K71))</formula>
    </cfRule>
  </conditionalFormatting>
  <conditionalFormatting sqref="D69:F70 E91:F91">
    <cfRule type="expression" dxfId="1911" priority="106">
      <formula>$E$91 &gt; 0</formula>
    </cfRule>
    <cfRule type="expression" dxfId="1910" priority="107">
      <formula>$E$91 = 0</formula>
    </cfRule>
    <cfRule type="expression" dxfId="1909" priority="108">
      <formula>$E$91 &lt; 0</formula>
    </cfRule>
  </conditionalFormatting>
  <conditionalFormatting sqref="G69:I70 H91:I91">
    <cfRule type="expression" dxfId="1908" priority="103">
      <formula>$H$91 &gt; 0</formula>
    </cfRule>
    <cfRule type="expression" dxfId="1907" priority="104">
      <formula>$H$91 = 0</formula>
    </cfRule>
    <cfRule type="expression" dxfId="1906" priority="105">
      <formula>$H$91 &lt; 0</formula>
    </cfRule>
  </conditionalFormatting>
  <conditionalFormatting sqref="J69:L70 K91:L91">
    <cfRule type="expression" dxfId="1905" priority="100">
      <formula>$K$91 &gt; 0</formula>
    </cfRule>
    <cfRule type="expression" dxfId="1904" priority="101">
      <formula>$K$91 = 0</formula>
    </cfRule>
    <cfRule type="expression" dxfId="1903" priority="102">
      <formula>$K$91 &lt; 0</formula>
    </cfRule>
  </conditionalFormatting>
  <conditionalFormatting sqref="M69:O70 N91:O91">
    <cfRule type="expression" dxfId="1902" priority="97">
      <formula>$N$91 &gt; 0</formula>
    </cfRule>
    <cfRule type="expression" dxfId="1901" priority="98">
      <formula>$N$91 = 0</formula>
    </cfRule>
    <cfRule type="expression" dxfId="1900" priority="99">
      <formula>$N$91 &lt; 0</formula>
    </cfRule>
  </conditionalFormatting>
  <conditionalFormatting sqref="A98:C117 M98:O117">
    <cfRule type="expression" dxfId="1899" priority="85">
      <formula>AND($N98 &gt; 0, ISNUMBER($N98))</formula>
    </cfRule>
    <cfRule type="expression" dxfId="1898" priority="86">
      <formula>AND($N98 = 0 * ISNUMBER($N98))</formula>
    </cfRule>
    <cfRule type="expression" dxfId="1897" priority="87">
      <formula>AND($N98 &lt; 0, ISNUMBER($N98))</formula>
    </cfRule>
  </conditionalFormatting>
  <conditionalFormatting sqref="A98:F117">
    <cfRule type="expression" dxfId="1896" priority="94">
      <formula>AND($E98 &gt; 0, ISNUMBER($E98))</formula>
    </cfRule>
    <cfRule type="expression" dxfId="1895" priority="95">
      <formula>AND($E98 = 0 * ISNUMBER($E98))</formula>
    </cfRule>
    <cfRule type="expression" dxfId="1894" priority="96">
      <formula>AND($E98 &lt; 0, ISNUMBER($E98))</formula>
    </cfRule>
  </conditionalFormatting>
  <conditionalFormatting sqref="A98:C117 G98:I117">
    <cfRule type="expression" dxfId="1893" priority="91">
      <formula>AND($H98 &gt; 0, ISNUMBER($H98))</formula>
    </cfRule>
    <cfRule type="expression" dxfId="1892" priority="92">
      <formula>AND($H98 = 0 * ISNUMBER($H98))</formula>
    </cfRule>
    <cfRule type="expression" dxfId="1891" priority="93">
      <formula>AND($H98 &lt; 0, ISNUMBER($H98))</formula>
    </cfRule>
  </conditionalFormatting>
  <conditionalFormatting sqref="A98:C117 J98:L117">
    <cfRule type="expression" dxfId="1890" priority="88">
      <formula>AND($K98 &gt; 0, ISNUMBER($K98))</formula>
    </cfRule>
    <cfRule type="expression" dxfId="1889" priority="89">
      <formula>AND($K98 = 0 * ISNUMBER($K98))</formula>
    </cfRule>
    <cfRule type="expression" dxfId="1888" priority="90">
      <formula>AND($K98 &lt; 0, ISNUMBER($K98))</formula>
    </cfRule>
  </conditionalFormatting>
  <conditionalFormatting sqref="D96:F97 E118:F118">
    <cfRule type="expression" dxfId="1887" priority="82">
      <formula>$E$118 &gt; 0</formula>
    </cfRule>
    <cfRule type="expression" dxfId="1886" priority="83">
      <formula>$E$118 = 0</formula>
    </cfRule>
    <cfRule type="expression" dxfId="1885" priority="84">
      <formula>$E$118 &lt; 0</formula>
    </cfRule>
  </conditionalFormatting>
  <conditionalFormatting sqref="G96:I97 H118:I118">
    <cfRule type="expression" dxfId="1884" priority="79">
      <formula>$H$118 &gt; 0</formula>
    </cfRule>
    <cfRule type="expression" dxfId="1883" priority="80">
      <formula>$H$118 = 0</formula>
    </cfRule>
    <cfRule type="expression" dxfId="1882" priority="81">
      <formula>$H$118 &lt; 0</formula>
    </cfRule>
  </conditionalFormatting>
  <conditionalFormatting sqref="J96:L97 K118:L118">
    <cfRule type="expression" dxfId="1881" priority="76">
      <formula>$K$118 &gt; 0</formula>
    </cfRule>
    <cfRule type="expression" dxfId="1880" priority="77">
      <formula>$K$118 = 0</formula>
    </cfRule>
    <cfRule type="expression" dxfId="1879" priority="78">
      <formula>$K$118 &lt; 0</formula>
    </cfRule>
  </conditionalFormatting>
  <conditionalFormatting sqref="M96:O97 N118:O118">
    <cfRule type="expression" dxfId="1878" priority="73">
      <formula>$N$118 &gt; 0</formula>
    </cfRule>
    <cfRule type="expression" dxfId="1877" priority="74">
      <formula>$N$118 = 0</formula>
    </cfRule>
    <cfRule type="expression" dxfId="1876" priority="75">
      <formula>$N$118 &lt; 0</formula>
    </cfRule>
  </conditionalFormatting>
  <conditionalFormatting sqref="A125:C144 M125:O144">
    <cfRule type="expression" dxfId="1875" priority="61">
      <formula>AND($N125 &gt; 0, ISNUMBER($N125))</formula>
    </cfRule>
    <cfRule type="expression" dxfId="1874" priority="62">
      <formula>AND($N125 = 0 * ISNUMBER($N125))</formula>
    </cfRule>
    <cfRule type="expression" dxfId="1873" priority="63">
      <formula>AND($N125 &lt; 0, ISNUMBER($N125))</formula>
    </cfRule>
  </conditionalFormatting>
  <conditionalFormatting sqref="A125:F144">
    <cfRule type="expression" dxfId="1872" priority="70">
      <formula>AND($E125 &gt; 0, ISNUMBER($E125))</formula>
    </cfRule>
    <cfRule type="expression" dxfId="1871" priority="71">
      <formula>AND($E125 = 0 * ISNUMBER($E125))</formula>
    </cfRule>
    <cfRule type="expression" dxfId="1870" priority="72">
      <formula>AND($E125 &lt; 0, ISNUMBER($E125))</formula>
    </cfRule>
  </conditionalFormatting>
  <conditionalFormatting sqref="A125:C144 G125:I144">
    <cfRule type="expression" dxfId="1869" priority="67">
      <formula>AND($H125 &gt; 0, ISNUMBER($H125))</formula>
    </cfRule>
    <cfRule type="expression" dxfId="1868" priority="68">
      <formula>AND($H125 = 0 * ISNUMBER($H125))</formula>
    </cfRule>
    <cfRule type="expression" dxfId="1867" priority="69">
      <formula>AND($H125 &lt; 0, ISNUMBER($H125))</formula>
    </cfRule>
  </conditionalFormatting>
  <conditionalFormatting sqref="A125:C144 J125:L144">
    <cfRule type="expression" dxfId="1866" priority="64">
      <formula>AND($K125 &gt; 0, ISNUMBER($K125))</formula>
    </cfRule>
    <cfRule type="expression" dxfId="1865" priority="65">
      <formula>AND($K125 = 0 * ISNUMBER($K125))</formula>
    </cfRule>
    <cfRule type="expression" dxfId="1864" priority="66">
      <formula>AND($K125 &lt; 0, ISNUMBER($K125))</formula>
    </cfRule>
  </conditionalFormatting>
  <conditionalFormatting sqref="D123:F124 E145:F145">
    <cfRule type="expression" dxfId="1863" priority="58">
      <formula>$E$145 &gt; 0</formula>
    </cfRule>
    <cfRule type="expression" dxfId="1862" priority="59">
      <formula>$E$145 = 0</formula>
    </cfRule>
    <cfRule type="expression" dxfId="1861" priority="60">
      <formula>$E$145 &lt; 0</formula>
    </cfRule>
  </conditionalFormatting>
  <conditionalFormatting sqref="G123:I124 H145:I145">
    <cfRule type="expression" dxfId="1860" priority="55">
      <formula>$H$145 &gt; 0</formula>
    </cfRule>
    <cfRule type="expression" dxfId="1859" priority="56">
      <formula>$H$145 = 0</formula>
    </cfRule>
    <cfRule type="expression" dxfId="1858" priority="57">
      <formula>$H$145 &lt; 0</formula>
    </cfRule>
  </conditionalFormatting>
  <conditionalFormatting sqref="J123:L124 K145:L145">
    <cfRule type="expression" dxfId="1857" priority="52">
      <formula>$K$145 &gt; 0</formula>
    </cfRule>
    <cfRule type="expression" dxfId="1856" priority="53">
      <formula>$K$145 = 0</formula>
    </cfRule>
    <cfRule type="expression" dxfId="1855" priority="54">
      <formula>$K$145 &lt; 0</formula>
    </cfRule>
  </conditionalFormatting>
  <conditionalFormatting sqref="M123:O124 N145:O145">
    <cfRule type="expression" dxfId="1854" priority="49">
      <formula>$N$145 &gt; 0</formula>
    </cfRule>
    <cfRule type="expression" dxfId="1853" priority="50">
      <formula>$N$145 = 0</formula>
    </cfRule>
    <cfRule type="expression" dxfId="1852" priority="51">
      <formula>$N$145 &lt; 0</formula>
    </cfRule>
  </conditionalFormatting>
  <conditionalFormatting sqref="A152:C171 M152:O171">
    <cfRule type="expression" dxfId="1851" priority="37">
      <formula>AND($N152 &gt; 0, ISNUMBER($N152))</formula>
    </cfRule>
    <cfRule type="expression" dxfId="1850" priority="38">
      <formula>AND($N152 = 0 * ISNUMBER($N152))</formula>
    </cfRule>
    <cfRule type="expression" dxfId="1849" priority="39">
      <formula>AND($N152 &lt; 0, ISNUMBER($N152))</formula>
    </cfRule>
  </conditionalFormatting>
  <conditionalFormatting sqref="A152:F171">
    <cfRule type="expression" dxfId="1848" priority="46">
      <formula>AND($E152 &gt; 0, ISNUMBER($E152))</formula>
    </cfRule>
    <cfRule type="expression" dxfId="1847" priority="47">
      <formula>AND($E152 = 0 * ISNUMBER($E152))</formula>
    </cfRule>
    <cfRule type="expression" dxfId="1846" priority="48">
      <formula>AND($E152 &lt; 0, ISNUMBER($E152))</formula>
    </cfRule>
  </conditionalFormatting>
  <conditionalFormatting sqref="A152:C171 G152:I171">
    <cfRule type="expression" dxfId="1845" priority="43">
      <formula>AND($H152 &gt; 0, ISNUMBER($H152))</formula>
    </cfRule>
    <cfRule type="expression" dxfId="1844" priority="44">
      <formula>AND($H152 = 0 * ISNUMBER($H152))</formula>
    </cfRule>
    <cfRule type="expression" dxfId="1843" priority="45">
      <formula>AND($H152 &lt; 0, ISNUMBER($H152))</formula>
    </cfRule>
  </conditionalFormatting>
  <conditionalFormatting sqref="A152:C171 J152:L171">
    <cfRule type="expression" dxfId="1842" priority="40">
      <formula>AND($K152 &gt; 0, ISNUMBER($K152))</formula>
    </cfRule>
    <cfRule type="expression" dxfId="1841" priority="41">
      <formula>AND($K152 = 0 * ISNUMBER($K152))</formula>
    </cfRule>
    <cfRule type="expression" dxfId="1840" priority="42">
      <formula>AND($K152 &lt; 0, ISNUMBER($K152))</formula>
    </cfRule>
  </conditionalFormatting>
  <conditionalFormatting sqref="D150:F151 E172:F172">
    <cfRule type="expression" dxfId="1839" priority="34">
      <formula>$E$172 &gt; 0</formula>
    </cfRule>
    <cfRule type="expression" dxfId="1838" priority="35">
      <formula>$E$172 = 0</formula>
    </cfRule>
    <cfRule type="expression" dxfId="1837" priority="36">
      <formula>$E$172 &lt; 0</formula>
    </cfRule>
  </conditionalFormatting>
  <conditionalFormatting sqref="G150:I151 H172:I172">
    <cfRule type="expression" dxfId="1836" priority="31">
      <formula>$H$172 &gt; 0</formula>
    </cfRule>
    <cfRule type="expression" dxfId="1835" priority="32">
      <formula>$H$172 = 0</formula>
    </cfRule>
    <cfRule type="expression" dxfId="1834" priority="33">
      <formula>$H$172 &lt; 0</formula>
    </cfRule>
  </conditionalFormatting>
  <conditionalFormatting sqref="J150:L151 K172:L172">
    <cfRule type="expression" dxfId="1833" priority="28">
      <formula>$K$172 &gt; 0</formula>
    </cfRule>
    <cfRule type="expression" dxfId="1832" priority="29">
      <formula>$K$172 = 0</formula>
    </cfRule>
    <cfRule type="expression" dxfId="1831" priority="30">
      <formula>$K$172 &lt; 0</formula>
    </cfRule>
  </conditionalFormatting>
  <conditionalFormatting sqref="M150:O151 N172:O172">
    <cfRule type="expression" dxfId="1830" priority="25">
      <formula>$N$172 &gt; 0</formula>
    </cfRule>
    <cfRule type="expression" dxfId="1829" priority="26">
      <formula>$N$172 = 0</formula>
    </cfRule>
    <cfRule type="expression" dxfId="1828" priority="27">
      <formula>$N$172 &lt; 0</formula>
    </cfRule>
  </conditionalFormatting>
  <conditionalFormatting sqref="A179:C198 M179:O198">
    <cfRule type="expression" dxfId="1827" priority="13">
      <formula>AND($N179 &gt; 0, ISNUMBER($N179))</formula>
    </cfRule>
    <cfRule type="expression" dxfId="1826" priority="14">
      <formula>AND($N179 = 0 * ISNUMBER($N179))</formula>
    </cfRule>
    <cfRule type="expression" dxfId="1825" priority="15">
      <formula>AND($N179 &lt; 0, ISNUMBER($N179))</formula>
    </cfRule>
  </conditionalFormatting>
  <conditionalFormatting sqref="A179:F198">
    <cfRule type="expression" dxfId="1824" priority="22">
      <formula>AND($E179 &gt; 0, ISNUMBER($E179))</formula>
    </cfRule>
    <cfRule type="expression" dxfId="1823" priority="23">
      <formula>AND($E179 = 0 * ISNUMBER($E179))</formula>
    </cfRule>
    <cfRule type="expression" dxfId="1822" priority="24">
      <formula>AND($E179 &lt; 0, ISNUMBER($E179))</formula>
    </cfRule>
  </conditionalFormatting>
  <conditionalFormatting sqref="A179:C198 G179:I198">
    <cfRule type="expression" dxfId="1821" priority="19">
      <formula>AND($H179 &gt; 0, ISNUMBER($H179))</formula>
    </cfRule>
    <cfRule type="expression" dxfId="1820" priority="20">
      <formula>AND($H179 = 0 * ISNUMBER($H179))</formula>
    </cfRule>
    <cfRule type="expression" dxfId="1819" priority="21">
      <formula>AND($H179 &lt; 0, ISNUMBER($H179))</formula>
    </cfRule>
  </conditionalFormatting>
  <conditionalFormatting sqref="A179:C198 J179:L198">
    <cfRule type="expression" dxfId="1818" priority="16">
      <formula>AND($K179 &gt; 0, ISNUMBER($K179))</formula>
    </cfRule>
    <cfRule type="expression" dxfId="1817" priority="17">
      <formula>AND($K179 = 0 * ISNUMBER($K179))</formula>
    </cfRule>
    <cfRule type="expression" dxfId="1816" priority="18">
      <formula>AND($K179 &lt; 0, ISNUMBER($K179))</formula>
    </cfRule>
  </conditionalFormatting>
  <conditionalFormatting sqref="D177:F178 E199:F199">
    <cfRule type="expression" dxfId="1815" priority="10">
      <formula>$E$199 &gt; 0</formula>
    </cfRule>
    <cfRule type="expression" dxfId="1814" priority="11">
      <formula>$E$199 = 0</formula>
    </cfRule>
    <cfRule type="expression" dxfId="1813" priority="12">
      <formula>$E$199 &lt; 0</formula>
    </cfRule>
  </conditionalFormatting>
  <conditionalFormatting sqref="G177:I178 H199:I199">
    <cfRule type="expression" dxfId="1812" priority="7">
      <formula>$H$199 &gt; 0</formula>
    </cfRule>
    <cfRule type="expression" dxfId="1811" priority="8">
      <formula>$H$199 = 0</formula>
    </cfRule>
    <cfRule type="expression" dxfId="1810" priority="9">
      <formula>$H$199 &lt; 0</formula>
    </cfRule>
  </conditionalFormatting>
  <conditionalFormatting sqref="J177:L178 K199:L199">
    <cfRule type="expression" dxfId="1809" priority="4">
      <formula>$K$199 &gt; 0</formula>
    </cfRule>
    <cfRule type="expression" dxfId="1808" priority="5">
      <formula>$K$199 = 0</formula>
    </cfRule>
    <cfRule type="expression" dxfId="1807" priority="6">
      <formula>$K$199 &lt; 0</formula>
    </cfRule>
  </conditionalFormatting>
  <conditionalFormatting sqref="M177:O178 N199:O199">
    <cfRule type="expression" dxfId="1806" priority="1">
      <formula>$N$199 &gt; 0</formula>
    </cfRule>
    <cfRule type="expression" dxfId="1805" priority="2">
      <formula>$N$199 = 0</formula>
    </cfRule>
    <cfRule type="expression" dxfId="18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44355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188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45310000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3.311624E-4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2021-06-08(화) 오전 00:00</v>
      </c>
      <c r="C15" s="289"/>
      <c r="D15" s="263" t="str">
        <f>TEXT($G$1, "[$-ko-KR]yyyy-mm-dd(ddd) ") &amp; "오후 14:00"</f>
        <v>2021-06-08(화) 오후 14:00</v>
      </c>
      <c r="E15" s="264"/>
      <c r="F15" s="265"/>
      <c r="G15" s="263" t="str">
        <f>TEXT($G$1, "[$-ko-KR]yyyy-mm-dd(ddd) ") &amp; "오후 19:00"</f>
        <v>2021-06-08(화) 오후 19:00</v>
      </c>
      <c r="H15" s="264"/>
      <c r="I15" s="265"/>
      <c r="J15" s="263" t="str">
        <f>TEXT($G$1, "[$-ko-KR]yyyy-mm-dd(ddd) ") &amp; "오후 21:00"</f>
        <v>2021-06-08(화) 오후 21:00</v>
      </c>
      <c r="K15" s="264"/>
      <c r="L15" s="265"/>
      <c r="M15" s="263" t="str">
        <f>TEXT($G$1+1, "[$-ko-KR]yyyy-mm-dd(ddd) ") &amp; "오전 00:00"</f>
        <v>2021-06-09(수)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39"/>
      <c r="R19" s="239"/>
      <c r="S19" s="239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39"/>
      <c r="R20" s="239"/>
      <c r="S20" s="239"/>
    </row>
    <row r="21" spans="1:19" ht="17.25" customHeight="1" thickBot="1">
      <c r="A21" s="163" t="s">
        <v>246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39"/>
      <c r="R21" s="239"/>
      <c r="S21" s="23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188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45310000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3.311624E-4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2021-06-08(화) 오전 00:00</v>
      </c>
      <c r="C42" s="291"/>
      <c r="D42" s="263" t="str">
        <f>TEXT($G$1, "[$-ko-KR]yyyy-mm-dd(ddd) ") &amp; "오후 14:00"</f>
        <v>2021-06-08(화) 오후 14:00</v>
      </c>
      <c r="E42" s="264"/>
      <c r="F42" s="265"/>
      <c r="G42" s="263" t="str">
        <f>TEXT($G$1, "[$-ko-KR]yyyy-mm-dd(ddd) ") &amp; "오후 19:00"</f>
        <v>2021-06-08(화) 오후 19:00</v>
      </c>
      <c r="H42" s="264"/>
      <c r="I42" s="265"/>
      <c r="J42" s="263" t="str">
        <f>TEXT($G$1, "[$-ko-KR]yyyy-mm-dd(ddd) ") &amp; "오후 21:00"</f>
        <v>2021-06-08(화) 오후 21:00</v>
      </c>
      <c r="K42" s="264"/>
      <c r="L42" s="265"/>
      <c r="M42" s="263" t="str">
        <f>TEXT($G$1+1, "[$-ko-KR]yyyy-mm-dd(ddd) ") &amp; "오전 00:00"</f>
        <v>2021-06-09(수)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9" t="s">
        <v>58</v>
      </c>
      <c r="H43" s="190" t="s">
        <v>298</v>
      </c>
      <c r="I43" s="19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220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49"/>
      <c r="R44" s="249"/>
      <c r="S44" s="249"/>
    </row>
    <row r="45" spans="1:19" ht="17.25" customHeight="1" thickBot="1">
      <c r="A45" s="162" t="s">
        <v>236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49"/>
      <c r="R45" s="249"/>
      <c r="S45" s="249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39"/>
      <c r="R46" s="239"/>
      <c r="S46" s="239"/>
    </row>
    <row r="47" spans="1:19" ht="17.25" customHeight="1" thickBot="1">
      <c r="A47" s="162" t="s">
        <v>228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39"/>
      <c r="R47" s="239"/>
      <c r="S47" s="239"/>
    </row>
    <row r="48" spans="1:19" ht="17.25" customHeight="1" thickBot="1">
      <c r="A48" s="163" t="s">
        <v>196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39"/>
      <c r="R48" s="239"/>
      <c r="S48" s="239"/>
    </row>
    <row r="49" spans="1:19" ht="17.25" customHeight="1" thickBot="1">
      <c r="A49" s="162" t="s">
        <v>266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39"/>
      <c r="R49" s="239"/>
      <c r="S49" s="239"/>
    </row>
    <row r="50" spans="1:19" ht="17.25" customHeight="1" thickBot="1">
      <c r="A50" s="162" t="s">
        <v>264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39"/>
      <c r="R50" s="239"/>
      <c r="S50" s="239"/>
    </row>
    <row r="51" spans="1:19" ht="17.25" customHeight="1" thickBot="1">
      <c r="A51" s="162" t="s">
        <v>222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39"/>
      <c r="R51" s="239"/>
      <c r="S51" s="239"/>
    </row>
    <row r="52" spans="1:19" ht="17.25" customHeight="1" thickBot="1">
      <c r="A52" s="162" t="s">
        <v>214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40"/>
      <c r="R53" s="241"/>
      <c r="S53" s="242"/>
    </row>
    <row r="54" spans="1:19" ht="17.25" customHeight="1">
      <c r="A54" s="161" t="s">
        <v>254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43"/>
      <c r="R54" s="244"/>
      <c r="S54" s="245"/>
    </row>
    <row r="55" spans="1:19" ht="17.25" customHeight="1" thickBot="1">
      <c r="A55" s="162" t="s">
        <v>172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46"/>
      <c r="R55" s="247"/>
      <c r="S55" s="248"/>
    </row>
    <row r="56" spans="1:19" ht="17.25" customHeight="1" thickBot="1">
      <c r="A56" s="162" t="s">
        <v>268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39"/>
      <c r="R56" s="239"/>
      <c r="S56" s="239"/>
    </row>
    <row r="57" spans="1:19" ht="17.25" customHeight="1" thickBot="1">
      <c r="A57" s="162" t="s">
        <v>198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49"/>
      <c r="R57" s="249"/>
      <c r="S57" s="249"/>
    </row>
    <row r="58" spans="1:19" ht="17.25" customHeight="1" thickBot="1">
      <c r="A58" s="163" t="s">
        <v>260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49"/>
      <c r="R58" s="249"/>
      <c r="S58" s="249"/>
    </row>
    <row r="59" spans="1:19" ht="17.25" customHeight="1" thickBot="1">
      <c r="A59" s="162" t="s">
        <v>212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39"/>
      <c r="R59" s="239"/>
      <c r="S59" s="239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39"/>
      <c r="R60" s="239"/>
      <c r="S60" s="239"/>
    </row>
    <row r="61" spans="1:19" ht="17.25" customHeight="1" thickBot="1">
      <c r="A61" s="162" t="s">
        <v>278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39"/>
      <c r="R61" s="239"/>
      <c r="S61" s="239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228"/>
      <c r="R62" s="229"/>
      <c r="S62" s="230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301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301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301</v>
      </c>
      <c r="N64" s="27">
        <f>IF(COUNT(N44:N63), SUM(N44:N63) / COUNT(N44:N63), 0)</f>
        <v>-0.18149540635839603</v>
      </c>
      <c r="O64" s="28">
        <f>SUM(O44:O63)</f>
        <v>-362990.8127167921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188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45310000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3.311624E-4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2021-06-08(화) 오전 00:00</v>
      </c>
      <c r="C69" s="291"/>
      <c r="D69" s="263" t="str">
        <f>TEXT($G$1, "[$-ko-KR]yyyy-mm-dd(ddd) ") &amp; "오후 14:00"</f>
        <v>2021-06-08(화) 오후 14:00</v>
      </c>
      <c r="E69" s="264"/>
      <c r="F69" s="265"/>
      <c r="G69" s="263" t="str">
        <f>TEXT($G$1, "[$-ko-KR]yyyy-mm-dd(ddd) ") &amp; "오후 19:00"</f>
        <v>2021-06-08(화) 오후 19:00</v>
      </c>
      <c r="H69" s="264"/>
      <c r="I69" s="265"/>
      <c r="J69" s="263" t="str">
        <f>TEXT($G$1, "[$-ko-KR]yyyy-mm-dd(ddd) ") &amp; "오후 21:00"</f>
        <v>2021-06-08(화) 오후 21:00</v>
      </c>
      <c r="K69" s="264"/>
      <c r="L69" s="265"/>
      <c r="M69" s="263" t="str">
        <f>TEXT($G$1+1, "[$-ko-KR]yyyy-mm-dd(ddd) ") &amp; "오전 00:00"</f>
        <v>2021-06-09(수)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9" t="s">
        <v>58</v>
      </c>
      <c r="H70" s="190" t="s">
        <v>298</v>
      </c>
      <c r="I70" s="19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49"/>
      <c r="R71" s="249"/>
      <c r="S71" s="249"/>
    </row>
    <row r="72" spans="1:19" ht="17.25" thickBot="1">
      <c r="A72" s="162" t="s">
        <v>282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49"/>
      <c r="R72" s="249"/>
      <c r="S72" s="249"/>
    </row>
    <row r="73" spans="1:19" ht="17.25" thickBot="1">
      <c r="A73" s="162" t="s">
        <v>230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39"/>
      <c r="R73" s="239"/>
      <c r="S73" s="239"/>
    </row>
    <row r="74" spans="1:19" ht="17.25" thickBot="1">
      <c r="A74" s="162" t="s">
        <v>250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39"/>
      <c r="R74" s="239"/>
      <c r="S74" s="239"/>
    </row>
    <row r="75" spans="1:19" ht="17.25" thickBot="1">
      <c r="A75" s="163" t="s">
        <v>182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39"/>
      <c r="R75" s="239"/>
      <c r="S75" s="239"/>
    </row>
    <row r="76" spans="1:19" ht="17.25" thickBot="1">
      <c r="A76" s="162" t="s">
        <v>252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39"/>
      <c r="R76" s="239"/>
      <c r="S76" s="239"/>
    </row>
    <row r="77" spans="1:19" ht="17.25" thickBot="1">
      <c r="A77" s="162" t="s">
        <v>210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39"/>
      <c r="R77" s="239"/>
      <c r="S77" s="239"/>
    </row>
    <row r="78" spans="1:19" ht="17.25" thickBot="1">
      <c r="A78" s="162" t="s">
        <v>226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39"/>
      <c r="R78" s="239"/>
      <c r="S78" s="239"/>
    </row>
    <row r="79" spans="1:19" ht="17.25" thickBot="1">
      <c r="A79" s="162" t="s">
        <v>234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284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40"/>
      <c r="R80" s="241"/>
      <c r="S80" s="242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43"/>
      <c r="R81" s="244"/>
      <c r="S81" s="245"/>
    </row>
    <row r="82" spans="1:19" ht="17.25" thickBot="1">
      <c r="A82" s="162" t="s">
        <v>262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46"/>
      <c r="R82" s="247"/>
      <c r="S82" s="248"/>
    </row>
    <row r="83" spans="1:19" ht="17.25" thickBot="1">
      <c r="A83" s="162" t="s">
        <v>238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39"/>
      <c r="R83" s="239"/>
      <c r="S83" s="239"/>
    </row>
    <row r="84" spans="1:19" ht="17.25" thickBot="1">
      <c r="A84" s="162" t="s">
        <v>200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49"/>
      <c r="R84" s="249"/>
      <c r="S84" s="249"/>
    </row>
    <row r="85" spans="1:19" ht="17.25" thickBot="1">
      <c r="A85" s="163" t="s">
        <v>202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49"/>
      <c r="R85" s="249"/>
      <c r="S85" s="249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39"/>
      <c r="R86" s="239"/>
      <c r="S86" s="239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39"/>
      <c r="R87" s="239"/>
      <c r="S87" s="239"/>
    </row>
    <row r="88" spans="1:19" ht="17.25" thickBot="1">
      <c r="A88" s="162" t="s">
        <v>256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39"/>
      <c r="R88" s="239"/>
      <c r="S88" s="239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228"/>
      <c r="R89" s="229"/>
      <c r="S89" s="230"/>
    </row>
    <row r="90" spans="1:19" ht="17.25" thickBot="1">
      <c r="A90" s="130" t="s">
        <v>168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301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301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301</v>
      </c>
      <c r="N91" s="27">
        <f>IF(COUNT(N71:N90), SUM(N71:N90) / COUNT(N71:N90), 0)</f>
        <v>-0.16819174464620862</v>
      </c>
      <c r="O91" s="28">
        <f>SUM(O71:O90)</f>
        <v>-336383.48929241742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188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45310000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3.311624E-4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2021-06-08(화) 오전 00:00</v>
      </c>
      <c r="C96" s="291"/>
      <c r="D96" s="263" t="str">
        <f>TEXT($G$1, "[$-ko-KR]yyyy-mm-dd(ddd) ") &amp; "오후 14:00"</f>
        <v>2021-06-08(화) 오후 14:00</v>
      </c>
      <c r="E96" s="264"/>
      <c r="F96" s="265"/>
      <c r="G96" s="263" t="str">
        <f>TEXT($G$1, "[$-ko-KR]yyyy-mm-dd(ddd) ") &amp; "오후 19:00"</f>
        <v>2021-06-08(화) 오후 19:00</v>
      </c>
      <c r="H96" s="264"/>
      <c r="I96" s="265"/>
      <c r="J96" s="263" t="str">
        <f>TEXT($G$1, "[$-ko-KR]yyyy-mm-dd(ddd) ") &amp; "오후 21:00"</f>
        <v>2021-06-08(화) 오후 21:00</v>
      </c>
      <c r="K96" s="264"/>
      <c r="L96" s="265"/>
      <c r="M96" s="263" t="str">
        <f>TEXT($G$1+1, "[$-ko-KR]yyyy-mm-dd(ddd) ") &amp; "오전 00:00"</f>
        <v>2021-06-09(수)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9" t="s">
        <v>58</v>
      </c>
      <c r="H97" s="190" t="s">
        <v>298</v>
      </c>
      <c r="I97" s="19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180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49"/>
      <c r="R98" s="249"/>
      <c r="S98" s="249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49"/>
      <c r="R99" s="249"/>
      <c r="S99" s="249"/>
    </row>
    <row r="100" spans="1:19" ht="17.25" thickBot="1">
      <c r="A100" s="162" t="s">
        <v>276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39"/>
      <c r="R100" s="239"/>
      <c r="S100" s="239"/>
    </row>
    <row r="101" spans="1:19" ht="17.25" thickBot="1">
      <c r="A101" s="162" t="s">
        <v>282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39"/>
      <c r="R101" s="239"/>
      <c r="S101" s="239"/>
    </row>
    <row r="102" spans="1:19" ht="17.25" thickBot="1">
      <c r="A102" s="163" t="s">
        <v>230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39"/>
      <c r="R102" s="239"/>
      <c r="S102" s="239"/>
    </row>
    <row r="103" spans="1:19" ht="17.25" thickBot="1">
      <c r="A103" s="162" t="s">
        <v>220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39"/>
      <c r="R103" s="239"/>
      <c r="S103" s="239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39"/>
      <c r="R104" s="239"/>
      <c r="S104" s="239"/>
    </row>
    <row r="105" spans="1:19" ht="17.25" thickBot="1">
      <c r="A105" s="162" t="s">
        <v>272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39"/>
      <c r="R105" s="239"/>
      <c r="S105" s="239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194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40"/>
      <c r="R107" s="241"/>
      <c r="S107" s="242"/>
    </row>
    <row r="108" spans="1:19">
      <c r="A108" s="161" t="s">
        <v>250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43"/>
      <c r="R108" s="244"/>
      <c r="S108" s="245"/>
    </row>
    <row r="109" spans="1:19" ht="17.25" thickBot="1">
      <c r="A109" s="162" t="s">
        <v>280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46"/>
      <c r="R109" s="247"/>
      <c r="S109" s="248"/>
    </row>
    <row r="110" spans="1:19" ht="17.25" thickBot="1">
      <c r="A110" s="162" t="s">
        <v>182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39"/>
      <c r="R110" s="239"/>
      <c r="S110" s="239"/>
    </row>
    <row r="111" spans="1:19" ht="17.25" thickBot="1">
      <c r="A111" s="162" t="s">
        <v>248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49"/>
      <c r="R111" s="249"/>
      <c r="S111" s="249"/>
    </row>
    <row r="112" spans="1:19" ht="17.25" thickBot="1">
      <c r="A112" s="163" t="s">
        <v>274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49"/>
      <c r="R112" s="249"/>
      <c r="S112" s="249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39"/>
      <c r="R113" s="239"/>
      <c r="S113" s="239"/>
    </row>
    <row r="114" spans="1:19" ht="17.25" thickBot="1">
      <c r="A114" s="162" t="s">
        <v>236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39"/>
      <c r="R114" s="239"/>
      <c r="S114" s="239"/>
    </row>
    <row r="115" spans="1:19" ht="17.25" thickBot="1">
      <c r="A115" s="162" t="s">
        <v>252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39"/>
      <c r="R115" s="239"/>
      <c r="S115" s="239"/>
    </row>
    <row r="116" spans="1:19">
      <c r="A116" s="162" t="s">
        <v>242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228"/>
      <c r="R116" s="229"/>
      <c r="S116" s="230"/>
    </row>
    <row r="117" spans="1:19" ht="17.25" thickBot="1">
      <c r="A117" s="130" t="s">
        <v>210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301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301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301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188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45310000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3.311624E-4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2021-06-08(화) 오전 00:00</v>
      </c>
      <c r="C123" s="291"/>
      <c r="D123" s="263" t="str">
        <f>TEXT($G$1, "[$-ko-KR]yyyy-mm-dd(ddd) ") &amp; "오후 14:00"</f>
        <v>2021-06-08(화) 오후 14:00</v>
      </c>
      <c r="E123" s="264"/>
      <c r="F123" s="265"/>
      <c r="G123" s="263" t="str">
        <f>TEXT($G$1, "[$-ko-KR]yyyy-mm-dd(ddd) ") &amp; "오후 19:00"</f>
        <v>2021-06-08(화) 오후 19:00</v>
      </c>
      <c r="H123" s="264"/>
      <c r="I123" s="265"/>
      <c r="J123" s="263" t="str">
        <f>TEXT($G$1, "[$-ko-KR]yyyy-mm-dd(ddd) ") &amp; "오후 21:00"</f>
        <v>2021-06-08(화) 오후 21:00</v>
      </c>
      <c r="K123" s="264"/>
      <c r="L123" s="265"/>
      <c r="M123" s="263" t="str">
        <f>TEXT($G$1+1, "[$-ko-KR]yyyy-mm-dd(ddd) ") &amp; "오전 00:00"</f>
        <v>2021-06-09(수)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9" t="s">
        <v>58</v>
      </c>
      <c r="H124" s="190" t="s">
        <v>298</v>
      </c>
      <c r="I124" s="19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264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49"/>
      <c r="R125" s="249"/>
      <c r="S125" s="249"/>
    </row>
    <row r="126" spans="1:19" ht="17.25" thickBot="1">
      <c r="A126" s="162" t="s">
        <v>222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49"/>
      <c r="R126" s="249"/>
      <c r="S126" s="249"/>
    </row>
    <row r="127" spans="1:19" ht="17.25" thickBot="1">
      <c r="A127" s="162" t="s">
        <v>214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39"/>
      <c r="R127" s="239"/>
      <c r="S127" s="239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39"/>
      <c r="R128" s="239"/>
      <c r="S128" s="239"/>
    </row>
    <row r="129" spans="1:19" ht="17.25" thickBot="1">
      <c r="A129" s="163" t="s">
        <v>254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39"/>
      <c r="R129" s="239"/>
      <c r="S129" s="239"/>
    </row>
    <row r="130" spans="1:19" ht="17.25" thickBot="1">
      <c r="A130" s="162" t="s">
        <v>172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39"/>
      <c r="R130" s="239"/>
      <c r="S130" s="239"/>
    </row>
    <row r="131" spans="1:19" ht="17.25" thickBot="1">
      <c r="A131" s="162" t="s">
        <v>268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39"/>
      <c r="R131" s="239"/>
      <c r="S131" s="239"/>
    </row>
    <row r="132" spans="1:19" ht="17.25" thickBot="1">
      <c r="A132" s="162" t="s">
        <v>198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39"/>
      <c r="R132" s="239"/>
      <c r="S132" s="239"/>
    </row>
    <row r="133" spans="1:19" ht="17.25" thickBot="1">
      <c r="A133" s="162" t="s">
        <v>260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212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40"/>
      <c r="R134" s="241"/>
      <c r="S134" s="242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43"/>
      <c r="R135" s="244"/>
      <c r="S135" s="245"/>
    </row>
    <row r="136" spans="1:19" ht="17.25" thickBot="1">
      <c r="A136" s="162" t="s">
        <v>278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46"/>
      <c r="R136" s="247"/>
      <c r="S136" s="248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39"/>
      <c r="R137" s="239"/>
      <c r="S137" s="239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49"/>
      <c r="R138" s="249"/>
      <c r="S138" s="249"/>
    </row>
    <row r="139" spans="1:19" ht="17.25" thickBot="1">
      <c r="A139" s="163" t="s">
        <v>218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49"/>
      <c r="R139" s="249"/>
      <c r="S139" s="249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39"/>
      <c r="R140" s="239"/>
      <c r="S140" s="239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39"/>
      <c r="R141" s="239"/>
      <c r="S141" s="239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39"/>
      <c r="R142" s="239"/>
      <c r="S142" s="239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228"/>
      <c r="R143" s="229"/>
      <c r="S143" s="230"/>
    </row>
    <row r="144" spans="1:19" ht="17.25" thickBot="1">
      <c r="A144" s="130" t="s">
        <v>186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301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301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301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188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45310000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3.311624E-4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2021-06-08(화) 오전 00:00</v>
      </c>
      <c r="C150" s="291"/>
      <c r="D150" s="263" t="str">
        <f>TEXT($G$1, "[$-ko-KR]yyyy-mm-dd(ddd) ") &amp; "오후 14:00"</f>
        <v>2021-06-08(화) 오후 14:00</v>
      </c>
      <c r="E150" s="264"/>
      <c r="F150" s="265"/>
      <c r="G150" s="263" t="str">
        <f>TEXT($G$1, "[$-ko-KR]yyyy-mm-dd(ddd) ") &amp; "오후 19:00"</f>
        <v>2021-06-08(화) 오후 19:00</v>
      </c>
      <c r="H150" s="264"/>
      <c r="I150" s="265"/>
      <c r="J150" s="263" t="str">
        <f>TEXT($G$1, "[$-ko-KR]yyyy-mm-dd(ddd) ") &amp; "오후 21:00"</f>
        <v>2021-06-08(화) 오후 21:00</v>
      </c>
      <c r="K150" s="264"/>
      <c r="L150" s="265"/>
      <c r="M150" s="263" t="str">
        <f>TEXT($G$1+1, "[$-ko-KR]yyyy-mm-dd(ddd) ") &amp; "오전 00:00"</f>
        <v>2021-06-09(수)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9" t="s">
        <v>58</v>
      </c>
      <c r="H151" s="190" t="s">
        <v>298</v>
      </c>
      <c r="I151" s="19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168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49"/>
      <c r="R152" s="249"/>
      <c r="S152" s="249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49"/>
      <c r="R153" s="249"/>
      <c r="S153" s="249"/>
    </row>
    <row r="154" spans="1:19" ht="17.25" thickBot="1">
      <c r="A154" s="162" t="s">
        <v>232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39"/>
      <c r="R154" s="239"/>
      <c r="S154" s="239"/>
    </row>
    <row r="155" spans="1:19" ht="17.25" thickBot="1">
      <c r="A155" s="162" t="s">
        <v>170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39"/>
      <c r="R155" s="239"/>
      <c r="S155" s="239"/>
    </row>
    <row r="156" spans="1:19" ht="17.25" thickBot="1">
      <c r="A156" s="163" t="s">
        <v>246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39"/>
      <c r="R156" s="239"/>
      <c r="S156" s="239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39"/>
      <c r="R157" s="239"/>
      <c r="S157" s="239"/>
    </row>
    <row r="158" spans="1:19" ht="17.25" thickBot="1">
      <c r="A158" s="162" t="s">
        <v>258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39"/>
      <c r="R158" s="239"/>
      <c r="S158" s="239"/>
    </row>
    <row r="159" spans="1:19" ht="17.25" thickBot="1">
      <c r="A159" s="162" t="s">
        <v>208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39"/>
      <c r="R159" s="239"/>
      <c r="S159" s="239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40"/>
      <c r="R161" s="241"/>
      <c r="S161" s="242"/>
    </row>
    <row r="162" spans="1:19">
      <c r="A162" s="161" t="s">
        <v>240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43"/>
      <c r="R162" s="244"/>
      <c r="S162" s="245"/>
    </row>
    <row r="163" spans="1:19" ht="17.25" thickBot="1">
      <c r="A163" s="162" t="s">
        <v>270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46"/>
      <c r="R163" s="247"/>
      <c r="S163" s="248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39"/>
      <c r="R164" s="239"/>
      <c r="S164" s="239"/>
    </row>
    <row r="165" spans="1:19" ht="17.25" thickBot="1">
      <c r="A165" s="162" t="s">
        <v>216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49"/>
      <c r="R165" s="249"/>
      <c r="S165" s="249"/>
    </row>
    <row r="166" spans="1:19" ht="17.25" thickBot="1">
      <c r="A166" s="163" t="s">
        <v>174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49"/>
      <c r="R166" s="249"/>
      <c r="S166" s="249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39"/>
      <c r="R167" s="239"/>
      <c r="S167" s="239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39"/>
      <c r="R168" s="239"/>
      <c r="S168" s="239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39"/>
      <c r="R169" s="239"/>
      <c r="S169" s="239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228"/>
      <c r="R170" s="229"/>
      <c r="S170" s="230"/>
    </row>
    <row r="171" spans="1:19" ht="17.25" thickBot="1">
      <c r="A171" s="130" t="s">
        <v>296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301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301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301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188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45310000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3.311624E-4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2021-06-08(화) 오전 00:00</v>
      </c>
      <c r="C177" s="291"/>
      <c r="D177" s="263" t="str">
        <f>TEXT($G$1, "[$-ko-KR]yyyy-mm-dd(ddd) ") &amp; "오후 14:00"</f>
        <v>2021-06-08(화) 오후 14:00</v>
      </c>
      <c r="E177" s="264"/>
      <c r="F177" s="265"/>
      <c r="G177" s="263" t="str">
        <f>TEXT($G$1, "[$-ko-KR]yyyy-mm-dd(ddd) ") &amp; "오후 19:00"</f>
        <v>2021-06-08(화) 오후 19:00</v>
      </c>
      <c r="H177" s="264"/>
      <c r="I177" s="265"/>
      <c r="J177" s="263" t="str">
        <f>TEXT($G$1, "[$-ko-KR]yyyy-mm-dd(ddd) ") &amp; "오후 21:00"</f>
        <v>2021-06-08(화) 오후 21:00</v>
      </c>
      <c r="K177" s="264"/>
      <c r="L177" s="265"/>
      <c r="M177" s="263" t="str">
        <f>TEXT($G$1+1, "[$-ko-KR]yyyy-mm-dd(ddd) ") &amp; "오전 00:00"</f>
        <v>2021-06-09(수)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9" t="s">
        <v>58</v>
      </c>
      <c r="H178" s="190" t="s">
        <v>298</v>
      </c>
      <c r="I178" s="19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49"/>
      <c r="R179" s="249"/>
      <c r="S179" s="249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49"/>
      <c r="R180" s="249"/>
      <c r="S180" s="249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39"/>
      <c r="R181" s="239"/>
      <c r="S181" s="239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39"/>
      <c r="R182" s="239"/>
      <c r="S182" s="239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39"/>
      <c r="R183" s="239"/>
      <c r="S183" s="239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39"/>
      <c r="R184" s="239"/>
      <c r="S184" s="239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39"/>
      <c r="R185" s="239"/>
      <c r="S185" s="239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39"/>
      <c r="R186" s="239"/>
      <c r="S186" s="239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40"/>
      <c r="R188" s="241"/>
      <c r="S188" s="242"/>
    </row>
    <row r="189" spans="1:19">
      <c r="A189" s="161" t="s">
        <v>188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43"/>
      <c r="R189" s="244"/>
      <c r="S189" s="245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46"/>
      <c r="R190" s="247"/>
      <c r="S190" s="248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39"/>
      <c r="R191" s="239"/>
      <c r="S191" s="239"/>
    </row>
    <row r="192" spans="1:19" ht="17.25" thickBot="1">
      <c r="A192" s="162" t="s">
        <v>296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49"/>
      <c r="R192" s="249"/>
      <c r="S192" s="249"/>
    </row>
    <row r="193" spans="1:19" ht="17.25" thickBot="1">
      <c r="A193" s="163" t="s">
        <v>166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49"/>
      <c r="R193" s="249"/>
      <c r="S193" s="249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39"/>
      <c r="R194" s="239"/>
      <c r="S194" s="239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39"/>
      <c r="R195" s="239"/>
      <c r="S195" s="239"/>
    </row>
    <row r="196" spans="1:19" ht="17.25" thickBot="1">
      <c r="A196" s="162" t="s">
        <v>164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39"/>
      <c r="R196" s="239"/>
      <c r="S196" s="239"/>
    </row>
    <row r="197" spans="1:19">
      <c r="A197" s="162" t="s">
        <v>186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228"/>
      <c r="R197" s="229"/>
      <c r="S197" s="230"/>
    </row>
    <row r="198" spans="1:19" ht="17.25" thickBot="1">
      <c r="A198" s="130" t="s">
        <v>190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301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301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301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234"/>
      <c r="R199" s="235"/>
      <c r="S199" s="23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8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93" priority="157">
      <formula>AND($N17 &gt; 0, ISNUMBER($N17))</formula>
    </cfRule>
    <cfRule type="expression" dxfId="1792" priority="158">
      <formula>AND($N17 = 0 * ISNUMBER($N17))</formula>
    </cfRule>
    <cfRule type="expression" dxfId="1791" priority="159">
      <formula>AND($N17 &lt; 0, ISNUMBER($N17))</formula>
    </cfRule>
  </conditionalFormatting>
  <conditionalFormatting sqref="A17:F36">
    <cfRule type="expression" dxfId="1790" priority="166">
      <formula>AND($E17 &gt; 0, ISNUMBER($E17))</formula>
    </cfRule>
    <cfRule type="expression" dxfId="1789" priority="167">
      <formula>AND($E17 = 0 * ISNUMBER($E17))</formula>
    </cfRule>
    <cfRule type="expression" dxfId="1788" priority="168">
      <formula>AND($E17 &lt; 0, ISNUMBER($E17))</formula>
    </cfRule>
  </conditionalFormatting>
  <conditionalFormatting sqref="A17:C36 G17:I36">
    <cfRule type="expression" dxfId="1787" priority="163">
      <formula>AND($H17 &gt; 0, ISNUMBER($H17))</formula>
    </cfRule>
    <cfRule type="expression" dxfId="1786" priority="164">
      <formula>AND($H17 = 0 * ISNUMBER($H17))</formula>
    </cfRule>
    <cfRule type="expression" dxfId="1785" priority="165">
      <formula>AND($H17 &lt; 0, ISNUMBER($H17))</formula>
    </cfRule>
  </conditionalFormatting>
  <conditionalFormatting sqref="A17:C36 J17:L36">
    <cfRule type="expression" dxfId="1784" priority="160">
      <formula>AND($K17 &gt; 0, ISNUMBER($K17))</formula>
    </cfRule>
    <cfRule type="expression" dxfId="1783" priority="161">
      <formula>AND($K17 = 0 * ISNUMBER($K17))</formula>
    </cfRule>
    <cfRule type="expression" dxfId="1782" priority="162">
      <formula>AND($K17 &lt; 0, ISNUMBER($K17))</formula>
    </cfRule>
  </conditionalFormatting>
  <conditionalFormatting sqref="D15:F16 E37:F37">
    <cfRule type="expression" dxfId="1781" priority="154">
      <formula>$E$37 &gt; 0</formula>
    </cfRule>
    <cfRule type="expression" dxfId="1780" priority="155">
      <formula>$E$37 = 0</formula>
    </cfRule>
    <cfRule type="expression" dxfId="1779" priority="156">
      <formula>$E$37 &lt; 0</formula>
    </cfRule>
  </conditionalFormatting>
  <conditionalFormatting sqref="G15:I16 H37:I37">
    <cfRule type="expression" dxfId="1778" priority="151">
      <formula>$H$37 &gt; 0</formula>
    </cfRule>
    <cfRule type="expression" dxfId="1777" priority="152">
      <formula>$H$37 = 0</formula>
    </cfRule>
    <cfRule type="expression" dxfId="1776" priority="153">
      <formula>$H$37 &lt; 0</formula>
    </cfRule>
  </conditionalFormatting>
  <conditionalFormatting sqref="J15:L16 K37:L37">
    <cfRule type="expression" dxfId="1775" priority="148">
      <formula>$K$37 &gt; 0</formula>
    </cfRule>
    <cfRule type="expression" dxfId="1774" priority="149">
      <formula>$K$37 = 0</formula>
    </cfRule>
    <cfRule type="expression" dxfId="1773" priority="150">
      <formula>$K$37 &lt; 0</formula>
    </cfRule>
  </conditionalFormatting>
  <conditionalFormatting sqref="M15:O16 N37:O37">
    <cfRule type="expression" dxfId="1772" priority="145">
      <formula>$N$37 &gt; 0</formula>
    </cfRule>
    <cfRule type="expression" dxfId="1771" priority="146">
      <formula>$N$37 = 0</formula>
    </cfRule>
    <cfRule type="expression" dxfId="1770" priority="147">
      <formula>$N$37 &lt; 0</formula>
    </cfRule>
  </conditionalFormatting>
  <conditionalFormatting sqref="A44:C63 M44:O63">
    <cfRule type="expression" dxfId="1769" priority="133">
      <formula>AND($N44 &gt; 0, ISNUMBER($N44))</formula>
    </cfRule>
    <cfRule type="expression" dxfId="1768" priority="134">
      <formula>AND($N44 = 0 * ISNUMBER($N44))</formula>
    </cfRule>
    <cfRule type="expression" dxfId="1767" priority="135">
      <formula>AND($N44 &lt; 0, ISNUMBER($N44))</formula>
    </cfRule>
  </conditionalFormatting>
  <conditionalFormatting sqref="A44:F63">
    <cfRule type="expression" dxfId="1766" priority="142">
      <formula>AND($E44 &gt; 0, ISNUMBER($E44))</formula>
    </cfRule>
    <cfRule type="expression" dxfId="1765" priority="143">
      <formula>AND($E44 = 0 * ISNUMBER($E44))</formula>
    </cfRule>
    <cfRule type="expression" dxfId="1764" priority="144">
      <formula>AND($E44 &lt; 0, ISNUMBER($E44))</formula>
    </cfRule>
  </conditionalFormatting>
  <conditionalFormatting sqref="A44:C63 G44:I63">
    <cfRule type="expression" dxfId="1763" priority="139">
      <formula>AND($H44 &gt; 0, ISNUMBER($H44))</formula>
    </cfRule>
    <cfRule type="expression" dxfId="1762" priority="140">
      <formula>AND($H44 = 0 * ISNUMBER($H44))</formula>
    </cfRule>
    <cfRule type="expression" dxfId="1761" priority="141">
      <formula>AND($H44 &lt; 0, ISNUMBER($H44))</formula>
    </cfRule>
  </conditionalFormatting>
  <conditionalFormatting sqref="A44:C63 J44:L63">
    <cfRule type="expression" dxfId="1760" priority="136">
      <formula>AND($K44 &gt; 0, ISNUMBER($K44))</formula>
    </cfRule>
    <cfRule type="expression" dxfId="1759" priority="137">
      <formula>AND($K44 = 0 * ISNUMBER($K44))</formula>
    </cfRule>
    <cfRule type="expression" dxfId="1758" priority="138">
      <formula>AND($K44 &lt; 0, ISNUMBER($K44))</formula>
    </cfRule>
  </conditionalFormatting>
  <conditionalFormatting sqref="D42:F43 E64:F64">
    <cfRule type="expression" dxfId="1757" priority="130">
      <formula>$E$64 &gt; 0</formula>
    </cfRule>
    <cfRule type="expression" dxfId="1756" priority="131">
      <formula>$E$64 = 0</formula>
    </cfRule>
    <cfRule type="expression" dxfId="1755" priority="132">
      <formula>$E$64 &lt; 0</formula>
    </cfRule>
  </conditionalFormatting>
  <conditionalFormatting sqref="G42:I43 H64:I64">
    <cfRule type="expression" dxfId="1754" priority="127">
      <formula>$H$64 &gt; 0</formula>
    </cfRule>
    <cfRule type="expression" dxfId="1753" priority="128">
      <formula>$H$64 = 0</formula>
    </cfRule>
    <cfRule type="expression" dxfId="1752" priority="129">
      <formula>$H$64 &lt; 0</formula>
    </cfRule>
  </conditionalFormatting>
  <conditionalFormatting sqref="J42:L43 K64:L64">
    <cfRule type="expression" dxfId="1751" priority="124">
      <formula>$K$64 &gt; 0</formula>
    </cfRule>
    <cfRule type="expression" dxfId="1750" priority="125">
      <formula>$K$64 = 0</formula>
    </cfRule>
    <cfRule type="expression" dxfId="1749" priority="126">
      <formula>$K$64 &lt; 0</formula>
    </cfRule>
  </conditionalFormatting>
  <conditionalFormatting sqref="M42:O43 N64:O64">
    <cfRule type="expression" dxfId="1748" priority="121">
      <formula>$N$64 &gt; 0</formula>
    </cfRule>
    <cfRule type="expression" dxfId="1747" priority="122">
      <formula>$N$64 = 0</formula>
    </cfRule>
    <cfRule type="expression" dxfId="1746" priority="123">
      <formula>$N$64 &lt; 0</formula>
    </cfRule>
  </conditionalFormatting>
  <conditionalFormatting sqref="A71:C90 M71:O90">
    <cfRule type="expression" dxfId="1745" priority="109">
      <formula>AND($N71 &gt; 0, ISNUMBER($N71))</formula>
    </cfRule>
    <cfRule type="expression" dxfId="1744" priority="110">
      <formula>AND($N71 = 0 * ISNUMBER($N71))</formula>
    </cfRule>
    <cfRule type="expression" dxfId="1743" priority="111">
      <formula>AND($N71 &lt; 0, ISNUMBER($N71))</formula>
    </cfRule>
  </conditionalFormatting>
  <conditionalFormatting sqref="A71:F90">
    <cfRule type="expression" dxfId="1742" priority="118">
      <formula>AND($E71 &gt; 0, ISNUMBER($E71))</formula>
    </cfRule>
    <cfRule type="expression" dxfId="1741" priority="119">
      <formula>AND($E71 = 0 * ISNUMBER($E71))</formula>
    </cfRule>
    <cfRule type="expression" dxfId="1740" priority="120">
      <formula>AND($E71 &lt; 0, ISNUMBER($E71))</formula>
    </cfRule>
  </conditionalFormatting>
  <conditionalFormatting sqref="A71:C90 G71:I90">
    <cfRule type="expression" dxfId="1739" priority="115">
      <formula>AND($H71 &gt; 0, ISNUMBER($H71))</formula>
    </cfRule>
    <cfRule type="expression" dxfId="1738" priority="116">
      <formula>AND($H71 = 0 * ISNUMBER($H71))</formula>
    </cfRule>
    <cfRule type="expression" dxfId="1737" priority="117">
      <formula>AND($H71 &lt; 0, ISNUMBER($H71))</formula>
    </cfRule>
  </conditionalFormatting>
  <conditionalFormatting sqref="A71:C90 J71:L90">
    <cfRule type="expression" dxfId="1736" priority="112">
      <formula>AND($K71 &gt; 0, ISNUMBER($K71))</formula>
    </cfRule>
    <cfRule type="expression" dxfId="1735" priority="113">
      <formula>AND($K71 = 0 * ISNUMBER($K71))</formula>
    </cfRule>
    <cfRule type="expression" dxfId="1734" priority="114">
      <formula>AND($K71 &lt; 0, ISNUMBER($K71))</formula>
    </cfRule>
  </conditionalFormatting>
  <conditionalFormatting sqref="D69:F70 E91:F91">
    <cfRule type="expression" dxfId="1733" priority="106">
      <formula>$E$91 &gt; 0</formula>
    </cfRule>
    <cfRule type="expression" dxfId="1732" priority="107">
      <formula>$E$91 = 0</formula>
    </cfRule>
    <cfRule type="expression" dxfId="1731" priority="108">
      <formula>$E$91 &lt; 0</formula>
    </cfRule>
  </conditionalFormatting>
  <conditionalFormatting sqref="G69:I70 H91:I91">
    <cfRule type="expression" dxfId="1730" priority="103">
      <formula>$H$91 &gt; 0</formula>
    </cfRule>
    <cfRule type="expression" dxfId="1729" priority="104">
      <formula>$H$91 = 0</formula>
    </cfRule>
    <cfRule type="expression" dxfId="1728" priority="105">
      <formula>$H$91 &lt; 0</formula>
    </cfRule>
  </conditionalFormatting>
  <conditionalFormatting sqref="J69:L70 K91:L91">
    <cfRule type="expression" dxfId="1727" priority="100">
      <formula>$K$91 &gt; 0</formula>
    </cfRule>
    <cfRule type="expression" dxfId="1726" priority="101">
      <formula>$K$91 = 0</formula>
    </cfRule>
    <cfRule type="expression" dxfId="1725" priority="102">
      <formula>$K$91 &lt; 0</formula>
    </cfRule>
  </conditionalFormatting>
  <conditionalFormatting sqref="M69:O70 N91:O91">
    <cfRule type="expression" dxfId="1724" priority="97">
      <formula>$N$91 &gt; 0</formula>
    </cfRule>
    <cfRule type="expression" dxfId="1723" priority="98">
      <formula>$N$91 = 0</formula>
    </cfRule>
    <cfRule type="expression" dxfId="1722" priority="99">
      <formula>$N$91 &lt; 0</formula>
    </cfRule>
  </conditionalFormatting>
  <conditionalFormatting sqref="A98:C117 M98:O117">
    <cfRule type="expression" dxfId="1721" priority="85">
      <formula>AND($N98 &gt; 0, ISNUMBER($N98))</formula>
    </cfRule>
    <cfRule type="expression" dxfId="1720" priority="86">
      <formula>AND($N98 = 0 * ISNUMBER($N98))</formula>
    </cfRule>
    <cfRule type="expression" dxfId="1719" priority="87">
      <formula>AND($N98 &lt; 0, ISNUMBER($N98))</formula>
    </cfRule>
  </conditionalFormatting>
  <conditionalFormatting sqref="A98:F117">
    <cfRule type="expression" dxfId="1718" priority="94">
      <formula>AND($E98 &gt; 0, ISNUMBER($E98))</formula>
    </cfRule>
    <cfRule type="expression" dxfId="1717" priority="95">
      <formula>AND($E98 = 0 * ISNUMBER($E98))</formula>
    </cfRule>
    <cfRule type="expression" dxfId="1716" priority="96">
      <formula>AND($E98 &lt; 0, ISNUMBER($E98))</formula>
    </cfRule>
  </conditionalFormatting>
  <conditionalFormatting sqref="A98:C117 G98:I117">
    <cfRule type="expression" dxfId="1715" priority="91">
      <formula>AND($H98 &gt; 0, ISNUMBER($H98))</formula>
    </cfRule>
    <cfRule type="expression" dxfId="1714" priority="92">
      <formula>AND($H98 = 0 * ISNUMBER($H98))</formula>
    </cfRule>
    <cfRule type="expression" dxfId="1713" priority="93">
      <formula>AND($H98 &lt; 0, ISNUMBER($H98))</formula>
    </cfRule>
  </conditionalFormatting>
  <conditionalFormatting sqref="A98:C117 J98:L117">
    <cfRule type="expression" dxfId="1712" priority="88">
      <formula>AND($K98 &gt; 0, ISNUMBER($K98))</formula>
    </cfRule>
    <cfRule type="expression" dxfId="1711" priority="89">
      <formula>AND($K98 = 0 * ISNUMBER($K98))</formula>
    </cfRule>
    <cfRule type="expression" dxfId="1710" priority="90">
      <formula>AND($K98 &lt; 0, ISNUMBER($K98))</formula>
    </cfRule>
  </conditionalFormatting>
  <conditionalFormatting sqref="D96:F97 E118:F118">
    <cfRule type="expression" dxfId="1709" priority="82">
      <formula>$E$118 &gt; 0</formula>
    </cfRule>
    <cfRule type="expression" dxfId="1708" priority="83">
      <formula>$E$118 = 0</formula>
    </cfRule>
    <cfRule type="expression" dxfId="1707" priority="84">
      <formula>$E$118 &lt; 0</formula>
    </cfRule>
  </conditionalFormatting>
  <conditionalFormatting sqref="G96:I97 H118:I118">
    <cfRule type="expression" dxfId="1706" priority="79">
      <formula>$H$118 &gt; 0</formula>
    </cfRule>
    <cfRule type="expression" dxfId="1705" priority="80">
      <formula>$H$118 = 0</formula>
    </cfRule>
    <cfRule type="expression" dxfId="1704" priority="81">
      <formula>$H$118 &lt; 0</formula>
    </cfRule>
  </conditionalFormatting>
  <conditionalFormatting sqref="J96:L97 K118:L118">
    <cfRule type="expression" dxfId="1703" priority="76">
      <formula>$K$118 &gt; 0</formula>
    </cfRule>
    <cfRule type="expression" dxfId="1702" priority="77">
      <formula>$K$118 = 0</formula>
    </cfRule>
    <cfRule type="expression" dxfId="1701" priority="78">
      <formula>$K$118 &lt; 0</formula>
    </cfRule>
  </conditionalFormatting>
  <conditionalFormatting sqref="M96:O97 N118:O118">
    <cfRule type="expression" dxfId="1700" priority="73">
      <formula>$N$118 &gt; 0</formula>
    </cfRule>
    <cfRule type="expression" dxfId="1699" priority="74">
      <formula>$N$118 = 0</formula>
    </cfRule>
    <cfRule type="expression" dxfId="1698" priority="75">
      <formula>$N$118 &lt; 0</formula>
    </cfRule>
  </conditionalFormatting>
  <conditionalFormatting sqref="A125:C144 M125:O144">
    <cfRule type="expression" dxfId="1697" priority="61">
      <formula>AND($N125 &gt; 0, ISNUMBER($N125))</formula>
    </cfRule>
    <cfRule type="expression" dxfId="1696" priority="62">
      <formula>AND($N125 = 0 * ISNUMBER($N125))</formula>
    </cfRule>
    <cfRule type="expression" dxfId="1695" priority="63">
      <formula>AND($N125 &lt; 0, ISNUMBER($N125))</formula>
    </cfRule>
  </conditionalFormatting>
  <conditionalFormatting sqref="A125:F144">
    <cfRule type="expression" dxfId="1694" priority="70">
      <formula>AND($E125 &gt; 0, ISNUMBER($E125))</formula>
    </cfRule>
    <cfRule type="expression" dxfId="1693" priority="71">
      <formula>AND($E125 = 0 * ISNUMBER($E125))</formula>
    </cfRule>
    <cfRule type="expression" dxfId="1692" priority="72">
      <formula>AND($E125 &lt; 0, ISNUMBER($E125))</formula>
    </cfRule>
  </conditionalFormatting>
  <conditionalFormatting sqref="A125:C144 G125:I144">
    <cfRule type="expression" dxfId="1691" priority="67">
      <formula>AND($H125 &gt; 0, ISNUMBER($H125))</formula>
    </cfRule>
    <cfRule type="expression" dxfId="1690" priority="68">
      <formula>AND($H125 = 0 * ISNUMBER($H125))</formula>
    </cfRule>
    <cfRule type="expression" dxfId="1689" priority="69">
      <formula>AND($H125 &lt; 0, ISNUMBER($H125))</formula>
    </cfRule>
  </conditionalFormatting>
  <conditionalFormatting sqref="A125:C144 J125:L144">
    <cfRule type="expression" dxfId="1688" priority="64">
      <formula>AND($K125 &gt; 0, ISNUMBER($K125))</formula>
    </cfRule>
    <cfRule type="expression" dxfId="1687" priority="65">
      <formula>AND($K125 = 0 * ISNUMBER($K125))</formula>
    </cfRule>
    <cfRule type="expression" dxfId="1686" priority="66">
      <formula>AND($K125 &lt; 0, ISNUMBER($K125))</formula>
    </cfRule>
  </conditionalFormatting>
  <conditionalFormatting sqref="D123:F124 E145:F145">
    <cfRule type="expression" dxfId="1685" priority="58">
      <formula>$E$145 &gt; 0</formula>
    </cfRule>
    <cfRule type="expression" dxfId="1684" priority="59">
      <formula>$E$145 = 0</formula>
    </cfRule>
    <cfRule type="expression" dxfId="1683" priority="60">
      <formula>$E$145 &lt; 0</formula>
    </cfRule>
  </conditionalFormatting>
  <conditionalFormatting sqref="G123:I124 H145:I145">
    <cfRule type="expression" dxfId="1682" priority="55">
      <formula>$H$145 &gt; 0</formula>
    </cfRule>
    <cfRule type="expression" dxfId="1681" priority="56">
      <formula>$H$145 = 0</formula>
    </cfRule>
    <cfRule type="expression" dxfId="1680" priority="57">
      <formula>$H$145 &lt; 0</formula>
    </cfRule>
  </conditionalFormatting>
  <conditionalFormatting sqref="J123:L124 K145:L145">
    <cfRule type="expression" dxfId="1679" priority="52">
      <formula>$K$145 &gt; 0</formula>
    </cfRule>
    <cfRule type="expression" dxfId="1678" priority="53">
      <formula>$K$145 = 0</formula>
    </cfRule>
    <cfRule type="expression" dxfId="1677" priority="54">
      <formula>$K$145 &lt; 0</formula>
    </cfRule>
  </conditionalFormatting>
  <conditionalFormatting sqref="M123:O124 N145:O145">
    <cfRule type="expression" dxfId="1676" priority="49">
      <formula>$N$145 &gt; 0</formula>
    </cfRule>
    <cfRule type="expression" dxfId="1675" priority="50">
      <formula>$N$145 = 0</formula>
    </cfRule>
    <cfRule type="expression" dxfId="1674" priority="51">
      <formula>$N$145 &lt; 0</formula>
    </cfRule>
  </conditionalFormatting>
  <conditionalFormatting sqref="A152:C171 M152:O171">
    <cfRule type="expression" dxfId="1673" priority="37">
      <formula>AND($N152 &gt; 0, ISNUMBER($N152))</formula>
    </cfRule>
    <cfRule type="expression" dxfId="1672" priority="38">
      <formula>AND($N152 = 0 * ISNUMBER($N152))</formula>
    </cfRule>
    <cfRule type="expression" dxfId="1671" priority="39">
      <formula>AND($N152 &lt; 0, ISNUMBER($N152))</formula>
    </cfRule>
  </conditionalFormatting>
  <conditionalFormatting sqref="A152:F171">
    <cfRule type="expression" dxfId="1670" priority="46">
      <formula>AND($E152 &gt; 0, ISNUMBER($E152))</formula>
    </cfRule>
    <cfRule type="expression" dxfId="1669" priority="47">
      <formula>AND($E152 = 0 * ISNUMBER($E152))</formula>
    </cfRule>
    <cfRule type="expression" dxfId="1668" priority="48">
      <formula>AND($E152 &lt; 0, ISNUMBER($E152))</formula>
    </cfRule>
  </conditionalFormatting>
  <conditionalFormatting sqref="A152:C171 G152:I171">
    <cfRule type="expression" dxfId="1667" priority="43">
      <formula>AND($H152 &gt; 0, ISNUMBER($H152))</formula>
    </cfRule>
    <cfRule type="expression" dxfId="1666" priority="44">
      <formula>AND($H152 = 0 * ISNUMBER($H152))</formula>
    </cfRule>
    <cfRule type="expression" dxfId="1665" priority="45">
      <formula>AND($H152 &lt; 0, ISNUMBER($H152))</formula>
    </cfRule>
  </conditionalFormatting>
  <conditionalFormatting sqref="A152:C171 J152:L171">
    <cfRule type="expression" dxfId="1664" priority="40">
      <formula>AND($K152 &gt; 0, ISNUMBER($K152))</formula>
    </cfRule>
    <cfRule type="expression" dxfId="1663" priority="41">
      <formula>AND($K152 = 0 * ISNUMBER($K152))</formula>
    </cfRule>
    <cfRule type="expression" dxfId="1662" priority="42">
      <formula>AND($K152 &lt; 0, ISNUMBER($K152))</formula>
    </cfRule>
  </conditionalFormatting>
  <conditionalFormatting sqref="D150:F151 E172:F172">
    <cfRule type="expression" dxfId="1661" priority="34">
      <formula>$E$172 &gt; 0</formula>
    </cfRule>
    <cfRule type="expression" dxfId="1660" priority="35">
      <formula>$E$172 = 0</formula>
    </cfRule>
    <cfRule type="expression" dxfId="1659" priority="36">
      <formula>$E$172 &lt; 0</formula>
    </cfRule>
  </conditionalFormatting>
  <conditionalFormatting sqref="G150:I151 H172:I172">
    <cfRule type="expression" dxfId="1658" priority="31">
      <formula>$H$172 &gt; 0</formula>
    </cfRule>
    <cfRule type="expression" dxfId="1657" priority="32">
      <formula>$H$172 = 0</formula>
    </cfRule>
    <cfRule type="expression" dxfId="1656" priority="33">
      <formula>$H$172 &lt; 0</formula>
    </cfRule>
  </conditionalFormatting>
  <conditionalFormatting sqref="J150:L151 K172:L172">
    <cfRule type="expression" dxfId="1655" priority="28">
      <formula>$K$172 &gt; 0</formula>
    </cfRule>
    <cfRule type="expression" dxfId="1654" priority="29">
      <formula>$K$172 = 0</formula>
    </cfRule>
    <cfRule type="expression" dxfId="1653" priority="30">
      <formula>$K$172 &lt; 0</formula>
    </cfRule>
  </conditionalFormatting>
  <conditionalFormatting sqref="M150:O151 N172:O172">
    <cfRule type="expression" dxfId="1652" priority="25">
      <formula>$N$172 &gt; 0</formula>
    </cfRule>
    <cfRule type="expression" dxfId="1651" priority="26">
      <formula>$N$172 = 0</formula>
    </cfRule>
    <cfRule type="expression" dxfId="1650" priority="27">
      <formula>$N$172 &lt; 0</formula>
    </cfRule>
  </conditionalFormatting>
  <conditionalFormatting sqref="A179:C198 M179:O198">
    <cfRule type="expression" dxfId="1649" priority="13">
      <formula>AND($N179 &gt; 0, ISNUMBER($N179))</formula>
    </cfRule>
    <cfRule type="expression" dxfId="1648" priority="14">
      <formula>AND($N179 = 0 * ISNUMBER($N179))</formula>
    </cfRule>
    <cfRule type="expression" dxfId="1647" priority="15">
      <formula>AND($N179 &lt; 0, ISNUMBER($N179))</formula>
    </cfRule>
  </conditionalFormatting>
  <conditionalFormatting sqref="A179:F198">
    <cfRule type="expression" dxfId="1646" priority="22">
      <formula>AND($E179 &gt; 0, ISNUMBER($E179))</formula>
    </cfRule>
    <cfRule type="expression" dxfId="1645" priority="23">
      <formula>AND($E179 = 0 * ISNUMBER($E179))</formula>
    </cfRule>
    <cfRule type="expression" dxfId="1644" priority="24">
      <formula>AND($E179 &lt; 0, ISNUMBER($E179))</formula>
    </cfRule>
  </conditionalFormatting>
  <conditionalFormatting sqref="A179:C198 G179:I198">
    <cfRule type="expression" dxfId="1643" priority="19">
      <formula>AND($H179 &gt; 0, ISNUMBER($H179))</formula>
    </cfRule>
    <cfRule type="expression" dxfId="1642" priority="20">
      <formula>AND($H179 = 0 * ISNUMBER($H179))</formula>
    </cfRule>
    <cfRule type="expression" dxfId="1641" priority="21">
      <formula>AND($H179 &lt; 0, ISNUMBER($H179))</formula>
    </cfRule>
  </conditionalFormatting>
  <conditionalFormatting sqref="A179:C198 J179:L198">
    <cfRule type="expression" dxfId="1640" priority="16">
      <formula>AND($K179 &gt; 0, ISNUMBER($K179))</formula>
    </cfRule>
    <cfRule type="expression" dxfId="1639" priority="17">
      <formula>AND($K179 = 0 * ISNUMBER($K179))</formula>
    </cfRule>
    <cfRule type="expression" dxfId="1638" priority="18">
      <formula>AND($K179 &lt; 0, ISNUMBER($K179))</formula>
    </cfRule>
  </conditionalFormatting>
  <conditionalFormatting sqref="D177:F178 E199:F199">
    <cfRule type="expression" dxfId="1637" priority="10">
      <formula>$E$199 &gt; 0</formula>
    </cfRule>
    <cfRule type="expression" dxfId="1636" priority="11">
      <formula>$E$199 = 0</formula>
    </cfRule>
    <cfRule type="expression" dxfId="1635" priority="12">
      <formula>$E$199 &lt; 0</formula>
    </cfRule>
  </conditionalFormatting>
  <conditionalFormatting sqref="G177:I178 H199:I199">
    <cfRule type="expression" dxfId="1634" priority="7">
      <formula>$H$199 &gt; 0</formula>
    </cfRule>
    <cfRule type="expression" dxfId="1633" priority="8">
      <formula>$H$199 = 0</formula>
    </cfRule>
    <cfRule type="expression" dxfId="1632" priority="9">
      <formula>$H$199 &lt; 0</formula>
    </cfRule>
  </conditionalFormatting>
  <conditionalFormatting sqref="J177:L178 K199:L199">
    <cfRule type="expression" dxfId="1631" priority="4">
      <formula>$K$199 &gt; 0</formula>
    </cfRule>
    <cfRule type="expression" dxfId="1630" priority="5">
      <formula>$K$199 = 0</formula>
    </cfRule>
    <cfRule type="expression" dxfId="1629" priority="6">
      <formula>$K$199 &lt; 0</formula>
    </cfRule>
  </conditionalFormatting>
  <conditionalFormatting sqref="M177:O178 N199:O199">
    <cfRule type="expression" dxfId="1628" priority="1">
      <formula>$N$199 &gt; 0</formula>
    </cfRule>
    <cfRule type="expression" dxfId="1627" priority="2">
      <formula>$N$199 = 0</formula>
    </cfRule>
    <cfRule type="expression" dxfId="16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44356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192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45310000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3.311624E-4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2021-06-09(수) 오전 00:00</v>
      </c>
      <c r="C15" s="289"/>
      <c r="D15" s="263" t="str">
        <f>TEXT($G$1, "[$-ko-KR]yyyy-mm-dd(ddd) ") &amp; "오후 14:00"</f>
        <v>2021-06-09(수) 오후 14:00</v>
      </c>
      <c r="E15" s="264"/>
      <c r="F15" s="265"/>
      <c r="G15" s="263" t="str">
        <f>TEXT($G$1, "[$-ko-KR]yyyy-mm-dd(ddd) ") &amp; "오후 19:00"</f>
        <v>2021-06-09(수) 오후 19:00</v>
      </c>
      <c r="H15" s="264"/>
      <c r="I15" s="265"/>
      <c r="J15" s="263" t="str">
        <f>TEXT($G$1, "[$-ko-KR]yyyy-mm-dd(ddd) ") &amp; "오후 21:00"</f>
        <v>2021-06-09(수) 오후 21:00</v>
      </c>
      <c r="K15" s="264"/>
      <c r="L15" s="265"/>
      <c r="M15" s="263" t="str">
        <f>TEXT($G$1+1, "[$-ko-KR]yyyy-mm-dd(ddd) ") &amp; "오전 00:00"</f>
        <v>2021-06-10(목)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39"/>
      <c r="R19" s="239"/>
      <c r="S19" s="239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39"/>
      <c r="R20" s="239"/>
      <c r="S20" s="239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39"/>
      <c r="R21" s="239"/>
      <c r="S21" s="23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192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45310000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3.311624E-4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2021-06-09(수) 오전 00:00</v>
      </c>
      <c r="C42" s="291"/>
      <c r="D42" s="263" t="str">
        <f>TEXT($G$1, "[$-ko-KR]yyyy-mm-dd(ddd) ") &amp; "오후 14:00"</f>
        <v>2021-06-09(수) 오후 14:00</v>
      </c>
      <c r="E42" s="264"/>
      <c r="F42" s="265"/>
      <c r="G42" s="263" t="str">
        <f>TEXT($G$1, "[$-ko-KR]yyyy-mm-dd(ddd) ") &amp; "오후 19:00"</f>
        <v>2021-06-09(수) 오후 19:00</v>
      </c>
      <c r="H42" s="264"/>
      <c r="I42" s="265"/>
      <c r="J42" s="263" t="str">
        <f>TEXT($G$1, "[$-ko-KR]yyyy-mm-dd(ddd) ") &amp; "오후 21:00"</f>
        <v>2021-06-09(수) 오후 21:00</v>
      </c>
      <c r="K42" s="264"/>
      <c r="L42" s="265"/>
      <c r="M42" s="263" t="str">
        <f>TEXT($G$1+1, "[$-ko-KR]yyyy-mm-dd(ddd) ") &amp; "오전 00:00"</f>
        <v>2021-06-10(목)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3" t="s">
        <v>58</v>
      </c>
      <c r="H43" s="194" t="s">
        <v>298</v>
      </c>
      <c r="I43" s="19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236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49"/>
      <c r="R44" s="249"/>
      <c r="S44" s="249"/>
    </row>
    <row r="45" spans="1:19" ht="17.25" customHeight="1" thickBot="1">
      <c r="A45" s="162" t="s">
        <v>196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49"/>
      <c r="R45" s="249"/>
      <c r="S45" s="249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39"/>
      <c r="R46" s="239"/>
      <c r="S46" s="239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39"/>
      <c r="R47" s="239"/>
      <c r="S47" s="239"/>
    </row>
    <row r="48" spans="1:19" ht="17.25" customHeight="1" thickBot="1">
      <c r="A48" s="163" t="s">
        <v>172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39"/>
      <c r="R48" s="239"/>
      <c r="S48" s="239"/>
    </row>
    <row r="49" spans="1:19" ht="17.25" customHeight="1" thickBot="1">
      <c r="A49" s="162" t="s">
        <v>278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39"/>
      <c r="R49" s="239"/>
      <c r="S49" s="239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39"/>
      <c r="R50" s="239"/>
      <c r="S50" s="239"/>
    </row>
    <row r="51" spans="1:19" ht="17.25" customHeight="1" thickBot="1">
      <c r="A51" s="162" t="s">
        <v>222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39"/>
      <c r="R51" s="239"/>
      <c r="S51" s="239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40"/>
      <c r="R53" s="241"/>
      <c r="S53" s="242"/>
    </row>
    <row r="54" spans="1:19" ht="17.25" customHeight="1">
      <c r="A54" s="161" t="s">
        <v>168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43"/>
      <c r="R54" s="244"/>
      <c r="S54" s="245"/>
    </row>
    <row r="55" spans="1:19" ht="17.25" customHeight="1" thickBot="1">
      <c r="A55" s="162" t="s">
        <v>218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46"/>
      <c r="R55" s="247"/>
      <c r="S55" s="248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39"/>
      <c r="R56" s="239"/>
      <c r="S56" s="239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49"/>
      <c r="R57" s="249"/>
      <c r="S57" s="249"/>
    </row>
    <row r="58" spans="1:19" ht="17.25" customHeight="1" thickBot="1">
      <c r="A58" s="163" t="s">
        <v>264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49"/>
      <c r="R58" s="249"/>
      <c r="S58" s="249"/>
    </row>
    <row r="59" spans="1:19" ht="17.25" customHeight="1" thickBot="1">
      <c r="A59" s="162" t="s">
        <v>254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39"/>
      <c r="R59" s="239"/>
      <c r="S59" s="239"/>
    </row>
    <row r="60" spans="1:19" ht="17.25" customHeight="1" thickBot="1">
      <c r="A60" s="162" t="s">
        <v>266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39"/>
      <c r="R60" s="239"/>
      <c r="S60" s="239"/>
    </row>
    <row r="61" spans="1:19" ht="17.25" customHeight="1" thickBot="1">
      <c r="A61" s="162" t="s">
        <v>260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39"/>
      <c r="R61" s="239"/>
      <c r="S61" s="239"/>
    </row>
    <row r="62" spans="1:19" ht="17.25" customHeight="1">
      <c r="A62" s="162" t="s">
        <v>268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228"/>
      <c r="R62" s="229"/>
      <c r="S62" s="230"/>
    </row>
    <row r="63" spans="1:19" ht="17.25" customHeight="1" thickBot="1">
      <c r="A63" s="130" t="s">
        <v>214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301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301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301</v>
      </c>
      <c r="N64" s="27">
        <f>IF(COUNT(N44:N63), SUM(N44:N63) / COUNT(N44:N63), 0)</f>
        <v>3.2808747559126723E-2</v>
      </c>
      <c r="O64" s="28">
        <f>SUM(O44:O63)</f>
        <v>65617.495118253428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192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45310000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3.311624E-4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2021-06-09(수) 오전 00:00</v>
      </c>
      <c r="C69" s="291"/>
      <c r="D69" s="263" t="str">
        <f>TEXT($G$1, "[$-ko-KR]yyyy-mm-dd(ddd) ") &amp; "오후 14:00"</f>
        <v>2021-06-09(수) 오후 14:00</v>
      </c>
      <c r="E69" s="264"/>
      <c r="F69" s="265"/>
      <c r="G69" s="263" t="str">
        <f>TEXT($G$1, "[$-ko-KR]yyyy-mm-dd(ddd) ") &amp; "오후 19:00"</f>
        <v>2021-06-09(수) 오후 19:00</v>
      </c>
      <c r="H69" s="264"/>
      <c r="I69" s="265"/>
      <c r="J69" s="263" t="str">
        <f>TEXT($G$1, "[$-ko-KR]yyyy-mm-dd(ddd) ") &amp; "오후 21:00"</f>
        <v>2021-06-09(수) 오후 21:00</v>
      </c>
      <c r="K69" s="264"/>
      <c r="L69" s="265"/>
      <c r="M69" s="263" t="str">
        <f>TEXT($G$1+1, "[$-ko-KR]yyyy-mm-dd(ddd) ") &amp; "오전 00:00"</f>
        <v>2021-06-10(목)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3" t="s">
        <v>58</v>
      </c>
      <c r="H70" s="194" t="s">
        <v>298</v>
      </c>
      <c r="I70" s="19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49"/>
      <c r="R71" s="249"/>
      <c r="S71" s="249"/>
    </row>
    <row r="72" spans="1:19" ht="17.25" thickBot="1">
      <c r="A72" s="162" t="s">
        <v>216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49"/>
      <c r="R72" s="249"/>
      <c r="S72" s="249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39"/>
      <c r="R73" s="239"/>
      <c r="S73" s="239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39"/>
      <c r="R74" s="239"/>
      <c r="S74" s="239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39"/>
      <c r="R75" s="239"/>
      <c r="S75" s="239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39"/>
      <c r="R76" s="239"/>
      <c r="S76" s="239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39"/>
      <c r="R77" s="239"/>
      <c r="S77" s="239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39"/>
      <c r="R78" s="239"/>
      <c r="S78" s="239"/>
    </row>
    <row r="79" spans="1:19" ht="17.25" thickBot="1">
      <c r="A79" s="162" t="s">
        <v>250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40"/>
      <c r="R80" s="241"/>
      <c r="S80" s="242"/>
    </row>
    <row r="81" spans="1:19">
      <c r="A81" s="161" t="s">
        <v>296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43"/>
      <c r="R81" s="244"/>
      <c r="S81" s="245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46"/>
      <c r="R82" s="247"/>
      <c r="S82" s="248"/>
    </row>
    <row r="83" spans="1:19" ht="17.25" thickBot="1">
      <c r="A83" s="162" t="s">
        <v>176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39"/>
      <c r="R83" s="239"/>
      <c r="S83" s="239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49"/>
      <c r="R84" s="249"/>
      <c r="S84" s="249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49"/>
      <c r="R85" s="249"/>
      <c r="S85" s="249"/>
    </row>
    <row r="86" spans="1:19" ht="17.25" thickBot="1">
      <c r="A86" s="162" t="s">
        <v>270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39"/>
      <c r="R86" s="239"/>
      <c r="S86" s="239"/>
    </row>
    <row r="87" spans="1:19" ht="17.25" thickBot="1">
      <c r="A87" s="162" t="s">
        <v>170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39"/>
      <c r="R87" s="239"/>
      <c r="S87" s="239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39"/>
      <c r="R88" s="239"/>
      <c r="S88" s="239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228"/>
      <c r="R89" s="229"/>
      <c r="S89" s="230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301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301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301</v>
      </c>
      <c r="N91" s="27">
        <f>IF(COUNT(N71:N90), SUM(N71:N90) / COUNT(N71:N90), 0)</f>
        <v>5.3118364306870301E-2</v>
      </c>
      <c r="O91" s="28">
        <f>SUM(O71:O90)</f>
        <v>106236.72861374059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192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45310000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3.311624E-4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2021-06-09(수) 오전 00:00</v>
      </c>
      <c r="C96" s="291"/>
      <c r="D96" s="263" t="str">
        <f>TEXT($G$1, "[$-ko-KR]yyyy-mm-dd(ddd) ") &amp; "오후 14:00"</f>
        <v>2021-06-09(수) 오후 14:00</v>
      </c>
      <c r="E96" s="264"/>
      <c r="F96" s="265"/>
      <c r="G96" s="263" t="str">
        <f>TEXT($G$1, "[$-ko-KR]yyyy-mm-dd(ddd) ") &amp; "오후 19:00"</f>
        <v>2021-06-09(수) 오후 19:00</v>
      </c>
      <c r="H96" s="264"/>
      <c r="I96" s="265"/>
      <c r="J96" s="263" t="str">
        <f>TEXT($G$1, "[$-ko-KR]yyyy-mm-dd(ddd) ") &amp; "오후 21:00"</f>
        <v>2021-06-09(수) 오후 21:00</v>
      </c>
      <c r="K96" s="264"/>
      <c r="L96" s="265"/>
      <c r="M96" s="263" t="str">
        <f>TEXT($G$1+1, "[$-ko-KR]yyyy-mm-dd(ddd) ") &amp; "오전 00:00"</f>
        <v>2021-06-10(목)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3" t="s">
        <v>58</v>
      </c>
      <c r="H97" s="194" t="s">
        <v>298</v>
      </c>
      <c r="I97" s="19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49"/>
      <c r="R98" s="249"/>
      <c r="S98" s="249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49"/>
      <c r="R99" s="249"/>
      <c r="S99" s="249"/>
    </row>
    <row r="100" spans="1:19" ht="17.25" thickBot="1">
      <c r="A100" s="162" t="s">
        <v>216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39"/>
      <c r="R100" s="239"/>
      <c r="S100" s="239"/>
    </row>
    <row r="101" spans="1:19" ht="17.25" thickBot="1">
      <c r="A101" s="162" t="s">
        <v>236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39"/>
      <c r="R101" s="239"/>
      <c r="S101" s="239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39"/>
      <c r="R102" s="239"/>
      <c r="S102" s="239"/>
    </row>
    <row r="103" spans="1:19" ht="17.25" thickBot="1">
      <c r="A103" s="162" t="s">
        <v>196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39"/>
      <c r="R103" s="239"/>
      <c r="S103" s="239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39"/>
      <c r="R104" s="239"/>
      <c r="S104" s="239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39"/>
      <c r="R105" s="239"/>
      <c r="S105" s="239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40"/>
      <c r="R107" s="241"/>
      <c r="S107" s="242"/>
    </row>
    <row r="108" spans="1:19">
      <c r="A108" s="161" t="s">
        <v>172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43"/>
      <c r="R108" s="244"/>
      <c r="S108" s="245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46"/>
      <c r="R109" s="247"/>
      <c r="S109" s="248"/>
    </row>
    <row r="110" spans="1:19" ht="17.25" thickBot="1">
      <c r="A110" s="162" t="s">
        <v>278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39"/>
      <c r="R110" s="239"/>
      <c r="S110" s="239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49"/>
      <c r="R111" s="249"/>
      <c r="S111" s="249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49"/>
      <c r="R112" s="249"/>
      <c r="S112" s="249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39"/>
      <c r="R113" s="239"/>
      <c r="S113" s="239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39"/>
      <c r="R114" s="239"/>
      <c r="S114" s="239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39"/>
      <c r="R115" s="239"/>
      <c r="S115" s="239"/>
    </row>
    <row r="116" spans="1:19">
      <c r="A116" s="162" t="s">
        <v>184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228"/>
      <c r="R116" s="229"/>
      <c r="S116" s="230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301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301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301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192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45310000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3.311624E-4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2021-06-09(수) 오전 00:00</v>
      </c>
      <c r="C123" s="291"/>
      <c r="D123" s="263" t="str">
        <f>TEXT($G$1, "[$-ko-KR]yyyy-mm-dd(ddd) ") &amp; "오후 14:00"</f>
        <v>2021-06-09(수) 오후 14:00</v>
      </c>
      <c r="E123" s="264"/>
      <c r="F123" s="265"/>
      <c r="G123" s="263" t="str">
        <f>TEXT($G$1, "[$-ko-KR]yyyy-mm-dd(ddd) ") &amp; "오후 19:00"</f>
        <v>2021-06-09(수) 오후 19:00</v>
      </c>
      <c r="H123" s="264"/>
      <c r="I123" s="265"/>
      <c r="J123" s="263" t="str">
        <f>TEXT($G$1, "[$-ko-KR]yyyy-mm-dd(ddd) ") &amp; "오후 21:00"</f>
        <v>2021-06-09(수) 오후 21:00</v>
      </c>
      <c r="K123" s="264"/>
      <c r="L123" s="265"/>
      <c r="M123" s="263" t="str">
        <f>TEXT($G$1+1, "[$-ko-KR]yyyy-mm-dd(ddd) ") &amp; "오전 00:00"</f>
        <v>2021-06-10(목)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3" t="s">
        <v>58</v>
      </c>
      <c r="H124" s="194" t="s">
        <v>298</v>
      </c>
      <c r="I124" s="19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222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49"/>
      <c r="R125" s="249"/>
      <c r="S125" s="249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49"/>
      <c r="R126" s="249"/>
      <c r="S126" s="249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39"/>
      <c r="R127" s="239"/>
      <c r="S127" s="239"/>
    </row>
    <row r="128" spans="1:19" ht="17.25" thickBot="1">
      <c r="A128" s="162" t="s">
        <v>168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39"/>
      <c r="R128" s="239"/>
      <c r="S128" s="239"/>
    </row>
    <row r="129" spans="1:19" ht="17.25" thickBot="1">
      <c r="A129" s="163" t="s">
        <v>218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39"/>
      <c r="R129" s="239"/>
      <c r="S129" s="239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39"/>
      <c r="R130" s="239"/>
      <c r="S130" s="239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39"/>
      <c r="R131" s="239"/>
      <c r="S131" s="239"/>
    </row>
    <row r="132" spans="1:19" ht="17.25" thickBot="1">
      <c r="A132" s="162" t="s">
        <v>264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39"/>
      <c r="R132" s="239"/>
      <c r="S132" s="239"/>
    </row>
    <row r="133" spans="1:19" ht="17.25" thickBot="1">
      <c r="A133" s="162" t="s">
        <v>254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266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40"/>
      <c r="R134" s="241"/>
      <c r="S134" s="242"/>
    </row>
    <row r="135" spans="1:19">
      <c r="A135" s="161" t="s">
        <v>260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43"/>
      <c r="R135" s="244"/>
      <c r="S135" s="245"/>
    </row>
    <row r="136" spans="1:19" ht="17.25" thickBot="1">
      <c r="A136" s="162" t="s">
        <v>268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46"/>
      <c r="R136" s="247"/>
      <c r="S136" s="248"/>
    </row>
    <row r="137" spans="1:19" ht="17.25" thickBot="1">
      <c r="A137" s="162" t="s">
        <v>214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39"/>
      <c r="R137" s="239"/>
      <c r="S137" s="239"/>
    </row>
    <row r="138" spans="1:19" ht="17.25" thickBot="1">
      <c r="A138" s="162" t="s">
        <v>228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49"/>
      <c r="R138" s="249"/>
      <c r="S138" s="249"/>
    </row>
    <row r="139" spans="1:19" ht="17.25" thickBot="1">
      <c r="A139" s="163" t="s">
        <v>198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49"/>
      <c r="R139" s="249"/>
      <c r="S139" s="249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39"/>
      <c r="R140" s="239"/>
      <c r="S140" s="239"/>
    </row>
    <row r="141" spans="1:19" ht="17.25" thickBot="1">
      <c r="A141" s="162" t="s">
        <v>212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39"/>
      <c r="R141" s="239"/>
      <c r="S141" s="239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39"/>
      <c r="R142" s="239"/>
      <c r="S142" s="239"/>
    </row>
    <row r="143" spans="1:19">
      <c r="A143" s="162" t="s">
        <v>186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228"/>
      <c r="R143" s="229"/>
      <c r="S143" s="230"/>
    </row>
    <row r="144" spans="1:19" ht="17.25" thickBot="1">
      <c r="A144" s="130" t="s">
        <v>220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301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301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301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192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45310000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3.311624E-4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2021-06-09(수) 오전 00:00</v>
      </c>
      <c r="C150" s="291"/>
      <c r="D150" s="263" t="str">
        <f>TEXT($G$1, "[$-ko-KR]yyyy-mm-dd(ddd) ") &amp; "오후 14:00"</f>
        <v>2021-06-09(수) 오후 14:00</v>
      </c>
      <c r="E150" s="264"/>
      <c r="F150" s="265"/>
      <c r="G150" s="263" t="str">
        <f>TEXT($G$1, "[$-ko-KR]yyyy-mm-dd(ddd) ") &amp; "오후 19:00"</f>
        <v>2021-06-09(수) 오후 19:00</v>
      </c>
      <c r="H150" s="264"/>
      <c r="I150" s="265"/>
      <c r="J150" s="263" t="str">
        <f>TEXT($G$1, "[$-ko-KR]yyyy-mm-dd(ddd) ") &amp; "오후 21:00"</f>
        <v>2021-06-09(수) 오후 21:00</v>
      </c>
      <c r="K150" s="264"/>
      <c r="L150" s="265"/>
      <c r="M150" s="263" t="str">
        <f>TEXT($G$1+1, "[$-ko-KR]yyyy-mm-dd(ddd) ") &amp; "오전 00:00"</f>
        <v>2021-06-10(목)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3" t="s">
        <v>58</v>
      </c>
      <c r="H151" s="194" t="s">
        <v>298</v>
      </c>
      <c r="I151" s="19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282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49"/>
      <c r="R152" s="249"/>
      <c r="S152" s="249"/>
    </row>
    <row r="153" spans="1:19" ht="17.25" thickBot="1">
      <c r="A153" s="162" t="s">
        <v>202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49"/>
      <c r="R153" s="249"/>
      <c r="S153" s="249"/>
    </row>
    <row r="154" spans="1:19" ht="17.25" thickBot="1">
      <c r="A154" s="162" t="s">
        <v>210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39"/>
      <c r="R154" s="239"/>
      <c r="S154" s="239"/>
    </row>
    <row r="155" spans="1:19" ht="17.25" thickBot="1">
      <c r="A155" s="162" t="s">
        <v>262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39"/>
      <c r="R155" s="239"/>
      <c r="S155" s="239"/>
    </row>
    <row r="156" spans="1:19" ht="17.25" thickBot="1">
      <c r="A156" s="163" t="s">
        <v>238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39"/>
      <c r="R156" s="239"/>
      <c r="S156" s="239"/>
    </row>
    <row r="157" spans="1:19" ht="17.25" thickBot="1">
      <c r="A157" s="162" t="s">
        <v>258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39"/>
      <c r="R157" s="239"/>
      <c r="S157" s="239"/>
    </row>
    <row r="158" spans="1:19" ht="17.25" thickBot="1">
      <c r="A158" s="162" t="s">
        <v>226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39"/>
      <c r="R158" s="239"/>
      <c r="S158" s="239"/>
    </row>
    <row r="159" spans="1:19" ht="17.25" thickBot="1">
      <c r="A159" s="162" t="s">
        <v>192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39"/>
      <c r="R159" s="239"/>
      <c r="S159" s="239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40"/>
      <c r="R161" s="241"/>
      <c r="S161" s="242"/>
    </row>
    <row r="162" spans="1:19">
      <c r="A162" s="161" t="s">
        <v>230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43"/>
      <c r="R162" s="244"/>
      <c r="S162" s="245"/>
    </row>
    <row r="163" spans="1:19" ht="17.25" thickBot="1">
      <c r="A163" s="162" t="s">
        <v>280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46"/>
      <c r="R163" s="247"/>
      <c r="S163" s="248"/>
    </row>
    <row r="164" spans="1:19" ht="17.25" thickBot="1">
      <c r="A164" s="162" t="s">
        <v>200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39"/>
      <c r="R164" s="239"/>
      <c r="S164" s="239"/>
    </row>
    <row r="165" spans="1:19" ht="17.25" thickBot="1">
      <c r="A165" s="162" t="s">
        <v>256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49"/>
      <c r="R165" s="249"/>
      <c r="S165" s="249"/>
    </row>
    <row r="166" spans="1:19" ht="17.25" thickBot="1">
      <c r="A166" s="163" t="s">
        <v>174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49"/>
      <c r="R166" s="249"/>
      <c r="S166" s="249"/>
    </row>
    <row r="167" spans="1:19" ht="17.25" thickBot="1">
      <c r="A167" s="162" t="s">
        <v>246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39"/>
      <c r="R167" s="239"/>
      <c r="S167" s="239"/>
    </row>
    <row r="168" spans="1:19" ht="17.25" thickBot="1">
      <c r="A168" s="162" t="s">
        <v>208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39"/>
      <c r="R168" s="239"/>
      <c r="S168" s="239"/>
    </row>
    <row r="169" spans="1:19" ht="17.25" thickBot="1">
      <c r="A169" s="162" t="s">
        <v>182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39"/>
      <c r="R169" s="239"/>
      <c r="S169" s="239"/>
    </row>
    <row r="170" spans="1:19">
      <c r="A170" s="162" t="s">
        <v>234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228"/>
      <c r="R170" s="229"/>
      <c r="S170" s="230"/>
    </row>
    <row r="171" spans="1:19" ht="17.25" thickBot="1">
      <c r="A171" s="130" t="s">
        <v>252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301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301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301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192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45310000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3.311624E-4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2021-06-09(수) 오전 00:00</v>
      </c>
      <c r="C177" s="291"/>
      <c r="D177" s="263" t="str">
        <f>TEXT($G$1, "[$-ko-KR]yyyy-mm-dd(ddd) ") &amp; "오후 14:00"</f>
        <v>2021-06-09(수) 오후 14:00</v>
      </c>
      <c r="E177" s="264"/>
      <c r="F177" s="265"/>
      <c r="G177" s="263" t="str">
        <f>TEXT($G$1, "[$-ko-KR]yyyy-mm-dd(ddd) ") &amp; "오후 19:00"</f>
        <v>2021-06-09(수) 오후 19:00</v>
      </c>
      <c r="H177" s="264"/>
      <c r="I177" s="265"/>
      <c r="J177" s="263" t="str">
        <f>TEXT($G$1, "[$-ko-KR]yyyy-mm-dd(ddd) ") &amp; "오후 21:00"</f>
        <v>2021-06-09(수) 오후 21:00</v>
      </c>
      <c r="K177" s="264"/>
      <c r="L177" s="265"/>
      <c r="M177" s="263" t="str">
        <f>TEXT($G$1+1, "[$-ko-KR]yyyy-mm-dd(ddd) ") &amp; "오전 00:00"</f>
        <v>2021-06-10(목)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3" t="s">
        <v>58</v>
      </c>
      <c r="H178" s="194" t="s">
        <v>298</v>
      </c>
      <c r="I178" s="19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272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49"/>
      <c r="R179" s="249"/>
      <c r="S179" s="249"/>
    </row>
    <row r="180" spans="1:19" ht="17.25" thickBot="1">
      <c r="A180" s="162" t="s">
        <v>174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49"/>
      <c r="R180" s="249"/>
      <c r="S180" s="249"/>
    </row>
    <row r="181" spans="1:19" ht="17.25" thickBot="1">
      <c r="A181" s="162" t="s">
        <v>198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39"/>
      <c r="R181" s="239"/>
      <c r="S181" s="239"/>
    </row>
    <row r="182" spans="1:19" ht="17.25" thickBot="1">
      <c r="A182" s="162" t="s">
        <v>204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39"/>
      <c r="R182" s="239"/>
      <c r="S182" s="239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39"/>
      <c r="R183" s="239"/>
      <c r="S183" s="239"/>
    </row>
    <row r="184" spans="1:19" ht="17.25" thickBot="1">
      <c r="A184" s="162" t="s">
        <v>212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39"/>
      <c r="R184" s="239"/>
      <c r="S184" s="239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39"/>
      <c r="R185" s="239"/>
      <c r="S185" s="239"/>
    </row>
    <row r="186" spans="1:19" ht="17.25" thickBot="1">
      <c r="A186" s="162" t="s">
        <v>246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39"/>
      <c r="R186" s="239"/>
      <c r="S186" s="239"/>
    </row>
    <row r="187" spans="1:19" ht="17.25" thickBot="1">
      <c r="A187" s="162" t="s">
        <v>208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182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40"/>
      <c r="R188" s="241"/>
      <c r="S188" s="242"/>
    </row>
    <row r="189" spans="1:19">
      <c r="A189" s="161" t="s">
        <v>234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43"/>
      <c r="R189" s="244"/>
      <c r="S189" s="245"/>
    </row>
    <row r="190" spans="1:19" ht="17.25" thickBot="1">
      <c r="A190" s="162" t="s">
        <v>194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46"/>
      <c r="R190" s="247"/>
      <c r="S190" s="248"/>
    </row>
    <row r="191" spans="1:19" ht="17.25" thickBot="1">
      <c r="A191" s="162" t="s">
        <v>252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39"/>
      <c r="R191" s="239"/>
      <c r="S191" s="239"/>
    </row>
    <row r="192" spans="1:19" ht="17.25" thickBot="1">
      <c r="A192" s="162" t="s">
        <v>186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49"/>
      <c r="R192" s="249"/>
      <c r="S192" s="249"/>
    </row>
    <row r="193" spans="1:19" ht="17.25" thickBot="1">
      <c r="A193" s="163" t="s">
        <v>224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49"/>
      <c r="R193" s="249"/>
      <c r="S193" s="249"/>
    </row>
    <row r="194" spans="1:19" ht="17.25" thickBot="1">
      <c r="A194" s="162" t="s">
        <v>220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39"/>
      <c r="R194" s="239"/>
      <c r="S194" s="239"/>
    </row>
    <row r="195" spans="1:19" ht="17.25" thickBot="1">
      <c r="A195" s="162" t="s">
        <v>190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39"/>
      <c r="R195" s="239"/>
      <c r="S195" s="239"/>
    </row>
    <row r="196" spans="1:19" ht="17.25" thickBot="1">
      <c r="A196" s="162" t="s">
        <v>274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39"/>
      <c r="R196" s="239"/>
      <c r="S196" s="239"/>
    </row>
    <row r="197" spans="1:19">
      <c r="A197" s="162" t="s">
        <v>276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228"/>
      <c r="R197" s="229"/>
      <c r="S197" s="230"/>
    </row>
    <row r="198" spans="1:19" ht="17.25" thickBot="1">
      <c r="A198" s="130" t="s">
        <v>180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301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301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301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234"/>
      <c r="R199" s="235"/>
      <c r="S199" s="23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15" priority="157">
      <formula>AND($N17 &gt; 0, ISNUMBER($N17))</formula>
    </cfRule>
    <cfRule type="expression" dxfId="1614" priority="158">
      <formula>AND($N17 = 0 * ISNUMBER($N17))</formula>
    </cfRule>
    <cfRule type="expression" dxfId="1613" priority="159">
      <formula>AND($N17 &lt; 0, ISNUMBER($N17))</formula>
    </cfRule>
  </conditionalFormatting>
  <conditionalFormatting sqref="A17:F36">
    <cfRule type="expression" dxfId="1612" priority="166">
      <formula>AND($E17 &gt; 0, ISNUMBER($E17))</formula>
    </cfRule>
    <cfRule type="expression" dxfId="1611" priority="167">
      <formula>AND($E17 = 0 * ISNUMBER($E17))</formula>
    </cfRule>
    <cfRule type="expression" dxfId="1610" priority="168">
      <formula>AND($E17 &lt; 0, ISNUMBER($E17))</formula>
    </cfRule>
  </conditionalFormatting>
  <conditionalFormatting sqref="A17:C36 G17:I36">
    <cfRule type="expression" dxfId="1609" priority="163">
      <formula>AND($H17 &gt; 0, ISNUMBER($H17))</formula>
    </cfRule>
    <cfRule type="expression" dxfId="1608" priority="164">
      <formula>AND($H17 = 0 * ISNUMBER($H17))</formula>
    </cfRule>
    <cfRule type="expression" dxfId="1607" priority="165">
      <formula>AND($H17 &lt; 0, ISNUMBER($H17))</formula>
    </cfRule>
  </conditionalFormatting>
  <conditionalFormatting sqref="A17:C36 J17:L36">
    <cfRule type="expression" dxfId="1606" priority="160">
      <formula>AND($K17 &gt; 0, ISNUMBER($K17))</formula>
    </cfRule>
    <cfRule type="expression" dxfId="1605" priority="161">
      <formula>AND($K17 = 0 * ISNUMBER($K17))</formula>
    </cfRule>
    <cfRule type="expression" dxfId="1604" priority="162">
      <formula>AND($K17 &lt; 0, ISNUMBER($K17))</formula>
    </cfRule>
  </conditionalFormatting>
  <conditionalFormatting sqref="D15:F16 E37:F37">
    <cfRule type="expression" dxfId="1603" priority="154">
      <formula>$E$37 &gt; 0</formula>
    </cfRule>
    <cfRule type="expression" dxfId="1602" priority="155">
      <formula>$E$37 = 0</formula>
    </cfRule>
    <cfRule type="expression" dxfId="1601" priority="156">
      <formula>$E$37 &lt; 0</formula>
    </cfRule>
  </conditionalFormatting>
  <conditionalFormatting sqref="G15:I16 H37:I37">
    <cfRule type="expression" dxfId="1600" priority="151">
      <formula>$H$37 &gt; 0</formula>
    </cfRule>
    <cfRule type="expression" dxfId="1599" priority="152">
      <formula>$H$37 = 0</formula>
    </cfRule>
    <cfRule type="expression" dxfId="1598" priority="153">
      <formula>$H$37 &lt; 0</formula>
    </cfRule>
  </conditionalFormatting>
  <conditionalFormatting sqref="J15:L16 K37:L37">
    <cfRule type="expression" dxfId="1597" priority="148">
      <formula>$K$37 &gt; 0</formula>
    </cfRule>
    <cfRule type="expression" dxfId="1596" priority="149">
      <formula>$K$37 = 0</formula>
    </cfRule>
    <cfRule type="expression" dxfId="1595" priority="150">
      <formula>$K$37 &lt; 0</formula>
    </cfRule>
  </conditionalFormatting>
  <conditionalFormatting sqref="M15:O16 N37:O37">
    <cfRule type="expression" dxfId="1594" priority="145">
      <formula>$N$37 &gt; 0</formula>
    </cfRule>
    <cfRule type="expression" dxfId="1593" priority="146">
      <formula>$N$37 = 0</formula>
    </cfRule>
    <cfRule type="expression" dxfId="1592" priority="147">
      <formula>$N$37 &lt; 0</formula>
    </cfRule>
  </conditionalFormatting>
  <conditionalFormatting sqref="A44:C63 M44:O63">
    <cfRule type="expression" dxfId="1591" priority="133">
      <formula>AND($N44 &gt; 0, ISNUMBER($N44))</formula>
    </cfRule>
    <cfRule type="expression" dxfId="1590" priority="134">
      <formula>AND($N44 = 0 * ISNUMBER($N44))</formula>
    </cfRule>
    <cfRule type="expression" dxfId="1589" priority="135">
      <formula>AND($N44 &lt; 0, ISNUMBER($N44))</formula>
    </cfRule>
  </conditionalFormatting>
  <conditionalFormatting sqref="A44:F63">
    <cfRule type="expression" dxfId="1588" priority="142">
      <formula>AND($E44 &gt; 0, ISNUMBER($E44))</formula>
    </cfRule>
    <cfRule type="expression" dxfId="1587" priority="143">
      <formula>AND($E44 = 0 * ISNUMBER($E44))</formula>
    </cfRule>
    <cfRule type="expression" dxfId="1586" priority="144">
      <formula>AND($E44 &lt; 0, ISNUMBER($E44))</formula>
    </cfRule>
  </conditionalFormatting>
  <conditionalFormatting sqref="A44:C63 G44:I63">
    <cfRule type="expression" dxfId="1585" priority="139">
      <formula>AND($H44 &gt; 0, ISNUMBER($H44))</formula>
    </cfRule>
    <cfRule type="expression" dxfId="1584" priority="140">
      <formula>AND($H44 = 0 * ISNUMBER($H44))</formula>
    </cfRule>
    <cfRule type="expression" dxfId="1583" priority="141">
      <formula>AND($H44 &lt; 0, ISNUMBER($H44))</formula>
    </cfRule>
  </conditionalFormatting>
  <conditionalFormatting sqref="A44:C63 J44:L63">
    <cfRule type="expression" dxfId="1582" priority="136">
      <formula>AND($K44 &gt; 0, ISNUMBER($K44))</formula>
    </cfRule>
    <cfRule type="expression" dxfId="1581" priority="137">
      <formula>AND($K44 = 0 * ISNUMBER($K44))</formula>
    </cfRule>
    <cfRule type="expression" dxfId="1580" priority="138">
      <formula>AND($K44 &lt; 0, ISNUMBER($K44))</formula>
    </cfRule>
  </conditionalFormatting>
  <conditionalFormatting sqref="D42:F43 E64:F64">
    <cfRule type="expression" dxfId="1579" priority="130">
      <formula>$E$64 &gt; 0</formula>
    </cfRule>
    <cfRule type="expression" dxfId="1578" priority="131">
      <formula>$E$64 = 0</formula>
    </cfRule>
    <cfRule type="expression" dxfId="1577" priority="132">
      <formula>$E$64 &lt; 0</formula>
    </cfRule>
  </conditionalFormatting>
  <conditionalFormatting sqref="G42:I43 H64:I64">
    <cfRule type="expression" dxfId="1576" priority="127">
      <formula>$H$64 &gt; 0</formula>
    </cfRule>
    <cfRule type="expression" dxfId="1575" priority="128">
      <formula>$H$64 = 0</formula>
    </cfRule>
    <cfRule type="expression" dxfId="1574" priority="129">
      <formula>$H$64 &lt; 0</formula>
    </cfRule>
  </conditionalFormatting>
  <conditionalFormatting sqref="J42:L43 K64:L64">
    <cfRule type="expression" dxfId="1573" priority="124">
      <formula>$K$64 &gt; 0</formula>
    </cfRule>
    <cfRule type="expression" dxfId="1572" priority="125">
      <formula>$K$64 = 0</formula>
    </cfRule>
    <cfRule type="expression" dxfId="1571" priority="126">
      <formula>$K$64 &lt; 0</formula>
    </cfRule>
  </conditionalFormatting>
  <conditionalFormatting sqref="M42:O43 N64:O64">
    <cfRule type="expression" dxfId="1570" priority="121">
      <formula>$N$64 &gt; 0</formula>
    </cfRule>
    <cfRule type="expression" dxfId="1569" priority="122">
      <formula>$N$64 = 0</formula>
    </cfRule>
    <cfRule type="expression" dxfId="1568" priority="123">
      <formula>$N$64 &lt; 0</formula>
    </cfRule>
  </conditionalFormatting>
  <conditionalFormatting sqref="A71:C90 M71:O90">
    <cfRule type="expression" dxfId="1567" priority="109">
      <formula>AND($N71 &gt; 0, ISNUMBER($N71))</formula>
    </cfRule>
    <cfRule type="expression" dxfId="1566" priority="110">
      <formula>AND($N71 = 0 * ISNUMBER($N71))</formula>
    </cfRule>
    <cfRule type="expression" dxfId="1565" priority="111">
      <formula>AND($N71 &lt; 0, ISNUMBER($N71))</formula>
    </cfRule>
  </conditionalFormatting>
  <conditionalFormatting sqref="A71:F90">
    <cfRule type="expression" dxfId="1564" priority="118">
      <formula>AND($E71 &gt; 0, ISNUMBER($E71))</formula>
    </cfRule>
    <cfRule type="expression" dxfId="1563" priority="119">
      <formula>AND($E71 = 0 * ISNUMBER($E71))</formula>
    </cfRule>
    <cfRule type="expression" dxfId="1562" priority="120">
      <formula>AND($E71 &lt; 0, ISNUMBER($E71))</formula>
    </cfRule>
  </conditionalFormatting>
  <conditionalFormatting sqref="A71:C90 G71:I90">
    <cfRule type="expression" dxfId="1561" priority="115">
      <formula>AND($H71 &gt; 0, ISNUMBER($H71))</formula>
    </cfRule>
    <cfRule type="expression" dxfId="1560" priority="116">
      <formula>AND($H71 = 0 * ISNUMBER($H71))</formula>
    </cfRule>
    <cfRule type="expression" dxfId="1559" priority="117">
      <formula>AND($H71 &lt; 0, ISNUMBER($H71))</formula>
    </cfRule>
  </conditionalFormatting>
  <conditionalFormatting sqref="A71:C90 J71:L90">
    <cfRule type="expression" dxfId="1558" priority="112">
      <formula>AND($K71 &gt; 0, ISNUMBER($K71))</formula>
    </cfRule>
    <cfRule type="expression" dxfId="1557" priority="113">
      <formula>AND($K71 = 0 * ISNUMBER($K71))</formula>
    </cfRule>
    <cfRule type="expression" dxfId="1556" priority="114">
      <formula>AND($K71 &lt; 0, ISNUMBER($K71))</formula>
    </cfRule>
  </conditionalFormatting>
  <conditionalFormatting sqref="D69:F70 E91:F91">
    <cfRule type="expression" dxfId="1555" priority="106">
      <formula>$E$91 &gt; 0</formula>
    </cfRule>
    <cfRule type="expression" dxfId="1554" priority="107">
      <formula>$E$91 = 0</formula>
    </cfRule>
    <cfRule type="expression" dxfId="1553" priority="108">
      <formula>$E$91 &lt; 0</formula>
    </cfRule>
  </conditionalFormatting>
  <conditionalFormatting sqref="G69:I70 H91:I91">
    <cfRule type="expression" dxfId="1552" priority="103">
      <formula>$H$91 &gt; 0</formula>
    </cfRule>
    <cfRule type="expression" dxfId="1551" priority="104">
      <formula>$H$91 = 0</formula>
    </cfRule>
    <cfRule type="expression" dxfId="1550" priority="105">
      <formula>$H$91 &lt; 0</formula>
    </cfRule>
  </conditionalFormatting>
  <conditionalFormatting sqref="J69:L70 K91:L91">
    <cfRule type="expression" dxfId="1549" priority="100">
      <formula>$K$91 &gt; 0</formula>
    </cfRule>
    <cfRule type="expression" dxfId="1548" priority="101">
      <formula>$K$91 = 0</formula>
    </cfRule>
    <cfRule type="expression" dxfId="1547" priority="102">
      <formula>$K$91 &lt; 0</formula>
    </cfRule>
  </conditionalFormatting>
  <conditionalFormatting sqref="M69:O70 N91:O91">
    <cfRule type="expression" dxfId="1546" priority="97">
      <formula>$N$91 &gt; 0</formula>
    </cfRule>
    <cfRule type="expression" dxfId="1545" priority="98">
      <formula>$N$91 = 0</formula>
    </cfRule>
    <cfRule type="expression" dxfId="1544" priority="99">
      <formula>$N$91 &lt; 0</formula>
    </cfRule>
  </conditionalFormatting>
  <conditionalFormatting sqref="A98:C117 M98:O117">
    <cfRule type="expression" dxfId="1543" priority="85">
      <formula>AND($N98 &gt; 0, ISNUMBER($N98))</formula>
    </cfRule>
    <cfRule type="expression" dxfId="1542" priority="86">
      <formula>AND($N98 = 0 * ISNUMBER($N98))</formula>
    </cfRule>
    <cfRule type="expression" dxfId="1541" priority="87">
      <formula>AND($N98 &lt; 0, ISNUMBER($N98))</formula>
    </cfRule>
  </conditionalFormatting>
  <conditionalFormatting sqref="A98:F117">
    <cfRule type="expression" dxfId="1540" priority="94">
      <formula>AND($E98 &gt; 0, ISNUMBER($E98))</formula>
    </cfRule>
    <cfRule type="expression" dxfId="1539" priority="95">
      <formula>AND($E98 = 0 * ISNUMBER($E98))</formula>
    </cfRule>
    <cfRule type="expression" dxfId="1538" priority="96">
      <formula>AND($E98 &lt; 0, ISNUMBER($E98))</formula>
    </cfRule>
  </conditionalFormatting>
  <conditionalFormatting sqref="A98:C117 G98:I117">
    <cfRule type="expression" dxfId="1537" priority="91">
      <formula>AND($H98 &gt; 0, ISNUMBER($H98))</formula>
    </cfRule>
    <cfRule type="expression" dxfId="1536" priority="92">
      <formula>AND($H98 = 0 * ISNUMBER($H98))</formula>
    </cfRule>
    <cfRule type="expression" dxfId="1535" priority="93">
      <formula>AND($H98 &lt; 0, ISNUMBER($H98))</formula>
    </cfRule>
  </conditionalFormatting>
  <conditionalFormatting sqref="A98:C117 J98:L117">
    <cfRule type="expression" dxfId="1534" priority="88">
      <formula>AND($K98 &gt; 0, ISNUMBER($K98))</formula>
    </cfRule>
    <cfRule type="expression" dxfId="1533" priority="89">
      <formula>AND($K98 = 0 * ISNUMBER($K98))</formula>
    </cfRule>
    <cfRule type="expression" dxfId="1532" priority="90">
      <formula>AND($K98 &lt; 0, ISNUMBER($K98))</formula>
    </cfRule>
  </conditionalFormatting>
  <conditionalFormatting sqref="D96:F97 E118:F118">
    <cfRule type="expression" dxfId="1531" priority="82">
      <formula>$E$118 &gt; 0</formula>
    </cfRule>
    <cfRule type="expression" dxfId="1530" priority="83">
      <formula>$E$118 = 0</formula>
    </cfRule>
    <cfRule type="expression" dxfId="1529" priority="84">
      <formula>$E$118 &lt; 0</formula>
    </cfRule>
  </conditionalFormatting>
  <conditionalFormatting sqref="G96:I97 H118:I118">
    <cfRule type="expression" dxfId="1528" priority="79">
      <formula>$H$118 &gt; 0</formula>
    </cfRule>
    <cfRule type="expression" dxfId="1527" priority="80">
      <formula>$H$118 = 0</formula>
    </cfRule>
    <cfRule type="expression" dxfId="1526" priority="81">
      <formula>$H$118 &lt; 0</formula>
    </cfRule>
  </conditionalFormatting>
  <conditionalFormatting sqref="J96:L97 K118:L118">
    <cfRule type="expression" dxfId="1525" priority="76">
      <formula>$K$118 &gt; 0</formula>
    </cfRule>
    <cfRule type="expression" dxfId="1524" priority="77">
      <formula>$K$118 = 0</formula>
    </cfRule>
    <cfRule type="expression" dxfId="1523" priority="78">
      <formula>$K$118 &lt; 0</formula>
    </cfRule>
  </conditionalFormatting>
  <conditionalFormatting sqref="M96:O97 N118:O118">
    <cfRule type="expression" dxfId="1522" priority="73">
      <formula>$N$118 &gt; 0</formula>
    </cfRule>
    <cfRule type="expression" dxfId="1521" priority="74">
      <formula>$N$118 = 0</formula>
    </cfRule>
    <cfRule type="expression" dxfId="1520" priority="75">
      <formula>$N$118 &lt; 0</formula>
    </cfRule>
  </conditionalFormatting>
  <conditionalFormatting sqref="A125:C144 M125:O144">
    <cfRule type="expression" dxfId="1519" priority="61">
      <formula>AND($N125 &gt; 0, ISNUMBER($N125))</formula>
    </cfRule>
    <cfRule type="expression" dxfId="1518" priority="62">
      <formula>AND($N125 = 0 * ISNUMBER($N125))</formula>
    </cfRule>
    <cfRule type="expression" dxfId="1517" priority="63">
      <formula>AND($N125 &lt; 0, ISNUMBER($N125))</formula>
    </cfRule>
  </conditionalFormatting>
  <conditionalFormatting sqref="A125:F144">
    <cfRule type="expression" dxfId="1516" priority="70">
      <formula>AND($E125 &gt; 0, ISNUMBER($E125))</formula>
    </cfRule>
    <cfRule type="expression" dxfId="1515" priority="71">
      <formula>AND($E125 = 0 * ISNUMBER($E125))</formula>
    </cfRule>
    <cfRule type="expression" dxfId="1514" priority="72">
      <formula>AND($E125 &lt; 0, ISNUMBER($E125))</formula>
    </cfRule>
  </conditionalFormatting>
  <conditionalFormatting sqref="A125:C144 G125:I144">
    <cfRule type="expression" dxfId="1513" priority="67">
      <formula>AND($H125 &gt; 0, ISNUMBER($H125))</formula>
    </cfRule>
    <cfRule type="expression" dxfId="1512" priority="68">
      <formula>AND($H125 = 0 * ISNUMBER($H125))</formula>
    </cfRule>
    <cfRule type="expression" dxfId="1511" priority="69">
      <formula>AND($H125 &lt; 0, ISNUMBER($H125))</formula>
    </cfRule>
  </conditionalFormatting>
  <conditionalFormatting sqref="A125:C144 J125:L144">
    <cfRule type="expression" dxfId="1510" priority="64">
      <formula>AND($K125 &gt; 0, ISNUMBER($K125))</formula>
    </cfRule>
    <cfRule type="expression" dxfId="1509" priority="65">
      <formula>AND($K125 = 0 * ISNUMBER($K125))</formula>
    </cfRule>
    <cfRule type="expression" dxfId="1508" priority="66">
      <formula>AND($K125 &lt; 0, ISNUMBER($K125))</formula>
    </cfRule>
  </conditionalFormatting>
  <conditionalFormatting sqref="D123:F124 E145:F145">
    <cfRule type="expression" dxfId="1507" priority="58">
      <formula>$E$145 &gt; 0</formula>
    </cfRule>
    <cfRule type="expression" dxfId="1506" priority="59">
      <formula>$E$145 = 0</formula>
    </cfRule>
    <cfRule type="expression" dxfId="1505" priority="60">
      <formula>$E$145 &lt; 0</formula>
    </cfRule>
  </conditionalFormatting>
  <conditionalFormatting sqref="G123:I124 H145:I145">
    <cfRule type="expression" dxfId="1504" priority="55">
      <formula>$H$145 &gt; 0</formula>
    </cfRule>
    <cfRule type="expression" dxfId="1503" priority="56">
      <formula>$H$145 = 0</formula>
    </cfRule>
    <cfRule type="expression" dxfId="1502" priority="57">
      <formula>$H$145 &lt; 0</formula>
    </cfRule>
  </conditionalFormatting>
  <conditionalFormatting sqref="J123:L124 K145:L145">
    <cfRule type="expression" dxfId="1501" priority="52">
      <formula>$K$145 &gt; 0</formula>
    </cfRule>
    <cfRule type="expression" dxfId="1500" priority="53">
      <formula>$K$145 = 0</formula>
    </cfRule>
    <cfRule type="expression" dxfId="1499" priority="54">
      <formula>$K$145 &lt; 0</formula>
    </cfRule>
  </conditionalFormatting>
  <conditionalFormatting sqref="M123:O124 N145:O145">
    <cfRule type="expression" dxfId="1498" priority="49">
      <formula>$N$145 &gt; 0</formula>
    </cfRule>
    <cfRule type="expression" dxfId="1497" priority="50">
      <formula>$N$145 = 0</formula>
    </cfRule>
    <cfRule type="expression" dxfId="1496" priority="51">
      <formula>$N$145 &lt; 0</formula>
    </cfRule>
  </conditionalFormatting>
  <conditionalFormatting sqref="A152:C171 M152:O171">
    <cfRule type="expression" dxfId="1495" priority="37">
      <formula>AND($N152 &gt; 0, ISNUMBER($N152))</formula>
    </cfRule>
    <cfRule type="expression" dxfId="1494" priority="38">
      <formula>AND($N152 = 0 * ISNUMBER($N152))</formula>
    </cfRule>
    <cfRule type="expression" dxfId="1493" priority="39">
      <formula>AND($N152 &lt; 0, ISNUMBER($N152))</formula>
    </cfRule>
  </conditionalFormatting>
  <conditionalFormatting sqref="A152:F171">
    <cfRule type="expression" dxfId="1492" priority="46">
      <formula>AND($E152 &gt; 0, ISNUMBER($E152))</formula>
    </cfRule>
    <cfRule type="expression" dxfId="1491" priority="47">
      <formula>AND($E152 = 0 * ISNUMBER($E152))</formula>
    </cfRule>
    <cfRule type="expression" dxfId="1490" priority="48">
      <formula>AND($E152 &lt; 0, ISNUMBER($E152))</formula>
    </cfRule>
  </conditionalFormatting>
  <conditionalFormatting sqref="A152:C171 G152:I171">
    <cfRule type="expression" dxfId="1489" priority="43">
      <formula>AND($H152 &gt; 0, ISNUMBER($H152))</formula>
    </cfRule>
    <cfRule type="expression" dxfId="1488" priority="44">
      <formula>AND($H152 = 0 * ISNUMBER($H152))</formula>
    </cfRule>
    <cfRule type="expression" dxfId="1487" priority="45">
      <formula>AND($H152 &lt; 0, ISNUMBER($H152))</formula>
    </cfRule>
  </conditionalFormatting>
  <conditionalFormatting sqref="A152:C171 J152:L171">
    <cfRule type="expression" dxfId="1486" priority="40">
      <formula>AND($K152 &gt; 0, ISNUMBER($K152))</formula>
    </cfRule>
    <cfRule type="expression" dxfId="1485" priority="41">
      <formula>AND($K152 = 0 * ISNUMBER($K152))</formula>
    </cfRule>
    <cfRule type="expression" dxfId="1484" priority="42">
      <formula>AND($K152 &lt; 0, ISNUMBER($K152))</formula>
    </cfRule>
  </conditionalFormatting>
  <conditionalFormatting sqref="D150:F151 E172:F172">
    <cfRule type="expression" dxfId="1483" priority="34">
      <formula>$E$172 &gt; 0</formula>
    </cfRule>
    <cfRule type="expression" dxfId="1482" priority="35">
      <formula>$E$172 = 0</formula>
    </cfRule>
    <cfRule type="expression" dxfId="1481" priority="36">
      <formula>$E$172 &lt; 0</formula>
    </cfRule>
  </conditionalFormatting>
  <conditionalFormatting sqref="G150:I151 H172:I172">
    <cfRule type="expression" dxfId="1480" priority="31">
      <formula>$H$172 &gt; 0</formula>
    </cfRule>
    <cfRule type="expression" dxfId="1479" priority="32">
      <formula>$H$172 = 0</formula>
    </cfRule>
    <cfRule type="expression" dxfId="1478" priority="33">
      <formula>$H$172 &lt; 0</formula>
    </cfRule>
  </conditionalFormatting>
  <conditionalFormatting sqref="J150:L151 K172:L172">
    <cfRule type="expression" dxfId="1477" priority="28">
      <formula>$K$172 &gt; 0</formula>
    </cfRule>
    <cfRule type="expression" dxfId="1476" priority="29">
      <formula>$K$172 = 0</formula>
    </cfRule>
    <cfRule type="expression" dxfId="1475" priority="30">
      <formula>$K$172 &lt; 0</formula>
    </cfRule>
  </conditionalFormatting>
  <conditionalFormatting sqref="M150:O151 N172:O172">
    <cfRule type="expression" dxfId="1474" priority="25">
      <formula>$N$172 &gt; 0</formula>
    </cfRule>
    <cfRule type="expression" dxfId="1473" priority="26">
      <formula>$N$172 = 0</formula>
    </cfRule>
    <cfRule type="expression" dxfId="1472" priority="27">
      <formula>$N$172 &lt; 0</formula>
    </cfRule>
  </conditionalFormatting>
  <conditionalFormatting sqref="A179:C198 M179:O198">
    <cfRule type="expression" dxfId="1471" priority="13">
      <formula>AND($N179 &gt; 0, ISNUMBER($N179))</formula>
    </cfRule>
    <cfRule type="expression" dxfId="1470" priority="14">
      <formula>AND($N179 = 0 * ISNUMBER($N179))</formula>
    </cfRule>
    <cfRule type="expression" dxfId="1469" priority="15">
      <formula>AND($N179 &lt; 0, ISNUMBER($N179))</formula>
    </cfRule>
  </conditionalFormatting>
  <conditionalFormatting sqref="A179:F198">
    <cfRule type="expression" dxfId="1468" priority="22">
      <formula>AND($E179 &gt; 0, ISNUMBER($E179))</formula>
    </cfRule>
    <cfRule type="expression" dxfId="1467" priority="23">
      <formula>AND($E179 = 0 * ISNUMBER($E179))</formula>
    </cfRule>
    <cfRule type="expression" dxfId="1466" priority="24">
      <formula>AND($E179 &lt; 0, ISNUMBER($E179))</formula>
    </cfRule>
  </conditionalFormatting>
  <conditionalFormatting sqref="A179:C198 G179:I198">
    <cfRule type="expression" dxfId="1465" priority="19">
      <formula>AND($H179 &gt; 0, ISNUMBER($H179))</formula>
    </cfRule>
    <cfRule type="expression" dxfId="1464" priority="20">
      <formula>AND($H179 = 0 * ISNUMBER($H179))</formula>
    </cfRule>
    <cfRule type="expression" dxfId="1463" priority="21">
      <formula>AND($H179 &lt; 0, ISNUMBER($H179))</formula>
    </cfRule>
  </conditionalFormatting>
  <conditionalFormatting sqref="A179:C198 J179:L198">
    <cfRule type="expression" dxfId="1462" priority="16">
      <formula>AND($K179 &gt; 0, ISNUMBER($K179))</formula>
    </cfRule>
    <cfRule type="expression" dxfId="1461" priority="17">
      <formula>AND($K179 = 0 * ISNUMBER($K179))</formula>
    </cfRule>
    <cfRule type="expression" dxfId="1460" priority="18">
      <formula>AND($K179 &lt; 0, ISNUMBER($K179))</formula>
    </cfRule>
  </conditionalFormatting>
  <conditionalFormatting sqref="D177:F178 E199:F199">
    <cfRule type="expression" dxfId="1459" priority="10">
      <formula>$E$199 &gt; 0</formula>
    </cfRule>
    <cfRule type="expression" dxfId="1458" priority="11">
      <formula>$E$199 = 0</formula>
    </cfRule>
    <cfRule type="expression" dxfId="1457" priority="12">
      <formula>$E$199 &lt; 0</formula>
    </cfRule>
  </conditionalFormatting>
  <conditionalFormatting sqref="G177:I178 H199:I199">
    <cfRule type="expression" dxfId="1456" priority="7">
      <formula>$H$199 &gt; 0</formula>
    </cfRule>
    <cfRule type="expression" dxfId="1455" priority="8">
      <formula>$H$199 = 0</formula>
    </cfRule>
    <cfRule type="expression" dxfId="1454" priority="9">
      <formula>$H$199 &lt; 0</formula>
    </cfRule>
  </conditionalFormatting>
  <conditionalFormatting sqref="J177:L178 K199:L199">
    <cfRule type="expression" dxfId="1453" priority="4">
      <formula>$K$199 &gt; 0</formula>
    </cfRule>
    <cfRule type="expression" dxfId="1452" priority="5">
      <formula>$K$199 = 0</formula>
    </cfRule>
    <cfRule type="expression" dxfId="1451" priority="6">
      <formula>$K$199 &lt; 0</formula>
    </cfRule>
  </conditionalFormatting>
  <conditionalFormatting sqref="M177:O178 N199:O199">
    <cfRule type="expression" dxfId="1450" priority="1">
      <formula>$N$199 &gt; 0</formula>
    </cfRule>
    <cfRule type="expression" dxfId="1449" priority="2">
      <formula>$N$199 = 0</formula>
    </cfRule>
    <cfRule type="expression" dxfId="14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44357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196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45310000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3.311624E-4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2021-06-10(목) 오전 00:00</v>
      </c>
      <c r="C15" s="289"/>
      <c r="D15" s="263" t="str">
        <f>TEXT($G$1, "[$-ko-KR]yyyy-mm-dd(ddd) ") &amp; "오후 14:00"</f>
        <v>2021-06-10(목) 오후 14:00</v>
      </c>
      <c r="E15" s="264"/>
      <c r="F15" s="265"/>
      <c r="G15" s="263" t="str">
        <f>TEXT($G$1, "[$-ko-KR]yyyy-mm-dd(ddd) ") &amp; "오후 19:00"</f>
        <v>2021-06-10(목) 오후 19:00</v>
      </c>
      <c r="H15" s="264"/>
      <c r="I15" s="265"/>
      <c r="J15" s="263" t="str">
        <f>TEXT($G$1, "[$-ko-KR]yyyy-mm-dd(ddd) ") &amp; "오후 21:00"</f>
        <v>2021-06-10(목) 오후 21:00</v>
      </c>
      <c r="K15" s="264"/>
      <c r="L15" s="265"/>
      <c r="M15" s="263" t="str">
        <f>TEXT($G$1+1, "[$-ko-KR]yyyy-mm-dd(ddd) ") &amp; "오전 00:00"</f>
        <v>2021-06-11(금)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39"/>
      <c r="R19" s="239"/>
      <c r="S19" s="239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39"/>
      <c r="R20" s="239"/>
      <c r="S20" s="239"/>
    </row>
    <row r="21" spans="1:19" ht="17.25" customHeight="1" thickBot="1">
      <c r="A21" s="163" t="s">
        <v>246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39"/>
      <c r="R21" s="239"/>
      <c r="S21" s="239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39"/>
      <c r="R22" s="239"/>
      <c r="S22" s="239"/>
    </row>
    <row r="23" spans="1:19" ht="17.25" customHeight="1" thickBot="1">
      <c r="A23" s="162" t="s">
        <v>220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39"/>
      <c r="R23" s="239"/>
      <c r="S23" s="239"/>
    </row>
    <row r="24" spans="1:19" ht="17.25" customHeight="1" thickBot="1">
      <c r="A24" s="162" t="s">
        <v>270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39"/>
      <c r="R24" s="239"/>
      <c r="S24" s="239"/>
    </row>
    <row r="25" spans="1:19" ht="17.25" customHeight="1" thickBot="1">
      <c r="A25" s="162" t="s">
        <v>244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40"/>
      <c r="R26" s="241"/>
      <c r="S26" s="242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43"/>
      <c r="R27" s="244"/>
      <c r="S27" s="245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246"/>
      <c r="R28" s="247"/>
      <c r="S28" s="248"/>
    </row>
    <row r="29" spans="1:19" ht="17.25" customHeight="1" thickBot="1">
      <c r="A29" s="162" t="s">
        <v>224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39"/>
      <c r="R29" s="239"/>
      <c r="S29" s="239"/>
    </row>
    <row r="30" spans="1:19" ht="17.25" customHeight="1" thickBot="1">
      <c r="A30" s="162" t="s">
        <v>210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49"/>
      <c r="R30" s="249"/>
      <c r="S30" s="249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196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45310000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3.311624E-4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2021-06-10(목) 오전 00:00</v>
      </c>
      <c r="C42" s="291"/>
      <c r="D42" s="263" t="str">
        <f>TEXT($G$1, "[$-ko-KR]yyyy-mm-dd(ddd) ") &amp; "오후 14:00"</f>
        <v>2021-06-10(목) 오후 14:00</v>
      </c>
      <c r="E42" s="264"/>
      <c r="F42" s="265"/>
      <c r="G42" s="263" t="str">
        <f>TEXT($G$1, "[$-ko-KR]yyyy-mm-dd(ddd) ") &amp; "오후 19:00"</f>
        <v>2021-06-10(목) 오후 19:00</v>
      </c>
      <c r="H42" s="264"/>
      <c r="I42" s="265"/>
      <c r="J42" s="263" t="str">
        <f>TEXT($G$1, "[$-ko-KR]yyyy-mm-dd(ddd) ") &amp; "오후 21:00"</f>
        <v>2021-06-10(목) 오후 21:00</v>
      </c>
      <c r="K42" s="264"/>
      <c r="L42" s="265"/>
      <c r="M42" s="263" t="str">
        <f>TEXT($G$1+1, "[$-ko-KR]yyyy-mm-dd(ddd) ") &amp; "오전 00:00"</f>
        <v>2021-06-11(금)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7" t="s">
        <v>58</v>
      </c>
      <c r="H43" s="198" t="s">
        <v>298</v>
      </c>
      <c r="I43" s="19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220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49"/>
      <c r="R44" s="249"/>
      <c r="S44" s="249"/>
    </row>
    <row r="45" spans="1:19" ht="17.25" customHeight="1" thickBot="1">
      <c r="A45" s="162" t="s">
        <v>278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49"/>
      <c r="R45" s="249"/>
      <c r="S45" s="249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39"/>
      <c r="R46" s="239"/>
      <c r="S46" s="239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39"/>
      <c r="R47" s="239"/>
      <c r="S47" s="239"/>
    </row>
    <row r="48" spans="1:19" ht="17.25" customHeight="1" thickBot="1">
      <c r="A48" s="163" t="s">
        <v>168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39"/>
      <c r="R48" s="239"/>
      <c r="S48" s="239"/>
    </row>
    <row r="49" spans="1:19" ht="17.25" customHeight="1" thickBot="1">
      <c r="A49" s="162" t="s">
        <v>266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39"/>
      <c r="R49" s="239"/>
      <c r="S49" s="239"/>
    </row>
    <row r="50" spans="1:19" ht="17.25" customHeight="1" thickBot="1">
      <c r="A50" s="162" t="s">
        <v>264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39"/>
      <c r="R50" s="239"/>
      <c r="S50" s="239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39"/>
      <c r="R51" s="239"/>
      <c r="S51" s="239"/>
    </row>
    <row r="52" spans="1:19" ht="17.25" customHeight="1" thickBot="1">
      <c r="A52" s="162" t="s">
        <v>254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40"/>
      <c r="R53" s="241"/>
      <c r="S53" s="242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43"/>
      <c r="R54" s="244"/>
      <c r="S54" s="245"/>
    </row>
    <row r="55" spans="1:19" ht="17.25" customHeight="1" thickBot="1">
      <c r="A55" s="162" t="s">
        <v>214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246"/>
      <c r="R55" s="247"/>
      <c r="S55" s="248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39"/>
      <c r="R56" s="239"/>
      <c r="S56" s="239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49"/>
      <c r="R57" s="249"/>
      <c r="S57" s="249"/>
    </row>
    <row r="58" spans="1:19" ht="17.25" customHeight="1" thickBot="1">
      <c r="A58" s="163" t="s">
        <v>196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49"/>
      <c r="R58" s="249"/>
      <c r="S58" s="249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39"/>
      <c r="R59" s="239"/>
      <c r="S59" s="239"/>
    </row>
    <row r="60" spans="1:19" ht="17.25" customHeight="1" thickBot="1">
      <c r="A60" s="162" t="s">
        <v>222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39"/>
      <c r="R60" s="239"/>
      <c r="S60" s="239"/>
    </row>
    <row r="61" spans="1:19" ht="17.25" customHeight="1" thickBot="1">
      <c r="A61" s="162" t="s">
        <v>228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39"/>
      <c r="R61" s="239"/>
      <c r="S61" s="239"/>
    </row>
    <row r="62" spans="1:19" ht="17.25" customHeight="1">
      <c r="A62" s="162" t="s">
        <v>218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228"/>
      <c r="R62" s="229"/>
      <c r="S62" s="230"/>
    </row>
    <row r="63" spans="1:19" ht="17.25" customHeight="1" thickBot="1">
      <c r="A63" s="130" t="s">
        <v>198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301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301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301</v>
      </c>
      <c r="N64" s="27">
        <f>IF(COUNT(N44:N63), SUM(N44:N63) / COUNT(N44:N63), 0)</f>
        <v>8.4786452953680466E-2</v>
      </c>
      <c r="O64" s="28">
        <f>SUM(O44:O63)</f>
        <v>169572.9059073609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196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45310000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3.311624E-4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2021-06-10(목) 오전 00:00</v>
      </c>
      <c r="C69" s="291"/>
      <c r="D69" s="263" t="str">
        <f>TEXT($G$1, "[$-ko-KR]yyyy-mm-dd(ddd) ") &amp; "오후 14:00"</f>
        <v>2021-06-10(목) 오후 14:00</v>
      </c>
      <c r="E69" s="264"/>
      <c r="F69" s="265"/>
      <c r="G69" s="263" t="str">
        <f>TEXT($G$1, "[$-ko-KR]yyyy-mm-dd(ddd) ") &amp; "오후 19:00"</f>
        <v>2021-06-10(목) 오후 19:00</v>
      </c>
      <c r="H69" s="264"/>
      <c r="I69" s="265"/>
      <c r="J69" s="263" t="str">
        <f>TEXT($G$1, "[$-ko-KR]yyyy-mm-dd(ddd) ") &amp; "오후 21:00"</f>
        <v>2021-06-10(목) 오후 21:00</v>
      </c>
      <c r="K69" s="264"/>
      <c r="L69" s="265"/>
      <c r="M69" s="263" t="str">
        <f>TEXT($G$1+1, "[$-ko-KR]yyyy-mm-dd(ddd) ") &amp; "오전 00:00"</f>
        <v>2021-06-11(금)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7" t="s">
        <v>58</v>
      </c>
      <c r="H70" s="198" t="s">
        <v>298</v>
      </c>
      <c r="I70" s="19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49"/>
      <c r="R71" s="249"/>
      <c r="S71" s="249"/>
    </row>
    <row r="72" spans="1:19" ht="17.25" thickBot="1">
      <c r="A72" s="162" t="s">
        <v>280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49"/>
      <c r="R72" s="249"/>
      <c r="S72" s="249"/>
    </row>
    <row r="73" spans="1:19" ht="17.25" thickBot="1">
      <c r="A73" s="162" t="s">
        <v>270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39"/>
      <c r="R73" s="239"/>
      <c r="S73" s="239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39"/>
      <c r="R74" s="239"/>
      <c r="S74" s="239"/>
    </row>
    <row r="75" spans="1:19" ht="17.25" thickBot="1">
      <c r="A75" s="163" t="s">
        <v>210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39"/>
      <c r="R75" s="239"/>
      <c r="S75" s="239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39"/>
      <c r="R76" s="239"/>
      <c r="S76" s="239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39"/>
      <c r="R77" s="239"/>
      <c r="S77" s="239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39"/>
      <c r="R78" s="239"/>
      <c r="S78" s="239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256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40"/>
      <c r="R80" s="241"/>
      <c r="S80" s="242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43"/>
      <c r="R81" s="244"/>
      <c r="S81" s="245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246"/>
      <c r="R82" s="247"/>
      <c r="S82" s="248"/>
    </row>
    <row r="83" spans="1:19" ht="17.25" thickBot="1">
      <c r="A83" s="162" t="s">
        <v>296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39"/>
      <c r="R83" s="239"/>
      <c r="S83" s="239"/>
    </row>
    <row r="84" spans="1:19" ht="17.25" thickBot="1">
      <c r="A84" s="162" t="s">
        <v>240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49"/>
      <c r="R84" s="249"/>
      <c r="S84" s="249"/>
    </row>
    <row r="85" spans="1:19" ht="17.25" thickBot="1">
      <c r="A85" s="163" t="s">
        <v>238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49"/>
      <c r="R85" s="249"/>
      <c r="S85" s="249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39"/>
      <c r="R86" s="239"/>
      <c r="S86" s="239"/>
    </row>
    <row r="87" spans="1:19" ht="17.25" thickBot="1">
      <c r="A87" s="162" t="s">
        <v>262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39"/>
      <c r="R87" s="239"/>
      <c r="S87" s="239"/>
    </row>
    <row r="88" spans="1:19" ht="17.25" thickBot="1">
      <c r="A88" s="162" t="s">
        <v>246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39"/>
      <c r="R88" s="239"/>
      <c r="S88" s="239"/>
    </row>
    <row r="89" spans="1:19">
      <c r="A89" s="162" t="s">
        <v>174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228"/>
      <c r="R89" s="229"/>
      <c r="S89" s="230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301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301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301</v>
      </c>
      <c r="N91" s="27">
        <f>IF(COUNT(N71:N90), SUM(N71:N90) / COUNT(N71:N90), 0)</f>
        <v>1.5616726505872435E-2</v>
      </c>
      <c r="O91" s="28">
        <f>SUM(O71:O90)</f>
        <v>31233.453011744874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196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45310000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3.311624E-4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2021-06-10(목) 오전 00:00</v>
      </c>
      <c r="C96" s="291"/>
      <c r="D96" s="263" t="str">
        <f>TEXT($G$1, "[$-ko-KR]yyyy-mm-dd(ddd) ") &amp; "오후 14:00"</f>
        <v>2021-06-10(목) 오후 14:00</v>
      </c>
      <c r="E96" s="264"/>
      <c r="F96" s="265"/>
      <c r="G96" s="263" t="str">
        <f>TEXT($G$1, "[$-ko-KR]yyyy-mm-dd(ddd) ") &amp; "오후 19:00"</f>
        <v>2021-06-10(목) 오후 19:00</v>
      </c>
      <c r="H96" s="264"/>
      <c r="I96" s="265"/>
      <c r="J96" s="263" t="str">
        <f>TEXT($G$1, "[$-ko-KR]yyyy-mm-dd(ddd) ") &amp; "오후 21:00"</f>
        <v>2021-06-10(목) 오후 21:00</v>
      </c>
      <c r="K96" s="264"/>
      <c r="L96" s="265"/>
      <c r="M96" s="263" t="str">
        <f>TEXT($G$1+1, "[$-ko-KR]yyyy-mm-dd(ddd) ") &amp; "오전 00:00"</f>
        <v>2021-06-11(금)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7" t="s">
        <v>58</v>
      </c>
      <c r="H97" s="198" t="s">
        <v>298</v>
      </c>
      <c r="I97" s="19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49"/>
      <c r="R98" s="249"/>
      <c r="S98" s="249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49"/>
      <c r="R99" s="249"/>
      <c r="S99" s="249"/>
    </row>
    <row r="100" spans="1:19" ht="17.25" thickBot="1">
      <c r="A100" s="162" t="s">
        <v>248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39"/>
      <c r="R100" s="239"/>
      <c r="S100" s="239"/>
    </row>
    <row r="101" spans="1:19" ht="17.25" thickBot="1">
      <c r="A101" s="162" t="s">
        <v>272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39"/>
      <c r="R101" s="239"/>
      <c r="S101" s="239"/>
    </row>
    <row r="102" spans="1:19" ht="17.25" thickBot="1">
      <c r="A102" s="163" t="s">
        <v>280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39"/>
      <c r="R102" s="239"/>
      <c r="S102" s="239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39"/>
      <c r="R103" s="239"/>
      <c r="S103" s="239"/>
    </row>
    <row r="104" spans="1:19" ht="17.25" thickBot="1">
      <c r="A104" s="162" t="s">
        <v>220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39"/>
      <c r="R104" s="239"/>
      <c r="S104" s="239"/>
    </row>
    <row r="105" spans="1:19" ht="17.25" thickBot="1">
      <c r="A105" s="162" t="s">
        <v>270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39"/>
      <c r="R105" s="239"/>
      <c r="S105" s="239"/>
    </row>
    <row r="106" spans="1:19" ht="17.25" thickBot="1">
      <c r="A106" s="162" t="s">
        <v>244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40"/>
      <c r="R107" s="241"/>
      <c r="S107" s="242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43"/>
      <c r="R108" s="244"/>
      <c r="S108" s="245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246"/>
      <c r="R109" s="247"/>
      <c r="S109" s="248"/>
    </row>
    <row r="110" spans="1:19" ht="17.25" thickBot="1">
      <c r="A110" s="162" t="s">
        <v>224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39"/>
      <c r="R110" s="239"/>
      <c r="S110" s="239"/>
    </row>
    <row r="111" spans="1:19" ht="17.25" thickBot="1">
      <c r="A111" s="162" t="s">
        <v>210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49"/>
      <c r="R111" s="249"/>
      <c r="S111" s="249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49"/>
      <c r="R112" s="249"/>
      <c r="S112" s="249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39"/>
      <c r="R113" s="239"/>
      <c r="S113" s="239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39"/>
      <c r="R114" s="239"/>
      <c r="S114" s="239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39"/>
      <c r="R115" s="239"/>
      <c r="S115" s="239"/>
    </row>
    <row r="116" spans="1:19">
      <c r="A116" s="162" t="s">
        <v>162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228"/>
      <c r="R116" s="229"/>
      <c r="S116" s="230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301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301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301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196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45310000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3.311624E-4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2021-06-10(목) 오전 00:00</v>
      </c>
      <c r="C123" s="291"/>
      <c r="D123" s="263" t="str">
        <f>TEXT($G$1, "[$-ko-KR]yyyy-mm-dd(ddd) ") &amp; "오후 14:00"</f>
        <v>2021-06-10(목) 오후 14:00</v>
      </c>
      <c r="E123" s="264"/>
      <c r="F123" s="265"/>
      <c r="G123" s="263" t="str">
        <f>TEXT($G$1, "[$-ko-KR]yyyy-mm-dd(ddd) ") &amp; "오후 19:00"</f>
        <v>2021-06-10(목) 오후 19:00</v>
      </c>
      <c r="H123" s="264"/>
      <c r="I123" s="265"/>
      <c r="J123" s="263" t="str">
        <f>TEXT($G$1, "[$-ko-KR]yyyy-mm-dd(ddd) ") &amp; "오후 21:00"</f>
        <v>2021-06-10(목) 오후 21:00</v>
      </c>
      <c r="K123" s="264"/>
      <c r="L123" s="265"/>
      <c r="M123" s="263" t="str">
        <f>TEXT($G$1+1, "[$-ko-KR]yyyy-mm-dd(ddd) ") &amp; "오전 00:00"</f>
        <v>2021-06-11(금)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7" t="s">
        <v>58</v>
      </c>
      <c r="H124" s="198" t="s">
        <v>298</v>
      </c>
      <c r="I124" s="19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49"/>
      <c r="R125" s="249"/>
      <c r="S125" s="249"/>
    </row>
    <row r="126" spans="1:19" ht="17.25" thickBot="1">
      <c r="A126" s="162" t="s">
        <v>254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49"/>
      <c r="R126" s="249"/>
      <c r="S126" s="249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39"/>
      <c r="R127" s="239"/>
      <c r="S127" s="239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39"/>
      <c r="R128" s="239"/>
      <c r="S128" s="239"/>
    </row>
    <row r="129" spans="1:19" ht="17.25" thickBot="1">
      <c r="A129" s="163" t="s">
        <v>214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39"/>
      <c r="R129" s="239"/>
      <c r="S129" s="239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39"/>
      <c r="R130" s="239"/>
      <c r="S130" s="239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39"/>
      <c r="R131" s="239"/>
      <c r="S131" s="239"/>
    </row>
    <row r="132" spans="1:19" ht="17.25" thickBot="1">
      <c r="A132" s="162" t="s">
        <v>196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39"/>
      <c r="R132" s="239"/>
      <c r="S132" s="239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222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40"/>
      <c r="R134" s="241"/>
      <c r="S134" s="242"/>
    </row>
    <row r="135" spans="1:19">
      <c r="A135" s="161" t="s">
        <v>228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43"/>
      <c r="R135" s="244"/>
      <c r="S135" s="245"/>
    </row>
    <row r="136" spans="1:19" ht="17.25" thickBot="1">
      <c r="A136" s="162" t="s">
        <v>218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246"/>
      <c r="R136" s="247"/>
      <c r="S136" s="248"/>
    </row>
    <row r="137" spans="1:19" ht="17.25" thickBot="1">
      <c r="A137" s="162" t="s">
        <v>198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39"/>
      <c r="R137" s="239"/>
      <c r="S137" s="239"/>
    </row>
    <row r="138" spans="1:19" ht="17.25" thickBot="1">
      <c r="A138" s="162" t="s">
        <v>268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49"/>
      <c r="R138" s="249"/>
      <c r="S138" s="249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49"/>
      <c r="R139" s="249"/>
      <c r="S139" s="249"/>
    </row>
    <row r="140" spans="1:19" ht="17.25" thickBot="1">
      <c r="A140" s="162" t="s">
        <v>212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39"/>
      <c r="R140" s="239"/>
      <c r="S140" s="239"/>
    </row>
    <row r="141" spans="1:19" ht="17.25" thickBot="1">
      <c r="A141" s="162" t="s">
        <v>260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39"/>
      <c r="R141" s="239"/>
      <c r="S141" s="239"/>
    </row>
    <row r="142" spans="1:19" ht="17.25" thickBot="1">
      <c r="A142" s="162" t="s">
        <v>186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39"/>
      <c r="R142" s="239"/>
      <c r="S142" s="239"/>
    </row>
    <row r="143" spans="1:19">
      <c r="A143" s="162" t="s">
        <v>236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228"/>
      <c r="R143" s="229"/>
      <c r="S143" s="230"/>
    </row>
    <row r="144" spans="1:19" ht="17.25" thickBot="1">
      <c r="A144" s="130" t="s">
        <v>172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301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301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301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196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45310000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3.311624E-4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2021-06-10(목) 오전 00:00</v>
      </c>
      <c r="C150" s="291"/>
      <c r="D150" s="263" t="str">
        <f>TEXT($G$1, "[$-ko-KR]yyyy-mm-dd(ddd) ") &amp; "오후 14:00"</f>
        <v>2021-06-10(목) 오후 14:00</v>
      </c>
      <c r="E150" s="264"/>
      <c r="F150" s="265"/>
      <c r="G150" s="263" t="str">
        <f>TEXT($G$1, "[$-ko-KR]yyyy-mm-dd(ddd) ") &amp; "오후 19:00"</f>
        <v>2021-06-10(목) 오후 19:00</v>
      </c>
      <c r="H150" s="264"/>
      <c r="I150" s="265"/>
      <c r="J150" s="263" t="str">
        <f>TEXT($G$1, "[$-ko-KR]yyyy-mm-dd(ddd) ") &amp; "오후 21:00"</f>
        <v>2021-06-10(목) 오후 21:00</v>
      </c>
      <c r="K150" s="264"/>
      <c r="L150" s="265"/>
      <c r="M150" s="263" t="str">
        <f>TEXT($G$1+1, "[$-ko-KR]yyyy-mm-dd(ddd) ") &amp; "오전 00:00"</f>
        <v>2021-06-11(금)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7" t="s">
        <v>58</v>
      </c>
      <c r="H151" s="198" t="s">
        <v>298</v>
      </c>
      <c r="I151" s="19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49"/>
      <c r="R152" s="249"/>
      <c r="S152" s="249"/>
    </row>
    <row r="153" spans="1:19" ht="17.25" thickBot="1">
      <c r="A153" s="162" t="s">
        <v>226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49"/>
      <c r="R153" s="249"/>
      <c r="S153" s="249"/>
    </row>
    <row r="154" spans="1:19" ht="17.25" thickBot="1">
      <c r="A154" s="162" t="s">
        <v>200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39"/>
      <c r="R154" s="239"/>
      <c r="S154" s="239"/>
    </row>
    <row r="155" spans="1:19" ht="17.25" thickBot="1">
      <c r="A155" s="162" t="s">
        <v>284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39"/>
      <c r="R155" s="239"/>
      <c r="S155" s="239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39"/>
      <c r="R156" s="239"/>
      <c r="S156" s="239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39"/>
      <c r="R157" s="239"/>
      <c r="S157" s="239"/>
    </row>
    <row r="158" spans="1:19" ht="17.25" thickBot="1">
      <c r="A158" s="162" t="s">
        <v>258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39"/>
      <c r="R158" s="239"/>
      <c r="S158" s="239"/>
    </row>
    <row r="159" spans="1:19" ht="17.25" thickBot="1">
      <c r="A159" s="162" t="s">
        <v>250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39"/>
      <c r="R159" s="239"/>
      <c r="S159" s="239"/>
    </row>
    <row r="160" spans="1:19" ht="17.25" thickBot="1">
      <c r="A160" s="162" t="s">
        <v>230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232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40"/>
      <c r="R161" s="241"/>
      <c r="S161" s="242"/>
    </row>
    <row r="162" spans="1:19">
      <c r="A162" s="161" t="s">
        <v>202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43"/>
      <c r="R162" s="244"/>
      <c r="S162" s="245"/>
    </row>
    <row r="163" spans="1:19" ht="17.25" thickBot="1">
      <c r="A163" s="162" t="s">
        <v>234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246"/>
      <c r="R163" s="247"/>
      <c r="S163" s="248"/>
    </row>
    <row r="164" spans="1:19" ht="17.25" thickBot="1">
      <c r="A164" s="162" t="s">
        <v>282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39"/>
      <c r="R164" s="239"/>
      <c r="S164" s="239"/>
    </row>
    <row r="165" spans="1:19" ht="17.25" thickBot="1">
      <c r="A165" s="162" t="s">
        <v>252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49"/>
      <c r="R165" s="249"/>
      <c r="S165" s="249"/>
    </row>
    <row r="166" spans="1:19" ht="17.25" thickBot="1">
      <c r="A166" s="163" t="s">
        <v>182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49"/>
      <c r="R166" s="249"/>
      <c r="S166" s="249"/>
    </row>
    <row r="167" spans="1:19" ht="17.25" thickBot="1">
      <c r="A167" s="162" t="s">
        <v>170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39"/>
      <c r="R167" s="239"/>
      <c r="S167" s="239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39"/>
      <c r="R168" s="239"/>
      <c r="S168" s="239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39"/>
      <c r="R169" s="239"/>
      <c r="S169" s="239"/>
    </row>
    <row r="170" spans="1:19">
      <c r="A170" s="162" t="s">
        <v>208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228"/>
      <c r="R170" s="229"/>
      <c r="S170" s="230"/>
    </row>
    <row r="171" spans="1:19" ht="17.25" thickBot="1">
      <c r="A171" s="130" t="s">
        <v>216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301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301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301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196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45310000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3.311624E-4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2021-06-10(목) 오전 00:00</v>
      </c>
      <c r="C177" s="291"/>
      <c r="D177" s="263" t="str">
        <f>TEXT($G$1, "[$-ko-KR]yyyy-mm-dd(ddd) ") &amp; "오후 14:00"</f>
        <v>2021-06-10(목) 오후 14:00</v>
      </c>
      <c r="E177" s="264"/>
      <c r="F177" s="265"/>
      <c r="G177" s="263" t="str">
        <f>TEXT($G$1, "[$-ko-KR]yyyy-mm-dd(ddd) ") &amp; "오후 19:00"</f>
        <v>2021-06-10(목) 오후 19:00</v>
      </c>
      <c r="H177" s="264"/>
      <c r="I177" s="265"/>
      <c r="J177" s="263" t="str">
        <f>TEXT($G$1, "[$-ko-KR]yyyy-mm-dd(ddd) ") &amp; "오후 21:00"</f>
        <v>2021-06-10(목) 오후 21:00</v>
      </c>
      <c r="K177" s="264"/>
      <c r="L177" s="265"/>
      <c r="M177" s="263" t="str">
        <f>TEXT($G$1+1, "[$-ko-KR]yyyy-mm-dd(ddd) ") &amp; "오전 00:00"</f>
        <v>2021-06-11(금)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7" t="s">
        <v>58</v>
      </c>
      <c r="H178" s="198" t="s">
        <v>298</v>
      </c>
      <c r="I178" s="19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170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49"/>
      <c r="R179" s="249"/>
      <c r="S179" s="249"/>
    </row>
    <row r="180" spans="1:19" ht="17.25" thickBot="1">
      <c r="A180" s="162" t="s">
        <v>198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49"/>
      <c r="R180" s="249"/>
      <c r="S180" s="249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39"/>
      <c r="R181" s="239"/>
      <c r="S181" s="239"/>
    </row>
    <row r="182" spans="1:19" ht="17.25" thickBot="1">
      <c r="A182" s="162" t="s">
        <v>268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39"/>
      <c r="R182" s="239"/>
      <c r="S182" s="239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39"/>
      <c r="R183" s="239"/>
      <c r="S183" s="239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39"/>
      <c r="R184" s="239"/>
      <c r="S184" s="239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39"/>
      <c r="R185" s="239"/>
      <c r="S185" s="239"/>
    </row>
    <row r="186" spans="1:19" ht="17.25" thickBot="1">
      <c r="A186" s="162" t="s">
        <v>212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39"/>
      <c r="R186" s="239"/>
      <c r="S186" s="239"/>
    </row>
    <row r="187" spans="1:19" ht="17.25" thickBot="1">
      <c r="A187" s="162" t="s">
        <v>204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208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40"/>
      <c r="R188" s="241"/>
      <c r="S188" s="242"/>
    </row>
    <row r="189" spans="1:19">
      <c r="A189" s="161" t="s">
        <v>260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43"/>
      <c r="R189" s="244"/>
      <c r="S189" s="245"/>
    </row>
    <row r="190" spans="1:19" ht="17.25" thickBot="1">
      <c r="A190" s="162" t="s">
        <v>216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246"/>
      <c r="R190" s="247"/>
      <c r="S190" s="248"/>
    </row>
    <row r="191" spans="1:19" ht="17.25" thickBot="1">
      <c r="A191" s="162" t="s">
        <v>186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39"/>
      <c r="R191" s="239"/>
      <c r="S191" s="239"/>
    </row>
    <row r="192" spans="1:19" ht="17.25" thickBot="1">
      <c r="A192" s="162" t="s">
        <v>236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49"/>
      <c r="R192" s="249"/>
      <c r="S192" s="249"/>
    </row>
    <row r="193" spans="1:19" ht="17.25" thickBot="1">
      <c r="A193" s="163" t="s">
        <v>172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49"/>
      <c r="R193" s="249"/>
      <c r="S193" s="249"/>
    </row>
    <row r="194" spans="1:19" ht="17.25" thickBot="1">
      <c r="A194" s="162" t="s">
        <v>194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39"/>
      <c r="R194" s="239"/>
      <c r="S194" s="239"/>
    </row>
    <row r="195" spans="1:19" ht="17.25" thickBot="1">
      <c r="A195" s="162" t="s">
        <v>274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39"/>
      <c r="R195" s="239"/>
      <c r="S195" s="239"/>
    </row>
    <row r="196" spans="1:19" ht="17.25" thickBot="1">
      <c r="A196" s="162" t="s">
        <v>180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39"/>
      <c r="R196" s="239"/>
      <c r="S196" s="239"/>
    </row>
    <row r="197" spans="1:19">
      <c r="A197" s="162" t="s">
        <v>190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228"/>
      <c r="R197" s="229"/>
      <c r="S197" s="230"/>
    </row>
    <row r="198" spans="1:19" ht="17.25" thickBot="1">
      <c r="A198" s="130" t="s">
        <v>276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301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301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301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234"/>
      <c r="R199" s="235"/>
      <c r="S199" s="23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37" priority="157">
      <formula>AND($N17 &gt; 0, ISNUMBER($N17))</formula>
    </cfRule>
    <cfRule type="expression" dxfId="1436" priority="158">
      <formula>AND($N17 = 0 * ISNUMBER($N17))</formula>
    </cfRule>
    <cfRule type="expression" dxfId="1435" priority="159">
      <formula>AND($N17 &lt; 0, ISNUMBER($N17))</formula>
    </cfRule>
  </conditionalFormatting>
  <conditionalFormatting sqref="A17:F36">
    <cfRule type="expression" dxfId="1434" priority="166">
      <formula>AND($E17 &gt; 0, ISNUMBER($E17))</formula>
    </cfRule>
    <cfRule type="expression" dxfId="1433" priority="167">
      <formula>AND($E17 = 0 * ISNUMBER($E17))</formula>
    </cfRule>
    <cfRule type="expression" dxfId="1432" priority="168">
      <formula>AND($E17 &lt; 0, ISNUMBER($E17))</formula>
    </cfRule>
  </conditionalFormatting>
  <conditionalFormatting sqref="A17:C36 G17:I36">
    <cfRule type="expression" dxfId="1431" priority="163">
      <formula>AND($H17 &gt; 0, ISNUMBER($H17))</formula>
    </cfRule>
    <cfRule type="expression" dxfId="1430" priority="164">
      <formula>AND($H17 = 0 * ISNUMBER($H17))</formula>
    </cfRule>
    <cfRule type="expression" dxfId="1429" priority="165">
      <formula>AND($H17 &lt; 0, ISNUMBER($H17))</formula>
    </cfRule>
  </conditionalFormatting>
  <conditionalFormatting sqref="A17:C36 J17:L36">
    <cfRule type="expression" dxfId="1428" priority="160">
      <formula>AND($K17 &gt; 0, ISNUMBER($K17))</formula>
    </cfRule>
    <cfRule type="expression" dxfId="1427" priority="161">
      <formula>AND($K17 = 0 * ISNUMBER($K17))</formula>
    </cfRule>
    <cfRule type="expression" dxfId="1426" priority="162">
      <formula>AND($K17 &lt; 0, ISNUMBER($K17))</formula>
    </cfRule>
  </conditionalFormatting>
  <conditionalFormatting sqref="D15:F16 E37:F37">
    <cfRule type="expression" dxfId="1425" priority="154">
      <formula>$E$37 &gt; 0</formula>
    </cfRule>
    <cfRule type="expression" dxfId="1424" priority="155">
      <formula>$E$37 = 0</formula>
    </cfRule>
    <cfRule type="expression" dxfId="1423" priority="156">
      <formula>$E$37 &lt; 0</formula>
    </cfRule>
  </conditionalFormatting>
  <conditionalFormatting sqref="G15:I16 H37:I37">
    <cfRule type="expression" dxfId="1422" priority="151">
      <formula>$H$37 &gt; 0</formula>
    </cfRule>
    <cfRule type="expression" dxfId="1421" priority="152">
      <formula>$H$37 = 0</formula>
    </cfRule>
    <cfRule type="expression" dxfId="1420" priority="153">
      <formula>$H$37 &lt; 0</formula>
    </cfRule>
  </conditionalFormatting>
  <conditionalFormatting sqref="J15:L16 K37:L37">
    <cfRule type="expression" dxfId="1419" priority="148">
      <formula>$K$37 &gt; 0</formula>
    </cfRule>
    <cfRule type="expression" dxfId="1418" priority="149">
      <formula>$K$37 = 0</formula>
    </cfRule>
    <cfRule type="expression" dxfId="1417" priority="150">
      <formula>$K$37 &lt; 0</formula>
    </cfRule>
  </conditionalFormatting>
  <conditionalFormatting sqref="M15:O16 N37:O37">
    <cfRule type="expression" dxfId="1416" priority="145">
      <formula>$N$37 &gt; 0</formula>
    </cfRule>
    <cfRule type="expression" dxfId="1415" priority="146">
      <formula>$N$37 = 0</formula>
    </cfRule>
    <cfRule type="expression" dxfId="1414" priority="147">
      <formula>$N$37 &lt; 0</formula>
    </cfRule>
  </conditionalFormatting>
  <conditionalFormatting sqref="A44:C63 M44:O63">
    <cfRule type="expression" dxfId="1413" priority="133">
      <formula>AND($N44 &gt; 0, ISNUMBER($N44))</formula>
    </cfRule>
    <cfRule type="expression" dxfId="1412" priority="134">
      <formula>AND($N44 = 0 * ISNUMBER($N44))</formula>
    </cfRule>
    <cfRule type="expression" dxfId="1411" priority="135">
      <formula>AND($N44 &lt; 0, ISNUMBER($N44))</formula>
    </cfRule>
  </conditionalFormatting>
  <conditionalFormatting sqref="A44:F63">
    <cfRule type="expression" dxfId="1410" priority="142">
      <formula>AND($E44 &gt; 0, ISNUMBER($E44))</formula>
    </cfRule>
    <cfRule type="expression" dxfId="1409" priority="143">
      <formula>AND($E44 = 0 * ISNUMBER($E44))</formula>
    </cfRule>
    <cfRule type="expression" dxfId="1408" priority="144">
      <formula>AND($E44 &lt; 0, ISNUMBER($E44))</formula>
    </cfRule>
  </conditionalFormatting>
  <conditionalFormatting sqref="A44:C63 G44:I63">
    <cfRule type="expression" dxfId="1407" priority="139">
      <formula>AND($H44 &gt; 0, ISNUMBER($H44))</formula>
    </cfRule>
    <cfRule type="expression" dxfId="1406" priority="140">
      <formula>AND($H44 = 0 * ISNUMBER($H44))</formula>
    </cfRule>
    <cfRule type="expression" dxfId="1405" priority="141">
      <formula>AND($H44 &lt; 0, ISNUMBER($H44))</formula>
    </cfRule>
  </conditionalFormatting>
  <conditionalFormatting sqref="A44:C63 J44:L63">
    <cfRule type="expression" dxfId="1404" priority="136">
      <formula>AND($K44 &gt; 0, ISNUMBER($K44))</formula>
    </cfRule>
    <cfRule type="expression" dxfId="1403" priority="137">
      <formula>AND($K44 = 0 * ISNUMBER($K44))</formula>
    </cfRule>
    <cfRule type="expression" dxfId="1402" priority="138">
      <formula>AND($K44 &lt; 0, ISNUMBER($K44))</formula>
    </cfRule>
  </conditionalFormatting>
  <conditionalFormatting sqref="D42:F43 E64:F64">
    <cfRule type="expression" dxfId="1401" priority="130">
      <formula>$E$64 &gt; 0</formula>
    </cfRule>
    <cfRule type="expression" dxfId="1400" priority="131">
      <formula>$E$64 = 0</formula>
    </cfRule>
    <cfRule type="expression" dxfId="1399" priority="132">
      <formula>$E$64 &lt; 0</formula>
    </cfRule>
  </conditionalFormatting>
  <conditionalFormatting sqref="G42:I43 H64:I64">
    <cfRule type="expression" dxfId="1398" priority="127">
      <formula>$H$64 &gt; 0</formula>
    </cfRule>
    <cfRule type="expression" dxfId="1397" priority="128">
      <formula>$H$64 = 0</formula>
    </cfRule>
    <cfRule type="expression" dxfId="1396" priority="129">
      <formula>$H$64 &lt; 0</formula>
    </cfRule>
  </conditionalFormatting>
  <conditionalFormatting sqref="J42:L43 K64:L64">
    <cfRule type="expression" dxfId="1395" priority="124">
      <formula>$K$64 &gt; 0</formula>
    </cfRule>
    <cfRule type="expression" dxfId="1394" priority="125">
      <formula>$K$64 = 0</formula>
    </cfRule>
    <cfRule type="expression" dxfId="1393" priority="126">
      <formula>$K$64 &lt; 0</formula>
    </cfRule>
  </conditionalFormatting>
  <conditionalFormatting sqref="M42:O43 N64:O64">
    <cfRule type="expression" dxfId="1392" priority="121">
      <formula>$N$64 &gt; 0</formula>
    </cfRule>
    <cfRule type="expression" dxfId="1391" priority="122">
      <formula>$N$64 = 0</formula>
    </cfRule>
    <cfRule type="expression" dxfId="1390" priority="123">
      <formula>$N$64 &lt; 0</formula>
    </cfRule>
  </conditionalFormatting>
  <conditionalFormatting sqref="A71:C90 M71:O90">
    <cfRule type="expression" dxfId="1389" priority="109">
      <formula>AND($N71 &gt; 0, ISNUMBER($N71))</formula>
    </cfRule>
    <cfRule type="expression" dxfId="1388" priority="110">
      <formula>AND($N71 = 0 * ISNUMBER($N71))</formula>
    </cfRule>
    <cfRule type="expression" dxfId="1387" priority="111">
      <formula>AND($N71 &lt; 0, ISNUMBER($N71))</formula>
    </cfRule>
  </conditionalFormatting>
  <conditionalFormatting sqref="A71:F90">
    <cfRule type="expression" dxfId="1386" priority="118">
      <formula>AND($E71 &gt; 0, ISNUMBER($E71))</formula>
    </cfRule>
    <cfRule type="expression" dxfId="1385" priority="119">
      <formula>AND($E71 = 0 * ISNUMBER($E71))</formula>
    </cfRule>
    <cfRule type="expression" dxfId="1384" priority="120">
      <formula>AND($E71 &lt; 0, ISNUMBER($E71))</formula>
    </cfRule>
  </conditionalFormatting>
  <conditionalFormatting sqref="A71:C90 G71:I90">
    <cfRule type="expression" dxfId="1383" priority="115">
      <formula>AND($H71 &gt; 0, ISNUMBER($H71))</formula>
    </cfRule>
    <cfRule type="expression" dxfId="1382" priority="116">
      <formula>AND($H71 = 0 * ISNUMBER($H71))</formula>
    </cfRule>
    <cfRule type="expression" dxfId="1381" priority="117">
      <formula>AND($H71 &lt; 0, ISNUMBER($H71))</formula>
    </cfRule>
  </conditionalFormatting>
  <conditionalFormatting sqref="A71:C90 J71:L90">
    <cfRule type="expression" dxfId="1380" priority="112">
      <formula>AND($K71 &gt; 0, ISNUMBER($K71))</formula>
    </cfRule>
    <cfRule type="expression" dxfId="1379" priority="113">
      <formula>AND($K71 = 0 * ISNUMBER($K71))</formula>
    </cfRule>
    <cfRule type="expression" dxfId="1378" priority="114">
      <formula>AND($K71 &lt; 0, ISNUMBER($K71))</formula>
    </cfRule>
  </conditionalFormatting>
  <conditionalFormatting sqref="D69:F70 E91:F91">
    <cfRule type="expression" dxfId="1377" priority="106">
      <formula>$E$91 &gt; 0</formula>
    </cfRule>
    <cfRule type="expression" dxfId="1376" priority="107">
      <formula>$E$91 = 0</formula>
    </cfRule>
    <cfRule type="expression" dxfId="1375" priority="108">
      <formula>$E$91 &lt; 0</formula>
    </cfRule>
  </conditionalFormatting>
  <conditionalFormatting sqref="G69:I70 H91:I91">
    <cfRule type="expression" dxfId="1374" priority="103">
      <formula>$H$91 &gt; 0</formula>
    </cfRule>
    <cfRule type="expression" dxfId="1373" priority="104">
      <formula>$H$91 = 0</formula>
    </cfRule>
    <cfRule type="expression" dxfId="1372" priority="105">
      <formula>$H$91 &lt; 0</formula>
    </cfRule>
  </conditionalFormatting>
  <conditionalFormatting sqref="J69:L70 K91:L91">
    <cfRule type="expression" dxfId="1371" priority="100">
      <formula>$K$91 &gt; 0</formula>
    </cfRule>
    <cfRule type="expression" dxfId="1370" priority="101">
      <formula>$K$91 = 0</formula>
    </cfRule>
    <cfRule type="expression" dxfId="1369" priority="102">
      <formula>$K$91 &lt; 0</formula>
    </cfRule>
  </conditionalFormatting>
  <conditionalFormatting sqref="M69:O70 N91:O91">
    <cfRule type="expression" dxfId="1368" priority="97">
      <formula>$N$91 &gt; 0</formula>
    </cfRule>
    <cfRule type="expression" dxfId="1367" priority="98">
      <formula>$N$91 = 0</formula>
    </cfRule>
    <cfRule type="expression" dxfId="1366" priority="99">
      <formula>$N$91 &lt; 0</formula>
    </cfRule>
  </conditionalFormatting>
  <conditionalFormatting sqref="A98:C117 M98:O117">
    <cfRule type="expression" dxfId="1365" priority="85">
      <formula>AND($N98 &gt; 0, ISNUMBER($N98))</formula>
    </cfRule>
    <cfRule type="expression" dxfId="1364" priority="86">
      <formula>AND($N98 = 0 * ISNUMBER($N98))</formula>
    </cfRule>
    <cfRule type="expression" dxfId="1363" priority="87">
      <formula>AND($N98 &lt; 0, ISNUMBER($N98))</formula>
    </cfRule>
  </conditionalFormatting>
  <conditionalFormatting sqref="A98:F117">
    <cfRule type="expression" dxfId="1362" priority="94">
      <formula>AND($E98 &gt; 0, ISNUMBER($E98))</formula>
    </cfRule>
    <cfRule type="expression" dxfId="1361" priority="95">
      <formula>AND($E98 = 0 * ISNUMBER($E98))</formula>
    </cfRule>
    <cfRule type="expression" dxfId="1360" priority="96">
      <formula>AND($E98 &lt; 0, ISNUMBER($E98))</formula>
    </cfRule>
  </conditionalFormatting>
  <conditionalFormatting sqref="A98:C117 G98:I117">
    <cfRule type="expression" dxfId="1359" priority="91">
      <formula>AND($H98 &gt; 0, ISNUMBER($H98))</formula>
    </cfRule>
    <cfRule type="expression" dxfId="1358" priority="92">
      <formula>AND($H98 = 0 * ISNUMBER($H98))</formula>
    </cfRule>
    <cfRule type="expression" dxfId="1357" priority="93">
      <formula>AND($H98 &lt; 0, ISNUMBER($H98))</formula>
    </cfRule>
  </conditionalFormatting>
  <conditionalFormatting sqref="A98:C117 J98:L117">
    <cfRule type="expression" dxfId="1356" priority="88">
      <formula>AND($K98 &gt; 0, ISNUMBER($K98))</formula>
    </cfRule>
    <cfRule type="expression" dxfId="1355" priority="89">
      <formula>AND($K98 = 0 * ISNUMBER($K98))</formula>
    </cfRule>
    <cfRule type="expression" dxfId="1354" priority="90">
      <formula>AND($K98 &lt; 0, ISNUMBER($K98))</formula>
    </cfRule>
  </conditionalFormatting>
  <conditionalFormatting sqref="D96:F97 E118:F118">
    <cfRule type="expression" dxfId="1353" priority="82">
      <formula>$E$118 &gt; 0</formula>
    </cfRule>
    <cfRule type="expression" dxfId="1352" priority="83">
      <formula>$E$118 = 0</formula>
    </cfRule>
    <cfRule type="expression" dxfId="1351" priority="84">
      <formula>$E$118 &lt; 0</formula>
    </cfRule>
  </conditionalFormatting>
  <conditionalFormatting sqref="G96:I97 H118:I118">
    <cfRule type="expression" dxfId="1350" priority="79">
      <formula>$H$118 &gt; 0</formula>
    </cfRule>
    <cfRule type="expression" dxfId="1349" priority="80">
      <formula>$H$118 = 0</formula>
    </cfRule>
    <cfRule type="expression" dxfId="1348" priority="81">
      <formula>$H$118 &lt; 0</formula>
    </cfRule>
  </conditionalFormatting>
  <conditionalFormatting sqref="J96:L97 K118:L118">
    <cfRule type="expression" dxfId="1347" priority="76">
      <formula>$K$118 &gt; 0</formula>
    </cfRule>
    <cfRule type="expression" dxfId="1346" priority="77">
      <formula>$K$118 = 0</formula>
    </cfRule>
    <cfRule type="expression" dxfId="1345" priority="78">
      <formula>$K$118 &lt; 0</formula>
    </cfRule>
  </conditionalFormatting>
  <conditionalFormatting sqref="M96:O97 N118:O118">
    <cfRule type="expression" dxfId="1344" priority="73">
      <formula>$N$118 &gt; 0</formula>
    </cfRule>
    <cfRule type="expression" dxfId="1343" priority="74">
      <formula>$N$118 = 0</formula>
    </cfRule>
    <cfRule type="expression" dxfId="1342" priority="75">
      <formula>$N$118 &lt; 0</formula>
    </cfRule>
  </conditionalFormatting>
  <conditionalFormatting sqref="A125:C144 M125:O144">
    <cfRule type="expression" dxfId="1341" priority="61">
      <formula>AND($N125 &gt; 0, ISNUMBER($N125))</formula>
    </cfRule>
    <cfRule type="expression" dxfId="1340" priority="62">
      <formula>AND($N125 = 0 * ISNUMBER($N125))</formula>
    </cfRule>
    <cfRule type="expression" dxfId="1339" priority="63">
      <formula>AND($N125 &lt; 0, ISNUMBER($N125))</formula>
    </cfRule>
  </conditionalFormatting>
  <conditionalFormatting sqref="A125:F144">
    <cfRule type="expression" dxfId="1338" priority="70">
      <formula>AND($E125 &gt; 0, ISNUMBER($E125))</formula>
    </cfRule>
    <cfRule type="expression" dxfId="1337" priority="71">
      <formula>AND($E125 = 0 * ISNUMBER($E125))</formula>
    </cfRule>
    <cfRule type="expression" dxfId="1336" priority="72">
      <formula>AND($E125 &lt; 0, ISNUMBER($E125))</formula>
    </cfRule>
  </conditionalFormatting>
  <conditionalFormatting sqref="A125:C144 G125:I144">
    <cfRule type="expression" dxfId="1335" priority="67">
      <formula>AND($H125 &gt; 0, ISNUMBER($H125))</formula>
    </cfRule>
    <cfRule type="expression" dxfId="1334" priority="68">
      <formula>AND($H125 = 0 * ISNUMBER($H125))</formula>
    </cfRule>
    <cfRule type="expression" dxfId="1333" priority="69">
      <formula>AND($H125 &lt; 0, ISNUMBER($H125))</formula>
    </cfRule>
  </conditionalFormatting>
  <conditionalFormatting sqref="A125:C144 J125:L144">
    <cfRule type="expression" dxfId="1332" priority="64">
      <formula>AND($K125 &gt; 0, ISNUMBER($K125))</formula>
    </cfRule>
    <cfRule type="expression" dxfId="1331" priority="65">
      <formula>AND($K125 = 0 * ISNUMBER($K125))</formula>
    </cfRule>
    <cfRule type="expression" dxfId="1330" priority="66">
      <formula>AND($K125 &lt; 0, ISNUMBER($K125))</formula>
    </cfRule>
  </conditionalFormatting>
  <conditionalFormatting sqref="D123:F124 E145:F145">
    <cfRule type="expression" dxfId="1329" priority="58">
      <formula>$E$145 &gt; 0</formula>
    </cfRule>
    <cfRule type="expression" dxfId="1328" priority="59">
      <formula>$E$145 = 0</formula>
    </cfRule>
    <cfRule type="expression" dxfId="1327" priority="60">
      <formula>$E$145 &lt; 0</formula>
    </cfRule>
  </conditionalFormatting>
  <conditionalFormatting sqref="G123:I124 H145:I145">
    <cfRule type="expression" dxfId="1326" priority="55">
      <formula>$H$145 &gt; 0</formula>
    </cfRule>
    <cfRule type="expression" dxfId="1325" priority="56">
      <formula>$H$145 = 0</formula>
    </cfRule>
    <cfRule type="expression" dxfId="1324" priority="57">
      <formula>$H$145 &lt; 0</formula>
    </cfRule>
  </conditionalFormatting>
  <conditionalFormatting sqref="J123:L124 K145:L145">
    <cfRule type="expression" dxfId="1323" priority="52">
      <formula>$K$145 &gt; 0</formula>
    </cfRule>
    <cfRule type="expression" dxfId="1322" priority="53">
      <formula>$K$145 = 0</formula>
    </cfRule>
    <cfRule type="expression" dxfId="1321" priority="54">
      <formula>$K$145 &lt; 0</formula>
    </cfRule>
  </conditionalFormatting>
  <conditionalFormatting sqref="M123:O124 N145:O145">
    <cfRule type="expression" dxfId="1320" priority="49">
      <formula>$N$145 &gt; 0</formula>
    </cfRule>
    <cfRule type="expression" dxfId="1319" priority="50">
      <formula>$N$145 = 0</formula>
    </cfRule>
    <cfRule type="expression" dxfId="1318" priority="51">
      <formula>$N$145 &lt; 0</formula>
    </cfRule>
  </conditionalFormatting>
  <conditionalFormatting sqref="A152:C171 M152:O171">
    <cfRule type="expression" dxfId="1317" priority="37">
      <formula>AND($N152 &gt; 0, ISNUMBER($N152))</formula>
    </cfRule>
    <cfRule type="expression" dxfId="1316" priority="38">
      <formula>AND($N152 = 0 * ISNUMBER($N152))</formula>
    </cfRule>
    <cfRule type="expression" dxfId="1315" priority="39">
      <formula>AND($N152 &lt; 0, ISNUMBER($N152))</formula>
    </cfRule>
  </conditionalFormatting>
  <conditionalFormatting sqref="A152:F171">
    <cfRule type="expression" dxfId="1314" priority="46">
      <formula>AND($E152 &gt; 0, ISNUMBER($E152))</formula>
    </cfRule>
    <cfRule type="expression" dxfId="1313" priority="47">
      <formula>AND($E152 = 0 * ISNUMBER($E152))</formula>
    </cfRule>
    <cfRule type="expression" dxfId="1312" priority="48">
      <formula>AND($E152 &lt; 0, ISNUMBER($E152))</formula>
    </cfRule>
  </conditionalFormatting>
  <conditionalFormatting sqref="A152:C171 G152:I171">
    <cfRule type="expression" dxfId="1311" priority="43">
      <formula>AND($H152 &gt; 0, ISNUMBER($H152))</formula>
    </cfRule>
    <cfRule type="expression" dxfId="1310" priority="44">
      <formula>AND($H152 = 0 * ISNUMBER($H152))</formula>
    </cfRule>
    <cfRule type="expression" dxfId="1309" priority="45">
      <formula>AND($H152 &lt; 0, ISNUMBER($H152))</formula>
    </cfRule>
  </conditionalFormatting>
  <conditionalFormatting sqref="A152:C171 J152:L171">
    <cfRule type="expression" dxfId="1308" priority="40">
      <formula>AND($K152 &gt; 0, ISNUMBER($K152))</formula>
    </cfRule>
    <cfRule type="expression" dxfId="1307" priority="41">
      <formula>AND($K152 = 0 * ISNUMBER($K152))</formula>
    </cfRule>
    <cfRule type="expression" dxfId="1306" priority="42">
      <formula>AND($K152 &lt; 0, ISNUMBER($K152))</formula>
    </cfRule>
  </conditionalFormatting>
  <conditionalFormatting sqref="D150:F151 E172:F172">
    <cfRule type="expression" dxfId="1305" priority="34">
      <formula>$E$172 &gt; 0</formula>
    </cfRule>
    <cfRule type="expression" dxfId="1304" priority="35">
      <formula>$E$172 = 0</formula>
    </cfRule>
    <cfRule type="expression" dxfId="1303" priority="36">
      <formula>$E$172 &lt; 0</formula>
    </cfRule>
  </conditionalFormatting>
  <conditionalFormatting sqref="G150:I151 H172:I172">
    <cfRule type="expression" dxfId="1302" priority="31">
      <formula>$H$172 &gt; 0</formula>
    </cfRule>
    <cfRule type="expression" dxfId="1301" priority="32">
      <formula>$H$172 = 0</formula>
    </cfRule>
    <cfRule type="expression" dxfId="1300" priority="33">
      <formula>$H$172 &lt; 0</formula>
    </cfRule>
  </conditionalFormatting>
  <conditionalFormatting sqref="J150:L151 K172:L172">
    <cfRule type="expression" dxfId="1299" priority="28">
      <formula>$K$172 &gt; 0</formula>
    </cfRule>
    <cfRule type="expression" dxfId="1298" priority="29">
      <formula>$K$172 = 0</formula>
    </cfRule>
    <cfRule type="expression" dxfId="1297" priority="30">
      <formula>$K$172 &lt; 0</formula>
    </cfRule>
  </conditionalFormatting>
  <conditionalFormatting sqref="M150:O151 N172:O172">
    <cfRule type="expression" dxfId="1296" priority="25">
      <formula>$N$172 &gt; 0</formula>
    </cfRule>
    <cfRule type="expression" dxfId="1295" priority="26">
      <formula>$N$172 = 0</formula>
    </cfRule>
    <cfRule type="expression" dxfId="1294" priority="27">
      <formula>$N$172 &lt; 0</formula>
    </cfRule>
  </conditionalFormatting>
  <conditionalFormatting sqref="A179:C198 M179:O198">
    <cfRule type="expression" dxfId="1293" priority="13">
      <formula>AND($N179 &gt; 0, ISNUMBER($N179))</formula>
    </cfRule>
    <cfRule type="expression" dxfId="1292" priority="14">
      <formula>AND($N179 = 0 * ISNUMBER($N179))</formula>
    </cfRule>
    <cfRule type="expression" dxfId="1291" priority="15">
      <formula>AND($N179 &lt; 0, ISNUMBER($N179))</formula>
    </cfRule>
  </conditionalFormatting>
  <conditionalFormatting sqref="A179:F198">
    <cfRule type="expression" dxfId="1290" priority="22">
      <formula>AND($E179 &gt; 0, ISNUMBER($E179))</formula>
    </cfRule>
    <cfRule type="expression" dxfId="1289" priority="23">
      <formula>AND($E179 = 0 * ISNUMBER($E179))</formula>
    </cfRule>
    <cfRule type="expression" dxfId="1288" priority="24">
      <formula>AND($E179 &lt; 0, ISNUMBER($E179))</formula>
    </cfRule>
  </conditionalFormatting>
  <conditionalFormatting sqref="A179:C198 G179:I198">
    <cfRule type="expression" dxfId="1287" priority="19">
      <formula>AND($H179 &gt; 0, ISNUMBER($H179))</formula>
    </cfRule>
    <cfRule type="expression" dxfId="1286" priority="20">
      <formula>AND($H179 = 0 * ISNUMBER($H179))</formula>
    </cfRule>
    <cfRule type="expression" dxfId="1285" priority="21">
      <formula>AND($H179 &lt; 0, ISNUMBER($H179))</formula>
    </cfRule>
  </conditionalFormatting>
  <conditionalFormatting sqref="A179:C198 J179:L198">
    <cfRule type="expression" dxfId="1284" priority="16">
      <formula>AND($K179 &gt; 0, ISNUMBER($K179))</formula>
    </cfRule>
    <cfRule type="expression" dxfId="1283" priority="17">
      <formula>AND($K179 = 0 * ISNUMBER($K179))</formula>
    </cfRule>
    <cfRule type="expression" dxfId="1282" priority="18">
      <formula>AND($K179 &lt; 0, ISNUMBER($K179))</formula>
    </cfRule>
  </conditionalFormatting>
  <conditionalFormatting sqref="D177:F178 E199:F199">
    <cfRule type="expression" dxfId="1281" priority="10">
      <formula>$E$199 &gt; 0</formula>
    </cfRule>
    <cfRule type="expression" dxfId="1280" priority="11">
      <formula>$E$199 = 0</formula>
    </cfRule>
    <cfRule type="expression" dxfId="1279" priority="12">
      <formula>$E$199 &lt; 0</formula>
    </cfRule>
  </conditionalFormatting>
  <conditionalFormatting sqref="G177:I178 H199:I199">
    <cfRule type="expression" dxfId="1278" priority="7">
      <formula>$H$199 &gt; 0</formula>
    </cfRule>
    <cfRule type="expression" dxfId="1277" priority="8">
      <formula>$H$199 = 0</formula>
    </cfRule>
    <cfRule type="expression" dxfId="1276" priority="9">
      <formula>$H$199 &lt; 0</formula>
    </cfRule>
  </conditionalFormatting>
  <conditionalFormatting sqref="J177:L178 K199:L199">
    <cfRule type="expression" dxfId="1275" priority="4">
      <formula>$K$199 &gt; 0</formula>
    </cfRule>
    <cfRule type="expression" dxfId="1274" priority="5">
      <formula>$K$199 = 0</formula>
    </cfRule>
    <cfRule type="expression" dxfId="1273" priority="6">
      <formula>$K$199 &lt; 0</formula>
    </cfRule>
  </conditionalFormatting>
  <conditionalFormatting sqref="M177:O178 N199:O199">
    <cfRule type="expression" dxfId="1272" priority="1">
      <formula>$N$199 &gt; 0</formula>
    </cfRule>
    <cfRule type="expression" dxfId="1271" priority="2">
      <formula>$N$199 = 0</formula>
    </cfRule>
    <cfRule type="expression" dxfId="12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opLeftCell="A111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44358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-349,865 KRW (-17.49%)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-276,140 KRW (-13.81%)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-309,857 KRW (-15.49%)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-106,490 KRW (-5.32%)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-25,342 KRW (-5.07%)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200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45310000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3.311624E-4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2021-06-11(금) 오전 00:00</v>
      </c>
      <c r="C15" s="289"/>
      <c r="D15" s="263" t="str">
        <f>TEXT($G$1, "[$-ko-KR]yyyy-mm-dd(ddd) ") &amp; "오후 14:00"</f>
        <v>2021-06-11(금) 오후 14:00</v>
      </c>
      <c r="E15" s="264"/>
      <c r="F15" s="265"/>
      <c r="G15" s="263" t="str">
        <f>TEXT($G$1, "[$-ko-KR]yyyy-mm-dd(ddd) ") &amp; "오후 19:00"</f>
        <v>2021-06-11(금) 오후 19:00</v>
      </c>
      <c r="H15" s="264"/>
      <c r="I15" s="265"/>
      <c r="J15" s="263" t="str">
        <f>TEXT($G$1, "[$-ko-KR]yyyy-mm-dd(ddd) ") &amp; "오후 21:00"</f>
        <v>2021-06-11(금) 오후 21:00</v>
      </c>
      <c r="K15" s="264"/>
      <c r="L15" s="265"/>
      <c r="M15" s="263" t="str">
        <f>TEXT($G$1+1, "[$-ko-KR]yyyy-mm-dd(ddd) ") &amp; "오전 00:00"</f>
        <v>2021-06-12(토)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>
        <f>IF(NOT(ISBLANK(_xlfn.IFNA(VLOOKUP($A17, $A$40:$O$199, 13, FALSE), ))), _xlfn.IFNA(VLOOKUP($A17, $A$40:$O$199, 13, FALSE), ), "")</f>
        <v>86.8</v>
      </c>
      <c r="N17" s="14">
        <f>IF(NOT(ISBLANK(_xlfn.IFNA(VLOOKUP($A17, $A$40:$O$199, 14, FALSE), ))), _xlfn.IFNA(VLOOKUP($A17, $A$40:$O$199, 14, FALSE), ), "")</f>
        <v>-3.4443168771526658E-3</v>
      </c>
      <c r="O17" s="16">
        <f>IF(NOT(ISBLANK(_xlfn.IFNA(VLOOKUP($A17, $A$40:$O$199, 15, FALSE), ))), _xlfn.IFNA(VLOOKUP($A17, $A$40:$O$199, 15, FALSE), ), "")</f>
        <v>-344.43168771526661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>
        <f t="shared" ref="M18:M36" si="11">IF(NOT(ISBLANK(_xlfn.IFNA(VLOOKUP($A18, $A$40:$O$199, 13, FALSE), ))), _xlfn.IFNA(VLOOKUP($A18, $A$40:$O$199, 13, FALSE), ), "")</f>
        <v>62.8</v>
      </c>
      <c r="N18" s="32">
        <f t="shared" ref="N18:N36" si="12">IF(NOT(ISBLANK(_xlfn.IFNA(VLOOKUP($A18, $A$40:$O$199, 14, FALSE), ))), _xlfn.IFNA(VLOOKUP($A18, $A$40:$O$199, 14, FALSE), ), "")</f>
        <v>-8.8534107402032047E-2</v>
      </c>
      <c r="O18" s="18">
        <f t="shared" ref="O18:O36" si="13">IF(NOT(ISBLANK(_xlfn.IFNA(VLOOKUP($A18, $A$40:$O$199, 15, FALSE), ))), _xlfn.IFNA(VLOOKUP($A18, $A$40:$O$199, 15, FALSE), ), "")</f>
        <v>-8853.4107402032041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>
        <f t="shared" si="11"/>
        <v>105</v>
      </c>
      <c r="N19" s="32">
        <f t="shared" si="12"/>
        <v>-6.25E-2</v>
      </c>
      <c r="O19" s="18">
        <f t="shared" si="13"/>
        <v>-6250</v>
      </c>
      <c r="Q19" s="239"/>
      <c r="R19" s="239"/>
      <c r="S19" s="239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>
        <f t="shared" si="11"/>
        <v>139</v>
      </c>
      <c r="N20" s="32">
        <f t="shared" si="12"/>
        <v>0</v>
      </c>
      <c r="O20" s="18">
        <f t="shared" si="13"/>
        <v>0</v>
      </c>
      <c r="Q20" s="239"/>
      <c r="R20" s="239"/>
      <c r="S20" s="239"/>
    </row>
    <row r="21" spans="1:19" ht="17.25" customHeight="1" thickBot="1">
      <c r="A21" s="163" t="s">
        <v>246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>
        <f t="shared" si="11"/>
        <v>255</v>
      </c>
      <c r="N21" s="21">
        <f t="shared" si="12"/>
        <v>-9.8939929328621903E-2</v>
      </c>
      <c r="O21" s="22">
        <f t="shared" si="13"/>
        <v>-9893.9929328621911</v>
      </c>
      <c r="Q21" s="239"/>
      <c r="R21" s="239"/>
      <c r="S21" s="23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-5.0683670721561325E-2</v>
      </c>
      <c r="O37" s="28">
        <f>SUM(O17:O36)</f>
        <v>-25341.835360780664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200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45310000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3.311624E-4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2021-06-11(금) 오전 00:00</v>
      </c>
      <c r="C42" s="291"/>
      <c r="D42" s="263" t="str">
        <f>TEXT($G$1, "[$-ko-KR]yyyy-mm-dd(ddd) ") &amp; "오후 14:00"</f>
        <v>2021-06-11(금) 오후 14:00</v>
      </c>
      <c r="E42" s="264"/>
      <c r="F42" s="265"/>
      <c r="G42" s="263" t="str">
        <f>TEXT($G$1, "[$-ko-KR]yyyy-mm-dd(ddd) ") &amp; "오후 19:00"</f>
        <v>2021-06-11(금) 오후 19:00</v>
      </c>
      <c r="H42" s="264"/>
      <c r="I42" s="265"/>
      <c r="J42" s="263" t="str">
        <f>TEXT($G$1, "[$-ko-KR]yyyy-mm-dd(ddd) ") &amp; "오후 21:00"</f>
        <v>2021-06-11(금) 오후 21:00</v>
      </c>
      <c r="K42" s="264"/>
      <c r="L42" s="265"/>
      <c r="M42" s="263" t="str">
        <f>TEXT($G$1+1, "[$-ko-KR]yyyy-mm-dd(ddd) ") &amp; "오전 00:00"</f>
        <v>2021-06-12(토)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1" t="s">
        <v>58</v>
      </c>
      <c r="H43" s="202" t="s">
        <v>298</v>
      </c>
      <c r="I43" s="20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254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>
        <v>37</v>
      </c>
      <c r="N44" s="14">
        <f>IF(ISNUMBER(M44), (M44 - $B44) / $B44, "")</f>
        <v>-0.44193061840120662</v>
      </c>
      <c r="O44" s="16">
        <f>IF(ISNUMBER(M44), $B64 * N44, "")</f>
        <v>-44193.061840120659</v>
      </c>
      <c r="Q44" s="249"/>
      <c r="R44" s="249"/>
      <c r="S44" s="249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>
        <v>40.200000000000003</v>
      </c>
      <c r="N45" s="32">
        <f t="shared" ref="N45:N48" si="17">IF(ISNUMBER(M45), (M45 - $B45) / $B45, "")</f>
        <v>-0.42897727272727271</v>
      </c>
      <c r="O45" s="18">
        <f>IF(ISNUMBER(M45), $B64 * N45, "")</f>
        <v>-42897.727272727272</v>
      </c>
      <c r="Q45" s="249"/>
      <c r="R45" s="249"/>
      <c r="S45" s="249"/>
    </row>
    <row r="46" spans="1:19" ht="17.25" customHeight="1" thickBot="1">
      <c r="A46" s="162" t="s">
        <v>186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>
        <v>15.4</v>
      </c>
      <c r="N46" s="32">
        <f t="shared" si="17"/>
        <v>-0.1299435028248587</v>
      </c>
      <c r="O46" s="18">
        <f>IF(ISNUMBER(M46), $B64 * N46, "")</f>
        <v>-12994.35028248587</v>
      </c>
      <c r="Q46" s="239"/>
      <c r="R46" s="239"/>
      <c r="S46" s="239"/>
    </row>
    <row r="47" spans="1:19" ht="17.25" customHeight="1" thickBot="1">
      <c r="A47" s="162" t="s">
        <v>268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>
        <v>40.799999999999997</v>
      </c>
      <c r="N47" s="32">
        <f t="shared" si="17"/>
        <v>-0.1888667992047714</v>
      </c>
      <c r="O47" s="18">
        <f>IF(ISNUMBER(M47), $B64 * N47, "")</f>
        <v>-18886.679920477141</v>
      </c>
      <c r="Q47" s="239"/>
      <c r="R47" s="239"/>
      <c r="S47" s="239"/>
    </row>
    <row r="48" spans="1:19" ht="17.25" customHeight="1" thickBot="1">
      <c r="A48" s="163" t="s">
        <v>220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>
        <v>10.9</v>
      </c>
      <c r="N48" s="21">
        <f t="shared" si="17"/>
        <v>-0.11382113821138214</v>
      </c>
      <c r="O48" s="22">
        <f>IF(ISNUMBER(M48), $B64 * N48, "")</f>
        <v>-11382.113821138213</v>
      </c>
      <c r="Q48" s="239"/>
      <c r="R48" s="239"/>
      <c r="S48" s="239"/>
    </row>
    <row r="49" spans="1:19" ht="17.25" customHeight="1" thickBot="1">
      <c r="A49" s="162" t="s">
        <v>266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>
        <v>70.8</v>
      </c>
      <c r="N49" s="107">
        <f>IF(ISNUMBER(M49), (M49 - $B49) / $B49, "")</f>
        <v>0.25531914893617019</v>
      </c>
      <c r="O49" s="108">
        <f>IF(ISNUMBER(M49), $B64 * N49, "")</f>
        <v>25531.91489361702</v>
      </c>
      <c r="Q49" s="239"/>
      <c r="R49" s="239"/>
      <c r="S49" s="239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>
        <v>10.1</v>
      </c>
      <c r="N50" s="32">
        <f t="shared" ref="N50:N53" si="21">IF(ISNUMBER(M50), (M50 - $B50) / $B50, "")</f>
        <v>-7.3394495412844096E-2</v>
      </c>
      <c r="O50" s="18">
        <f>IF(ISNUMBER(M50), $B64 * N50, "")</f>
        <v>-7339.4495412844099</v>
      </c>
      <c r="Q50" s="239"/>
      <c r="R50" s="239"/>
      <c r="S50" s="239"/>
    </row>
    <row r="51" spans="1:19" ht="17.25" customHeight="1" thickBot="1">
      <c r="A51" s="162" t="s">
        <v>264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>
        <v>79</v>
      </c>
      <c r="N51" s="32">
        <f t="shared" si="21"/>
        <v>-5.2757793764988077E-2</v>
      </c>
      <c r="O51" s="18">
        <f>IF(ISNUMBER(M51), $B64 * N51, "")</f>
        <v>-5275.7793764988073</v>
      </c>
      <c r="Q51" s="239"/>
      <c r="R51" s="239"/>
      <c r="S51" s="239"/>
    </row>
    <row r="52" spans="1:19" ht="17.25" customHeight="1" thickBot="1">
      <c r="A52" s="162" t="s">
        <v>218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>
        <v>8.82</v>
      </c>
      <c r="N52" s="32">
        <f t="shared" si="21"/>
        <v>-0.4417721518987342</v>
      </c>
      <c r="O52" s="18">
        <f>IF(ISNUMBER(M52), $B64 * N52, "")</f>
        <v>-44177.215189873423</v>
      </c>
      <c r="Q52" s="33"/>
      <c r="R52" s="33"/>
    </row>
    <row r="53" spans="1:19" ht="17.25" customHeight="1" thickBot="1">
      <c r="A53" s="130" t="s">
        <v>222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>
        <v>9.9600000000000009</v>
      </c>
      <c r="N53" s="25">
        <f t="shared" si="21"/>
        <v>-0.11858407079646016</v>
      </c>
      <c r="O53" s="104">
        <f>IF(ISNUMBER(M53), $B64 * N53, "")</f>
        <v>-11858.407079646016</v>
      </c>
      <c r="Q53" s="240"/>
      <c r="R53" s="241"/>
      <c r="S53" s="242"/>
    </row>
    <row r="54" spans="1:19" ht="17.25" customHeight="1">
      <c r="A54" s="161" t="s">
        <v>260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>
        <v>60.9</v>
      </c>
      <c r="N54" s="14">
        <f>IF(ISNUMBER(M54), (M54 - $B54) / $B54, "")</f>
        <v>-8.2831325301204919E-2</v>
      </c>
      <c r="O54" s="16">
        <f>IF(ISNUMBER(M54), $B64 * N54, "")</f>
        <v>-8283.1325301204924</v>
      </c>
      <c r="Q54" s="243"/>
      <c r="R54" s="244"/>
      <c r="S54" s="245"/>
    </row>
    <row r="55" spans="1:19" ht="17.25" customHeight="1" thickBot="1">
      <c r="A55" s="162" t="s">
        <v>198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>
        <v>13.5</v>
      </c>
      <c r="N55" s="32">
        <f t="shared" ref="N55:N58" si="25">IF(ISNUMBER(M55), (M55 - $B55) / $B55, "")</f>
        <v>-0.11764705882352945</v>
      </c>
      <c r="O55" s="18">
        <f>IF(ISNUMBER(M55), $B64 * N55, "")</f>
        <v>-11764.705882352946</v>
      </c>
      <c r="Q55" s="246"/>
      <c r="R55" s="247"/>
      <c r="S55" s="248"/>
    </row>
    <row r="56" spans="1:19" ht="17.25" customHeight="1" thickBot="1">
      <c r="A56" s="162" t="s">
        <v>214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>
        <v>11.3</v>
      </c>
      <c r="N56" s="32">
        <f t="shared" si="25"/>
        <v>-0.11023622047244083</v>
      </c>
      <c r="O56" s="18">
        <f>IF(ISNUMBER(M56), $B64 * N56, "")</f>
        <v>-11023.622047244084</v>
      </c>
      <c r="Q56" s="239"/>
      <c r="R56" s="239"/>
      <c r="S56" s="239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>
        <v>20</v>
      </c>
      <c r="N57" s="32">
        <f t="shared" si="25"/>
        <v>1.5228426395939123E-2</v>
      </c>
      <c r="O57" s="18">
        <f>IF(ISNUMBER(M57), $B64 * N57, "")</f>
        <v>1522.8426395939123</v>
      </c>
      <c r="Q57" s="249"/>
      <c r="R57" s="249"/>
      <c r="S57" s="249"/>
    </row>
    <row r="58" spans="1:19" ht="17.25" customHeight="1" thickBot="1">
      <c r="A58" s="163" t="s">
        <v>212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>
        <v>62.8</v>
      </c>
      <c r="N58" s="21">
        <f t="shared" si="25"/>
        <v>-8.8534107402032047E-2</v>
      </c>
      <c r="O58" s="22">
        <f>IF(ISNUMBER(M58), $B64 * N58, "")</f>
        <v>-8853.4107402032041</v>
      </c>
      <c r="Q58" s="249"/>
      <c r="R58" s="249"/>
      <c r="S58" s="249"/>
    </row>
    <row r="59" spans="1:19" ht="17.25" customHeight="1" thickBot="1">
      <c r="A59" s="162" t="s">
        <v>228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>
        <v>9.1199999999999992</v>
      </c>
      <c r="N59" s="107">
        <f>IF(ISNUMBER(M59), (M59 - $B59) / $B59, "")</f>
        <v>-9.7029702970297074E-2</v>
      </c>
      <c r="O59" s="108">
        <f>IF(ISNUMBER(M59), $B64 * N59, "")</f>
        <v>-9702.9702970297076</v>
      </c>
      <c r="Q59" s="239"/>
      <c r="R59" s="239"/>
      <c r="S59" s="239"/>
    </row>
    <row r="60" spans="1:19" ht="17.25" customHeight="1" thickBot="1">
      <c r="A60" s="162" t="s">
        <v>196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>
        <v>10.3</v>
      </c>
      <c r="N60" s="32">
        <f t="shared" ref="N60:N63" si="29">IF(ISNUMBER(M60), (M60 - $B60) / $B60, "")</f>
        <v>-8.0357142857142738E-2</v>
      </c>
      <c r="O60" s="18">
        <f>IF(ISNUMBER(M60), $B64 * N60, "")</f>
        <v>-8035.7142857142735</v>
      </c>
      <c r="Q60" s="239"/>
      <c r="R60" s="239"/>
      <c r="S60" s="239"/>
    </row>
    <row r="61" spans="1:19" ht="17.25" customHeight="1" thickBot="1">
      <c r="A61" s="162" t="s">
        <v>236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>
        <v>31.1</v>
      </c>
      <c r="N61" s="32">
        <f t="shared" si="29"/>
        <v>-0.42085661080074488</v>
      </c>
      <c r="O61" s="18">
        <f>IF(ISNUMBER(M61), $B64 * N61, "")</f>
        <v>-42085.661080074489</v>
      </c>
      <c r="Q61" s="239"/>
      <c r="R61" s="239"/>
      <c r="S61" s="239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>
        <v>27.2</v>
      </c>
      <c r="N62" s="32">
        <f t="shared" si="29"/>
        <v>7.4074074074073808E-3</v>
      </c>
      <c r="O62" s="18">
        <f>IF(ISNUMBER(M62), $B64 * N62, "")</f>
        <v>740.74074074073803</v>
      </c>
      <c r="Q62" s="228"/>
      <c r="R62" s="229"/>
      <c r="S62" s="230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>
        <v>18.3</v>
      </c>
      <c r="N63" s="25">
        <f t="shared" si="29"/>
        <v>-5.181347150259067E-2</v>
      </c>
      <c r="O63" s="104">
        <f>IF(ISNUMBER(M63), $B64 * N63, "")</f>
        <v>-5181.3471502590673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301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301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301</v>
      </c>
      <c r="N64" s="27">
        <f>IF(COUNT(N44:N63), SUM(N44:N63) / COUNT(N44:N63), 0)</f>
        <v>-0.13806992503164922</v>
      </c>
      <c r="O64" s="28">
        <f>SUM(O44:O63)</f>
        <v>-276139.85006329842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200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45310000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3.311624E-4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2021-06-11(금) 오전 00:00</v>
      </c>
      <c r="C69" s="291"/>
      <c r="D69" s="263" t="str">
        <f>TEXT($G$1, "[$-ko-KR]yyyy-mm-dd(ddd) ") &amp; "오후 14:00"</f>
        <v>2021-06-11(금) 오후 14:00</v>
      </c>
      <c r="E69" s="264"/>
      <c r="F69" s="265"/>
      <c r="G69" s="263" t="str">
        <f>TEXT($G$1, "[$-ko-KR]yyyy-mm-dd(ddd) ") &amp; "오후 19:00"</f>
        <v>2021-06-11(금) 오후 19:00</v>
      </c>
      <c r="H69" s="264"/>
      <c r="I69" s="265"/>
      <c r="J69" s="263" t="str">
        <f>TEXT($G$1, "[$-ko-KR]yyyy-mm-dd(ddd) ") &amp; "오후 21:00"</f>
        <v>2021-06-11(금) 오후 21:00</v>
      </c>
      <c r="K69" s="264"/>
      <c r="L69" s="265"/>
      <c r="M69" s="263" t="str">
        <f>TEXT($G$1+1, "[$-ko-KR]yyyy-mm-dd(ddd) ") &amp; "오전 00:00"</f>
        <v>2021-06-12(토)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1" t="s">
        <v>58</v>
      </c>
      <c r="H70" s="202" t="s">
        <v>298</v>
      </c>
      <c r="I70" s="20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216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>
        <v>256</v>
      </c>
      <c r="N71" s="14">
        <f>IF(ISNUMBER(M71), (M71 - $B71) / $B71, "")</f>
        <v>-9.5406360424028266E-2</v>
      </c>
      <c r="O71" s="16">
        <f>IF(ISNUMBER(M71), $B91 * N71, "")</f>
        <v>-9540.6360424028262</v>
      </c>
      <c r="Q71" s="249"/>
      <c r="R71" s="249"/>
      <c r="S71" s="249"/>
    </row>
    <row r="72" spans="1:19" ht="17.25" thickBot="1">
      <c r="A72" s="162" t="s">
        <v>250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>
        <v>73.400000000000006</v>
      </c>
      <c r="N72" s="32">
        <f t="shared" ref="N72:N75" si="33">IF(ISNUMBER(M72), (M72 - $B72) / $B72, "")</f>
        <v>-0.39338842975206606</v>
      </c>
      <c r="O72" s="18">
        <f>IF(ISNUMBER(M72), $B91 * N72, "")</f>
        <v>-39338.842975206608</v>
      </c>
      <c r="Q72" s="249"/>
      <c r="R72" s="249"/>
      <c r="S72" s="249"/>
    </row>
    <row r="73" spans="1:19" ht="17.25" thickBot="1">
      <c r="A73" s="162" t="s">
        <v>200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>
        <v>173</v>
      </c>
      <c r="N73" s="32">
        <f t="shared" si="33"/>
        <v>-0.12626262626262627</v>
      </c>
      <c r="O73" s="18">
        <f>IF(ISNUMBER(M73), $B91 * N73, "")</f>
        <v>-12626.262626262627</v>
      </c>
      <c r="Q73" s="239"/>
      <c r="R73" s="239"/>
      <c r="S73" s="239"/>
    </row>
    <row r="74" spans="1:19" ht="17.25" thickBot="1">
      <c r="A74" s="162" t="s">
        <v>282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>
        <v>72.5</v>
      </c>
      <c r="N74" s="32">
        <f t="shared" si="33"/>
        <v>-0.34684684684684686</v>
      </c>
      <c r="O74" s="18">
        <f>IF(ISNUMBER(M74), $B91 * N74, "")</f>
        <v>-34684.684684684689</v>
      </c>
      <c r="Q74" s="239"/>
      <c r="R74" s="239"/>
      <c r="S74" s="239"/>
    </row>
    <row r="75" spans="1:19" ht="17.25" thickBot="1">
      <c r="A75" s="163" t="s">
        <v>174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>
        <v>142</v>
      </c>
      <c r="N75" s="21">
        <f t="shared" si="33"/>
        <v>-0.12883435582822086</v>
      </c>
      <c r="O75" s="22">
        <f>IF(ISNUMBER(M75), $B91 * N75, "")</f>
        <v>-12883.435582822087</v>
      </c>
      <c r="Q75" s="239"/>
      <c r="R75" s="239"/>
      <c r="S75" s="239"/>
    </row>
    <row r="76" spans="1:19" ht="17.25" thickBot="1">
      <c r="A76" s="162" t="s">
        <v>284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>
        <v>217</v>
      </c>
      <c r="N76" s="107">
        <f>IF(ISNUMBER(M76), (M76 - $B76) / $B76, "")</f>
        <v>-6.8669527896995708E-2</v>
      </c>
      <c r="O76" s="108">
        <f>IF(ISNUMBER(M76), $B91 * N76, "")</f>
        <v>-6866.9527896995705</v>
      </c>
      <c r="Q76" s="239"/>
      <c r="R76" s="239"/>
      <c r="S76" s="239"/>
    </row>
    <row r="77" spans="1:19" ht="17.25" thickBot="1">
      <c r="A77" s="162" t="s">
        <v>232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>
        <v>102</v>
      </c>
      <c r="N77" s="32">
        <f t="shared" ref="N77:N80" si="37">IF(ISNUMBER(M77), (M77 - $B77) / $B77, "")</f>
        <v>-7.2727272727272724E-2</v>
      </c>
      <c r="O77" s="18">
        <f>IF(ISNUMBER(M77), $B91 * N77, "")</f>
        <v>-7272.7272727272721</v>
      </c>
      <c r="Q77" s="239"/>
      <c r="R77" s="239"/>
      <c r="S77" s="239"/>
    </row>
    <row r="78" spans="1:19" ht="17.25" thickBot="1">
      <c r="A78" s="162" t="s">
        <v>238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>
        <v>111</v>
      </c>
      <c r="N78" s="32">
        <f t="shared" si="37"/>
        <v>-0.34319526627218933</v>
      </c>
      <c r="O78" s="18">
        <f>IF(ISNUMBER(M78), $B91 * N78, "")</f>
        <v>-34319.526627218933</v>
      </c>
      <c r="Q78" s="239"/>
      <c r="R78" s="239"/>
      <c r="S78" s="239"/>
    </row>
    <row r="79" spans="1:19" ht="17.25" thickBot="1">
      <c r="A79" s="162" t="s">
        <v>202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>
        <v>105</v>
      </c>
      <c r="N79" s="32">
        <f t="shared" si="37"/>
        <v>-6.25E-2</v>
      </c>
      <c r="O79" s="18">
        <f>IF(ISNUMBER(M79), $B91 * N79, "")</f>
        <v>-6250</v>
      </c>
      <c r="Q79" s="33"/>
      <c r="R79" s="33"/>
    </row>
    <row r="80" spans="1:19" ht="17.25" thickBot="1">
      <c r="A80" s="130" t="s">
        <v>210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>
        <v>105</v>
      </c>
      <c r="N80" s="25">
        <f t="shared" si="37"/>
        <v>-0.125</v>
      </c>
      <c r="O80" s="104">
        <f>IF(ISNUMBER(M80), $B91 * N80, "")</f>
        <v>-12500</v>
      </c>
      <c r="Q80" s="240"/>
      <c r="R80" s="241"/>
      <c r="S80" s="242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>
        <v>374</v>
      </c>
      <c r="N81" s="14">
        <f>IF(ISNUMBER(M81), (M81 - $B81) / $B81, "")</f>
        <v>0.10650887573964497</v>
      </c>
      <c r="O81" s="16">
        <f>IF(ISNUMBER(M81), $B91 * N81, "")</f>
        <v>10650.887573964497</v>
      </c>
      <c r="Q81" s="243"/>
      <c r="R81" s="244"/>
      <c r="S81" s="245"/>
    </row>
    <row r="82" spans="1:19" ht="17.25" thickBot="1">
      <c r="A82" s="162" t="s">
        <v>230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>
        <v>104</v>
      </c>
      <c r="N82" s="32">
        <f t="shared" ref="N82:N85" si="41">IF(ISNUMBER(M82), (M82 - $B82) / $B82, "")</f>
        <v>-6.3063063063063057E-2</v>
      </c>
      <c r="O82" s="18">
        <f>IF(ISNUMBER(M82), $B91 * N82, "")</f>
        <v>-6306.3063063063055</v>
      </c>
      <c r="Q82" s="246"/>
      <c r="R82" s="247"/>
      <c r="S82" s="248"/>
    </row>
    <row r="83" spans="1:19" ht="17.25" thickBot="1">
      <c r="A83" s="162" t="s">
        <v>246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>
        <v>255</v>
      </c>
      <c r="N83" s="32">
        <f t="shared" si="41"/>
        <v>-9.8939929328621903E-2</v>
      </c>
      <c r="O83" s="18">
        <f>IF(ISNUMBER(M83), $B91 * N83, "")</f>
        <v>-9893.9929328621911</v>
      </c>
      <c r="Q83" s="239"/>
      <c r="R83" s="239"/>
      <c r="S83" s="239"/>
    </row>
    <row r="84" spans="1:19" ht="17.25" thickBot="1">
      <c r="A84" s="162" t="s">
        <v>208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>
        <v>162</v>
      </c>
      <c r="N84" s="32">
        <f t="shared" si="41"/>
        <v>-0.42142857142857143</v>
      </c>
      <c r="O84" s="18">
        <f>IF(ISNUMBER(M84), $B91 * N84, "")</f>
        <v>-42142.857142857145</v>
      </c>
      <c r="Q84" s="249"/>
      <c r="R84" s="249"/>
      <c r="S84" s="249"/>
    </row>
    <row r="85" spans="1:19" ht="17.25" thickBot="1">
      <c r="A85" s="163" t="s">
        <v>280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>
        <v>912</v>
      </c>
      <c r="N85" s="21">
        <f t="shared" si="41"/>
        <v>-8.0645161290322578E-2</v>
      </c>
      <c r="O85" s="22">
        <f>IF(ISNUMBER(M85), $B91 * N85, "")</f>
        <v>-8064.5161290322576</v>
      </c>
      <c r="Q85" s="249"/>
      <c r="R85" s="249"/>
      <c r="S85" s="249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>
        <v>102</v>
      </c>
      <c r="N86" s="107">
        <f>IF(ISNUMBER(M86), (M86 - $B86) / $B86, "")</f>
        <v>-6.4220183486238536E-2</v>
      </c>
      <c r="O86" s="108">
        <f>IF(ISNUMBER(M86), $B91 * N86, "")</f>
        <v>-6422.0183486238539</v>
      </c>
      <c r="Q86" s="239"/>
      <c r="R86" s="239"/>
      <c r="S86" s="239"/>
    </row>
    <row r="87" spans="1:19" ht="17.25" thickBot="1">
      <c r="A87" s="162" t="s">
        <v>252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>
        <v>168</v>
      </c>
      <c r="N87" s="32">
        <f t="shared" ref="N87:N90" si="45">IF(ISNUMBER(M87), (M87 - $B87) / $B87, "")</f>
        <v>-0.41666666666666669</v>
      </c>
      <c r="O87" s="18">
        <f>IF(ISNUMBER(M87), $B91 * N87, "")</f>
        <v>-41666.666666666672</v>
      </c>
      <c r="Q87" s="239"/>
      <c r="R87" s="239"/>
      <c r="S87" s="239"/>
    </row>
    <row r="88" spans="1:19" ht="17.25" thickBot="1">
      <c r="A88" s="162" t="s">
        <v>182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>
        <v>259</v>
      </c>
      <c r="N88" s="32">
        <f t="shared" si="45"/>
        <v>-5.4744525547445258E-2</v>
      </c>
      <c r="O88" s="18">
        <f>IF(ISNUMBER(M88), $B91 * N88, "")</f>
        <v>-5474.4525547445255</v>
      </c>
      <c r="Q88" s="239"/>
      <c r="R88" s="239"/>
      <c r="S88" s="239"/>
    </row>
    <row r="89" spans="1:19">
      <c r="A89" s="162" t="s">
        <v>240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>
        <v>104</v>
      </c>
      <c r="N89" s="32">
        <f t="shared" si="45"/>
        <v>-0.1111111111111111</v>
      </c>
      <c r="O89" s="18">
        <f>IF(ISNUMBER(M89), $B91 * N89, "")</f>
        <v>-11111.111111111111</v>
      </c>
      <c r="Q89" s="228"/>
      <c r="R89" s="229"/>
      <c r="S89" s="230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>
        <v>152</v>
      </c>
      <c r="N90" s="25">
        <f t="shared" si="45"/>
        <v>-0.13142857142857142</v>
      </c>
      <c r="O90" s="104">
        <f>IF(ISNUMBER(M90), $B91 * N90, "")</f>
        <v>-13142.857142857143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301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301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301</v>
      </c>
      <c r="N91" s="27">
        <f>IF(COUNT(N71:N90), SUM(N71:N90) / COUNT(N71:N90), 0)</f>
        <v>-0.15492847968106063</v>
      </c>
      <c r="O91" s="28">
        <f>SUM(O71:O90)</f>
        <v>-309856.95936212136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200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45310000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3.311624E-4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2021-06-11(금) 오전 00:00</v>
      </c>
      <c r="C96" s="291"/>
      <c r="D96" s="263" t="str">
        <f>TEXT($G$1, "[$-ko-KR]yyyy-mm-dd(ddd) ") &amp; "오후 14:00"</f>
        <v>2021-06-11(금) 오후 14:00</v>
      </c>
      <c r="E96" s="264"/>
      <c r="F96" s="265"/>
      <c r="G96" s="263" t="str">
        <f>TEXT($G$1, "[$-ko-KR]yyyy-mm-dd(ddd) ") &amp; "오후 19:00"</f>
        <v>2021-06-11(금) 오후 19:00</v>
      </c>
      <c r="H96" s="264"/>
      <c r="I96" s="265"/>
      <c r="J96" s="263" t="str">
        <f>TEXT($G$1, "[$-ko-KR]yyyy-mm-dd(ddd) ") &amp; "오후 21:00"</f>
        <v>2021-06-11(금) 오후 21:00</v>
      </c>
      <c r="K96" s="264"/>
      <c r="L96" s="265"/>
      <c r="M96" s="263" t="str">
        <f>TEXT($G$1+1, "[$-ko-KR]yyyy-mm-dd(ddd) ") &amp; "오전 00:00"</f>
        <v>2021-06-12(토)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1" t="s">
        <v>58</v>
      </c>
      <c r="H97" s="202" t="s">
        <v>298</v>
      </c>
      <c r="I97" s="20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254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>
        <v>37</v>
      </c>
      <c r="N98" s="14">
        <f>IF(ISNUMBER(M98), (M98 - $B98) / $B98, "")</f>
        <v>-0.44193061840120662</v>
      </c>
      <c r="O98" s="16">
        <f>IF(ISNUMBER(M98), $B118 * N98, "")</f>
        <v>-44193.061840120659</v>
      </c>
      <c r="Q98" s="249"/>
      <c r="R98" s="249"/>
      <c r="S98" s="249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>
        <v>40.200000000000003</v>
      </c>
      <c r="N99" s="32">
        <f t="shared" ref="N99:N102" si="49">IF(ISNUMBER(M99), (M99 - $B99) / $B99, "")</f>
        <v>-0.42897727272727271</v>
      </c>
      <c r="O99" s="18">
        <f>IF(ISNUMBER(M99), $B118 * N99, "")</f>
        <v>-42897.727272727272</v>
      </c>
      <c r="Q99" s="249"/>
      <c r="R99" s="249"/>
      <c r="S99" s="249"/>
    </row>
    <row r="100" spans="1:19" ht="17.25" thickBot="1">
      <c r="A100" s="162" t="s">
        <v>186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>
        <v>15.4</v>
      </c>
      <c r="N100" s="32">
        <f t="shared" si="49"/>
        <v>-0.1299435028248587</v>
      </c>
      <c r="O100" s="18">
        <f>IF(ISNUMBER(M100), $B118 * N100, "")</f>
        <v>-12994.35028248587</v>
      </c>
      <c r="Q100" s="239"/>
      <c r="R100" s="239"/>
      <c r="S100" s="239"/>
    </row>
    <row r="101" spans="1:19" ht="17.25" thickBot="1">
      <c r="A101" s="162" t="s">
        <v>216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>
        <v>256</v>
      </c>
      <c r="N101" s="32">
        <f t="shared" si="49"/>
        <v>-9.5406360424028266E-2</v>
      </c>
      <c r="O101" s="18">
        <f>IF(ISNUMBER(M101), $B118 * N101, "")</f>
        <v>-9540.6360424028262</v>
      </c>
      <c r="Q101" s="239"/>
      <c r="R101" s="239"/>
      <c r="S101" s="239"/>
    </row>
    <row r="102" spans="1:19" ht="17.25" thickBot="1">
      <c r="A102" s="163" t="s">
        <v>268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>
        <v>40.799999999999997</v>
      </c>
      <c r="N102" s="21">
        <f t="shared" si="49"/>
        <v>-0.1888667992047714</v>
      </c>
      <c r="O102" s="22">
        <f>IF(ISNUMBER(M102), $B118 * N102, "")</f>
        <v>-18886.679920477141</v>
      </c>
      <c r="Q102" s="239"/>
      <c r="R102" s="239"/>
      <c r="S102" s="239"/>
    </row>
    <row r="103" spans="1:19" ht="17.25" thickBot="1">
      <c r="A103" s="162" t="s">
        <v>220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>
        <v>10.9</v>
      </c>
      <c r="N103" s="107">
        <f>IF(ISNUMBER(M103), (M103 - $B103) / $B103, "")</f>
        <v>-0.11382113821138214</v>
      </c>
      <c r="O103" s="108">
        <f>IF(ISNUMBER(M103), $B118 * N103, "")</f>
        <v>-11382.113821138213</v>
      </c>
      <c r="Q103" s="239"/>
      <c r="R103" s="239"/>
      <c r="S103" s="239"/>
    </row>
    <row r="104" spans="1:19" ht="17.25" thickBot="1">
      <c r="A104" s="162" t="s">
        <v>266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>
        <v>70.8</v>
      </c>
      <c r="N104" s="32">
        <f t="shared" ref="N104:N107" si="53">IF(ISNUMBER(M104), (M104 - $B104) / $B104, "")</f>
        <v>0.25531914893617019</v>
      </c>
      <c r="O104" s="18">
        <f>IF(ISNUMBER(M104), $B118 * N104, "")</f>
        <v>25531.91489361702</v>
      </c>
      <c r="Q104" s="239"/>
      <c r="R104" s="239"/>
      <c r="S104" s="239"/>
    </row>
    <row r="105" spans="1:19" ht="17.25" thickBot="1">
      <c r="A105" s="162" t="s">
        <v>250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>
        <v>73.400000000000006</v>
      </c>
      <c r="N105" s="32">
        <f t="shared" si="53"/>
        <v>-0.39338842975206606</v>
      </c>
      <c r="O105" s="18">
        <f>IF(ISNUMBER(M105), $B118 * N105, "")</f>
        <v>-39338.842975206608</v>
      </c>
      <c r="Q105" s="239"/>
      <c r="R105" s="239"/>
      <c r="S105" s="239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>
        <v>10.1</v>
      </c>
      <c r="N106" s="32">
        <f t="shared" si="53"/>
        <v>-7.3394495412844096E-2</v>
      </c>
      <c r="O106" s="18">
        <f>IF(ISNUMBER(M106), $B118 * N106, "")</f>
        <v>-7339.4495412844099</v>
      </c>
      <c r="Q106" s="33"/>
      <c r="R106" s="33"/>
    </row>
    <row r="107" spans="1:19" ht="17.25" thickBot="1">
      <c r="A107" s="130" t="s">
        <v>264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>
        <v>79</v>
      </c>
      <c r="N107" s="25">
        <f t="shared" si="53"/>
        <v>-5.2757793764988077E-2</v>
      </c>
      <c r="O107" s="104">
        <f>IF(ISNUMBER(M107), $B118 * N107, "")</f>
        <v>-5275.7793764988073</v>
      </c>
      <c r="Q107" s="240"/>
      <c r="R107" s="241"/>
      <c r="S107" s="242"/>
    </row>
    <row r="108" spans="1:19">
      <c r="A108" s="161" t="s">
        <v>218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>
        <v>8.82</v>
      </c>
      <c r="N108" s="14">
        <f>IF(ISNUMBER(M108), (M108 - $B108) / $B108, "")</f>
        <v>-0.4417721518987342</v>
      </c>
      <c r="O108" s="16">
        <f>IF(ISNUMBER(M108), $B118 * N108, "")</f>
        <v>-44177.215189873423</v>
      </c>
      <c r="Q108" s="243"/>
      <c r="R108" s="244"/>
      <c r="S108" s="245"/>
    </row>
    <row r="109" spans="1:19" ht="17.25" thickBot="1">
      <c r="A109" s="162" t="s">
        <v>222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>
        <v>9.9600000000000009</v>
      </c>
      <c r="N109" s="32">
        <f t="shared" ref="N109:N112" si="57">IF(ISNUMBER(M109), (M109 - $B109) / $B109, "")</f>
        <v>-0.11858407079646016</v>
      </c>
      <c r="O109" s="18">
        <f>IF(ISNUMBER(M109), $B118 * N109, "")</f>
        <v>-11858.407079646016</v>
      </c>
      <c r="Q109" s="246"/>
      <c r="R109" s="247"/>
      <c r="S109" s="248"/>
    </row>
    <row r="110" spans="1:19" ht="17.25" thickBot="1">
      <c r="A110" s="162" t="s">
        <v>260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>
        <v>60.9</v>
      </c>
      <c r="N110" s="32">
        <f t="shared" si="57"/>
        <v>-8.2831325301204919E-2</v>
      </c>
      <c r="O110" s="18">
        <f>IF(ISNUMBER(M110), $B118 * N110, "")</f>
        <v>-8283.1325301204924</v>
      </c>
      <c r="Q110" s="239"/>
      <c r="R110" s="239"/>
      <c r="S110" s="239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>
        <v>72250</v>
      </c>
      <c r="N111" s="32">
        <f t="shared" si="57"/>
        <v>-0.14131209888281435</v>
      </c>
      <c r="O111" s="18">
        <f>IF(ISNUMBER(M111), $B118 * N111, "")</f>
        <v>-14131.209888281435</v>
      </c>
      <c r="Q111" s="249"/>
      <c r="R111" s="249"/>
      <c r="S111" s="249"/>
    </row>
    <row r="112" spans="1:19" ht="17.25" thickBot="1">
      <c r="A112" s="163" t="s">
        <v>198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>
        <v>13.5</v>
      </c>
      <c r="N112" s="21">
        <f t="shared" si="57"/>
        <v>-0.11764705882352945</v>
      </c>
      <c r="O112" s="22">
        <f>IF(ISNUMBER(M112), $B118 * N112, "")</f>
        <v>-11764.705882352946</v>
      </c>
      <c r="Q112" s="249"/>
      <c r="R112" s="249"/>
      <c r="S112" s="249"/>
    </row>
    <row r="113" spans="1:19" ht="17.25" thickBot="1">
      <c r="A113" s="162" t="s">
        <v>200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>
        <v>173</v>
      </c>
      <c r="N113" s="107">
        <f>IF(ISNUMBER(M113), (M113 - $B113) / $B113, "")</f>
        <v>-0.12626262626262627</v>
      </c>
      <c r="O113" s="108">
        <f>IF(ISNUMBER(M113), $B118 * N113, "")</f>
        <v>-12626.262626262627</v>
      </c>
      <c r="Q113" s="239"/>
      <c r="R113" s="239"/>
      <c r="S113" s="239"/>
    </row>
    <row r="114" spans="1:19" ht="17.25" thickBot="1">
      <c r="A114" s="162" t="s">
        <v>214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>
        <v>11.3</v>
      </c>
      <c r="N114" s="32">
        <f t="shared" ref="N114:N117" si="61">IF(ISNUMBER(M114), (M114 - $B114) / $B114, "")</f>
        <v>-0.11023622047244083</v>
      </c>
      <c r="O114" s="18">
        <f>IF(ISNUMBER(M114), $B118 * N114, "")</f>
        <v>-11023.622047244084</v>
      </c>
      <c r="Q114" s="239"/>
      <c r="R114" s="239"/>
      <c r="S114" s="239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>
        <v>20</v>
      </c>
      <c r="N115" s="32">
        <f t="shared" si="61"/>
        <v>1.5228426395939123E-2</v>
      </c>
      <c r="O115" s="18">
        <f>IF(ISNUMBER(M115), $B118 * N115, "")</f>
        <v>1522.8426395939123</v>
      </c>
      <c r="Q115" s="239"/>
      <c r="R115" s="239"/>
      <c r="S115" s="239"/>
    </row>
    <row r="116" spans="1:19">
      <c r="A116" s="162" t="s">
        <v>282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>
        <v>72.5</v>
      </c>
      <c r="N116" s="32">
        <f t="shared" si="61"/>
        <v>-0.34684684684684686</v>
      </c>
      <c r="O116" s="18">
        <f>IF(ISNUMBER(M116), $B118 * N116, "")</f>
        <v>-34684.684684684689</v>
      </c>
      <c r="Q116" s="228"/>
      <c r="R116" s="229"/>
      <c r="S116" s="230"/>
    </row>
    <row r="117" spans="1:19" ht="17.25" thickBot="1">
      <c r="A117" s="130" t="s">
        <v>162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>
        <v>730</v>
      </c>
      <c r="N117" s="25">
        <f t="shared" si="61"/>
        <v>-0.36521739130434783</v>
      </c>
      <c r="O117" s="104">
        <f>IF(ISNUMBER(M117), $B118 * N117, "")</f>
        <v>-36521.739130434784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301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301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301</v>
      </c>
      <c r="N118" s="27">
        <f>IF(COUNT(N98:N117), SUM(N98:N117) / COUNT(N98:N117), 0)</f>
        <v>-0.17493243129901567</v>
      </c>
      <c r="O118" s="28">
        <f>SUM(O98:O117)</f>
        <v>-349864.86259803141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200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45310000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3.311624E-4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2021-06-11(금) 오전 00:00</v>
      </c>
      <c r="C123" s="291"/>
      <c r="D123" s="263" t="str">
        <f>TEXT($G$1, "[$-ko-KR]yyyy-mm-dd(ddd) ") &amp; "오후 14:00"</f>
        <v>2021-06-11(금) 오후 14:00</v>
      </c>
      <c r="E123" s="264"/>
      <c r="F123" s="265"/>
      <c r="G123" s="263" t="str">
        <f>TEXT($G$1, "[$-ko-KR]yyyy-mm-dd(ddd) ") &amp; "오후 19:00"</f>
        <v>2021-06-11(금) 오후 19:00</v>
      </c>
      <c r="H123" s="264"/>
      <c r="I123" s="265"/>
      <c r="J123" s="263" t="str">
        <f>TEXT($G$1, "[$-ko-KR]yyyy-mm-dd(ddd) ") &amp; "오후 21:00"</f>
        <v>2021-06-11(금) 오후 21:00</v>
      </c>
      <c r="K123" s="264"/>
      <c r="L123" s="265"/>
      <c r="M123" s="263" t="str">
        <f>TEXT($G$1+1, "[$-ko-KR]yyyy-mm-dd(ddd) ") &amp; "오전 00:00"</f>
        <v>2021-06-12(토)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1" t="s">
        <v>58</v>
      </c>
      <c r="H124" s="202" t="s">
        <v>298</v>
      </c>
      <c r="I124" s="20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264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>
        <v>79</v>
      </c>
      <c r="N125" s="14">
        <f>IF(ISNUMBER(M125), (M125 - $B125) / $B125, "")</f>
        <v>-5.2757793764988077E-2</v>
      </c>
      <c r="O125" s="16">
        <f>IF(ISNUMBER(M125), $B145 * N125, "")</f>
        <v>-5275.7793764988073</v>
      </c>
      <c r="Q125" s="249"/>
      <c r="R125" s="249"/>
      <c r="S125" s="249"/>
    </row>
    <row r="126" spans="1:19" ht="17.25" thickBot="1">
      <c r="A126" s="162" t="s">
        <v>218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>
        <v>8.82</v>
      </c>
      <c r="N126" s="32">
        <f t="shared" ref="N126:N129" si="65">IF(ISNUMBER(M126), (M126 - $B126) / $B126, "")</f>
        <v>-0.4417721518987342</v>
      </c>
      <c r="O126" s="18">
        <f>IF(ISNUMBER(M126), $B145 * N126, "")</f>
        <v>-44177.215189873423</v>
      </c>
      <c r="Q126" s="249"/>
      <c r="R126" s="249"/>
      <c r="S126" s="249"/>
    </row>
    <row r="127" spans="1:19" ht="17.25" thickBot="1">
      <c r="A127" s="162" t="s">
        <v>222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>
        <v>9.9600000000000009</v>
      </c>
      <c r="N127" s="32">
        <f t="shared" si="65"/>
        <v>-0.11858407079646016</v>
      </c>
      <c r="O127" s="18">
        <f>IF(ISNUMBER(M127), $B145 * N127, "")</f>
        <v>-11858.407079646016</v>
      </c>
      <c r="Q127" s="239"/>
      <c r="R127" s="239"/>
      <c r="S127" s="239"/>
    </row>
    <row r="128" spans="1:19" ht="17.25" thickBot="1">
      <c r="A128" s="162" t="s">
        <v>260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>
        <v>60.9</v>
      </c>
      <c r="N128" s="32">
        <f t="shared" si="65"/>
        <v>-8.2831325301204919E-2</v>
      </c>
      <c r="O128" s="18">
        <f>IF(ISNUMBER(M128), $B145 * N128, "")</f>
        <v>-8283.1325301204924</v>
      </c>
      <c r="Q128" s="239"/>
      <c r="R128" s="239"/>
      <c r="S128" s="239"/>
    </row>
    <row r="129" spans="1:19" ht="17.25" thickBot="1">
      <c r="A129" s="163" t="s">
        <v>198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>
        <v>13.5</v>
      </c>
      <c r="N129" s="21">
        <f t="shared" si="65"/>
        <v>-0.11764705882352945</v>
      </c>
      <c r="O129" s="22">
        <f>IF(ISNUMBER(M129), $B145 * N129, "")</f>
        <v>-11764.705882352946</v>
      </c>
      <c r="Q129" s="239"/>
      <c r="R129" s="239"/>
      <c r="S129" s="239"/>
    </row>
    <row r="130" spans="1:19" ht="17.25" thickBot="1">
      <c r="A130" s="162" t="s">
        <v>214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>
        <v>11.3</v>
      </c>
      <c r="N130" s="107">
        <f>IF(ISNUMBER(M130), (M130 - $B130) / $B130, "")</f>
        <v>-0.11023622047244083</v>
      </c>
      <c r="O130" s="108">
        <f>IF(ISNUMBER(M130), $B145 * N130, "")</f>
        <v>-11023.622047244084</v>
      </c>
      <c r="Q130" s="239"/>
      <c r="R130" s="239"/>
      <c r="S130" s="239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>
        <v>20</v>
      </c>
      <c r="N131" s="32">
        <f t="shared" ref="N131:N134" si="69">IF(ISNUMBER(M131), (M131 - $B131) / $B131, "")</f>
        <v>1.5228426395939123E-2</v>
      </c>
      <c r="O131" s="18">
        <f>IF(ISNUMBER(M131), $B145 * N131, "")</f>
        <v>1522.8426395939123</v>
      </c>
      <c r="Q131" s="239"/>
      <c r="R131" s="239"/>
      <c r="S131" s="239"/>
    </row>
    <row r="132" spans="1:19" ht="17.25" thickBot="1">
      <c r="A132" s="162" t="s">
        <v>212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>
        <v>62.8</v>
      </c>
      <c r="N132" s="32">
        <f t="shared" si="69"/>
        <v>-8.8534107402032047E-2</v>
      </c>
      <c r="O132" s="18">
        <f>IF(ISNUMBER(M132), $B145 * N132, "")</f>
        <v>-8853.4107402032041</v>
      </c>
      <c r="Q132" s="239"/>
      <c r="R132" s="239"/>
      <c r="S132" s="239"/>
    </row>
    <row r="133" spans="1:19" ht="17.25" thickBot="1">
      <c r="A133" s="162" t="s">
        <v>228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>
        <v>9.1199999999999992</v>
      </c>
      <c r="N133" s="32">
        <f t="shared" si="69"/>
        <v>-9.7029702970297074E-2</v>
      </c>
      <c r="O133" s="18">
        <f>IF(ISNUMBER(M133), $B145 * N133, "")</f>
        <v>-9702.9702970297076</v>
      </c>
      <c r="Q133" s="33"/>
      <c r="R133" s="33"/>
    </row>
    <row r="134" spans="1:19" ht="17.25" thickBot="1">
      <c r="A134" s="130" t="s">
        <v>196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>
        <v>10.3</v>
      </c>
      <c r="N134" s="25">
        <f t="shared" si="69"/>
        <v>-8.0357142857142738E-2</v>
      </c>
      <c r="O134" s="104">
        <f>IF(ISNUMBER(M134), $B145 * N134, "")</f>
        <v>-8035.7142857142735</v>
      </c>
      <c r="Q134" s="240"/>
      <c r="R134" s="241"/>
      <c r="S134" s="242"/>
    </row>
    <row r="135" spans="1:19">
      <c r="A135" s="161" t="s">
        <v>236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>
        <v>31.1</v>
      </c>
      <c r="N135" s="14">
        <f>IF(ISNUMBER(M135), (M135 - $B135) / $B135, "")</f>
        <v>-0.42085661080074488</v>
      </c>
      <c r="O135" s="16">
        <f>IF(ISNUMBER(M135), $B145 * N135, "")</f>
        <v>-42085.661080074489</v>
      </c>
      <c r="Q135" s="243"/>
      <c r="R135" s="244"/>
      <c r="S135" s="245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>
        <v>27.2</v>
      </c>
      <c r="N136" s="32">
        <f t="shared" ref="N136:N139" si="73">IF(ISNUMBER(M136), (M136 - $B136) / $B136, "")</f>
        <v>7.4074074074073808E-3</v>
      </c>
      <c r="O136" s="18">
        <f>IF(ISNUMBER(M136), $B145 * N136, "")</f>
        <v>740.74074074073803</v>
      </c>
      <c r="Q136" s="246"/>
      <c r="R136" s="247"/>
      <c r="S136" s="248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>
        <v>18.3</v>
      </c>
      <c r="N137" s="32">
        <f t="shared" si="73"/>
        <v>-5.181347150259067E-2</v>
      </c>
      <c r="O137" s="18">
        <f>IF(ISNUMBER(M137), $B145 * N137, "")</f>
        <v>-5181.3471502590673</v>
      </c>
      <c r="Q137" s="239"/>
      <c r="R137" s="239"/>
      <c r="S137" s="239"/>
    </row>
    <row r="138" spans="1:19" ht="17.25" thickBot="1">
      <c r="A138" s="162" t="s">
        <v>172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>
        <v>8.24</v>
      </c>
      <c r="N138" s="32">
        <f t="shared" si="73"/>
        <v>-0.41560283687943261</v>
      </c>
      <c r="O138" s="18">
        <f>IF(ISNUMBER(M138), $B145 * N138, "")</f>
        <v>-41560.283687943258</v>
      </c>
      <c r="Q138" s="249"/>
      <c r="R138" s="249"/>
      <c r="S138" s="249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>
        <v>86.8</v>
      </c>
      <c r="N139" s="21">
        <f t="shared" si="73"/>
        <v>-3.4443168771526658E-3</v>
      </c>
      <c r="O139" s="22">
        <f>IF(ISNUMBER(M139), $B145 * N139, "")</f>
        <v>-344.43168771526661</v>
      </c>
      <c r="Q139" s="249"/>
      <c r="R139" s="249"/>
      <c r="S139" s="249"/>
    </row>
    <row r="140" spans="1:19" ht="17.25" thickBot="1">
      <c r="A140" s="162" t="s">
        <v>168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>
        <v>90.5</v>
      </c>
      <c r="N140" s="107">
        <f>IF(ISNUMBER(M140), (M140 - $B140) / $B140, "")</f>
        <v>-5.5323590814196216E-2</v>
      </c>
      <c r="O140" s="108">
        <f>IF(ISNUMBER(M140), $B145 * N140, "")</f>
        <v>-5532.3590814196214</v>
      </c>
      <c r="Q140" s="239"/>
      <c r="R140" s="239"/>
      <c r="S140" s="239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>
        <v>83.1</v>
      </c>
      <c r="N141" s="32">
        <f t="shared" ref="N141:N144" si="77">IF(ISNUMBER(M141), (M141 - $B141) / $B141, "")</f>
        <v>-2.3501762632197415E-2</v>
      </c>
      <c r="O141" s="18">
        <f>IF(ISNUMBER(M141), $B145 * N141, "")</f>
        <v>-2350.1762632197415</v>
      </c>
      <c r="Q141" s="239"/>
      <c r="R141" s="239"/>
      <c r="S141" s="239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>
        <v>33.5</v>
      </c>
      <c r="N142" s="32">
        <f t="shared" si="77"/>
        <v>0</v>
      </c>
      <c r="O142" s="18">
        <f>IF(ISNUMBER(M142), $B145 * N142, "")</f>
        <v>0</v>
      </c>
      <c r="Q142" s="239"/>
      <c r="R142" s="239"/>
      <c r="S142" s="239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>
        <v>4.13</v>
      </c>
      <c r="N143" s="32">
        <f t="shared" si="77"/>
        <v>-2.5943396226415168E-2</v>
      </c>
      <c r="O143" s="18">
        <f>IF(ISNUMBER(M143), $B145 * N143, "")</f>
        <v>-2594.3396226415171</v>
      </c>
      <c r="Q143" s="228"/>
      <c r="R143" s="229"/>
      <c r="S143" s="230"/>
    </row>
    <row r="144" spans="1:19" ht="17.25" thickBot="1">
      <c r="A144" s="130" t="s">
        <v>278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>
        <v>76</v>
      </c>
      <c r="N144" s="25">
        <f t="shared" si="77"/>
        <v>-2.0618556701030855E-2</v>
      </c>
      <c r="O144" s="104">
        <f>IF(ISNUMBER(M144), $B145 * N144, "")</f>
        <v>-2061.8556701030857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301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301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301</v>
      </c>
      <c r="N145" s="27">
        <f>IF(COUNT(N125:N144), SUM(N125:N144) / COUNT(N125:N144), 0)</f>
        <v>-0.10921091414586218</v>
      </c>
      <c r="O145" s="28">
        <f>SUM(O125:O144)</f>
        <v>-218421.82829172435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200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45310000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3.311624E-4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2021-06-11(금) 오전 00:00</v>
      </c>
      <c r="C150" s="291"/>
      <c r="D150" s="263" t="str">
        <f>TEXT($G$1, "[$-ko-KR]yyyy-mm-dd(ddd) ") &amp; "오후 14:00"</f>
        <v>2021-06-11(금) 오후 14:00</v>
      </c>
      <c r="E150" s="264"/>
      <c r="F150" s="265"/>
      <c r="G150" s="263" t="str">
        <f>TEXT($G$1, "[$-ko-KR]yyyy-mm-dd(ddd) ") &amp; "오후 19:00"</f>
        <v>2021-06-11(금) 오후 19:00</v>
      </c>
      <c r="H150" s="264"/>
      <c r="I150" s="265"/>
      <c r="J150" s="263" t="str">
        <f>TEXT($G$1, "[$-ko-KR]yyyy-mm-dd(ddd) ") &amp; "오후 21:00"</f>
        <v>2021-06-11(금) 오후 21:00</v>
      </c>
      <c r="K150" s="264"/>
      <c r="L150" s="265"/>
      <c r="M150" s="263" t="str">
        <f>TEXT($G$1+1, "[$-ko-KR]yyyy-mm-dd(ddd) ") &amp; "오전 00:00"</f>
        <v>2021-06-12(토)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1" t="s">
        <v>58</v>
      </c>
      <c r="H151" s="202" t="s">
        <v>298</v>
      </c>
      <c r="I151" s="20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>
        <v>152</v>
      </c>
      <c r="N152" s="14">
        <f>IF(ISNUMBER(M152), (M152 - $B152) / $B152, "")</f>
        <v>-0.13142857142857142</v>
      </c>
      <c r="O152" s="16">
        <f>IF(ISNUMBER(M152), $B172 * N152, "")</f>
        <v>-13142.857142857143</v>
      </c>
      <c r="Q152" s="249"/>
      <c r="R152" s="249"/>
      <c r="S152" s="249"/>
    </row>
    <row r="153" spans="1:19" ht="17.25" thickBot="1">
      <c r="A153" s="162" t="s">
        <v>234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>
        <v>450</v>
      </c>
      <c r="N153" s="32">
        <f t="shared" ref="N153:N156" si="81">IF(ISNUMBER(M153), (M153 - $B153) / $B153, "")</f>
        <v>-0.38941655359565808</v>
      </c>
      <c r="O153" s="18">
        <f>IF(ISNUMBER(M153), $B172 * N153, "")</f>
        <v>-38941.655359565804</v>
      </c>
      <c r="Q153" s="249"/>
      <c r="R153" s="249"/>
      <c r="S153" s="249"/>
    </row>
    <row r="154" spans="1:19" ht="17.25" thickBot="1">
      <c r="A154" s="162" t="s">
        <v>226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>
        <v>250</v>
      </c>
      <c r="N154" s="32">
        <f t="shared" si="81"/>
        <v>-9.7472924187725629E-2</v>
      </c>
      <c r="O154" s="18">
        <f>IF(ISNUMBER(M154), $B172 * N154, "")</f>
        <v>-9747.2924187725621</v>
      </c>
      <c r="Q154" s="239"/>
      <c r="R154" s="239"/>
      <c r="S154" s="239"/>
    </row>
    <row r="155" spans="1:19" ht="17.25" thickBot="1">
      <c r="A155" s="162" t="s">
        <v>256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>
        <v>163</v>
      </c>
      <c r="N155" s="32">
        <f t="shared" si="81"/>
        <v>1.8749999999999999E-2</v>
      </c>
      <c r="O155" s="18">
        <f>IF(ISNUMBER(M155), $B172 * N155, "")</f>
        <v>1875</v>
      </c>
      <c r="Q155" s="239"/>
      <c r="R155" s="239"/>
      <c r="S155" s="239"/>
    </row>
    <row r="156" spans="1:19" ht="17.25" thickBot="1">
      <c r="A156" s="163" t="s">
        <v>270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>
        <v>328</v>
      </c>
      <c r="N156" s="21">
        <f t="shared" si="81"/>
        <v>-3.2448377581120944E-2</v>
      </c>
      <c r="O156" s="22">
        <f>IF(ISNUMBER(M156), $B172 * N156, "")</f>
        <v>-3244.8377581120944</v>
      </c>
      <c r="Q156" s="239"/>
      <c r="R156" s="239"/>
      <c r="S156" s="239"/>
    </row>
    <row r="157" spans="1:19" ht="17.25" thickBot="1">
      <c r="A157" s="162" t="s">
        <v>258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>
        <v>418</v>
      </c>
      <c r="N157" s="107">
        <f>IF(ISNUMBER(M157), (M157 - $B157) / $B157, "")</f>
        <v>-6.2780269058295965E-2</v>
      </c>
      <c r="O157" s="108">
        <f>IF(ISNUMBER(M157), $B172 * N157, "")</f>
        <v>-6278.0269058295962</v>
      </c>
      <c r="Q157" s="239"/>
      <c r="R157" s="239"/>
      <c r="S157" s="239"/>
    </row>
    <row r="158" spans="1:19" ht="17.25" thickBot="1">
      <c r="A158" s="162" t="s">
        <v>262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>
        <v>536</v>
      </c>
      <c r="N158" s="32">
        <f t="shared" ref="N158:N161" si="85">IF(ISNUMBER(M158), (M158 - $B158) / $B158, "")</f>
        <v>-5.6338028169014086E-2</v>
      </c>
      <c r="O158" s="18">
        <f>IF(ISNUMBER(M158), $B172 * N158, "")</f>
        <v>-5633.8028169014087</v>
      </c>
      <c r="Q158" s="239"/>
      <c r="R158" s="239"/>
      <c r="S158" s="239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>
        <v>194</v>
      </c>
      <c r="N159" s="32">
        <f t="shared" si="85"/>
        <v>-2.0202020202020204E-2</v>
      </c>
      <c r="O159" s="18">
        <f>IF(ISNUMBER(M159), $B172 * N159, "")</f>
        <v>-2020.2020202020203</v>
      </c>
      <c r="Q159" s="239"/>
      <c r="R159" s="239"/>
      <c r="S159" s="239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>
        <v>324</v>
      </c>
      <c r="N160" s="32">
        <f t="shared" si="85"/>
        <v>-2.9940119760479042E-2</v>
      </c>
      <c r="O160" s="18">
        <f>IF(ISNUMBER(M160), $B172 * N160, "")</f>
        <v>-2994.0119760479042</v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>
        <v>139</v>
      </c>
      <c r="N161" s="25">
        <f t="shared" si="85"/>
        <v>0</v>
      </c>
      <c r="O161" s="104">
        <f>IF(ISNUMBER(M161), $B172 * N161, "")</f>
        <v>0</v>
      </c>
      <c r="Q161" s="240"/>
      <c r="R161" s="241"/>
      <c r="S161" s="242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>
        <v>372</v>
      </c>
      <c r="N162" s="14">
        <f>IF(ISNUMBER(M162), (M162 - $B162) / $B162, "")</f>
        <v>0.37777777777777777</v>
      </c>
      <c r="O162" s="16">
        <f>IF(ISNUMBER(M162), $B172 * N162, "")</f>
        <v>37777.777777777774</v>
      </c>
      <c r="Q162" s="243"/>
      <c r="R162" s="244"/>
      <c r="S162" s="245"/>
    </row>
    <row r="163" spans="1:19" ht="17.25" thickBot="1">
      <c r="A163" s="162" t="s">
        <v>296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>
        <v>370</v>
      </c>
      <c r="N163" s="32">
        <f t="shared" ref="N163:N166" si="89">IF(ISNUMBER(M163), (M163 - $B163) / $B163, "")</f>
        <v>-3.3942558746736295E-2</v>
      </c>
      <c r="O163" s="18">
        <f>IF(ISNUMBER(M163), $B172 * N163, "")</f>
        <v>-3394.2558746736295</v>
      </c>
      <c r="Q163" s="246"/>
      <c r="R163" s="247"/>
      <c r="S163" s="248"/>
    </row>
    <row r="164" spans="1:19" ht="17.25" thickBot="1">
      <c r="A164" s="162" t="s">
        <v>170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>
        <v>265</v>
      </c>
      <c r="N164" s="32">
        <f t="shared" si="89"/>
        <v>-1.8518518518518517E-2</v>
      </c>
      <c r="O164" s="18">
        <f>IF(ISNUMBER(M164), $B172 * N164, "")</f>
        <v>-1851.8518518518517</v>
      </c>
      <c r="Q164" s="239"/>
      <c r="R164" s="239"/>
      <c r="S164" s="239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>
        <v>129</v>
      </c>
      <c r="N165" s="32">
        <f t="shared" si="89"/>
        <v>1.5748031496062992E-2</v>
      </c>
      <c r="O165" s="18">
        <f>IF(ISNUMBER(M165), $B172 * N165, "")</f>
        <v>1574.8031496062993</v>
      </c>
      <c r="Q165" s="249"/>
      <c r="R165" s="249"/>
      <c r="S165" s="249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>
        <v>850</v>
      </c>
      <c r="N166" s="21">
        <f t="shared" si="89"/>
        <v>4.0391676866585069E-2</v>
      </c>
      <c r="O166" s="22">
        <f>IF(ISNUMBER(M166), $B172 * N166, "")</f>
        <v>4039.1676866585067</v>
      </c>
      <c r="Q166" s="249"/>
      <c r="R166" s="249"/>
      <c r="S166" s="249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>
        <v>129</v>
      </c>
      <c r="N167" s="107">
        <f>IF(ISNUMBER(M167), (M167 - $B167) / $B167, "")</f>
        <v>-2.2727272727272728E-2</v>
      </c>
      <c r="O167" s="108">
        <f>IF(ISNUMBER(M167), $B172 * N167, "")</f>
        <v>-2272.727272727273</v>
      </c>
      <c r="Q167" s="239"/>
      <c r="R167" s="239"/>
      <c r="S167" s="239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>
        <v>805</v>
      </c>
      <c r="N168" s="32">
        <f t="shared" ref="N168:N171" si="93">IF(ISNUMBER(M168), (M168 - $B168) / $B168, "")</f>
        <v>4.9543676662320728E-2</v>
      </c>
      <c r="O168" s="18">
        <f>IF(ISNUMBER(M168), $B172 * N168, "")</f>
        <v>4954.3676662320731</v>
      </c>
      <c r="Q168" s="239"/>
      <c r="R168" s="239"/>
      <c r="S168" s="239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>
        <v>553</v>
      </c>
      <c r="N169" s="32">
        <f t="shared" si="93"/>
        <v>-0.12222222222222222</v>
      </c>
      <c r="O169" s="18">
        <f>IF(ISNUMBER(M169), $B172 * N169, "")</f>
        <v>-12222.222222222223</v>
      </c>
      <c r="Q169" s="239"/>
      <c r="R169" s="239"/>
      <c r="S169" s="239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>
        <v>240</v>
      </c>
      <c r="N170" s="32">
        <f t="shared" si="93"/>
        <v>1.2658227848101266E-2</v>
      </c>
      <c r="O170" s="18">
        <f>IF(ISNUMBER(M170), $B172 * N170, "")</f>
        <v>1265.8227848101264</v>
      </c>
      <c r="Q170" s="228"/>
      <c r="R170" s="229"/>
      <c r="S170" s="230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>
        <v>387</v>
      </c>
      <c r="N171" s="25">
        <f t="shared" si="93"/>
        <v>-2.2727272727272728E-2</v>
      </c>
      <c r="O171" s="104">
        <f>IF(ISNUMBER(M171), $B172 * N171, "")</f>
        <v>-2272.727272727273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301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301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301</v>
      </c>
      <c r="N172" s="27">
        <f>IF(COUNT(N152:N171), SUM(N152:N171) / COUNT(N152:N171), 0)</f>
        <v>-2.6264765913703005E-2</v>
      </c>
      <c r="O172" s="28">
        <f>SUM(O152:O171)</f>
        <v>-52529.531827406005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200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45310000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3.311624E-4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2021-06-11(금) 오전 00:00</v>
      </c>
      <c r="C177" s="291"/>
      <c r="D177" s="263" t="str">
        <f>TEXT($G$1, "[$-ko-KR]yyyy-mm-dd(ddd) ") &amp; "오후 14:00"</f>
        <v>2021-06-11(금) 오후 14:00</v>
      </c>
      <c r="E177" s="264"/>
      <c r="F177" s="265"/>
      <c r="G177" s="263" t="str">
        <f>TEXT($G$1, "[$-ko-KR]yyyy-mm-dd(ddd) ") &amp; "오후 19:00"</f>
        <v>2021-06-11(금) 오후 19:00</v>
      </c>
      <c r="H177" s="264"/>
      <c r="I177" s="265"/>
      <c r="J177" s="263" t="str">
        <f>TEXT($G$1, "[$-ko-KR]yyyy-mm-dd(ddd) ") &amp; "오후 21:00"</f>
        <v>2021-06-11(금) 오후 21:00</v>
      </c>
      <c r="K177" s="264"/>
      <c r="L177" s="265"/>
      <c r="M177" s="263" t="str">
        <f>TEXT($G$1+1, "[$-ko-KR]yyyy-mm-dd(ddd) ") &amp; "오전 00:00"</f>
        <v>2021-06-12(토)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1" t="s">
        <v>58</v>
      </c>
      <c r="H178" s="202" t="s">
        <v>298</v>
      </c>
      <c r="I178" s="20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>
        <v>4690</v>
      </c>
      <c r="N179" s="14">
        <f>IF(ISNUMBER(M179), (M179 - $B179) / $B179, "")</f>
        <v>-5.4435483870967742E-2</v>
      </c>
      <c r="O179" s="16">
        <f>IF(ISNUMBER(M179), $B199 * N179, "")</f>
        <v>-5443.5483870967746</v>
      </c>
      <c r="Q179" s="249"/>
      <c r="R179" s="249"/>
      <c r="S179" s="249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>
        <v>9810</v>
      </c>
      <c r="N180" s="32">
        <f t="shared" ref="N180:N183" si="97">IF(ISNUMBER(M180), (M180 - $B180) / $B180, "")</f>
        <v>-4.4790652385589096E-2</v>
      </c>
      <c r="O180" s="18">
        <f>IF(ISNUMBER(M180), $B199 * N180, "")</f>
        <v>-4479.0652385589092</v>
      </c>
      <c r="Q180" s="249"/>
      <c r="R180" s="249"/>
      <c r="S180" s="249"/>
    </row>
    <row r="181" spans="1:19" ht="17.25" thickBot="1">
      <c r="A181" s="162" t="s">
        <v>178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>
        <v>23450</v>
      </c>
      <c r="N181" s="32">
        <f t="shared" si="97"/>
        <v>-6.1624649859943981E-2</v>
      </c>
      <c r="O181" s="18">
        <f>IF(ISNUMBER(M181), $B199 * N181, "")</f>
        <v>-6162.4649859943984</v>
      </c>
      <c r="Q181" s="239"/>
      <c r="R181" s="239"/>
      <c r="S181" s="239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>
        <v>3795</v>
      </c>
      <c r="N182" s="32">
        <f t="shared" si="97"/>
        <v>-1.683937823834197E-2</v>
      </c>
      <c r="O182" s="18">
        <f>IF(ISNUMBER(M182), $B199 * N182, "")</f>
        <v>-1683.9378238341969</v>
      </c>
      <c r="Q182" s="239"/>
      <c r="R182" s="239"/>
      <c r="S182" s="239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>
        <v>67810</v>
      </c>
      <c r="N183" s="21">
        <f t="shared" si="97"/>
        <v>-1.0072992700729927E-2</v>
      </c>
      <c r="O183" s="22">
        <f>IF(ISNUMBER(M183), $B199 * N183, "")</f>
        <v>-1007.2992700729926</v>
      </c>
      <c r="Q183" s="239"/>
      <c r="R183" s="239"/>
      <c r="S183" s="239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>
        <v>14530</v>
      </c>
      <c r="N184" s="107">
        <f>IF(ISNUMBER(M184), (M184 - $B184) / $B184, "")</f>
        <v>-4.9705689993459777E-2</v>
      </c>
      <c r="O184" s="108">
        <f>IF(ISNUMBER(M184), $B199 * N184, "")</f>
        <v>-4970.5689993459773</v>
      </c>
      <c r="Q184" s="239"/>
      <c r="R184" s="239"/>
      <c r="S184" s="239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>
        <v>5885</v>
      </c>
      <c r="N185" s="32">
        <f t="shared" ref="N185:N188" si="101">IF(ISNUMBER(M185), (M185 - $B185) / $B185, "")</f>
        <v>-2.6468155500413565E-2</v>
      </c>
      <c r="O185" s="18">
        <f>IF(ISNUMBER(M185), $B199 * N185, "")</f>
        <v>-2646.8155500413563</v>
      </c>
      <c r="Q185" s="239"/>
      <c r="R185" s="239"/>
      <c r="S185" s="239"/>
    </row>
    <row r="186" spans="1:19" ht="17.25" thickBot="1">
      <c r="A186" s="162" t="s">
        <v>248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>
        <v>1435</v>
      </c>
      <c r="N186" s="32">
        <f t="shared" si="101"/>
        <v>-0.14836795252225518</v>
      </c>
      <c r="O186" s="18">
        <f>IF(ISNUMBER(M186), $B199 * N186, "")</f>
        <v>-14836.795252225518</v>
      </c>
      <c r="Q186" s="239"/>
      <c r="R186" s="239"/>
      <c r="S186" s="239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>
        <v>30330</v>
      </c>
      <c r="N187" s="32">
        <f t="shared" si="101"/>
        <v>-5.7196145477152627E-2</v>
      </c>
      <c r="O187" s="18">
        <f>IF(ISNUMBER(M187), $B199 * N187, "")</f>
        <v>-5719.6145477152622</v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>
        <v>805</v>
      </c>
      <c r="N188" s="25">
        <f t="shared" si="101"/>
        <v>4.9543676662320728E-2</v>
      </c>
      <c r="O188" s="104">
        <f>IF(ISNUMBER(M188), $B199 * N188, "")</f>
        <v>4954.3676662320731</v>
      </c>
      <c r="Q188" s="240"/>
      <c r="R188" s="241"/>
      <c r="S188" s="242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>
        <v>1000</v>
      </c>
      <c r="N189" s="14">
        <f>IF(ISNUMBER(M189), (M189 - $B189) / $B189, "")</f>
        <v>-4.9751243781094526E-3</v>
      </c>
      <c r="O189" s="16">
        <f>IF(ISNUMBER(M189), $B199 * N189, "")</f>
        <v>-497.51243781094524</v>
      </c>
      <c r="Q189" s="243"/>
      <c r="R189" s="244"/>
      <c r="S189" s="245"/>
    </row>
    <row r="190" spans="1:19" ht="17.25" thickBot="1">
      <c r="A190" s="162" t="s">
        <v>192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>
        <v>1000</v>
      </c>
      <c r="N190" s="32">
        <f t="shared" ref="N190:N193" si="105">IF(ISNUMBER(M190), (M190 - $B190) / $B190, "")</f>
        <v>-7.407407407407407E-2</v>
      </c>
      <c r="O190" s="18">
        <f>IF(ISNUMBER(M190), $B199 * N190, "")</f>
        <v>-7407.4074074074069</v>
      </c>
      <c r="Q190" s="246"/>
      <c r="R190" s="247"/>
      <c r="S190" s="248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>
        <v>553</v>
      </c>
      <c r="N191" s="32">
        <f t="shared" si="105"/>
        <v>-0.12222222222222222</v>
      </c>
      <c r="O191" s="18">
        <f>IF(ISNUMBER(M191), $B199 * N191, "")</f>
        <v>-12222.222222222223</v>
      </c>
      <c r="Q191" s="239"/>
      <c r="R191" s="239"/>
      <c r="S191" s="239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>
        <v>240</v>
      </c>
      <c r="N192" s="32">
        <f t="shared" si="105"/>
        <v>1.2658227848101266E-2</v>
      </c>
      <c r="O192" s="18">
        <f>IF(ISNUMBER(M192), $B199 * N192, "")</f>
        <v>1265.8227848101264</v>
      </c>
      <c r="Q192" s="249"/>
      <c r="R192" s="249"/>
      <c r="S192" s="249"/>
    </row>
    <row r="193" spans="1:19" ht="17.25" thickBot="1">
      <c r="A193" s="163" t="s">
        <v>276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>
        <v>2635</v>
      </c>
      <c r="N193" s="21">
        <f t="shared" si="105"/>
        <v>-0.12603648424543948</v>
      </c>
      <c r="O193" s="22">
        <f>IF(ISNUMBER(M193), $B199 * N193, "")</f>
        <v>-12603.648424543948</v>
      </c>
      <c r="Q193" s="249"/>
      <c r="R193" s="249"/>
      <c r="S193" s="249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>
        <v>9605</v>
      </c>
      <c r="N194" s="107">
        <f>IF(ISNUMBER(M194), (M194 - $B194) / $B194, "")</f>
        <v>-5.5555555555555552E-2</v>
      </c>
      <c r="O194" s="108">
        <f>IF(ISNUMBER(M194), $B199 * N194, "")</f>
        <v>-5555.5555555555557</v>
      </c>
      <c r="Q194" s="239"/>
      <c r="R194" s="239"/>
      <c r="S194" s="239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>
        <v>26360</v>
      </c>
      <c r="N195" s="32">
        <f t="shared" ref="N195:N198" si="109">IF(ISNUMBER(M195), (M195 - $B195) / $B195, "")</f>
        <v>-4.8718874052688557E-2</v>
      </c>
      <c r="O195" s="18">
        <f>IF(ISNUMBER(M195), $B199 * N195, "")</f>
        <v>-4871.8874052688561</v>
      </c>
      <c r="Q195" s="239"/>
      <c r="R195" s="239"/>
      <c r="S195" s="239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>
        <v>387</v>
      </c>
      <c r="N196" s="32">
        <f t="shared" si="109"/>
        <v>-2.2727272727272728E-2</v>
      </c>
      <c r="O196" s="18">
        <f>IF(ISNUMBER(M196), $B199 * N196, "")</f>
        <v>-2272.727272727273</v>
      </c>
      <c r="Q196" s="239"/>
      <c r="R196" s="239"/>
      <c r="S196" s="239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>
        <v>2105</v>
      </c>
      <c r="N197" s="32">
        <f t="shared" si="109"/>
        <v>-6.0267857142857144E-2</v>
      </c>
      <c r="O197" s="18">
        <f>IF(ISNUMBER(M197), $B199 * N197, "")</f>
        <v>-6026.7857142857147</v>
      </c>
      <c r="Q197" s="228"/>
      <c r="R197" s="229"/>
      <c r="S197" s="230"/>
    </row>
    <row r="198" spans="1:19" ht="17.25" thickBot="1">
      <c r="A198" s="130" t="s">
        <v>190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>
        <v>51830</v>
      </c>
      <c r="N198" s="25">
        <f t="shared" si="109"/>
        <v>-0.14302248677248677</v>
      </c>
      <c r="O198" s="104">
        <f>IF(ISNUMBER(M198), $B199 * N198, "")</f>
        <v>-14302.248677248677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301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301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301</v>
      </c>
      <c r="N199" s="27">
        <f>IF(COUNT(N179:N198), SUM(N179:N198) / COUNT(N179:N198), 0)</f>
        <v>-5.3244957360456889E-2</v>
      </c>
      <c r="O199" s="28">
        <f>SUM(O179:O198)</f>
        <v>-106489.9147209138</v>
      </c>
      <c r="Q199" s="234"/>
      <c r="R199" s="235"/>
      <c r="S199" s="23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59" priority="157">
      <formula>AND($N17 &gt; 0, ISNUMBER($N17))</formula>
    </cfRule>
    <cfRule type="expression" dxfId="1258" priority="158">
      <formula>AND($N17 = 0 * ISNUMBER($N17))</formula>
    </cfRule>
    <cfRule type="expression" dxfId="1257" priority="159">
      <formula>AND($N17 &lt; 0, ISNUMBER($N17))</formula>
    </cfRule>
  </conditionalFormatting>
  <conditionalFormatting sqref="A17:F36">
    <cfRule type="expression" dxfId="1256" priority="166">
      <formula>AND($E17 &gt; 0, ISNUMBER($E17))</formula>
    </cfRule>
    <cfRule type="expression" dxfId="1255" priority="167">
      <formula>AND($E17 = 0 * ISNUMBER($E17))</formula>
    </cfRule>
    <cfRule type="expression" dxfId="1254" priority="168">
      <formula>AND($E17 &lt; 0, ISNUMBER($E17))</formula>
    </cfRule>
  </conditionalFormatting>
  <conditionalFormatting sqref="A17:C36 G17:I36">
    <cfRule type="expression" dxfId="1253" priority="163">
      <formula>AND($H17 &gt; 0, ISNUMBER($H17))</formula>
    </cfRule>
    <cfRule type="expression" dxfId="1252" priority="164">
      <formula>AND($H17 = 0 * ISNUMBER($H17))</formula>
    </cfRule>
    <cfRule type="expression" dxfId="1251" priority="165">
      <formula>AND($H17 &lt; 0, ISNUMBER($H17))</formula>
    </cfRule>
  </conditionalFormatting>
  <conditionalFormatting sqref="A17:C36 J17:L36">
    <cfRule type="expression" dxfId="1250" priority="160">
      <formula>AND($K17 &gt; 0, ISNUMBER($K17))</formula>
    </cfRule>
    <cfRule type="expression" dxfId="1249" priority="161">
      <formula>AND($K17 = 0 * ISNUMBER($K17))</formula>
    </cfRule>
    <cfRule type="expression" dxfId="1248" priority="162">
      <formula>AND($K17 &lt; 0, ISNUMBER($K17))</formula>
    </cfRule>
  </conditionalFormatting>
  <conditionalFormatting sqref="D15:F16 E37:F37">
    <cfRule type="expression" dxfId="1247" priority="154">
      <formula>$E$37 &gt; 0</formula>
    </cfRule>
    <cfRule type="expression" dxfId="1246" priority="155">
      <formula>$E$37 = 0</formula>
    </cfRule>
    <cfRule type="expression" dxfId="1245" priority="156">
      <formula>$E$37 &lt; 0</formula>
    </cfRule>
  </conditionalFormatting>
  <conditionalFormatting sqref="G15:I16 H37:I37">
    <cfRule type="expression" dxfId="1244" priority="151">
      <formula>$H$37 &gt; 0</formula>
    </cfRule>
    <cfRule type="expression" dxfId="1243" priority="152">
      <formula>$H$37 = 0</formula>
    </cfRule>
    <cfRule type="expression" dxfId="1242" priority="153">
      <formula>$H$37 &lt; 0</formula>
    </cfRule>
  </conditionalFormatting>
  <conditionalFormatting sqref="J15:L16 K37:L37">
    <cfRule type="expression" dxfId="1241" priority="148">
      <formula>$K$37 &gt; 0</formula>
    </cfRule>
    <cfRule type="expression" dxfId="1240" priority="149">
      <formula>$K$37 = 0</formula>
    </cfRule>
    <cfRule type="expression" dxfId="1239" priority="150">
      <formula>$K$37 &lt; 0</formula>
    </cfRule>
  </conditionalFormatting>
  <conditionalFormatting sqref="M15:O16 N37:O37">
    <cfRule type="expression" dxfId="1238" priority="145">
      <formula>$N$37 &gt; 0</formula>
    </cfRule>
    <cfRule type="expression" dxfId="1237" priority="146">
      <formula>$N$37 = 0</formula>
    </cfRule>
    <cfRule type="expression" dxfId="1236" priority="147">
      <formula>$N$37 &lt; 0</formula>
    </cfRule>
  </conditionalFormatting>
  <conditionalFormatting sqref="A44:C63 M44:O63">
    <cfRule type="expression" dxfId="1235" priority="133">
      <formula>AND($N44 &gt; 0, ISNUMBER($N44))</formula>
    </cfRule>
    <cfRule type="expression" dxfId="1234" priority="134">
      <formula>AND($N44 = 0 * ISNUMBER($N44))</formula>
    </cfRule>
    <cfRule type="expression" dxfId="1233" priority="135">
      <formula>AND($N44 &lt; 0, ISNUMBER($N44))</formula>
    </cfRule>
  </conditionalFormatting>
  <conditionalFormatting sqref="A44:F63">
    <cfRule type="expression" dxfId="1232" priority="142">
      <formula>AND($E44 &gt; 0, ISNUMBER($E44))</formula>
    </cfRule>
    <cfRule type="expression" dxfId="1231" priority="143">
      <formula>AND($E44 = 0 * ISNUMBER($E44))</formula>
    </cfRule>
    <cfRule type="expression" dxfId="1230" priority="144">
      <formula>AND($E44 &lt; 0, ISNUMBER($E44))</formula>
    </cfRule>
  </conditionalFormatting>
  <conditionalFormatting sqref="A44:C63 G44:I63">
    <cfRule type="expression" dxfId="1229" priority="139">
      <formula>AND($H44 &gt; 0, ISNUMBER($H44))</formula>
    </cfRule>
    <cfRule type="expression" dxfId="1228" priority="140">
      <formula>AND($H44 = 0 * ISNUMBER($H44))</formula>
    </cfRule>
    <cfRule type="expression" dxfId="1227" priority="141">
      <formula>AND($H44 &lt; 0, ISNUMBER($H44))</formula>
    </cfRule>
  </conditionalFormatting>
  <conditionalFormatting sqref="A44:C63 J44:L63">
    <cfRule type="expression" dxfId="1226" priority="136">
      <formula>AND($K44 &gt; 0, ISNUMBER($K44))</formula>
    </cfRule>
    <cfRule type="expression" dxfId="1225" priority="137">
      <formula>AND($K44 = 0 * ISNUMBER($K44))</formula>
    </cfRule>
    <cfRule type="expression" dxfId="1224" priority="138">
      <formula>AND($K44 &lt; 0, ISNUMBER($K44))</formula>
    </cfRule>
  </conditionalFormatting>
  <conditionalFormatting sqref="D42:F43 E64:F64">
    <cfRule type="expression" dxfId="1223" priority="130">
      <formula>$E$64 &gt; 0</formula>
    </cfRule>
    <cfRule type="expression" dxfId="1222" priority="131">
      <formula>$E$64 = 0</formula>
    </cfRule>
    <cfRule type="expression" dxfId="1221" priority="132">
      <formula>$E$64 &lt; 0</formula>
    </cfRule>
  </conditionalFormatting>
  <conditionalFormatting sqref="G42:I43 H64:I64">
    <cfRule type="expression" dxfId="1220" priority="127">
      <formula>$H$64 &gt; 0</formula>
    </cfRule>
    <cfRule type="expression" dxfId="1219" priority="128">
      <formula>$H$64 = 0</formula>
    </cfRule>
    <cfRule type="expression" dxfId="1218" priority="129">
      <formula>$H$64 &lt; 0</formula>
    </cfRule>
  </conditionalFormatting>
  <conditionalFormatting sqref="J42:L43 K64:L64">
    <cfRule type="expression" dxfId="1217" priority="124">
      <formula>$K$64 &gt; 0</formula>
    </cfRule>
    <cfRule type="expression" dxfId="1216" priority="125">
      <formula>$K$64 = 0</formula>
    </cfRule>
    <cfRule type="expression" dxfId="1215" priority="126">
      <formula>$K$64 &lt; 0</formula>
    </cfRule>
  </conditionalFormatting>
  <conditionalFormatting sqref="M42:O43 N64:O64">
    <cfRule type="expression" dxfId="1214" priority="121">
      <formula>$N$64 &gt; 0</formula>
    </cfRule>
    <cfRule type="expression" dxfId="1213" priority="122">
      <formula>$N$64 = 0</formula>
    </cfRule>
    <cfRule type="expression" dxfId="1212" priority="123">
      <formula>$N$64 &lt; 0</formula>
    </cfRule>
  </conditionalFormatting>
  <conditionalFormatting sqref="A71:C90 M71:O90">
    <cfRule type="expression" dxfId="1211" priority="109">
      <formula>AND($N71 &gt; 0, ISNUMBER($N71))</formula>
    </cfRule>
    <cfRule type="expression" dxfId="1210" priority="110">
      <formula>AND($N71 = 0 * ISNUMBER($N71))</formula>
    </cfRule>
    <cfRule type="expression" dxfId="1209" priority="111">
      <formula>AND($N71 &lt; 0, ISNUMBER($N71))</formula>
    </cfRule>
  </conditionalFormatting>
  <conditionalFormatting sqref="A71:F90">
    <cfRule type="expression" dxfId="1208" priority="118">
      <formula>AND($E71 &gt; 0, ISNUMBER($E71))</formula>
    </cfRule>
    <cfRule type="expression" dxfId="1207" priority="119">
      <formula>AND($E71 = 0 * ISNUMBER($E71))</formula>
    </cfRule>
    <cfRule type="expression" dxfId="1206" priority="120">
      <formula>AND($E71 &lt; 0, ISNUMBER($E71))</formula>
    </cfRule>
  </conditionalFormatting>
  <conditionalFormatting sqref="A71:C90 G71:I90">
    <cfRule type="expression" dxfId="1205" priority="115">
      <formula>AND($H71 &gt; 0, ISNUMBER($H71))</formula>
    </cfRule>
    <cfRule type="expression" dxfId="1204" priority="116">
      <formula>AND($H71 = 0 * ISNUMBER($H71))</formula>
    </cfRule>
    <cfRule type="expression" dxfId="1203" priority="117">
      <formula>AND($H71 &lt; 0, ISNUMBER($H71))</formula>
    </cfRule>
  </conditionalFormatting>
  <conditionalFormatting sqref="A71:C90 J71:L90">
    <cfRule type="expression" dxfId="1202" priority="112">
      <formula>AND($K71 &gt; 0, ISNUMBER($K71))</formula>
    </cfRule>
    <cfRule type="expression" dxfId="1201" priority="113">
      <formula>AND($K71 = 0 * ISNUMBER($K71))</formula>
    </cfRule>
    <cfRule type="expression" dxfId="1200" priority="114">
      <formula>AND($K71 &lt; 0, ISNUMBER($K71))</formula>
    </cfRule>
  </conditionalFormatting>
  <conditionalFormatting sqref="D69:F70 E91:F91">
    <cfRule type="expression" dxfId="1199" priority="106">
      <formula>$E$91 &gt; 0</formula>
    </cfRule>
    <cfRule type="expression" dxfId="1198" priority="107">
      <formula>$E$91 = 0</formula>
    </cfRule>
    <cfRule type="expression" dxfId="1197" priority="108">
      <formula>$E$91 &lt; 0</formula>
    </cfRule>
  </conditionalFormatting>
  <conditionalFormatting sqref="G69:I70 H91:I91">
    <cfRule type="expression" dxfId="1196" priority="103">
      <formula>$H$91 &gt; 0</formula>
    </cfRule>
    <cfRule type="expression" dxfId="1195" priority="104">
      <formula>$H$91 = 0</formula>
    </cfRule>
    <cfRule type="expression" dxfId="1194" priority="105">
      <formula>$H$91 &lt; 0</formula>
    </cfRule>
  </conditionalFormatting>
  <conditionalFormatting sqref="J69:L70 K91:L91">
    <cfRule type="expression" dxfId="1193" priority="100">
      <formula>$K$91 &gt; 0</formula>
    </cfRule>
    <cfRule type="expression" dxfId="1192" priority="101">
      <formula>$K$91 = 0</formula>
    </cfRule>
    <cfRule type="expression" dxfId="1191" priority="102">
      <formula>$K$91 &lt; 0</formula>
    </cfRule>
  </conditionalFormatting>
  <conditionalFormatting sqref="M69:O70 N91:O91">
    <cfRule type="expression" dxfId="1190" priority="97">
      <formula>$N$91 &gt; 0</formula>
    </cfRule>
    <cfRule type="expression" dxfId="1189" priority="98">
      <formula>$N$91 = 0</formula>
    </cfRule>
    <cfRule type="expression" dxfId="1188" priority="99">
      <formula>$N$91 &lt; 0</formula>
    </cfRule>
  </conditionalFormatting>
  <conditionalFormatting sqref="A98:C117 M98:O117">
    <cfRule type="expression" dxfId="1187" priority="85">
      <formula>AND($N98 &gt; 0, ISNUMBER($N98))</formula>
    </cfRule>
    <cfRule type="expression" dxfId="1186" priority="86">
      <formula>AND($N98 = 0 * ISNUMBER($N98))</formula>
    </cfRule>
    <cfRule type="expression" dxfId="1185" priority="87">
      <formula>AND($N98 &lt; 0, ISNUMBER($N98))</formula>
    </cfRule>
  </conditionalFormatting>
  <conditionalFormatting sqref="A98:F117">
    <cfRule type="expression" dxfId="1184" priority="94">
      <formula>AND($E98 &gt; 0, ISNUMBER($E98))</formula>
    </cfRule>
    <cfRule type="expression" dxfId="1183" priority="95">
      <formula>AND($E98 = 0 * ISNUMBER($E98))</formula>
    </cfRule>
    <cfRule type="expression" dxfId="1182" priority="96">
      <formula>AND($E98 &lt; 0, ISNUMBER($E98))</formula>
    </cfRule>
  </conditionalFormatting>
  <conditionalFormatting sqref="A98:C117 G98:I117">
    <cfRule type="expression" dxfId="1181" priority="91">
      <formula>AND($H98 &gt; 0, ISNUMBER($H98))</formula>
    </cfRule>
    <cfRule type="expression" dxfId="1180" priority="92">
      <formula>AND($H98 = 0 * ISNUMBER($H98))</formula>
    </cfRule>
    <cfRule type="expression" dxfId="1179" priority="93">
      <formula>AND($H98 &lt; 0, ISNUMBER($H98))</formula>
    </cfRule>
  </conditionalFormatting>
  <conditionalFormatting sqref="A98:C117 J98:L117">
    <cfRule type="expression" dxfId="1178" priority="88">
      <formula>AND($K98 &gt; 0, ISNUMBER($K98))</formula>
    </cfRule>
    <cfRule type="expression" dxfId="1177" priority="89">
      <formula>AND($K98 = 0 * ISNUMBER($K98))</formula>
    </cfRule>
    <cfRule type="expression" dxfId="1176" priority="90">
      <formula>AND($K98 &lt; 0, ISNUMBER($K98))</formula>
    </cfRule>
  </conditionalFormatting>
  <conditionalFormatting sqref="D96:F97 E118:F118">
    <cfRule type="expression" dxfId="1175" priority="82">
      <formula>$E$118 &gt; 0</formula>
    </cfRule>
    <cfRule type="expression" dxfId="1174" priority="83">
      <formula>$E$118 = 0</formula>
    </cfRule>
    <cfRule type="expression" dxfId="1173" priority="84">
      <formula>$E$118 &lt; 0</formula>
    </cfRule>
  </conditionalFormatting>
  <conditionalFormatting sqref="G96:I97 H118:I118">
    <cfRule type="expression" dxfId="1172" priority="79">
      <formula>$H$118 &gt; 0</formula>
    </cfRule>
    <cfRule type="expression" dxfId="1171" priority="80">
      <formula>$H$118 = 0</formula>
    </cfRule>
    <cfRule type="expression" dxfId="1170" priority="81">
      <formula>$H$118 &lt; 0</formula>
    </cfRule>
  </conditionalFormatting>
  <conditionalFormatting sqref="J96:L97 K118:L118">
    <cfRule type="expression" dxfId="1169" priority="76">
      <formula>$K$118 &gt; 0</formula>
    </cfRule>
    <cfRule type="expression" dxfId="1168" priority="77">
      <formula>$K$118 = 0</formula>
    </cfRule>
    <cfRule type="expression" dxfId="1167" priority="78">
      <formula>$K$118 &lt; 0</formula>
    </cfRule>
  </conditionalFormatting>
  <conditionalFormatting sqref="M96:O97 N118:O118">
    <cfRule type="expression" dxfId="1166" priority="73">
      <formula>$N$118 &gt; 0</formula>
    </cfRule>
    <cfRule type="expression" dxfId="1165" priority="74">
      <formula>$N$118 = 0</formula>
    </cfRule>
    <cfRule type="expression" dxfId="1164" priority="75">
      <formula>$N$118 &lt; 0</formula>
    </cfRule>
  </conditionalFormatting>
  <conditionalFormatting sqref="A125:C144 M125:O144">
    <cfRule type="expression" dxfId="1163" priority="61">
      <formula>AND($N125 &gt; 0, ISNUMBER($N125))</formula>
    </cfRule>
    <cfRule type="expression" dxfId="1162" priority="62">
      <formula>AND($N125 = 0 * ISNUMBER($N125))</formula>
    </cfRule>
    <cfRule type="expression" dxfId="1161" priority="63">
      <formula>AND($N125 &lt; 0, ISNUMBER($N125))</formula>
    </cfRule>
  </conditionalFormatting>
  <conditionalFormatting sqref="A125:F144">
    <cfRule type="expression" dxfId="1160" priority="70">
      <formula>AND($E125 &gt; 0, ISNUMBER($E125))</formula>
    </cfRule>
    <cfRule type="expression" dxfId="1159" priority="71">
      <formula>AND($E125 = 0 * ISNUMBER($E125))</formula>
    </cfRule>
    <cfRule type="expression" dxfId="1158" priority="72">
      <formula>AND($E125 &lt; 0, ISNUMBER($E125))</formula>
    </cfRule>
  </conditionalFormatting>
  <conditionalFormatting sqref="A125:C144 G125:I144">
    <cfRule type="expression" dxfId="1157" priority="67">
      <formula>AND($H125 &gt; 0, ISNUMBER($H125))</formula>
    </cfRule>
    <cfRule type="expression" dxfId="1156" priority="68">
      <formula>AND($H125 = 0 * ISNUMBER($H125))</formula>
    </cfRule>
    <cfRule type="expression" dxfId="1155" priority="69">
      <formula>AND($H125 &lt; 0, ISNUMBER($H125))</formula>
    </cfRule>
  </conditionalFormatting>
  <conditionalFormatting sqref="A125:C144 J125:L144">
    <cfRule type="expression" dxfId="1154" priority="64">
      <formula>AND($K125 &gt; 0, ISNUMBER($K125))</formula>
    </cfRule>
    <cfRule type="expression" dxfId="1153" priority="65">
      <formula>AND($K125 = 0 * ISNUMBER($K125))</formula>
    </cfRule>
    <cfRule type="expression" dxfId="1152" priority="66">
      <formula>AND($K125 &lt; 0, ISNUMBER($K125))</formula>
    </cfRule>
  </conditionalFormatting>
  <conditionalFormatting sqref="D123:F124 E145:F145">
    <cfRule type="expression" dxfId="1151" priority="58">
      <formula>$E$145 &gt; 0</formula>
    </cfRule>
    <cfRule type="expression" dxfId="1150" priority="59">
      <formula>$E$145 = 0</formula>
    </cfRule>
    <cfRule type="expression" dxfId="1149" priority="60">
      <formula>$E$145 &lt; 0</formula>
    </cfRule>
  </conditionalFormatting>
  <conditionalFormatting sqref="G123:I124 H145:I145">
    <cfRule type="expression" dxfId="1148" priority="55">
      <formula>$H$145 &gt; 0</formula>
    </cfRule>
    <cfRule type="expression" dxfId="1147" priority="56">
      <formula>$H$145 = 0</formula>
    </cfRule>
    <cfRule type="expression" dxfId="1146" priority="57">
      <formula>$H$145 &lt; 0</formula>
    </cfRule>
  </conditionalFormatting>
  <conditionalFormatting sqref="J123:L124 K145:L145">
    <cfRule type="expression" dxfId="1145" priority="52">
      <formula>$K$145 &gt; 0</formula>
    </cfRule>
    <cfRule type="expression" dxfId="1144" priority="53">
      <formula>$K$145 = 0</formula>
    </cfRule>
    <cfRule type="expression" dxfId="1143" priority="54">
      <formula>$K$145 &lt; 0</formula>
    </cfRule>
  </conditionalFormatting>
  <conditionalFormatting sqref="M123:O124 N145:O145">
    <cfRule type="expression" dxfId="1142" priority="49">
      <formula>$N$145 &gt; 0</formula>
    </cfRule>
    <cfRule type="expression" dxfId="1141" priority="50">
      <formula>$N$145 = 0</formula>
    </cfRule>
    <cfRule type="expression" dxfId="1140" priority="51">
      <formula>$N$145 &lt; 0</formula>
    </cfRule>
  </conditionalFormatting>
  <conditionalFormatting sqref="A152:C171 M152:O171">
    <cfRule type="expression" dxfId="1139" priority="37">
      <formula>AND($N152 &gt; 0, ISNUMBER($N152))</formula>
    </cfRule>
    <cfRule type="expression" dxfId="1138" priority="38">
      <formula>AND($N152 = 0 * ISNUMBER($N152))</formula>
    </cfRule>
    <cfRule type="expression" dxfId="1137" priority="39">
      <formula>AND($N152 &lt; 0, ISNUMBER($N152))</formula>
    </cfRule>
  </conditionalFormatting>
  <conditionalFormatting sqref="A152:F171">
    <cfRule type="expression" dxfId="1136" priority="46">
      <formula>AND($E152 &gt; 0, ISNUMBER($E152))</formula>
    </cfRule>
    <cfRule type="expression" dxfId="1135" priority="47">
      <formula>AND($E152 = 0 * ISNUMBER($E152))</formula>
    </cfRule>
    <cfRule type="expression" dxfId="1134" priority="48">
      <formula>AND($E152 &lt; 0, ISNUMBER($E152))</formula>
    </cfRule>
  </conditionalFormatting>
  <conditionalFormatting sqref="A152:C171 G152:I171">
    <cfRule type="expression" dxfId="1133" priority="43">
      <formula>AND($H152 &gt; 0, ISNUMBER($H152))</formula>
    </cfRule>
    <cfRule type="expression" dxfId="1132" priority="44">
      <formula>AND($H152 = 0 * ISNUMBER($H152))</formula>
    </cfRule>
    <cfRule type="expression" dxfId="1131" priority="45">
      <formula>AND($H152 &lt; 0, ISNUMBER($H152))</formula>
    </cfRule>
  </conditionalFormatting>
  <conditionalFormatting sqref="A152:C171 J152:L171">
    <cfRule type="expression" dxfId="1130" priority="40">
      <formula>AND($K152 &gt; 0, ISNUMBER($K152))</formula>
    </cfRule>
    <cfRule type="expression" dxfId="1129" priority="41">
      <formula>AND($K152 = 0 * ISNUMBER($K152))</formula>
    </cfRule>
    <cfRule type="expression" dxfId="1128" priority="42">
      <formula>AND($K152 &lt; 0, ISNUMBER($K152))</formula>
    </cfRule>
  </conditionalFormatting>
  <conditionalFormatting sqref="D150:F151 E172:F172">
    <cfRule type="expression" dxfId="1127" priority="34">
      <formula>$E$172 &gt; 0</formula>
    </cfRule>
    <cfRule type="expression" dxfId="1126" priority="35">
      <formula>$E$172 = 0</formula>
    </cfRule>
    <cfRule type="expression" dxfId="1125" priority="36">
      <formula>$E$172 &lt; 0</formula>
    </cfRule>
  </conditionalFormatting>
  <conditionalFormatting sqref="G150:I151 H172:I172">
    <cfRule type="expression" dxfId="1124" priority="31">
      <formula>$H$172 &gt; 0</formula>
    </cfRule>
    <cfRule type="expression" dxfId="1123" priority="32">
      <formula>$H$172 = 0</formula>
    </cfRule>
    <cfRule type="expression" dxfId="1122" priority="33">
      <formula>$H$172 &lt; 0</formula>
    </cfRule>
  </conditionalFormatting>
  <conditionalFormatting sqref="J150:L151 K172:L172">
    <cfRule type="expression" dxfId="1121" priority="28">
      <formula>$K$172 &gt; 0</formula>
    </cfRule>
    <cfRule type="expression" dxfId="1120" priority="29">
      <formula>$K$172 = 0</formula>
    </cfRule>
    <cfRule type="expression" dxfId="1119" priority="30">
      <formula>$K$172 &lt; 0</formula>
    </cfRule>
  </conditionalFormatting>
  <conditionalFormatting sqref="M150:O151 N172:O172">
    <cfRule type="expression" dxfId="1118" priority="25">
      <formula>$N$172 &gt; 0</formula>
    </cfRule>
    <cfRule type="expression" dxfId="1117" priority="26">
      <formula>$N$172 = 0</formula>
    </cfRule>
    <cfRule type="expression" dxfId="1116" priority="27">
      <formula>$N$172 &lt; 0</formula>
    </cfRule>
  </conditionalFormatting>
  <conditionalFormatting sqref="A179:C198 M179:O198">
    <cfRule type="expression" dxfId="1115" priority="13">
      <formula>AND($N179 &gt; 0, ISNUMBER($N179))</formula>
    </cfRule>
    <cfRule type="expression" dxfId="1114" priority="14">
      <formula>AND($N179 = 0 * ISNUMBER($N179))</formula>
    </cfRule>
    <cfRule type="expression" dxfId="1113" priority="15">
      <formula>AND($N179 &lt; 0, ISNUMBER($N179))</formula>
    </cfRule>
  </conditionalFormatting>
  <conditionalFormatting sqref="A179:F198">
    <cfRule type="expression" dxfId="1112" priority="22">
      <formula>AND($E179 &gt; 0, ISNUMBER($E179))</formula>
    </cfRule>
    <cfRule type="expression" dxfId="1111" priority="23">
      <formula>AND($E179 = 0 * ISNUMBER($E179))</formula>
    </cfRule>
    <cfRule type="expression" dxfId="1110" priority="24">
      <formula>AND($E179 &lt; 0, ISNUMBER($E179))</formula>
    </cfRule>
  </conditionalFormatting>
  <conditionalFormatting sqref="A179:C198 G179:I198">
    <cfRule type="expression" dxfId="1109" priority="19">
      <formula>AND($H179 &gt; 0, ISNUMBER($H179))</formula>
    </cfRule>
    <cfRule type="expression" dxfId="1108" priority="20">
      <formula>AND($H179 = 0 * ISNUMBER($H179))</formula>
    </cfRule>
    <cfRule type="expression" dxfId="1107" priority="21">
      <formula>AND($H179 &lt; 0, ISNUMBER($H179))</formula>
    </cfRule>
  </conditionalFormatting>
  <conditionalFormatting sqref="A179:C198 J179:L198">
    <cfRule type="expression" dxfId="1106" priority="16">
      <formula>AND($K179 &gt; 0, ISNUMBER($K179))</formula>
    </cfRule>
    <cfRule type="expression" dxfId="1105" priority="17">
      <formula>AND($K179 = 0 * ISNUMBER($K179))</formula>
    </cfRule>
    <cfRule type="expression" dxfId="1104" priority="18">
      <formula>AND($K179 &lt; 0, ISNUMBER($K179))</formula>
    </cfRule>
  </conditionalFormatting>
  <conditionalFormatting sqref="D177:F178 E199:F199">
    <cfRule type="expression" dxfId="1103" priority="10">
      <formula>$E$199 &gt; 0</formula>
    </cfRule>
    <cfRule type="expression" dxfId="1102" priority="11">
      <formula>$E$199 = 0</formula>
    </cfRule>
    <cfRule type="expression" dxfId="1101" priority="12">
      <formula>$E$199 &lt; 0</formula>
    </cfRule>
  </conditionalFormatting>
  <conditionalFormatting sqref="G177:I178 H199:I199">
    <cfRule type="expression" dxfId="1100" priority="7">
      <formula>$H$199 &gt; 0</formula>
    </cfRule>
    <cfRule type="expression" dxfId="1099" priority="8">
      <formula>$H$199 = 0</formula>
    </cfRule>
    <cfRule type="expression" dxfId="1098" priority="9">
      <formula>$H$199 &lt; 0</formula>
    </cfRule>
  </conditionalFormatting>
  <conditionalFormatting sqref="J177:L178 K199:L199">
    <cfRule type="expression" dxfId="1097" priority="4">
      <formula>$K$199 &gt; 0</formula>
    </cfRule>
    <cfRule type="expression" dxfId="1096" priority="5">
      <formula>$K$199 = 0</formula>
    </cfRule>
    <cfRule type="expression" dxfId="1095" priority="6">
      <formula>$K$199 &lt; 0</formula>
    </cfRule>
  </conditionalFormatting>
  <conditionalFormatting sqref="M177:O178 N199:O199">
    <cfRule type="expression" dxfId="1094" priority="1">
      <formula>$N$199 &gt; 0</formula>
    </cfRule>
    <cfRule type="expression" dxfId="1093" priority="2">
      <formula>$N$199 = 0</formula>
    </cfRule>
    <cfRule type="expression" dxfId="10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EF8-1CF2-4BC4-A65E-86375D02BE49}">
  <sheetPr codeName="Sheet18"/>
  <dimension ref="A1:S199"/>
  <sheetViews>
    <sheetView topLeftCell="A93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44359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-173,702 KRW (-8.69%)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-218,267 KRW (-10.91%)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-182,346 KRW (-9.12%)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-480,339 KRW (-24.02%)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-54,437 KRW (-10.89%)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204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45310000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3.311624E-4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2021-06-12(토) 오전 00:00</v>
      </c>
      <c r="C15" s="289"/>
      <c r="D15" s="263" t="str">
        <f>TEXT($G$1, "[$-ko-KR]yyyy-mm-dd(ddd) ") &amp; "오후 14:00"</f>
        <v>2021-06-12(토) 오후 14:00</v>
      </c>
      <c r="E15" s="264"/>
      <c r="F15" s="265"/>
      <c r="G15" s="263" t="str">
        <f>TEXT($G$1, "[$-ko-KR]yyyy-mm-dd(ddd) ") &amp; "오후 19:00"</f>
        <v>2021-06-12(토) 오후 19:00</v>
      </c>
      <c r="H15" s="264"/>
      <c r="I15" s="265"/>
      <c r="J15" s="263" t="str">
        <f>TEXT($G$1, "[$-ko-KR]yyyy-mm-dd(ddd) ") &amp; "오후 21:00"</f>
        <v>2021-06-12(토) 오후 21:00</v>
      </c>
      <c r="K15" s="264"/>
      <c r="L15" s="265"/>
      <c r="M15" s="263" t="str">
        <f>TEXT($G$1+1, "[$-ko-KR]yyyy-mm-dd(ddd) ") &amp; "오전 00:00"</f>
        <v>2021-06-13(일)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5" t="s">
        <v>37</v>
      </c>
      <c r="H16" s="206" t="s">
        <v>40</v>
      </c>
      <c r="I16" s="20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86.8</v>
      </c>
      <c r="C17" s="76">
        <f>IF(NOT(ISBLANK(_xlfn.IFNA(VLOOKUP($A17, $A$40:$O$199, 3, FALSE), ))), _xlfn.IFNA(VLOOKUP($A17, $A$40:$O$199, 3, FALSE), ), "")</f>
        <v>-3.4482758600000003E-2</v>
      </c>
      <c r="D17" s="13">
        <f>IF(NOT(ISBLANK(_xlfn.IFNA(VLOOKUP($A17, $A$40:$O$199, 4, FALSE), ))), _xlfn.IFNA(VLOOKUP($A17, $A$40:$O$199, 4, FALSE), ), "")</f>
        <v>75.7</v>
      </c>
      <c r="E17" s="14">
        <f>IF(NOT(ISBLANK(_xlfn.IFNA(VLOOKUP($A17, $A$40:$O$199, 5, FALSE), ))), _xlfn.IFNA(VLOOKUP($A17, $A$40:$O$199, 5, FALSE), ), "")</f>
        <v>-0.12788018433179718</v>
      </c>
      <c r="F17" s="16">
        <f>IF(NOT(ISBLANK(_xlfn.IFNA(VLOOKUP($A17, $A$40:$O$199, 6, FALSE), ))), _xlfn.IFNA(VLOOKUP($A17, $A$40:$O$199, 6, FALSE), ), "")</f>
        <v>-12788.018433179717</v>
      </c>
      <c r="G17" s="29">
        <f>IF(NOT(ISBLANK(_xlfn.IFNA(VLOOKUP($A17, $A$40:$O$199, 7, FALSE), ))), _xlfn.IFNA(VLOOKUP($A17, $A$40:$O$199, 7, FALSE), ), "")</f>
        <v>75.8</v>
      </c>
      <c r="H17" s="14">
        <f>IF(NOT(ISBLANK(_xlfn.IFNA(VLOOKUP($A17, $A$40:$O$199, 8, FALSE), ))), _xlfn.IFNA(VLOOKUP($A17, $A$40:$O$199, 8, FALSE), ), "")</f>
        <v>-0.12672811059907835</v>
      </c>
      <c r="I17" s="100">
        <f>IF(NOT(ISBLANK(_xlfn.IFNA(VLOOKUP($A17, $A$40:$O$199, 9, FALSE), ))), _xlfn.IFNA(VLOOKUP($A17, $A$40:$O$199, 9, FALSE), ), "")</f>
        <v>-12672.811059907835</v>
      </c>
      <c r="J17" s="13">
        <f>IF(NOT(ISBLANK(_xlfn.IFNA(VLOOKUP($A17, $A$40:$O$199, 10, FALSE), ))), _xlfn.IFNA(VLOOKUP($A17, $A$40:$O$199, 10, FALSE), ), "")</f>
        <v>76</v>
      </c>
      <c r="K17" s="14">
        <f>IF(NOT(ISBLANK(_xlfn.IFNA(VLOOKUP($A17, $A$40:$O$199, 11, FALSE), ))), _xlfn.IFNA(VLOOKUP($A17, $A$40:$O$199, 11, FALSE), ), "")</f>
        <v>-0.12442396313364053</v>
      </c>
      <c r="L17" s="16">
        <f>IF(NOT(ISBLANK(_xlfn.IFNA(VLOOKUP($A17, $A$40:$O$199, 12, FALSE), ))), _xlfn.IFNA(VLOOKUP($A17, $A$40:$O$199, 12, FALSE), ), "")</f>
        <v>-12442.396313364054</v>
      </c>
      <c r="M17" s="29">
        <f>IF(NOT(ISBLANK(_xlfn.IFNA(VLOOKUP($A17, $A$40:$O$199, 13, FALSE), ))), _xlfn.IFNA(VLOOKUP($A17, $A$40:$O$199, 13, FALSE), ), "")</f>
        <v>77.7</v>
      </c>
      <c r="N17" s="14">
        <f>IF(NOT(ISBLANK(_xlfn.IFNA(VLOOKUP($A17, $A$40:$O$199, 14, FALSE), ))), _xlfn.IFNA(VLOOKUP($A17, $A$40:$O$199, 14, FALSE), ), "")</f>
        <v>-0.10483870967741929</v>
      </c>
      <c r="O17" s="16">
        <f>IF(NOT(ISBLANK(_xlfn.IFNA(VLOOKUP($A17, $A$40:$O$199, 15, FALSE), ))), _xlfn.IFNA(VLOOKUP($A17, $A$40:$O$199, 15, FALSE), ), "")</f>
        <v>-10483.870967741928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62.8</v>
      </c>
      <c r="C18" s="77">
        <f t="shared" ref="C18:C36" si="1">IF(NOT(ISBLANK(_xlfn.IFNA(VLOOKUP($A18, $A$40:$O$199, 3, FALSE), ))), _xlfn.IFNA(VLOOKUP($A18, $A$40:$O$199, 3, FALSE), ), "")</f>
        <v>-0.1104815864</v>
      </c>
      <c r="D18" s="15">
        <f t="shared" ref="D18:D36" si="2">IF(NOT(ISBLANK(_xlfn.IFNA(VLOOKUP($A18, $A$40:$O$199, 4, FALSE), ))), _xlfn.IFNA(VLOOKUP($A18, $A$40:$O$199, 4, FALSE), ), "")</f>
        <v>55.2</v>
      </c>
      <c r="E18" s="32">
        <f t="shared" ref="E18:E36" si="3">IF(NOT(ISBLANK(_xlfn.IFNA(VLOOKUP($A18, $A$40:$O$199, 5, FALSE), ))), _xlfn.IFNA(VLOOKUP($A18, $A$40:$O$199, 5, FALSE), ), "")</f>
        <v>-0.12101910828025469</v>
      </c>
      <c r="F18" s="18">
        <f t="shared" ref="F18:F36" si="4">IF(NOT(ISBLANK(_xlfn.IFNA(VLOOKUP($A18, $A$40:$O$199, 6, FALSE), ))), _xlfn.IFNA(VLOOKUP($A18, $A$40:$O$199, 6, FALSE), ), "")</f>
        <v>-12101.91082802547</v>
      </c>
      <c r="G18" s="31">
        <f t="shared" ref="G18:G36" si="5">IF(NOT(ISBLANK(_xlfn.IFNA(VLOOKUP($A18, $A$40:$O$199, 7, FALSE), ))), _xlfn.IFNA(VLOOKUP($A18, $A$40:$O$199, 7, FALSE), ), "")</f>
        <v>51.4</v>
      </c>
      <c r="H18" s="32">
        <f t="shared" ref="H18:H36" si="6">IF(NOT(ISBLANK(_xlfn.IFNA(VLOOKUP($A18, $A$40:$O$199, 8, FALSE), ))), _xlfn.IFNA(VLOOKUP($A18, $A$40:$O$199, 8, FALSE), ), "")</f>
        <v>-0.18152866242038215</v>
      </c>
      <c r="I18" s="101">
        <f t="shared" ref="I18:I36" si="7">IF(NOT(ISBLANK(_xlfn.IFNA(VLOOKUP($A18, $A$40:$O$199, 9, FALSE), ))), _xlfn.IFNA(VLOOKUP($A18, $A$40:$O$199, 9, FALSE), ), "")</f>
        <v>-18152.866242038217</v>
      </c>
      <c r="J18" s="15">
        <f t="shared" ref="J18:J36" si="8">IF(NOT(ISBLANK(_xlfn.IFNA(VLOOKUP($A18, $A$40:$O$199, 10, FALSE), ))), _xlfn.IFNA(VLOOKUP($A18, $A$40:$O$199, 10, FALSE), ), "")</f>
        <v>52.7</v>
      </c>
      <c r="K18" s="32">
        <f t="shared" ref="K18:K36" si="9">IF(NOT(ISBLANK(_xlfn.IFNA(VLOOKUP($A18, $A$40:$O$199, 11, FALSE), ))), _xlfn.IFNA(VLOOKUP($A18, $A$40:$O$199, 11, FALSE), ), "")</f>
        <v>-0.16082802547770692</v>
      </c>
      <c r="L18" s="18">
        <f t="shared" ref="L18:L36" si="10">IF(NOT(ISBLANK(_xlfn.IFNA(VLOOKUP($A18, $A$40:$O$199, 12, FALSE), ))), _xlfn.IFNA(VLOOKUP($A18, $A$40:$O$199, 12, FALSE), ), "")</f>
        <v>-16082.802547770692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-0.15127388535031847</v>
      </c>
      <c r="O18" s="18">
        <f t="shared" ref="O18:O36" si="13">IF(NOT(ISBLANK(_xlfn.IFNA(VLOOKUP($A18, $A$40:$O$199, 15, FALSE), ))), _xlfn.IFNA(VLOOKUP($A18, $A$40:$O$199, 15, FALSE), ), "")</f>
        <v>-15127.388535031847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-9.4827586199999994E-2</v>
      </c>
      <c r="D19" s="15">
        <f t="shared" si="2"/>
        <v>87</v>
      </c>
      <c r="E19" s="32">
        <f t="shared" si="3"/>
        <v>-0.17142857142857143</v>
      </c>
      <c r="F19" s="18">
        <f t="shared" si="4"/>
        <v>-17142.857142857141</v>
      </c>
      <c r="G19" s="31">
        <f t="shared" si="5"/>
        <v>87.4</v>
      </c>
      <c r="H19" s="32">
        <f t="shared" si="6"/>
        <v>-0.16761904761904756</v>
      </c>
      <c r="I19" s="101">
        <f t="shared" si="7"/>
        <v>-16761.904761904756</v>
      </c>
      <c r="J19" s="15">
        <f t="shared" si="8"/>
        <v>88.2</v>
      </c>
      <c r="K19" s="32">
        <f t="shared" si="9"/>
        <v>-0.15999999999999998</v>
      </c>
      <c r="L19" s="18">
        <f t="shared" si="10"/>
        <v>-15999.999999999998</v>
      </c>
      <c r="M19" s="31">
        <f t="shared" si="11"/>
        <v>88.6</v>
      </c>
      <c r="N19" s="32">
        <f t="shared" si="12"/>
        <v>-0.15619047619047624</v>
      </c>
      <c r="O19" s="18">
        <f t="shared" si="13"/>
        <v>-15619.047619047624</v>
      </c>
      <c r="Q19" s="239"/>
      <c r="R19" s="239"/>
      <c r="S19" s="239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131</v>
      </c>
      <c r="E20" s="32">
        <f t="shared" si="3"/>
        <v>-5.7553956834532377E-2</v>
      </c>
      <c r="F20" s="18">
        <f t="shared" si="4"/>
        <v>-5755.3956834532373</v>
      </c>
      <c r="G20" s="31">
        <f t="shared" si="5"/>
        <v>130</v>
      </c>
      <c r="H20" s="32">
        <f t="shared" si="6"/>
        <v>-6.4748201438848921E-2</v>
      </c>
      <c r="I20" s="101">
        <f t="shared" si="7"/>
        <v>-6474.8201438848919</v>
      </c>
      <c r="J20" s="15">
        <f t="shared" si="8"/>
        <v>131</v>
      </c>
      <c r="K20" s="32">
        <f t="shared" si="9"/>
        <v>-5.7553956834532377E-2</v>
      </c>
      <c r="L20" s="18">
        <f t="shared" si="10"/>
        <v>-5755.3956834532373</v>
      </c>
      <c r="M20" s="31">
        <f t="shared" si="11"/>
        <v>131</v>
      </c>
      <c r="N20" s="32">
        <f t="shared" si="12"/>
        <v>-5.7553956834532377E-2</v>
      </c>
      <c r="O20" s="18">
        <f t="shared" si="13"/>
        <v>-5755.3956834532373</v>
      </c>
      <c r="Q20" s="239"/>
      <c r="R20" s="239"/>
      <c r="S20" s="239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-0.1414141414</v>
      </c>
      <c r="D21" s="20">
        <f t="shared" si="2"/>
        <v>231</v>
      </c>
      <c r="E21" s="21">
        <f t="shared" si="3"/>
        <v>-9.4117647058823528E-2</v>
      </c>
      <c r="F21" s="22">
        <f t="shared" si="4"/>
        <v>-9411.7647058823532</v>
      </c>
      <c r="G21" s="30">
        <f t="shared" si="5"/>
        <v>230</v>
      </c>
      <c r="H21" s="21">
        <f t="shared" si="6"/>
        <v>-9.8039215686274508E-2</v>
      </c>
      <c r="I21" s="105">
        <f t="shared" si="7"/>
        <v>-9803.9215686274511</v>
      </c>
      <c r="J21" s="20">
        <f t="shared" si="8"/>
        <v>232</v>
      </c>
      <c r="K21" s="21">
        <f t="shared" si="9"/>
        <v>-9.0196078431372548E-2</v>
      </c>
      <c r="L21" s="22">
        <f t="shared" si="10"/>
        <v>-9019.6078431372553</v>
      </c>
      <c r="M21" s="30">
        <f t="shared" si="11"/>
        <v>236</v>
      </c>
      <c r="N21" s="21">
        <f t="shared" si="12"/>
        <v>-7.4509803921568626E-2</v>
      </c>
      <c r="O21" s="22">
        <f t="shared" si="13"/>
        <v>-7450.9803921568628</v>
      </c>
      <c r="Q21" s="239"/>
      <c r="R21" s="239"/>
      <c r="S21" s="23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-0.11439989358679584</v>
      </c>
      <c r="F37" s="28">
        <f>SUM(F17:F36)</f>
        <v>-57199.946793397918</v>
      </c>
      <c r="G37" s="26" t="s">
        <v>43</v>
      </c>
      <c r="H37" s="27">
        <f>IF(COUNT(H17:H36), SUM(H17:H36) / COUNT(H17:H36), 0)</f>
        <v>-0.12773264755272631</v>
      </c>
      <c r="I37" s="28">
        <f>SUM(I17:I36)</f>
        <v>-63866.323776363148</v>
      </c>
      <c r="J37" s="26" t="s">
        <v>43</v>
      </c>
      <c r="K37" s="27">
        <f>IF(COUNT(K17:K36), SUM(K17:K36) / COUNT(K17:K36), 0)</f>
        <v>-0.11860040477545046</v>
      </c>
      <c r="L37" s="28">
        <f>SUM(L17:L36)</f>
        <v>-59300.202387725236</v>
      </c>
      <c r="M37" s="26" t="s">
        <v>43</v>
      </c>
      <c r="N37" s="27">
        <f>IF(COUNT(N17:N36), SUM(N17:N36) / COUNT(N17:N36), 0)</f>
        <v>-0.10887336639486297</v>
      </c>
      <c r="O37" s="28">
        <f>SUM(O17:O36)</f>
        <v>-54436.683197431499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204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45310000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3.311624E-4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2021-06-12(토) 오전 00:00</v>
      </c>
      <c r="C42" s="291"/>
      <c r="D42" s="263" t="str">
        <f>TEXT($G$1, "[$-ko-KR]yyyy-mm-dd(ddd) ") &amp; "오후 14:00"</f>
        <v>2021-06-12(토) 오후 14:00</v>
      </c>
      <c r="E42" s="264"/>
      <c r="F42" s="265"/>
      <c r="G42" s="263" t="str">
        <f>TEXT($G$1, "[$-ko-KR]yyyy-mm-dd(ddd) ") &amp; "오후 19:00"</f>
        <v>2021-06-12(토) 오후 19:00</v>
      </c>
      <c r="H42" s="264"/>
      <c r="I42" s="265"/>
      <c r="J42" s="263" t="str">
        <f>TEXT($G$1, "[$-ko-KR]yyyy-mm-dd(ddd) ") &amp; "오후 21:00"</f>
        <v>2021-06-12(토) 오후 21:00</v>
      </c>
      <c r="K42" s="264"/>
      <c r="L42" s="265"/>
      <c r="M42" s="263" t="str">
        <f>TEXT($G$1+1, "[$-ko-KR]yyyy-mm-dd(ddd) ") &amp; "오전 00:00"</f>
        <v>2021-06-13(일)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5" t="s">
        <v>58</v>
      </c>
      <c r="H43" s="206" t="s">
        <v>298</v>
      </c>
      <c r="I43" s="20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266</v>
      </c>
      <c r="B44" s="124">
        <v>70.8</v>
      </c>
      <c r="C44" s="76">
        <v>0.2421052632</v>
      </c>
      <c r="D44" s="13">
        <v>55.8</v>
      </c>
      <c r="E44" s="14">
        <f>IF(ISNUMBER(D44), (D44 - $B44) / $B44, "")</f>
        <v>-0.21186440677966104</v>
      </c>
      <c r="F44" s="16">
        <f>IF(ISNUMBER(D44), $B64 * E44, "")</f>
        <v>-21186.440677966104</v>
      </c>
      <c r="G44" s="29">
        <v>55.5</v>
      </c>
      <c r="H44" s="14">
        <f>IF(ISNUMBER(G44), (G44 - $B44) / $B44, "")</f>
        <v>-0.21610169491525422</v>
      </c>
      <c r="I44" s="100">
        <f>IF(ISNUMBER(G44), $B64 * H44, "")</f>
        <v>-21610.169491525423</v>
      </c>
      <c r="J44" s="13">
        <v>56.3</v>
      </c>
      <c r="K44" s="14">
        <f>IF(ISNUMBER(J44), (J44 - $B44) / $B44, "")</f>
        <v>-0.20480225988700565</v>
      </c>
      <c r="L44" s="16">
        <f>IF(ISNUMBER(J44), $B64 * K44, "")</f>
        <v>-20480.225988700564</v>
      </c>
      <c r="M44" s="29">
        <v>56.6</v>
      </c>
      <c r="N44" s="14">
        <f>IF(ISNUMBER(M44), (M44 - $B44) / $B44, "")</f>
        <v>-0.20056497175141239</v>
      </c>
      <c r="O44" s="16">
        <f>IF(ISNUMBER(M44), $B64 * N44, "")</f>
        <v>-20056.497175141238</v>
      </c>
      <c r="Q44" s="249"/>
      <c r="R44" s="249"/>
      <c r="S44" s="249"/>
    </row>
    <row r="45" spans="1:19" ht="17.25" customHeight="1" thickBot="1">
      <c r="A45" s="162" t="s">
        <v>126</v>
      </c>
      <c r="B45" s="126">
        <v>27.2</v>
      </c>
      <c r="C45" s="77">
        <v>0</v>
      </c>
      <c r="D45" s="15">
        <v>23.5</v>
      </c>
      <c r="E45" s="32">
        <f t="shared" ref="E45:E48" si="14">IF(ISNUMBER(D45), (D45 - $B45) / $B45, "")</f>
        <v>-0.13602941176470587</v>
      </c>
      <c r="F45" s="18">
        <f>IF(ISNUMBER(D45), $B64 * E45, "")</f>
        <v>-13602.941176470587</v>
      </c>
      <c r="G45" s="31">
        <v>23.9</v>
      </c>
      <c r="H45" s="32">
        <f t="shared" ref="H45:H48" si="15">IF(ISNUMBER(G45), (G45 - $B45) / $B45, "")</f>
        <v>-0.12132352941176473</v>
      </c>
      <c r="I45" s="101">
        <f>IF(ISNUMBER(G45), $B64 * H45, "")</f>
        <v>-12132.352941176474</v>
      </c>
      <c r="J45" s="15">
        <v>24.3</v>
      </c>
      <c r="K45" s="32">
        <f t="shared" ref="K45:K48" si="16">IF(ISNUMBER(J45), (J45 - $B45) / $B45, "")</f>
        <v>-0.10661764705882348</v>
      </c>
      <c r="L45" s="18">
        <f>IF(ISNUMBER(J45), $B64 * K45, "")</f>
        <v>-10661.764705882348</v>
      </c>
      <c r="M45" s="31">
        <v>24.2</v>
      </c>
      <c r="N45" s="32">
        <f t="shared" ref="N45:N48" si="17">IF(ISNUMBER(M45), (M45 - $B45) / $B45, "")</f>
        <v>-0.11029411764705882</v>
      </c>
      <c r="O45" s="18">
        <f>IF(ISNUMBER(M45), $B64 * N45, "")</f>
        <v>-11029.411764705883</v>
      </c>
      <c r="Q45" s="249"/>
      <c r="R45" s="249"/>
      <c r="S45" s="249"/>
    </row>
    <row r="46" spans="1:19" ht="17.25" customHeight="1" thickBot="1">
      <c r="A46" s="162" t="s">
        <v>72</v>
      </c>
      <c r="B46" s="126">
        <v>20</v>
      </c>
      <c r="C46" s="77">
        <v>-4.9751244000000002E-3</v>
      </c>
      <c r="D46" s="15">
        <v>18.100000000000001</v>
      </c>
      <c r="E46" s="32">
        <f t="shared" si="14"/>
        <v>-9.4999999999999932E-2</v>
      </c>
      <c r="F46" s="18">
        <f>IF(ISNUMBER(D46), $B64 * E46, "")</f>
        <v>-9499.9999999999927</v>
      </c>
      <c r="G46" s="31">
        <v>17.8</v>
      </c>
      <c r="H46" s="32">
        <f t="shared" si="15"/>
        <v>-0.10999999999999996</v>
      </c>
      <c r="I46" s="101">
        <f>IF(ISNUMBER(G46), $B64 * H46, "")</f>
        <v>-10999.999999999996</v>
      </c>
      <c r="J46" s="15">
        <v>17.899999999999999</v>
      </c>
      <c r="K46" s="32">
        <f t="shared" si="16"/>
        <v>-0.10500000000000007</v>
      </c>
      <c r="L46" s="18">
        <f>IF(ISNUMBER(J46), $B64 * K46, "")</f>
        <v>-10500.000000000007</v>
      </c>
      <c r="M46" s="31">
        <v>18.100000000000001</v>
      </c>
      <c r="N46" s="32">
        <f t="shared" si="17"/>
        <v>-9.4999999999999932E-2</v>
      </c>
      <c r="O46" s="18">
        <f>IF(ISNUMBER(M46), $B64 * N46, "")</f>
        <v>-9499.9999999999927</v>
      </c>
      <c r="Q46" s="239"/>
      <c r="R46" s="239"/>
      <c r="S46" s="239"/>
    </row>
    <row r="47" spans="1:19" ht="17.25" customHeight="1" thickBot="1">
      <c r="A47" s="162" t="s">
        <v>65</v>
      </c>
      <c r="B47" s="126">
        <v>33.5</v>
      </c>
      <c r="C47" s="77">
        <v>-5.9347180999999999E-3</v>
      </c>
      <c r="D47" s="15">
        <v>30.6</v>
      </c>
      <c r="E47" s="32">
        <f t="shared" si="14"/>
        <v>-8.6567164179104442E-2</v>
      </c>
      <c r="F47" s="18">
        <f>IF(ISNUMBER(D47), $B64 * E47, "")</f>
        <v>-8656.7164179104439</v>
      </c>
      <c r="G47" s="31">
        <v>31.1</v>
      </c>
      <c r="H47" s="32">
        <f t="shared" si="15"/>
        <v>-7.1641791044776082E-2</v>
      </c>
      <c r="I47" s="101">
        <f>IF(ISNUMBER(G47), $B64 * H47, "")</f>
        <v>-7164.1791044776082</v>
      </c>
      <c r="J47" s="15">
        <v>31.7</v>
      </c>
      <c r="K47" s="32">
        <f t="shared" si="16"/>
        <v>-5.373134328358211E-2</v>
      </c>
      <c r="L47" s="18">
        <f>IF(ISNUMBER(J47), $B64 * K47, "")</f>
        <v>-5373.134328358211</v>
      </c>
      <c r="M47" s="31">
        <v>31.3</v>
      </c>
      <c r="N47" s="32">
        <f t="shared" si="17"/>
        <v>-6.567164179104476E-2</v>
      </c>
      <c r="O47" s="18">
        <f>IF(ISNUMBER(M47), $B64 * N47, "")</f>
        <v>-6567.1641791044758</v>
      </c>
      <c r="Q47" s="239"/>
      <c r="R47" s="239"/>
      <c r="S47" s="239"/>
    </row>
    <row r="48" spans="1:19" ht="17.25" customHeight="1" thickBot="1">
      <c r="A48" s="163" t="s">
        <v>100</v>
      </c>
      <c r="B48" s="128">
        <v>4.13</v>
      </c>
      <c r="C48" s="78">
        <v>-1.9002375299999999E-2</v>
      </c>
      <c r="D48" s="20">
        <v>3.9</v>
      </c>
      <c r="E48" s="21">
        <f t="shared" si="14"/>
        <v>-5.569007263922518E-2</v>
      </c>
      <c r="F48" s="22">
        <f>IF(ISNUMBER(D48), $B64 * E48, "")</f>
        <v>-5569.0072639225182</v>
      </c>
      <c r="G48" s="30">
        <v>3.92</v>
      </c>
      <c r="H48" s="21">
        <f t="shared" si="15"/>
        <v>-5.0847457627118633E-2</v>
      </c>
      <c r="I48" s="105">
        <f>IF(ISNUMBER(G48), $B64 * H48, "")</f>
        <v>-5084.7457627118638</v>
      </c>
      <c r="J48" s="20">
        <v>3.99</v>
      </c>
      <c r="K48" s="21">
        <f t="shared" si="16"/>
        <v>-3.3898305084745686E-2</v>
      </c>
      <c r="L48" s="22">
        <f>IF(ISNUMBER(J48), $B64 * K48, "")</f>
        <v>-3389.8305084745684</v>
      </c>
      <c r="M48" s="30">
        <v>3.93</v>
      </c>
      <c r="N48" s="21">
        <f t="shared" si="17"/>
        <v>-4.8426150121065312E-2</v>
      </c>
      <c r="O48" s="22">
        <f>IF(ISNUMBER(M48), $B64 * N48, "")</f>
        <v>-4842.6150121065311</v>
      </c>
      <c r="Q48" s="239"/>
      <c r="R48" s="239"/>
      <c r="S48" s="239"/>
    </row>
    <row r="49" spans="1:19" ht="17.25" customHeight="1" thickBot="1">
      <c r="A49" s="162" t="s">
        <v>278</v>
      </c>
      <c r="B49" s="129">
        <v>76</v>
      </c>
      <c r="C49" s="80">
        <v>-2.0618556699999999E-2</v>
      </c>
      <c r="D49" s="106">
        <v>67.2</v>
      </c>
      <c r="E49" s="107">
        <f>IF(ISNUMBER(D49), (D49 - $B49) / $B49, "")</f>
        <v>-0.11578947368421048</v>
      </c>
      <c r="F49" s="108">
        <f>IF(ISNUMBER(D49), $B64 * E49, "")</f>
        <v>-11578.947368421048</v>
      </c>
      <c r="G49" s="109">
        <v>67.8</v>
      </c>
      <c r="H49" s="107">
        <f>IF(ISNUMBER(G49), (G49 - $B49) / $B49, "")</f>
        <v>-0.10789473684210531</v>
      </c>
      <c r="I49" s="110">
        <f>IF(ISNUMBER(G49), $B64 * H49, "")</f>
        <v>-10789.47368421053</v>
      </c>
      <c r="J49" s="106">
        <v>70</v>
      </c>
      <c r="K49" s="107">
        <f>IF(ISNUMBER(J49), (J49 - $B49) / $B49, "")</f>
        <v>-7.8947368421052627E-2</v>
      </c>
      <c r="L49" s="108">
        <f>IF(ISNUMBER(J49), $B64 * K49, "")</f>
        <v>-7894.7368421052624</v>
      </c>
      <c r="M49" s="109">
        <v>69.099999999999994</v>
      </c>
      <c r="N49" s="107">
        <f>IF(ISNUMBER(M49), (M49 - $B49) / $B49, "")</f>
        <v>-9.07894736842106E-2</v>
      </c>
      <c r="O49" s="108">
        <f>IF(ISNUMBER(M49), $B64 * N49, "")</f>
        <v>-9078.9473684210607</v>
      </c>
      <c r="Q49" s="239"/>
      <c r="R49" s="239"/>
      <c r="S49" s="239"/>
    </row>
    <row r="50" spans="1:19" ht="17.25" customHeight="1" thickBot="1">
      <c r="A50" s="162" t="s">
        <v>156</v>
      </c>
      <c r="B50" s="126">
        <v>83.1</v>
      </c>
      <c r="C50" s="77">
        <v>-2.1201413400000001E-2</v>
      </c>
      <c r="D50" s="15">
        <v>77.7</v>
      </c>
      <c r="E50" s="32">
        <f t="shared" ref="E50:E53" si="18">IF(ISNUMBER(D50), (D50 - $B50) / $B50, "")</f>
        <v>-6.4981949458483651E-2</v>
      </c>
      <c r="F50" s="18">
        <f>IF(ISNUMBER(D50), $B64 * E50, "")</f>
        <v>-6498.194945848365</v>
      </c>
      <c r="G50" s="31">
        <v>78.099999999999994</v>
      </c>
      <c r="H50" s="32">
        <f t="shared" ref="H50:H53" si="19">IF(ISNUMBER(G50), (G50 - $B50) / $B50, "")</f>
        <v>-6.0168471720818295E-2</v>
      </c>
      <c r="I50" s="101">
        <f>IF(ISNUMBER(G50), $B64 * H50, "")</f>
        <v>-6016.8471720818297</v>
      </c>
      <c r="J50" s="15">
        <v>79.3</v>
      </c>
      <c r="K50" s="32">
        <f t="shared" ref="K50:K53" si="20">IF(ISNUMBER(J50), (J50 - $B50) / $B50, "")</f>
        <v>-4.5728038507821873E-2</v>
      </c>
      <c r="L50" s="18">
        <f>IF(ISNUMBER(J50), $B64 * K50, "")</f>
        <v>-4572.8038507821875</v>
      </c>
      <c r="M50" s="31">
        <v>79.400000000000006</v>
      </c>
      <c r="N50" s="32">
        <f t="shared" ref="N50:N53" si="21">IF(ISNUMBER(M50), (M50 - $B50) / $B50, "")</f>
        <v>-4.4524669073405403E-2</v>
      </c>
      <c r="O50" s="18">
        <f>IF(ISNUMBER(M50), $B64 * N50, "")</f>
        <v>-4452.4669073405403</v>
      </c>
      <c r="Q50" s="239"/>
      <c r="R50" s="239"/>
      <c r="S50" s="239"/>
    </row>
    <row r="51" spans="1:19" ht="17.25" customHeight="1" thickBot="1">
      <c r="A51" s="162" t="s">
        <v>134</v>
      </c>
      <c r="B51" s="126">
        <v>86.8</v>
      </c>
      <c r="C51" s="77">
        <v>-3.4482758600000003E-2</v>
      </c>
      <c r="D51" s="15">
        <v>75.7</v>
      </c>
      <c r="E51" s="32">
        <f t="shared" si="18"/>
        <v>-0.12788018433179718</v>
      </c>
      <c r="F51" s="18">
        <f>IF(ISNUMBER(D51), $B64 * E51, "")</f>
        <v>-12788.018433179717</v>
      </c>
      <c r="G51" s="31">
        <v>75.8</v>
      </c>
      <c r="H51" s="32">
        <f t="shared" si="19"/>
        <v>-0.12672811059907835</v>
      </c>
      <c r="I51" s="101">
        <f>IF(ISNUMBER(G51), $B64 * H51, "")</f>
        <v>-12672.811059907835</v>
      </c>
      <c r="J51" s="15">
        <v>76</v>
      </c>
      <c r="K51" s="32">
        <f t="shared" si="20"/>
        <v>-0.12442396313364053</v>
      </c>
      <c r="L51" s="18">
        <f>IF(ISNUMBER(J51), $B64 * K51, "")</f>
        <v>-12442.396313364054</v>
      </c>
      <c r="M51" s="31">
        <v>77.7</v>
      </c>
      <c r="N51" s="32">
        <f t="shared" si="21"/>
        <v>-0.10483870967741929</v>
      </c>
      <c r="O51" s="18">
        <f>IF(ISNUMBER(M51), $B64 * N51, "")</f>
        <v>-10483.870967741928</v>
      </c>
      <c r="Q51" s="239"/>
      <c r="R51" s="239"/>
      <c r="S51" s="239"/>
    </row>
    <row r="52" spans="1:19" ht="17.25" customHeight="1" thickBot="1">
      <c r="A52" s="162" t="s">
        <v>264</v>
      </c>
      <c r="B52" s="126">
        <v>79</v>
      </c>
      <c r="C52" s="77">
        <v>-4.9338146800000003E-2</v>
      </c>
      <c r="D52" s="15">
        <v>90.4</v>
      </c>
      <c r="E52" s="32">
        <f t="shared" si="18"/>
        <v>0.14430379746835451</v>
      </c>
      <c r="F52" s="18">
        <f>IF(ISNUMBER(D52), $B64 * E52, "")</f>
        <v>14430.379746835451</v>
      </c>
      <c r="G52" s="31">
        <v>86.6</v>
      </c>
      <c r="H52" s="32">
        <f t="shared" si="19"/>
        <v>9.620253164556955E-2</v>
      </c>
      <c r="I52" s="101">
        <f>IF(ISNUMBER(G52), $B64 * H52, "")</f>
        <v>9620.2531645569543</v>
      </c>
      <c r="J52" s="15">
        <v>85.4</v>
      </c>
      <c r="K52" s="32">
        <f t="shared" si="20"/>
        <v>8.1012658227848172E-2</v>
      </c>
      <c r="L52" s="18">
        <f>IF(ISNUMBER(J52), $B64 * K52, "")</f>
        <v>8101.2658227848169</v>
      </c>
      <c r="M52" s="31">
        <v>83.8</v>
      </c>
      <c r="N52" s="32">
        <f t="shared" si="21"/>
        <v>6.0759493670886039E-2</v>
      </c>
      <c r="O52" s="18">
        <f>IF(ISNUMBER(M52), $B64 * N52, "")</f>
        <v>6075.949367088604</v>
      </c>
      <c r="Q52" s="33"/>
      <c r="R52" s="33"/>
    </row>
    <row r="53" spans="1:19" ht="17.25" customHeight="1" thickBot="1">
      <c r="A53" s="130" t="s">
        <v>168</v>
      </c>
      <c r="B53" s="131">
        <v>90.5</v>
      </c>
      <c r="C53" s="79">
        <v>-5.0367261300000001E-2</v>
      </c>
      <c r="D53" s="24">
        <v>78.8</v>
      </c>
      <c r="E53" s="25">
        <f t="shared" si="18"/>
        <v>-0.12928176795580112</v>
      </c>
      <c r="F53" s="104">
        <f>IF(ISNUMBER(D53), $B64 * E53, "")</f>
        <v>-12928.176795580113</v>
      </c>
      <c r="G53" s="102">
        <v>80</v>
      </c>
      <c r="H53" s="25">
        <f t="shared" si="19"/>
        <v>-0.11602209944751381</v>
      </c>
      <c r="I53" s="103">
        <f>IF(ISNUMBER(G53), $B64 * H53, "")</f>
        <v>-11602.209944751381</v>
      </c>
      <c r="J53" s="24">
        <v>80.900000000000006</v>
      </c>
      <c r="K53" s="25">
        <f t="shared" si="20"/>
        <v>-0.10607734806629827</v>
      </c>
      <c r="L53" s="104">
        <f>IF(ISNUMBER(J53), $B64 * K53, "")</f>
        <v>-10607.734806629827</v>
      </c>
      <c r="M53" s="102">
        <v>80.8</v>
      </c>
      <c r="N53" s="25">
        <f t="shared" si="21"/>
        <v>-0.10718232044198898</v>
      </c>
      <c r="O53" s="104">
        <f>IF(ISNUMBER(M53), $B64 * N53, "")</f>
        <v>-10718.232044198898</v>
      </c>
      <c r="Q53" s="240"/>
      <c r="R53" s="241"/>
      <c r="S53" s="242"/>
    </row>
    <row r="54" spans="1:19" ht="17.25" customHeight="1">
      <c r="A54" s="161" t="s">
        <v>152</v>
      </c>
      <c r="B54" s="124">
        <v>18.3</v>
      </c>
      <c r="C54" s="76">
        <v>-5.18134715E-2</v>
      </c>
      <c r="D54" s="13">
        <v>16.5</v>
      </c>
      <c r="E54" s="14">
        <f>IF(ISNUMBER(D54), (D54 - $B54) / $B54, "")</f>
        <v>-9.8360655737704958E-2</v>
      </c>
      <c r="F54" s="16">
        <f>IF(ISNUMBER(D54), $B64 * E54, "")</f>
        <v>-9836.0655737704965</v>
      </c>
      <c r="G54" s="29">
        <v>16.5</v>
      </c>
      <c r="H54" s="14">
        <f>IF(ISNUMBER(G54), (G54 - $B54) / $B54, "")</f>
        <v>-9.8360655737704958E-2</v>
      </c>
      <c r="I54" s="100">
        <f>IF(ISNUMBER(G54), $B64 * H54, "")</f>
        <v>-9836.0655737704965</v>
      </c>
      <c r="J54" s="13">
        <v>17.399999999999999</v>
      </c>
      <c r="K54" s="14">
        <f>IF(ISNUMBER(J54), (J54 - $B54) / $B54, "")</f>
        <v>-4.9180327868852576E-2</v>
      </c>
      <c r="L54" s="16">
        <f>IF(ISNUMBER(J54), $B64 * K54, "")</f>
        <v>-4918.0327868852573</v>
      </c>
      <c r="M54" s="29">
        <v>17.2</v>
      </c>
      <c r="N54" s="14">
        <f>IF(ISNUMBER(M54), (M54 - $B54) / $B54, "")</f>
        <v>-6.0109289617486412E-2</v>
      </c>
      <c r="O54" s="16">
        <f>IF(ISNUMBER(M54), $B64 * N54, "")</f>
        <v>-6010.9289617486411</v>
      </c>
      <c r="Q54" s="243"/>
      <c r="R54" s="244"/>
      <c r="S54" s="245"/>
    </row>
    <row r="55" spans="1:19" ht="17.25" customHeight="1" thickBot="1">
      <c r="A55" s="162" t="s">
        <v>220</v>
      </c>
      <c r="B55" s="126">
        <v>10.9</v>
      </c>
      <c r="C55" s="77">
        <v>-9.1666666699999996E-2</v>
      </c>
      <c r="D55" s="15">
        <v>9.75</v>
      </c>
      <c r="E55" s="32">
        <f t="shared" ref="E55:E58" si="22">IF(ISNUMBER(D55), (D55 - $B55) / $B55, "")</f>
        <v>-0.10550458715596334</v>
      </c>
      <c r="F55" s="18">
        <f>IF(ISNUMBER(D55), $B64 * E55, "")</f>
        <v>-10550.458715596335</v>
      </c>
      <c r="G55" s="31">
        <v>9.89</v>
      </c>
      <c r="H55" s="32">
        <f t="shared" ref="H55:H58" si="23">IF(ISNUMBER(G55), (G55 - $B55) / $B55, "")</f>
        <v>-9.2660550458715574E-2</v>
      </c>
      <c r="I55" s="101">
        <f>IF(ISNUMBER(G55), $B64 * H55, "")</f>
        <v>-9266.055045871557</v>
      </c>
      <c r="J55" s="15">
        <v>9.94</v>
      </c>
      <c r="K55" s="32">
        <f t="shared" ref="K55:K58" si="24">IF(ISNUMBER(J55), (J55 - $B55) / $B55, "")</f>
        <v>-8.8073394495412918E-2</v>
      </c>
      <c r="L55" s="18">
        <f>IF(ISNUMBER(J55), $B64 * K55, "")</f>
        <v>-8807.3394495412922</v>
      </c>
      <c r="M55" s="31">
        <v>10</v>
      </c>
      <c r="N55" s="32">
        <f t="shared" ref="N55:N58" si="25">IF(ISNUMBER(M55), (M55 - $B55) / $B55, "")</f>
        <v>-8.2568807339449574E-2</v>
      </c>
      <c r="O55" s="18">
        <f>IF(ISNUMBER(M55), $B64 * N55, "")</f>
        <v>-8256.8807339449577</v>
      </c>
      <c r="Q55" s="246"/>
      <c r="R55" s="247"/>
      <c r="S55" s="248"/>
    </row>
    <row r="56" spans="1:19" ht="17.25" customHeight="1" thickBot="1">
      <c r="A56" s="162" t="s">
        <v>260</v>
      </c>
      <c r="B56" s="126">
        <v>60.9</v>
      </c>
      <c r="C56" s="77">
        <v>-9.7777777799999993E-2</v>
      </c>
      <c r="D56" s="15">
        <v>65.7</v>
      </c>
      <c r="E56" s="32">
        <f t="shared" si="22"/>
        <v>7.8817733990147854E-2</v>
      </c>
      <c r="F56" s="18">
        <f>IF(ISNUMBER(D56), $B64 * E56, "")</f>
        <v>7881.7733990147854</v>
      </c>
      <c r="G56" s="31">
        <v>57.5</v>
      </c>
      <c r="H56" s="32">
        <f t="shared" si="23"/>
        <v>-5.5829228243021327E-2</v>
      </c>
      <c r="I56" s="101">
        <f>IF(ISNUMBER(G56), $B64 * H56, "")</f>
        <v>-5582.9228243021325</v>
      </c>
      <c r="J56" s="15">
        <v>57.1</v>
      </c>
      <c r="K56" s="32">
        <f t="shared" si="24"/>
        <v>-6.239737274220028E-2</v>
      </c>
      <c r="L56" s="18">
        <f>IF(ISNUMBER(J56), $B64 * K56, "")</f>
        <v>-6239.7372742200278</v>
      </c>
      <c r="M56" s="31">
        <v>56.4</v>
      </c>
      <c r="N56" s="32">
        <f t="shared" si="25"/>
        <v>-7.3891625615763554E-2</v>
      </c>
      <c r="O56" s="18">
        <f>IF(ISNUMBER(M56), $B64 * N56, "")</f>
        <v>-7389.1625615763551</v>
      </c>
      <c r="Q56" s="239"/>
      <c r="R56" s="239"/>
      <c r="S56" s="239"/>
    </row>
    <row r="57" spans="1:19" ht="17.25" customHeight="1" thickBot="1">
      <c r="A57" s="162" t="s">
        <v>154</v>
      </c>
      <c r="B57" s="126">
        <v>10.1</v>
      </c>
      <c r="C57" s="77">
        <v>-9.8214285700000001E-2</v>
      </c>
      <c r="D57" s="15">
        <v>8.5500000000000007</v>
      </c>
      <c r="E57" s="32">
        <f t="shared" si="22"/>
        <v>-0.15346534653465335</v>
      </c>
      <c r="F57" s="18">
        <f>IF(ISNUMBER(D57), $B64 * E57, "")</f>
        <v>-15346.534653465334</v>
      </c>
      <c r="G57" s="31">
        <v>8.49</v>
      </c>
      <c r="H57" s="32">
        <f t="shared" si="23"/>
        <v>-0.15940594059405935</v>
      </c>
      <c r="I57" s="101">
        <f>IF(ISNUMBER(G57), $B64 * H57, "")</f>
        <v>-15940.594059405936</v>
      </c>
      <c r="J57" s="15">
        <v>8.5</v>
      </c>
      <c r="K57" s="32">
        <f t="shared" si="24"/>
        <v>-0.15841584158415839</v>
      </c>
      <c r="L57" s="18">
        <f>IF(ISNUMBER(J57), $B64 * K57, "")</f>
        <v>-15841.584158415839</v>
      </c>
      <c r="M57" s="31">
        <v>8.5</v>
      </c>
      <c r="N57" s="32">
        <f t="shared" si="25"/>
        <v>-0.15841584158415839</v>
      </c>
      <c r="O57" s="18">
        <f>IF(ISNUMBER(M57), $B64 * N57, "")</f>
        <v>-15841.584158415839</v>
      </c>
      <c r="Q57" s="249"/>
      <c r="R57" s="249"/>
      <c r="S57" s="249"/>
    </row>
    <row r="58" spans="1:19" ht="17.25" customHeight="1" thickBot="1">
      <c r="A58" s="163" t="s">
        <v>196</v>
      </c>
      <c r="B58" s="128">
        <v>10.3</v>
      </c>
      <c r="C58" s="78">
        <v>-0.1043478261</v>
      </c>
      <c r="D58" s="20">
        <v>8.18</v>
      </c>
      <c r="E58" s="21">
        <f t="shared" si="22"/>
        <v>-0.20582524271844668</v>
      </c>
      <c r="F58" s="22">
        <f>IF(ISNUMBER(D58), $B64 * E58, "")</f>
        <v>-20582.524271844668</v>
      </c>
      <c r="G58" s="30">
        <v>8.24</v>
      </c>
      <c r="H58" s="21">
        <f t="shared" si="23"/>
        <v>-0.20000000000000004</v>
      </c>
      <c r="I58" s="105">
        <f>IF(ISNUMBER(G58), $B64 * H58, "")</f>
        <v>-20000.000000000004</v>
      </c>
      <c r="J58" s="20">
        <v>8.3000000000000007</v>
      </c>
      <c r="K58" s="21">
        <f t="shared" si="24"/>
        <v>-0.1941747572815534</v>
      </c>
      <c r="L58" s="22">
        <f>IF(ISNUMBER(J58), $B64 * K58, "")</f>
        <v>-19417.475728155339</v>
      </c>
      <c r="M58" s="30">
        <v>8.3699999999999992</v>
      </c>
      <c r="N58" s="21">
        <f t="shared" si="25"/>
        <v>-0.18737864077669916</v>
      </c>
      <c r="O58" s="22">
        <f>IF(ISNUMBER(M58), $B64 * N58, "")</f>
        <v>-18737.864077669918</v>
      </c>
      <c r="Q58" s="249"/>
      <c r="R58" s="249"/>
      <c r="S58" s="249"/>
    </row>
    <row r="59" spans="1:19" ht="17.25" customHeight="1" thickBot="1">
      <c r="A59" s="162" t="s">
        <v>212</v>
      </c>
      <c r="B59" s="129">
        <v>62.8</v>
      </c>
      <c r="C59" s="80">
        <v>-0.1104815864</v>
      </c>
      <c r="D59" s="106">
        <v>55.2</v>
      </c>
      <c r="E59" s="107">
        <f>IF(ISNUMBER(D59), (D59 - $B59) / $B59, "")</f>
        <v>-0.12101910828025469</v>
      </c>
      <c r="F59" s="108">
        <f>IF(ISNUMBER(D59), $B64 * E59, "")</f>
        <v>-12101.91082802547</v>
      </c>
      <c r="G59" s="109">
        <v>51.4</v>
      </c>
      <c r="H59" s="107">
        <f>IF(ISNUMBER(G59), (G59 - $B59) / $B59, "")</f>
        <v>-0.18152866242038215</v>
      </c>
      <c r="I59" s="110">
        <f>IF(ISNUMBER(G59), $B64 * H59, "")</f>
        <v>-18152.866242038217</v>
      </c>
      <c r="J59" s="106">
        <v>52.7</v>
      </c>
      <c r="K59" s="107">
        <f>IF(ISNUMBER(J59), (J59 - $B59) / $B59, "")</f>
        <v>-0.16082802547770692</v>
      </c>
      <c r="L59" s="108">
        <f>IF(ISNUMBER(J59), $B64 * K59, "")</f>
        <v>-16082.802547770692</v>
      </c>
      <c r="M59" s="109">
        <v>53.3</v>
      </c>
      <c r="N59" s="107">
        <f>IF(ISNUMBER(M59), (M59 - $B59) / $B59, "")</f>
        <v>-0.15127388535031847</v>
      </c>
      <c r="O59" s="108">
        <f>IF(ISNUMBER(M59), $B64 * N59, "")</f>
        <v>-15127.388535031847</v>
      </c>
      <c r="Q59" s="239"/>
      <c r="R59" s="239"/>
      <c r="S59" s="239"/>
    </row>
    <row r="60" spans="1:19" ht="17.25" customHeight="1" thickBot="1">
      <c r="A60" s="162" t="s">
        <v>228</v>
      </c>
      <c r="B60" s="126">
        <v>9.1199999999999992</v>
      </c>
      <c r="C60" s="77">
        <v>-0.11456310679999999</v>
      </c>
      <c r="D60" s="15">
        <v>7.51</v>
      </c>
      <c r="E60" s="32">
        <f t="shared" ref="E60:E63" si="26">IF(ISNUMBER(D60), (D60 - $B60) / $B60, "")</f>
        <v>-0.17653508771929821</v>
      </c>
      <c r="F60" s="18">
        <f>IF(ISNUMBER(D60), $B64 * E60, "")</f>
        <v>-17653.508771929821</v>
      </c>
      <c r="G60" s="31">
        <v>7.54</v>
      </c>
      <c r="H60" s="32">
        <f t="shared" ref="H60:H63" si="27">IF(ISNUMBER(G60), (G60 - $B60) / $B60, "")</f>
        <v>-0.17324561403508765</v>
      </c>
      <c r="I60" s="101">
        <f>IF(ISNUMBER(G60), $B64 * H60, "")</f>
        <v>-17324.561403508764</v>
      </c>
      <c r="J60" s="15">
        <v>7.69</v>
      </c>
      <c r="K60" s="32">
        <f t="shared" ref="K60:K63" si="28">IF(ISNUMBER(J60), (J60 - $B60) / $B60, "")</f>
        <v>-0.15679824561403496</v>
      </c>
      <c r="L60" s="18">
        <f>IF(ISNUMBER(J60), $B64 * K60, "")</f>
        <v>-15679.824561403497</v>
      </c>
      <c r="M60" s="31">
        <v>7.77</v>
      </c>
      <c r="N60" s="32">
        <f t="shared" ref="N60:N63" si="29">IF(ISNUMBER(M60), (M60 - $B60) / $B60, "")</f>
        <v>-0.14802631578947364</v>
      </c>
      <c r="O60" s="18">
        <f>IF(ISNUMBER(M60), $B64 * N60, "")</f>
        <v>-14802.631578947365</v>
      </c>
      <c r="Q60" s="239"/>
      <c r="R60" s="239"/>
      <c r="S60" s="239"/>
    </row>
    <row r="61" spans="1:19" ht="17.25" customHeight="1" thickBot="1">
      <c r="A61" s="162" t="s">
        <v>186</v>
      </c>
      <c r="B61" s="126">
        <v>15.4</v>
      </c>
      <c r="C61" s="77">
        <v>-0.12</v>
      </c>
      <c r="D61" s="15">
        <v>13.1</v>
      </c>
      <c r="E61" s="32">
        <f t="shared" si="26"/>
        <v>-0.1493506493506494</v>
      </c>
      <c r="F61" s="18">
        <f>IF(ISNUMBER(D61), $B64 * E61, "")</f>
        <v>-14935.06493506494</v>
      </c>
      <c r="G61" s="31">
        <v>13</v>
      </c>
      <c r="H61" s="32">
        <f t="shared" si="27"/>
        <v>-0.15584415584415587</v>
      </c>
      <c r="I61" s="101">
        <f>IF(ISNUMBER(G61), $B64 * H61, "")</f>
        <v>-15584.415584415587</v>
      </c>
      <c r="J61" s="15">
        <v>13.1</v>
      </c>
      <c r="K61" s="32">
        <f t="shared" si="28"/>
        <v>-0.1493506493506494</v>
      </c>
      <c r="L61" s="18">
        <f>IF(ISNUMBER(J61), $B64 * K61, "")</f>
        <v>-14935.06493506494</v>
      </c>
      <c r="M61" s="31">
        <v>13.3</v>
      </c>
      <c r="N61" s="32">
        <f t="shared" si="29"/>
        <v>-0.13636363636363633</v>
      </c>
      <c r="O61" s="18">
        <f>IF(ISNUMBER(M61), $B64 * N61, "")</f>
        <v>-13636.363636363632</v>
      </c>
      <c r="Q61" s="239"/>
      <c r="R61" s="239"/>
      <c r="S61" s="239"/>
    </row>
    <row r="62" spans="1:19" ht="17.25" customHeight="1">
      <c r="A62" s="162" t="s">
        <v>198</v>
      </c>
      <c r="B62" s="126">
        <v>13.5</v>
      </c>
      <c r="C62" s="77">
        <v>-0.1233766234</v>
      </c>
      <c r="D62" s="15">
        <v>10.9</v>
      </c>
      <c r="E62" s="32">
        <f t="shared" si="26"/>
        <v>-0.19259259259259257</v>
      </c>
      <c r="F62" s="18">
        <f>IF(ISNUMBER(D62), $B64 * E62, "")</f>
        <v>-19259.259259259255</v>
      </c>
      <c r="G62" s="31">
        <v>10.7</v>
      </c>
      <c r="H62" s="32">
        <f t="shared" si="27"/>
        <v>-0.20740740740740746</v>
      </c>
      <c r="I62" s="101">
        <f>IF(ISNUMBER(G62), $B64 * H62, "")</f>
        <v>-20740.740740740745</v>
      </c>
      <c r="J62" s="15">
        <v>11</v>
      </c>
      <c r="K62" s="32">
        <f t="shared" si="28"/>
        <v>-0.18518518518518517</v>
      </c>
      <c r="L62" s="18">
        <f>IF(ISNUMBER(J62), $B64 * K62, "")</f>
        <v>-18518.518518518518</v>
      </c>
      <c r="M62" s="31">
        <v>11</v>
      </c>
      <c r="N62" s="32">
        <f t="shared" si="29"/>
        <v>-0.18518518518518517</v>
      </c>
      <c r="O62" s="18">
        <f>IF(ISNUMBER(M62), $B64 * N62, "")</f>
        <v>-18518.518518518518</v>
      </c>
      <c r="Q62" s="228"/>
      <c r="R62" s="229"/>
      <c r="S62" s="230"/>
    </row>
    <row r="63" spans="1:19" ht="17.25" customHeight="1" thickBot="1">
      <c r="A63" s="130" t="s">
        <v>214</v>
      </c>
      <c r="B63" s="131">
        <v>11.3</v>
      </c>
      <c r="C63" s="79">
        <v>-0.13740458019999999</v>
      </c>
      <c r="D63" s="24">
        <v>9.06</v>
      </c>
      <c r="E63" s="25">
        <f t="shared" si="26"/>
        <v>-0.19823008849557522</v>
      </c>
      <c r="F63" s="104">
        <f>IF(ISNUMBER(D63), $B64 * E63, "")</f>
        <v>-19823.008849557522</v>
      </c>
      <c r="G63" s="102">
        <v>9.07</v>
      </c>
      <c r="H63" s="25">
        <f t="shared" si="27"/>
        <v>-0.19734513274336285</v>
      </c>
      <c r="I63" s="103">
        <f>IF(ISNUMBER(G63), $B64 * H63, "")</f>
        <v>-19734.513274336285</v>
      </c>
      <c r="J63" s="24">
        <v>9.1</v>
      </c>
      <c r="K63" s="25">
        <f t="shared" si="28"/>
        <v>-0.19469026548672574</v>
      </c>
      <c r="L63" s="104">
        <f>IF(ISNUMBER(J63), $B64 * K63, "")</f>
        <v>-19469.026548672573</v>
      </c>
      <c r="M63" s="102">
        <v>9.1199999999999992</v>
      </c>
      <c r="N63" s="25">
        <f t="shared" si="29"/>
        <v>-0.19292035398230101</v>
      </c>
      <c r="O63" s="104">
        <f>IF(ISNUMBER(M63), $B64 * N63, "")</f>
        <v>-19292.035398230102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-0.11004231289598124</v>
      </c>
      <c r="F64" s="28">
        <f>SUM(F44:F63)</f>
        <v>-220084.62579196252</v>
      </c>
      <c r="G64" s="26" t="s">
        <v>301</v>
      </c>
      <c r="H64" s="27">
        <f>IF(COUNT(H44:H63), SUM(H44:H63) / COUNT(H44:H63), 0)</f>
        <v>-0.12030763537233784</v>
      </c>
      <c r="I64" s="28">
        <f>SUM(I44:I63)</f>
        <v>-240615.27074467571</v>
      </c>
      <c r="J64" s="26" t="s">
        <v>301</v>
      </c>
      <c r="K64" s="27">
        <f>IF(COUNT(K44:K63), SUM(K44:K63) / COUNT(K44:K63), 0)</f>
        <v>-0.10886538401508009</v>
      </c>
      <c r="L64" s="28">
        <f>SUM(L44:L63)</f>
        <v>-217730.76803016019</v>
      </c>
      <c r="M64" s="26" t="s">
        <v>301</v>
      </c>
      <c r="N64" s="27">
        <f>IF(COUNT(N44:N63), SUM(N44:N63) / COUNT(N44:N63), 0)</f>
        <v>-0.10913330710605953</v>
      </c>
      <c r="O64" s="28">
        <f>SUM(O44:O63)</f>
        <v>-218266.61421211908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204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45310000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3.311624E-4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2021-06-12(토) 오전 00:00</v>
      </c>
      <c r="C69" s="291"/>
      <c r="D69" s="263" t="str">
        <f>TEXT($G$1, "[$-ko-KR]yyyy-mm-dd(ddd) ") &amp; "오후 14:00"</f>
        <v>2021-06-12(토) 오후 14:00</v>
      </c>
      <c r="E69" s="264"/>
      <c r="F69" s="265"/>
      <c r="G69" s="263" t="str">
        <f>TEXT($G$1, "[$-ko-KR]yyyy-mm-dd(ddd) ") &amp; "오후 19:00"</f>
        <v>2021-06-12(토) 오후 19:00</v>
      </c>
      <c r="H69" s="264"/>
      <c r="I69" s="265"/>
      <c r="J69" s="263" t="str">
        <f>TEXT($G$1, "[$-ko-KR]yyyy-mm-dd(ddd) ") &amp; "오후 21:00"</f>
        <v>2021-06-12(토) 오후 21:00</v>
      </c>
      <c r="K69" s="264"/>
      <c r="L69" s="265"/>
      <c r="M69" s="263" t="str">
        <f>TEXT($G$1+1, "[$-ko-KR]yyyy-mm-dd(ddd) ") &amp; "오전 00:00"</f>
        <v>2021-06-13(일)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5" t="s">
        <v>58</v>
      </c>
      <c r="H70" s="206" t="s">
        <v>298</v>
      </c>
      <c r="I70" s="20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88</v>
      </c>
      <c r="B71" s="124">
        <v>372</v>
      </c>
      <c r="C71" s="76">
        <v>0.15170278640000001</v>
      </c>
      <c r="D71" s="13">
        <v>346</v>
      </c>
      <c r="E71" s="14">
        <f>IF(ISNUMBER(D71), (D71 - $B71) / $B71, "")</f>
        <v>-6.9892473118279563E-2</v>
      </c>
      <c r="F71" s="16">
        <f>IF(ISNUMBER(D71), $B91 * E71, "")</f>
        <v>-6989.2473118279568</v>
      </c>
      <c r="G71" s="29">
        <v>334</v>
      </c>
      <c r="H71" s="14">
        <f>IF(ISNUMBER(G71), (G71 - $B71) / $B71, "")</f>
        <v>-0.10215053763440861</v>
      </c>
      <c r="I71" s="100">
        <f>IF(ISNUMBER(G71), $B91 * H71, "")</f>
        <v>-10215.053763440861</v>
      </c>
      <c r="J71" s="13">
        <v>335</v>
      </c>
      <c r="K71" s="14">
        <f>IF(ISNUMBER(J71), (J71 - $B71) / $B71, "")</f>
        <v>-9.9462365591397844E-2</v>
      </c>
      <c r="L71" s="16">
        <f>IF(ISNUMBER(J71), $B91 * K71, "")</f>
        <v>-9946.2365591397847</v>
      </c>
      <c r="M71" s="29">
        <v>333</v>
      </c>
      <c r="N71" s="14">
        <f>IF(ISNUMBER(M71), (M71 - $B71) / $B71, "")</f>
        <v>-0.10483870967741936</v>
      </c>
      <c r="O71" s="16">
        <f>IF(ISNUMBER(M71), $B91 * N71, "")</f>
        <v>-10483.870967741936</v>
      </c>
      <c r="Q71" s="249"/>
      <c r="R71" s="249"/>
      <c r="S71" s="249"/>
    </row>
    <row r="72" spans="1:19" ht="17.25" thickBot="1">
      <c r="A72" s="162" t="s">
        <v>116</v>
      </c>
      <c r="B72" s="126">
        <v>374</v>
      </c>
      <c r="C72" s="77">
        <v>6.25E-2</v>
      </c>
      <c r="D72" s="15">
        <v>306</v>
      </c>
      <c r="E72" s="32">
        <f t="shared" ref="E72:E75" si="30">IF(ISNUMBER(D72), (D72 - $B72) / $B72, "")</f>
        <v>-0.18181818181818182</v>
      </c>
      <c r="F72" s="18">
        <f>IF(ISNUMBER(D72), $B91 * E72, "")</f>
        <v>-18181.818181818184</v>
      </c>
      <c r="G72" s="31">
        <v>308</v>
      </c>
      <c r="H72" s="32">
        <f t="shared" ref="H72:H75" si="31">IF(ISNUMBER(G72), (G72 - $B72) / $B72, "")</f>
        <v>-0.17647058823529413</v>
      </c>
      <c r="I72" s="101">
        <f>IF(ISNUMBER(G72), $B91 * H72, "")</f>
        <v>-17647.058823529413</v>
      </c>
      <c r="J72" s="15">
        <v>313</v>
      </c>
      <c r="K72" s="32">
        <f t="shared" ref="K72:K75" si="32">IF(ISNUMBER(J72), (J72 - $B72) / $B72, "")</f>
        <v>-0.16310160427807488</v>
      </c>
      <c r="L72" s="18">
        <f>IF(ISNUMBER(J72), $B91 * K72, "")</f>
        <v>-16310.160427807488</v>
      </c>
      <c r="M72" s="31">
        <v>313</v>
      </c>
      <c r="N72" s="32">
        <f t="shared" ref="N72:N75" si="33">IF(ISNUMBER(M72), (M72 - $B72) / $B72, "")</f>
        <v>-0.16310160427807488</v>
      </c>
      <c r="O72" s="18">
        <f>IF(ISNUMBER(M72), $B91 * N72, "")</f>
        <v>-16310.160427807488</v>
      </c>
      <c r="Q72" s="249"/>
      <c r="R72" s="249"/>
      <c r="S72" s="249"/>
    </row>
    <row r="73" spans="1:19" ht="17.25" thickBot="1">
      <c r="A73" s="162" t="s">
        <v>61</v>
      </c>
      <c r="B73" s="126">
        <v>850</v>
      </c>
      <c r="C73" s="77">
        <v>4.2944785300000003E-2</v>
      </c>
      <c r="D73" s="15">
        <v>748</v>
      </c>
      <c r="E73" s="32">
        <f t="shared" si="30"/>
        <v>-0.12</v>
      </c>
      <c r="F73" s="18">
        <f>IF(ISNUMBER(D73), $B91 * E73, "")</f>
        <v>-12000</v>
      </c>
      <c r="G73" s="31">
        <v>756</v>
      </c>
      <c r="H73" s="32">
        <f t="shared" si="31"/>
        <v>-0.11058823529411765</v>
      </c>
      <c r="I73" s="101">
        <f>IF(ISNUMBER(G73), $B91 * H73, "")</f>
        <v>-11058.823529411766</v>
      </c>
      <c r="J73" s="15">
        <v>774</v>
      </c>
      <c r="K73" s="32">
        <f t="shared" si="32"/>
        <v>-8.9411764705882357E-2</v>
      </c>
      <c r="L73" s="18">
        <f>IF(ISNUMBER(J73), $B91 * K73, "")</f>
        <v>-8941.176470588236</v>
      </c>
      <c r="M73" s="31">
        <v>778</v>
      </c>
      <c r="N73" s="32">
        <f t="shared" si="33"/>
        <v>-8.4705882352941173E-2</v>
      </c>
      <c r="O73" s="18">
        <f>IF(ISNUMBER(M73), $B91 * N73, "")</f>
        <v>-8470.5882352941171</v>
      </c>
      <c r="Q73" s="239"/>
      <c r="R73" s="239"/>
      <c r="S73" s="239"/>
    </row>
    <row r="74" spans="1:19" ht="17.25" thickBot="1">
      <c r="A74" s="162" t="s">
        <v>80</v>
      </c>
      <c r="B74" s="126">
        <v>805</v>
      </c>
      <c r="C74" s="77">
        <v>3.4704370200000001E-2</v>
      </c>
      <c r="D74" s="15">
        <v>702</v>
      </c>
      <c r="E74" s="32">
        <f t="shared" si="30"/>
        <v>-0.12795031055900621</v>
      </c>
      <c r="F74" s="18">
        <f>IF(ISNUMBER(D74), $B91 * E74, "")</f>
        <v>-12795.031055900621</v>
      </c>
      <c r="G74" s="31">
        <v>704</v>
      </c>
      <c r="H74" s="32">
        <f t="shared" si="31"/>
        <v>-0.12546583850931678</v>
      </c>
      <c r="I74" s="101">
        <f>IF(ISNUMBER(G74), $B91 * H74, "")</f>
        <v>-12546.583850931678</v>
      </c>
      <c r="J74" s="15">
        <v>726</v>
      </c>
      <c r="K74" s="32">
        <f t="shared" si="32"/>
        <v>-9.8136645962732916E-2</v>
      </c>
      <c r="L74" s="18">
        <f>IF(ISNUMBER(J74), $B91 * K74, "")</f>
        <v>-9813.664596273291</v>
      </c>
      <c r="M74" s="31">
        <v>731</v>
      </c>
      <c r="N74" s="32">
        <f t="shared" si="33"/>
        <v>-9.1925465838509315E-2</v>
      </c>
      <c r="O74" s="18">
        <f>IF(ISNUMBER(M74), $B91 * N74, "")</f>
        <v>-9192.5465838509317</v>
      </c>
      <c r="Q74" s="239"/>
      <c r="R74" s="239"/>
      <c r="S74" s="239"/>
    </row>
    <row r="75" spans="1:19" ht="17.25" thickBot="1">
      <c r="A75" s="163" t="s">
        <v>136</v>
      </c>
      <c r="B75" s="128">
        <v>129</v>
      </c>
      <c r="C75" s="78">
        <v>1.5748031499999999E-2</v>
      </c>
      <c r="D75" s="20">
        <v>112</v>
      </c>
      <c r="E75" s="21">
        <f t="shared" si="30"/>
        <v>-0.13178294573643412</v>
      </c>
      <c r="F75" s="22">
        <f>IF(ISNUMBER(D75), $B91 * E75, "")</f>
        <v>-13178.294573643412</v>
      </c>
      <c r="G75" s="30">
        <v>110</v>
      </c>
      <c r="H75" s="21">
        <f t="shared" si="31"/>
        <v>-0.14728682170542637</v>
      </c>
      <c r="I75" s="105">
        <f>IF(ISNUMBER(G75), $B91 * H75, "")</f>
        <v>-14728.682170542637</v>
      </c>
      <c r="J75" s="20">
        <v>115</v>
      </c>
      <c r="K75" s="21">
        <f t="shared" si="32"/>
        <v>-0.10852713178294573</v>
      </c>
      <c r="L75" s="22">
        <f>IF(ISNUMBER(J75), $B91 * K75, "")</f>
        <v>-10852.713178294574</v>
      </c>
      <c r="M75" s="30">
        <v>115</v>
      </c>
      <c r="N75" s="21">
        <f t="shared" si="33"/>
        <v>-0.10852713178294573</v>
      </c>
      <c r="O75" s="22">
        <f>IF(ISNUMBER(M75), $B91 * N75, "")</f>
        <v>-10852.713178294574</v>
      </c>
      <c r="Q75" s="239"/>
      <c r="R75" s="239"/>
      <c r="S75" s="239"/>
    </row>
    <row r="76" spans="1:19" ht="17.25" thickBot="1">
      <c r="A76" s="162" t="s">
        <v>120</v>
      </c>
      <c r="B76" s="129">
        <v>139</v>
      </c>
      <c r="C76" s="80">
        <v>7.2463768E-3</v>
      </c>
      <c r="D76" s="106">
        <v>131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130</v>
      </c>
      <c r="H76" s="107">
        <f>IF(ISNUMBER(G76), (G76 - $B76) / $B76, "")</f>
        <v>-6.4748201438848921E-2</v>
      </c>
      <c r="I76" s="110">
        <f>IF(ISNUMBER(G76), $B91 * H76, "")</f>
        <v>-6474.8201438848919</v>
      </c>
      <c r="J76" s="106">
        <v>131</v>
      </c>
      <c r="K76" s="107">
        <f>IF(ISNUMBER(J76), (J76 - $B76) / $B76, "")</f>
        <v>-5.7553956834532377E-2</v>
      </c>
      <c r="L76" s="108">
        <f>IF(ISNUMBER(J76), $B91 * K76, "")</f>
        <v>-5755.3956834532373</v>
      </c>
      <c r="M76" s="109">
        <v>131</v>
      </c>
      <c r="N76" s="107">
        <f>IF(ISNUMBER(M76), (M76 - $B76) / $B76, "")</f>
        <v>-5.7553956834532377E-2</v>
      </c>
      <c r="O76" s="108">
        <f>IF(ISNUMBER(M76), $B91 * N76, "")</f>
        <v>-5755.3956834532373</v>
      </c>
      <c r="Q76" s="239"/>
      <c r="R76" s="239"/>
      <c r="S76" s="239"/>
    </row>
    <row r="77" spans="1:19" ht="17.25" thickBot="1">
      <c r="A77" s="162" t="s">
        <v>54</v>
      </c>
      <c r="B77" s="126">
        <v>240</v>
      </c>
      <c r="C77" s="77">
        <v>0</v>
      </c>
      <c r="D77" s="15">
        <v>210</v>
      </c>
      <c r="E77" s="32">
        <f t="shared" ref="E77:E80" si="34">IF(ISNUMBER(D77), (D77 - $B77) / $B77, "")</f>
        <v>-0.125</v>
      </c>
      <c r="F77" s="18">
        <f>IF(ISNUMBER(D77), $B91 * E77, "")</f>
        <v>-12500</v>
      </c>
      <c r="G77" s="31">
        <v>213</v>
      </c>
      <c r="H77" s="32">
        <f t="shared" ref="H77:H80" si="35">IF(ISNUMBER(G77), (G77 - $B77) / $B77, "")</f>
        <v>-0.1125</v>
      </c>
      <c r="I77" s="101">
        <f>IF(ISNUMBER(G77), $B91 * H77, "")</f>
        <v>-11250</v>
      </c>
      <c r="J77" s="15">
        <v>219</v>
      </c>
      <c r="K77" s="32">
        <f t="shared" ref="K77:K80" si="36">IF(ISNUMBER(J77), (J77 - $B77) / $B77, "")</f>
        <v>-8.7499999999999994E-2</v>
      </c>
      <c r="L77" s="18">
        <f>IF(ISNUMBER(J77), $B91 * K77, "")</f>
        <v>-8750</v>
      </c>
      <c r="M77" s="31">
        <v>216</v>
      </c>
      <c r="N77" s="32">
        <f t="shared" ref="N77:N80" si="37">IF(ISNUMBER(M77), (M77 - $B77) / $B77, "")</f>
        <v>-0.1</v>
      </c>
      <c r="O77" s="18">
        <f>IF(ISNUMBER(M77), $B91 * N77, "")</f>
        <v>-10000</v>
      </c>
      <c r="Q77" s="239"/>
      <c r="R77" s="239"/>
      <c r="S77" s="239"/>
    </row>
    <row r="78" spans="1:19" ht="17.25" thickBot="1">
      <c r="A78" s="162" t="s">
        <v>132</v>
      </c>
      <c r="B78" s="126">
        <v>129</v>
      </c>
      <c r="C78" s="77">
        <v>-1.52671756E-2</v>
      </c>
      <c r="D78" s="15">
        <v>116</v>
      </c>
      <c r="E78" s="32">
        <f t="shared" si="34"/>
        <v>-0.10077519379844961</v>
      </c>
      <c r="F78" s="18">
        <f>IF(ISNUMBER(D78), $B91 * E78, "")</f>
        <v>-10077.519379844962</v>
      </c>
      <c r="G78" s="31">
        <v>117</v>
      </c>
      <c r="H78" s="32">
        <f t="shared" si="35"/>
        <v>-9.3023255813953487E-2</v>
      </c>
      <c r="I78" s="101">
        <f>IF(ISNUMBER(G78), $B91 * H78, "")</f>
        <v>-9302.3255813953492</v>
      </c>
      <c r="J78" s="15">
        <v>122</v>
      </c>
      <c r="K78" s="32">
        <f t="shared" si="36"/>
        <v>-5.4263565891472867E-2</v>
      </c>
      <c r="L78" s="18">
        <f>IF(ISNUMBER(J78), $B91 * K78, "")</f>
        <v>-5426.3565891472872</v>
      </c>
      <c r="M78" s="31">
        <v>121</v>
      </c>
      <c r="N78" s="32">
        <f t="shared" si="37"/>
        <v>-6.2015503875968991E-2</v>
      </c>
      <c r="O78" s="18">
        <f>IF(ISNUMBER(M78), $B91 * N78, "")</f>
        <v>-6201.5503875968989</v>
      </c>
      <c r="Q78" s="239"/>
      <c r="R78" s="239"/>
      <c r="S78" s="239"/>
    </row>
    <row r="79" spans="1:19" ht="17.25" thickBot="1">
      <c r="A79" s="162" t="s">
        <v>256</v>
      </c>
      <c r="B79" s="126">
        <v>163</v>
      </c>
      <c r="C79" s="77">
        <v>-1.8072289200000001E-2</v>
      </c>
      <c r="D79" s="15">
        <v>131</v>
      </c>
      <c r="E79" s="32">
        <f t="shared" si="34"/>
        <v>-0.19631901840490798</v>
      </c>
      <c r="F79" s="18">
        <f>IF(ISNUMBER(D79), $B91 * E79, "")</f>
        <v>-19631.901840490798</v>
      </c>
      <c r="G79" s="31">
        <v>132</v>
      </c>
      <c r="H79" s="32">
        <f t="shared" si="35"/>
        <v>-0.19018404907975461</v>
      </c>
      <c r="I79" s="101">
        <f>IF(ISNUMBER(G79), $B91 * H79, "")</f>
        <v>-19018.404907975462</v>
      </c>
      <c r="J79" s="15">
        <v>135</v>
      </c>
      <c r="K79" s="32">
        <f t="shared" si="36"/>
        <v>-0.17177914110429449</v>
      </c>
      <c r="L79" s="18">
        <f>IF(ISNUMBER(J79), $B91 * K79, "")</f>
        <v>-17177.91411042945</v>
      </c>
      <c r="M79" s="31">
        <v>138</v>
      </c>
      <c r="N79" s="32">
        <f t="shared" si="37"/>
        <v>-0.15337423312883436</v>
      </c>
      <c r="O79" s="18">
        <f>IF(ISNUMBER(M79), $B91 * N79, "")</f>
        <v>-15337.423312883437</v>
      </c>
      <c r="Q79" s="33"/>
      <c r="R79" s="33"/>
    </row>
    <row r="80" spans="1:19" ht="17.25" thickBot="1">
      <c r="A80" s="130" t="s">
        <v>51</v>
      </c>
      <c r="B80" s="131">
        <v>387</v>
      </c>
      <c r="C80" s="79">
        <v>-2.2727272699999999E-2</v>
      </c>
      <c r="D80" s="24">
        <v>357</v>
      </c>
      <c r="E80" s="25">
        <f t="shared" si="34"/>
        <v>-7.7519379844961239E-2</v>
      </c>
      <c r="F80" s="104">
        <f>IF(ISNUMBER(D80), $B91 * E80, "")</f>
        <v>-7751.937984496124</v>
      </c>
      <c r="G80" s="102">
        <v>361</v>
      </c>
      <c r="H80" s="25">
        <f t="shared" si="35"/>
        <v>-6.7183462532299745E-2</v>
      </c>
      <c r="I80" s="103">
        <f>IF(ISNUMBER(G80), $B91 * H80, "")</f>
        <v>-6718.3462532299745</v>
      </c>
      <c r="J80" s="24">
        <v>374</v>
      </c>
      <c r="K80" s="25">
        <f t="shared" si="36"/>
        <v>-3.3591731266149873E-2</v>
      </c>
      <c r="L80" s="104">
        <f>IF(ISNUMBER(J80), $B91 * K80, "")</f>
        <v>-3359.1731266149873</v>
      </c>
      <c r="M80" s="102">
        <v>380</v>
      </c>
      <c r="N80" s="25">
        <f t="shared" si="37"/>
        <v>-1.8087855297157621E-2</v>
      </c>
      <c r="O80" s="104">
        <f>IF(ISNUMBER(M80), $B91 * N80, "")</f>
        <v>-1808.7855297157621</v>
      </c>
      <c r="Q80" s="240"/>
      <c r="R80" s="241"/>
      <c r="S80" s="242"/>
    </row>
    <row r="81" spans="1:19">
      <c r="A81" s="161" t="s">
        <v>57</v>
      </c>
      <c r="B81" s="124">
        <v>194</v>
      </c>
      <c r="C81" s="76">
        <v>-2.5125628099999998E-2</v>
      </c>
      <c r="D81" s="13">
        <v>180</v>
      </c>
      <c r="E81" s="14">
        <f>IF(ISNUMBER(D81), (D81 - $B81) / $B81, "")</f>
        <v>-7.2164948453608241E-2</v>
      </c>
      <c r="F81" s="16">
        <f>IF(ISNUMBER(D81), $B91 * E81, "")</f>
        <v>-7216.494845360824</v>
      </c>
      <c r="G81" s="29">
        <v>181</v>
      </c>
      <c r="H81" s="14">
        <f>IF(ISNUMBER(G81), (G81 - $B81) / $B81, "")</f>
        <v>-6.7010309278350513E-2</v>
      </c>
      <c r="I81" s="100">
        <f>IF(ISNUMBER(G81), $B91 * H81, "")</f>
        <v>-6701.0309278350514</v>
      </c>
      <c r="J81" s="13">
        <v>185</v>
      </c>
      <c r="K81" s="14">
        <f>IF(ISNUMBER(J81), (J81 - $B81) / $B81, "")</f>
        <v>-4.6391752577319589E-2</v>
      </c>
      <c r="L81" s="16">
        <f>IF(ISNUMBER(J81), $B91 * K81, "")</f>
        <v>-4639.1752577319585</v>
      </c>
      <c r="M81" s="29">
        <v>184</v>
      </c>
      <c r="N81" s="14">
        <f>IF(ISNUMBER(M81), (M81 - $B81) / $B81, "")</f>
        <v>-5.1546391752577317E-2</v>
      </c>
      <c r="O81" s="16">
        <f>IF(ISNUMBER(M81), $B91 * N81, "")</f>
        <v>-5154.6391752577319</v>
      </c>
      <c r="Q81" s="243"/>
      <c r="R81" s="244"/>
      <c r="S81" s="245"/>
    </row>
    <row r="82" spans="1:19" ht="17.25" thickBot="1">
      <c r="A82" s="162" t="s">
        <v>148</v>
      </c>
      <c r="B82" s="126">
        <v>102</v>
      </c>
      <c r="C82" s="77">
        <v>-2.85714286E-2</v>
      </c>
      <c r="D82" s="15">
        <v>91</v>
      </c>
      <c r="E82" s="32">
        <f t="shared" ref="E82:E85" si="38">IF(ISNUMBER(D82), (D82 - $B82) / $B82, "")</f>
        <v>-0.10784313725490197</v>
      </c>
      <c r="F82" s="18">
        <f>IF(ISNUMBER(D82), $B91 * E82, "")</f>
        <v>-10784.313725490196</v>
      </c>
      <c r="G82" s="31">
        <v>93.7</v>
      </c>
      <c r="H82" s="32">
        <f t="shared" ref="H82:H85" si="39">IF(ISNUMBER(G82), (G82 - $B82) / $B82, "")</f>
        <v>-8.1372549019607818E-2</v>
      </c>
      <c r="I82" s="101">
        <f>IF(ISNUMBER(G82), $B91 * H82, "")</f>
        <v>-8137.2549019607814</v>
      </c>
      <c r="J82" s="15">
        <v>94.4</v>
      </c>
      <c r="K82" s="32">
        <f t="shared" ref="K82:K85" si="40">IF(ISNUMBER(J82), (J82 - $B82) / $B82, "")</f>
        <v>-7.4509803921568571E-2</v>
      </c>
      <c r="L82" s="18">
        <f>IF(ISNUMBER(J82), $B91 * K82, "")</f>
        <v>-7450.9803921568573</v>
      </c>
      <c r="M82" s="31">
        <v>97.6</v>
      </c>
      <c r="N82" s="32">
        <f t="shared" ref="N82:N85" si="41">IF(ISNUMBER(M82), (M82 - $B82) / $B82, "")</f>
        <v>-4.3137254901960839E-2</v>
      </c>
      <c r="O82" s="18">
        <f>IF(ISNUMBER(M82), $B91 * N82, "")</f>
        <v>-4313.7254901960841</v>
      </c>
      <c r="Q82" s="246"/>
      <c r="R82" s="247"/>
      <c r="S82" s="248"/>
    </row>
    <row r="83" spans="1:19" ht="17.25" thickBot="1">
      <c r="A83" s="162" t="s">
        <v>296</v>
      </c>
      <c r="B83" s="126">
        <v>370</v>
      </c>
      <c r="C83" s="77">
        <v>-2.8871391100000001E-2</v>
      </c>
      <c r="D83" s="15">
        <v>356</v>
      </c>
      <c r="E83" s="32">
        <f t="shared" si="38"/>
        <v>-3.783783783783784E-2</v>
      </c>
      <c r="F83" s="18">
        <f>IF(ISNUMBER(D83), $B91 * E83, "")</f>
        <v>-3783.7837837837842</v>
      </c>
      <c r="G83" s="31">
        <v>357</v>
      </c>
      <c r="H83" s="32">
        <f t="shared" si="39"/>
        <v>-3.5135135135135137E-2</v>
      </c>
      <c r="I83" s="101">
        <f>IF(ISNUMBER(G83), $B91 * H83, "")</f>
        <v>-3513.5135135135138</v>
      </c>
      <c r="J83" s="15">
        <v>361</v>
      </c>
      <c r="K83" s="32">
        <f t="shared" si="40"/>
        <v>-2.4324324324324326E-2</v>
      </c>
      <c r="L83" s="18">
        <f>IF(ISNUMBER(J83), $B91 * K83, "")</f>
        <v>-2432.4324324324325</v>
      </c>
      <c r="M83" s="31">
        <v>363</v>
      </c>
      <c r="N83" s="32">
        <f t="shared" si="41"/>
        <v>-1.891891891891892E-2</v>
      </c>
      <c r="O83" s="18">
        <f>IF(ISNUMBER(M83), $B91 * N83, "")</f>
        <v>-1891.8918918918921</v>
      </c>
      <c r="Q83" s="239"/>
      <c r="R83" s="239"/>
      <c r="S83" s="239"/>
    </row>
    <row r="84" spans="1:19" ht="17.25" thickBot="1">
      <c r="A84" s="162" t="s">
        <v>128</v>
      </c>
      <c r="B84" s="126">
        <v>324</v>
      </c>
      <c r="C84" s="77">
        <v>-5.2631578900000003E-2</v>
      </c>
      <c r="D84" s="15">
        <v>283</v>
      </c>
      <c r="E84" s="32">
        <f t="shared" si="38"/>
        <v>-0.12654320987654322</v>
      </c>
      <c r="F84" s="18">
        <f>IF(ISNUMBER(D84), $B91 * E84, "")</f>
        <v>-12654.320987654322</v>
      </c>
      <c r="G84" s="31">
        <v>292</v>
      </c>
      <c r="H84" s="32">
        <f t="shared" si="39"/>
        <v>-9.8765432098765427E-2</v>
      </c>
      <c r="I84" s="101">
        <f>IF(ISNUMBER(G84), $B91 * H84, "")</f>
        <v>-9876.5432098765432</v>
      </c>
      <c r="J84" s="15">
        <v>296</v>
      </c>
      <c r="K84" s="32">
        <f t="shared" si="40"/>
        <v>-8.6419753086419748E-2</v>
      </c>
      <c r="L84" s="18">
        <f>IF(ISNUMBER(J84), $B91 * K84, "")</f>
        <v>-8641.9753086419751</v>
      </c>
      <c r="M84" s="31">
        <v>298</v>
      </c>
      <c r="N84" s="32">
        <f t="shared" si="41"/>
        <v>-8.0246913580246909E-2</v>
      </c>
      <c r="O84" s="18">
        <f>IF(ISNUMBER(M84), $B91 * N84, "")</f>
        <v>-8024.691358024691</v>
      </c>
      <c r="Q84" s="249"/>
      <c r="R84" s="249"/>
      <c r="S84" s="249"/>
    </row>
    <row r="85" spans="1:19" ht="17.25" thickBot="1">
      <c r="A85" s="163" t="s">
        <v>270</v>
      </c>
      <c r="B85" s="128">
        <v>328</v>
      </c>
      <c r="C85" s="78">
        <v>-6.2857142899999996E-2</v>
      </c>
      <c r="D85" s="20">
        <v>295</v>
      </c>
      <c r="E85" s="21">
        <f t="shared" si="38"/>
        <v>-0.10060975609756098</v>
      </c>
      <c r="F85" s="22">
        <f>IF(ISNUMBER(D85), $B91 * E85, "")</f>
        <v>-10060.975609756098</v>
      </c>
      <c r="G85" s="30">
        <v>298</v>
      </c>
      <c r="H85" s="21">
        <f t="shared" si="39"/>
        <v>-9.1463414634146339E-2</v>
      </c>
      <c r="I85" s="105">
        <f>IF(ISNUMBER(G85), $B91 * H85, "")</f>
        <v>-9146.3414634146338</v>
      </c>
      <c r="J85" s="20">
        <v>300</v>
      </c>
      <c r="K85" s="21">
        <f t="shared" si="40"/>
        <v>-8.5365853658536592E-2</v>
      </c>
      <c r="L85" s="22">
        <f>IF(ISNUMBER(J85), $B91 * K85, "")</f>
        <v>-8536.5853658536598</v>
      </c>
      <c r="M85" s="30">
        <v>301</v>
      </c>
      <c r="N85" s="21">
        <f t="shared" si="41"/>
        <v>-8.2317073170731711E-2</v>
      </c>
      <c r="O85" s="22">
        <f>IF(ISNUMBER(M85), $B91 * N85, "")</f>
        <v>-8231.707317073171</v>
      </c>
      <c r="Q85" s="249"/>
      <c r="R85" s="249"/>
      <c r="S85" s="249"/>
    </row>
    <row r="86" spans="1:19" ht="17.25" thickBot="1">
      <c r="A86" s="162" t="s">
        <v>170</v>
      </c>
      <c r="B86" s="129">
        <v>265</v>
      </c>
      <c r="C86" s="80">
        <v>-7.0175438600000001E-2</v>
      </c>
      <c r="D86" s="106">
        <v>230</v>
      </c>
      <c r="E86" s="107">
        <f>IF(ISNUMBER(D86), (D86 - $B86) / $B86, "")</f>
        <v>-0.13207547169811321</v>
      </c>
      <c r="F86" s="108">
        <f>IF(ISNUMBER(D86), $B91 * E86, "")</f>
        <v>-13207.54716981132</v>
      </c>
      <c r="G86" s="109">
        <v>232</v>
      </c>
      <c r="H86" s="107">
        <f>IF(ISNUMBER(G86), (G86 - $B86) / $B86, "")</f>
        <v>-0.12452830188679245</v>
      </c>
      <c r="I86" s="110">
        <f>IF(ISNUMBER(G86), $B91 * H86, "")</f>
        <v>-12452.830188679245</v>
      </c>
      <c r="J86" s="106">
        <v>235</v>
      </c>
      <c r="K86" s="107">
        <f>IF(ISNUMBER(J86), (J86 - $B86) / $B86, "")</f>
        <v>-0.11320754716981132</v>
      </c>
      <c r="L86" s="108">
        <f>IF(ISNUMBER(J86), $B91 * K86, "")</f>
        <v>-11320.754716981133</v>
      </c>
      <c r="M86" s="109">
        <v>237</v>
      </c>
      <c r="N86" s="107">
        <f>IF(ISNUMBER(M86), (M86 - $B86) / $B86, "")</f>
        <v>-0.10566037735849057</v>
      </c>
      <c r="O86" s="108">
        <f>IF(ISNUMBER(M86), $B91 * N86, "")</f>
        <v>-10566.037735849057</v>
      </c>
      <c r="Q86" s="239"/>
      <c r="R86" s="239"/>
      <c r="S86" s="239"/>
    </row>
    <row r="87" spans="1:19" ht="17.25" thickBot="1">
      <c r="A87" s="162" t="s">
        <v>182</v>
      </c>
      <c r="B87" s="126">
        <v>259</v>
      </c>
      <c r="C87" s="77">
        <v>-7.1684587800000005E-2</v>
      </c>
      <c r="D87" s="15">
        <v>220</v>
      </c>
      <c r="E87" s="32">
        <f t="shared" ref="E87:E90" si="42">IF(ISNUMBER(D87), (D87 - $B87) / $B87, "")</f>
        <v>-0.15057915057915058</v>
      </c>
      <c r="F87" s="18">
        <f>IF(ISNUMBER(D87), $B91 * E87, "")</f>
        <v>-15057.915057915059</v>
      </c>
      <c r="G87" s="31">
        <v>221</v>
      </c>
      <c r="H87" s="32">
        <f t="shared" ref="H87:H90" si="43">IF(ISNUMBER(G87), (G87 - $B87) / $B87, "")</f>
        <v>-0.14671814671814673</v>
      </c>
      <c r="I87" s="101">
        <f>IF(ISNUMBER(G87), $B91 * H87, "")</f>
        <v>-14671.814671814673</v>
      </c>
      <c r="J87" s="15">
        <v>225</v>
      </c>
      <c r="K87" s="32">
        <f t="shared" ref="K87:K90" si="44">IF(ISNUMBER(J87), (J87 - $B87) / $B87, "")</f>
        <v>-0.13127413127413126</v>
      </c>
      <c r="L87" s="18">
        <f>IF(ISNUMBER(J87), $B91 * K87, "")</f>
        <v>-13127.413127413127</v>
      </c>
      <c r="M87" s="31">
        <v>226</v>
      </c>
      <c r="N87" s="32">
        <f t="shared" ref="N87:N90" si="45">IF(ISNUMBER(M87), (M87 - $B87) / $B87, "")</f>
        <v>-0.12741312741312741</v>
      </c>
      <c r="O87" s="18">
        <f>IF(ISNUMBER(M87), $B91 * N87, "")</f>
        <v>-12741.31274131274</v>
      </c>
      <c r="Q87" s="239"/>
      <c r="R87" s="239"/>
      <c r="S87" s="239"/>
    </row>
    <row r="88" spans="1:19" ht="17.25" thickBot="1">
      <c r="A88" s="162" t="s">
        <v>262</v>
      </c>
      <c r="B88" s="126">
        <v>536</v>
      </c>
      <c r="C88" s="77">
        <v>-7.74526678E-2</v>
      </c>
      <c r="D88" s="15">
        <v>462</v>
      </c>
      <c r="E88" s="32">
        <f t="shared" si="42"/>
        <v>-0.13805970149253732</v>
      </c>
      <c r="F88" s="18">
        <f>IF(ISNUMBER(D88), $B91 * E88, "")</f>
        <v>-13805.970149253732</v>
      </c>
      <c r="G88" s="31">
        <v>452</v>
      </c>
      <c r="H88" s="32">
        <f t="shared" si="43"/>
        <v>-0.15671641791044777</v>
      </c>
      <c r="I88" s="101">
        <f>IF(ISNUMBER(G88), $B91 * H88, "")</f>
        <v>-15671.641791044776</v>
      </c>
      <c r="J88" s="15">
        <v>458</v>
      </c>
      <c r="K88" s="32">
        <f t="shared" si="44"/>
        <v>-0.1455223880597015</v>
      </c>
      <c r="L88" s="18">
        <f>IF(ISNUMBER(J88), $B91 * K88, "")</f>
        <v>-14552.23880597015</v>
      </c>
      <c r="M88" s="31">
        <v>458</v>
      </c>
      <c r="N88" s="32">
        <f t="shared" si="45"/>
        <v>-0.1455223880597015</v>
      </c>
      <c r="O88" s="18">
        <f>IF(ISNUMBER(M88), $B91 * N88, "")</f>
        <v>-14552.23880597015</v>
      </c>
      <c r="Q88" s="239"/>
      <c r="R88" s="239"/>
      <c r="S88" s="239"/>
    </row>
    <row r="89" spans="1:19">
      <c r="A89" s="162" t="s">
        <v>230</v>
      </c>
      <c r="B89" s="126">
        <v>104</v>
      </c>
      <c r="C89" s="77">
        <v>-8.7719298200000004E-2</v>
      </c>
      <c r="D89" s="15">
        <v>87.4</v>
      </c>
      <c r="E89" s="32">
        <f t="shared" si="42"/>
        <v>-0.15961538461538455</v>
      </c>
      <c r="F89" s="18">
        <f>IF(ISNUMBER(D89), $B91 * E89, "")</f>
        <v>-15961.538461538456</v>
      </c>
      <c r="G89" s="31">
        <v>87.5</v>
      </c>
      <c r="H89" s="32">
        <f t="shared" si="43"/>
        <v>-0.15865384615384615</v>
      </c>
      <c r="I89" s="101">
        <f>IF(ISNUMBER(G89), $B91 * H89, "")</f>
        <v>-15865.384615384615</v>
      </c>
      <c r="J89" s="15">
        <v>88.1</v>
      </c>
      <c r="K89" s="32">
        <f t="shared" si="44"/>
        <v>-0.15288461538461545</v>
      </c>
      <c r="L89" s="18">
        <f>IF(ISNUMBER(J89), $B91 * K89, "")</f>
        <v>-15288.461538461544</v>
      </c>
      <c r="M89" s="31">
        <v>90.1</v>
      </c>
      <c r="N89" s="32">
        <f t="shared" si="45"/>
        <v>-0.13365384615384621</v>
      </c>
      <c r="O89" s="18">
        <f>IF(ISNUMBER(M89), $B91 * N89, "")</f>
        <v>-13365.384615384621</v>
      </c>
      <c r="Q89" s="228"/>
      <c r="R89" s="229"/>
      <c r="S89" s="230"/>
    </row>
    <row r="90" spans="1:19" ht="17.25" thickBot="1">
      <c r="A90" s="130" t="s">
        <v>258</v>
      </c>
      <c r="B90" s="131">
        <v>418</v>
      </c>
      <c r="C90" s="79">
        <v>-9.1304347800000005E-2</v>
      </c>
      <c r="D90" s="24">
        <v>376</v>
      </c>
      <c r="E90" s="25">
        <f t="shared" si="42"/>
        <v>-0.10047846889952153</v>
      </c>
      <c r="F90" s="104">
        <f>IF(ISNUMBER(D90), $B91 * E90, "")</f>
        <v>-10047.846889952152</v>
      </c>
      <c r="G90" s="102">
        <v>379</v>
      </c>
      <c r="H90" s="25">
        <f t="shared" si="43"/>
        <v>-9.3301435406698566E-2</v>
      </c>
      <c r="I90" s="103">
        <f>IF(ISNUMBER(G90), $B91 * H90, "")</f>
        <v>-9330.1435406698565</v>
      </c>
      <c r="J90" s="24">
        <v>383</v>
      </c>
      <c r="K90" s="25">
        <f t="shared" si="44"/>
        <v>-8.3732057416267949E-2</v>
      </c>
      <c r="L90" s="104">
        <f>IF(ISNUMBER(J90), $B91 * K90, "")</f>
        <v>-8373.2057416267944</v>
      </c>
      <c r="M90" s="102">
        <v>380</v>
      </c>
      <c r="N90" s="25">
        <f t="shared" si="45"/>
        <v>-9.0909090909090912E-2</v>
      </c>
      <c r="O90" s="104">
        <f>IF(ISNUMBER(M90), $B91 * N90, "")</f>
        <v>-9090.9090909090919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-0.11572092634599562</v>
      </c>
      <c r="F91" s="28">
        <f>SUM(F71:F90)</f>
        <v>-231441.85269199123</v>
      </c>
      <c r="G91" s="26" t="s">
        <v>301</v>
      </c>
      <c r="H91" s="27">
        <f>IF(COUNT(H71:H90), SUM(H71:H90) / COUNT(H71:H90), 0)</f>
        <v>-0.11216329892426787</v>
      </c>
      <c r="I91" s="28">
        <f>SUM(I71:I90)</f>
        <v>-224326.59784853572</v>
      </c>
      <c r="J91" s="26" t="s">
        <v>301</v>
      </c>
      <c r="K91" s="27">
        <f>IF(COUNT(K71:K90), SUM(K71:K90) / COUNT(K71:K90), 0)</f>
        <v>-9.5348006714508965E-2</v>
      </c>
      <c r="L91" s="28">
        <f>SUM(L71:L90)</f>
        <v>-190696.01342901797</v>
      </c>
      <c r="M91" s="26" t="s">
        <v>301</v>
      </c>
      <c r="N91" s="27">
        <f>IF(COUNT(N71:N90), SUM(N71:N90) / COUNT(N71:N90), 0)</f>
        <v>-9.1172786264253777E-2</v>
      </c>
      <c r="O91" s="28">
        <f>SUM(O71:O90)</f>
        <v>-182345.57252850762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204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45310000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3.311624E-4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2021-06-12(토) 오전 00:00</v>
      </c>
      <c r="C96" s="291"/>
      <c r="D96" s="263" t="str">
        <f>TEXT($G$1, "[$-ko-KR]yyyy-mm-dd(ddd) ") &amp; "오후 14:00"</f>
        <v>2021-06-12(토) 오후 14:00</v>
      </c>
      <c r="E96" s="264"/>
      <c r="F96" s="265"/>
      <c r="G96" s="263" t="str">
        <f>TEXT($G$1, "[$-ko-KR]yyyy-mm-dd(ddd) ") &amp; "오후 19:00"</f>
        <v>2021-06-12(토) 오후 19:00</v>
      </c>
      <c r="H96" s="264"/>
      <c r="I96" s="265"/>
      <c r="J96" s="263" t="str">
        <f>TEXT($G$1, "[$-ko-KR]yyyy-mm-dd(ddd) ") &amp; "오후 21:00"</f>
        <v>2021-06-12(토) 오후 21:00</v>
      </c>
      <c r="K96" s="264"/>
      <c r="L96" s="265"/>
      <c r="M96" s="263" t="str">
        <f>TEXT($G$1+1, "[$-ko-KR]yyyy-mm-dd(ddd) ") &amp; "오전 00:00"</f>
        <v>2021-06-13(일)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5" t="s">
        <v>58</v>
      </c>
      <c r="H97" s="206" t="s">
        <v>298</v>
      </c>
      <c r="I97" s="20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266</v>
      </c>
      <c r="B98" s="124">
        <v>70.8</v>
      </c>
      <c r="C98" s="76">
        <v>0.2421052632</v>
      </c>
      <c r="D98" s="13">
        <v>55.8</v>
      </c>
      <c r="E98" s="14">
        <f>IF(ISNUMBER(D98), (D98 - $B98) / $B98, "")</f>
        <v>-0.21186440677966104</v>
      </c>
      <c r="F98" s="16">
        <f>IF(ISNUMBER(D98), $B118 * E98, "")</f>
        <v>-21186.440677966104</v>
      </c>
      <c r="G98" s="29">
        <v>55.5</v>
      </c>
      <c r="H98" s="14">
        <f>IF(ISNUMBER(G98), (G98 - $B98) / $B98, "")</f>
        <v>-0.21610169491525422</v>
      </c>
      <c r="I98" s="100">
        <f>IF(ISNUMBER(G98), $B118 * H98, "")</f>
        <v>-21610.169491525423</v>
      </c>
      <c r="J98" s="13">
        <v>56.3</v>
      </c>
      <c r="K98" s="14">
        <f>IF(ISNUMBER(J98), (J98 - $B98) / $B98, "")</f>
        <v>-0.20480225988700565</v>
      </c>
      <c r="L98" s="16">
        <f>IF(ISNUMBER(J98), $B118 * K98, "")</f>
        <v>-20480.225988700564</v>
      </c>
      <c r="M98" s="29">
        <v>56.6</v>
      </c>
      <c r="N98" s="14">
        <f>IF(ISNUMBER(M98), (M98 - $B98) / $B98, "")</f>
        <v>-0.20056497175141239</v>
      </c>
      <c r="O98" s="16">
        <f>IF(ISNUMBER(M98), $B118 * N98, "")</f>
        <v>-20056.497175141238</v>
      </c>
      <c r="Q98" s="249"/>
      <c r="R98" s="249"/>
      <c r="S98" s="249"/>
    </row>
    <row r="99" spans="1:19" ht="17.25" thickBot="1">
      <c r="A99" s="162" t="s">
        <v>88</v>
      </c>
      <c r="B99" s="126">
        <v>372</v>
      </c>
      <c r="C99" s="77">
        <v>0.15170278640000001</v>
      </c>
      <c r="D99" s="15">
        <v>346</v>
      </c>
      <c r="E99" s="32">
        <f t="shared" ref="E99:E102" si="46">IF(ISNUMBER(D99), (D99 - $B99) / $B99, "")</f>
        <v>-6.9892473118279563E-2</v>
      </c>
      <c r="F99" s="18">
        <f>IF(ISNUMBER(D99), $B118 * E99, "")</f>
        <v>-6989.2473118279568</v>
      </c>
      <c r="G99" s="31">
        <v>334</v>
      </c>
      <c r="H99" s="32">
        <f t="shared" ref="H99:H102" si="47">IF(ISNUMBER(G99), (G99 - $B99) / $B99, "")</f>
        <v>-0.10215053763440861</v>
      </c>
      <c r="I99" s="101">
        <f>IF(ISNUMBER(G99), $B118 * H99, "")</f>
        <v>-10215.053763440861</v>
      </c>
      <c r="J99" s="15">
        <v>335</v>
      </c>
      <c r="K99" s="32">
        <f t="shared" ref="K99:K102" si="48">IF(ISNUMBER(J99), (J99 - $B99) / $B99, "")</f>
        <v>-9.9462365591397844E-2</v>
      </c>
      <c r="L99" s="18">
        <f>IF(ISNUMBER(J99), $B118 * K99, "")</f>
        <v>-9946.2365591397847</v>
      </c>
      <c r="M99" s="31">
        <v>333</v>
      </c>
      <c r="N99" s="32">
        <f t="shared" ref="N99:N102" si="49">IF(ISNUMBER(M99), (M99 - $B99) / $B99, "")</f>
        <v>-0.10483870967741936</v>
      </c>
      <c r="O99" s="18">
        <f>IF(ISNUMBER(M99), $B118 * N99, "")</f>
        <v>-10483.870967741936</v>
      </c>
      <c r="Q99" s="249"/>
      <c r="R99" s="249"/>
      <c r="S99" s="249"/>
    </row>
    <row r="100" spans="1:19" ht="17.25" thickBot="1">
      <c r="A100" s="162" t="s">
        <v>158</v>
      </c>
      <c r="B100" s="126">
        <v>5095</v>
      </c>
      <c r="C100" s="77">
        <v>0.1040086674</v>
      </c>
      <c r="D100" s="15">
        <v>4455</v>
      </c>
      <c r="E100" s="32">
        <f t="shared" si="46"/>
        <v>-0.12561334641805691</v>
      </c>
      <c r="F100" s="18">
        <f>IF(ISNUMBER(D100), $B118 * E100, "")</f>
        <v>-12561.334641805692</v>
      </c>
      <c r="G100" s="31">
        <v>4495</v>
      </c>
      <c r="H100" s="32">
        <f t="shared" si="47"/>
        <v>-0.11776251226692837</v>
      </c>
      <c r="I100" s="101">
        <f>IF(ISNUMBER(G100), $B118 * H100, "")</f>
        <v>-11776.251226692837</v>
      </c>
      <c r="J100" s="15">
        <v>4530</v>
      </c>
      <c r="K100" s="32">
        <f t="shared" si="48"/>
        <v>-0.11089303238469088</v>
      </c>
      <c r="L100" s="18">
        <f>IF(ISNUMBER(J100), $B118 * K100, "")</f>
        <v>-11089.303238469089</v>
      </c>
      <c r="M100" s="31">
        <v>4480</v>
      </c>
      <c r="N100" s="32">
        <f t="shared" si="49"/>
        <v>-0.12070657507360157</v>
      </c>
      <c r="O100" s="18">
        <f>IF(ISNUMBER(M100), $B118 * N100, "")</f>
        <v>-12070.657507360156</v>
      </c>
      <c r="Q100" s="239"/>
      <c r="R100" s="239"/>
      <c r="S100" s="239"/>
    </row>
    <row r="101" spans="1:19" ht="17.25" thickBot="1">
      <c r="A101" s="162" t="s">
        <v>160</v>
      </c>
      <c r="B101" s="126">
        <v>1640</v>
      </c>
      <c r="C101" s="77">
        <v>8.2508250800000002E-2</v>
      </c>
      <c r="D101" s="15">
        <v>1370</v>
      </c>
      <c r="E101" s="32">
        <f t="shared" si="46"/>
        <v>-0.16463414634146342</v>
      </c>
      <c r="F101" s="18">
        <f>IF(ISNUMBER(D101), $B118 * E101, "")</f>
        <v>-16463.414634146342</v>
      </c>
      <c r="G101" s="31">
        <v>1395</v>
      </c>
      <c r="H101" s="32">
        <f t="shared" si="47"/>
        <v>-0.14939024390243902</v>
      </c>
      <c r="I101" s="101">
        <f>IF(ISNUMBER(G101), $B118 * H101, "")</f>
        <v>-14939.024390243902</v>
      </c>
      <c r="J101" s="15">
        <v>1440</v>
      </c>
      <c r="K101" s="32">
        <f t="shared" si="48"/>
        <v>-0.12195121951219512</v>
      </c>
      <c r="L101" s="18">
        <f>IF(ISNUMBER(J101), $B118 * K101, "")</f>
        <v>-12195.121951219511</v>
      </c>
      <c r="M101" s="31">
        <v>1440</v>
      </c>
      <c r="N101" s="32">
        <f t="shared" si="49"/>
        <v>-0.12195121951219512</v>
      </c>
      <c r="O101" s="18">
        <f>IF(ISNUMBER(M101), $B118 * N101, "")</f>
        <v>-12195.121951219511</v>
      </c>
      <c r="Q101" s="239"/>
      <c r="R101" s="239"/>
      <c r="S101" s="239"/>
    </row>
    <row r="102" spans="1:19" ht="17.25" thickBot="1">
      <c r="A102" s="163" t="s">
        <v>206</v>
      </c>
      <c r="B102" s="128">
        <v>15770</v>
      </c>
      <c r="C102" s="78">
        <v>7.4250681200000002E-2</v>
      </c>
      <c r="D102" s="20">
        <v>13480</v>
      </c>
      <c r="E102" s="21">
        <f t="shared" si="46"/>
        <v>-0.14521242866201647</v>
      </c>
      <c r="F102" s="22">
        <f>IF(ISNUMBER(D102), $B118 * E102, "")</f>
        <v>-14521.242866201648</v>
      </c>
      <c r="G102" s="30">
        <v>13610</v>
      </c>
      <c r="H102" s="21">
        <f t="shared" si="47"/>
        <v>-0.13696892834495877</v>
      </c>
      <c r="I102" s="105">
        <f>IF(ISNUMBER(G102), $B118 * H102, "")</f>
        <v>-13696.892834495877</v>
      </c>
      <c r="J102" s="20">
        <v>13620</v>
      </c>
      <c r="K102" s="21">
        <f t="shared" si="48"/>
        <v>-0.13633481293595434</v>
      </c>
      <c r="L102" s="22">
        <f>IF(ISNUMBER(J102), $B118 * K102, "")</f>
        <v>-13633.481293595434</v>
      </c>
      <c r="M102" s="30">
        <v>13780</v>
      </c>
      <c r="N102" s="21">
        <f t="shared" si="49"/>
        <v>-0.12618896639188332</v>
      </c>
      <c r="O102" s="22">
        <f>IF(ISNUMBER(M102), $B118 * N102, "")</f>
        <v>-12618.896639188331</v>
      </c>
      <c r="Q102" s="239"/>
      <c r="R102" s="239"/>
      <c r="S102" s="239"/>
    </row>
    <row r="103" spans="1:19" ht="17.25" thickBot="1">
      <c r="A103" s="162" t="s">
        <v>116</v>
      </c>
      <c r="B103" s="129">
        <v>374</v>
      </c>
      <c r="C103" s="80">
        <v>6.25E-2</v>
      </c>
      <c r="D103" s="106">
        <v>306</v>
      </c>
      <c r="E103" s="107">
        <f>IF(ISNUMBER(D103), (D103 - $B103) / $B103, "")</f>
        <v>-0.18181818181818182</v>
      </c>
      <c r="F103" s="108">
        <f>IF(ISNUMBER(D103), $B118 * E103, "")</f>
        <v>-18181.818181818184</v>
      </c>
      <c r="G103" s="109">
        <v>308</v>
      </c>
      <c r="H103" s="107">
        <f>IF(ISNUMBER(G103), (G103 - $B103) / $B103, "")</f>
        <v>-0.17647058823529413</v>
      </c>
      <c r="I103" s="110">
        <f>IF(ISNUMBER(G103), $B118 * H103, "")</f>
        <v>-17647.058823529413</v>
      </c>
      <c r="J103" s="106">
        <v>313</v>
      </c>
      <c r="K103" s="107">
        <f>IF(ISNUMBER(J103), (J103 - $B103) / $B103, "")</f>
        <v>-0.16310160427807488</v>
      </c>
      <c r="L103" s="108">
        <f>IF(ISNUMBER(J103), $B118 * K103, "")</f>
        <v>-16310.160427807488</v>
      </c>
      <c r="M103" s="109">
        <v>313</v>
      </c>
      <c r="N103" s="107">
        <f>IF(ISNUMBER(M103), (M103 - $B103) / $B103, "")</f>
        <v>-0.16310160427807488</v>
      </c>
      <c r="O103" s="108">
        <f>IF(ISNUMBER(M103), $B118 * N103, "")</f>
        <v>-16310.160427807488</v>
      </c>
      <c r="Q103" s="239"/>
      <c r="R103" s="239"/>
      <c r="S103" s="239"/>
    </row>
    <row r="104" spans="1:19" ht="17.25" thickBot="1">
      <c r="A104" s="162" t="s">
        <v>61</v>
      </c>
      <c r="B104" s="126">
        <v>850</v>
      </c>
      <c r="C104" s="77">
        <v>4.2944785300000003E-2</v>
      </c>
      <c r="D104" s="15">
        <v>748</v>
      </c>
      <c r="E104" s="32">
        <f t="shared" ref="E104:E107" si="50">IF(ISNUMBER(D104), (D104 - $B104) / $B104, "")</f>
        <v>-0.12</v>
      </c>
      <c r="F104" s="18">
        <f>IF(ISNUMBER(D104), $B118 * E104, "")</f>
        <v>-12000</v>
      </c>
      <c r="G104" s="31">
        <v>756</v>
      </c>
      <c r="H104" s="32">
        <f t="shared" ref="H104:H107" si="51">IF(ISNUMBER(G104), (G104 - $B104) / $B104, "")</f>
        <v>-0.11058823529411765</v>
      </c>
      <c r="I104" s="101">
        <f>IF(ISNUMBER(G104), $B118 * H104, "")</f>
        <v>-11058.823529411766</v>
      </c>
      <c r="J104" s="15">
        <v>774</v>
      </c>
      <c r="K104" s="32">
        <f t="shared" ref="K104:K107" si="52">IF(ISNUMBER(J104), (J104 - $B104) / $B104, "")</f>
        <v>-8.9411764705882357E-2</v>
      </c>
      <c r="L104" s="18">
        <f>IF(ISNUMBER(J104), $B118 * K104, "")</f>
        <v>-8941.176470588236</v>
      </c>
      <c r="M104" s="31">
        <v>778</v>
      </c>
      <c r="N104" s="32">
        <f t="shared" ref="N104:N107" si="53">IF(ISNUMBER(M104), (M104 - $B104) / $B104, "")</f>
        <v>-8.4705882352941173E-2</v>
      </c>
      <c r="O104" s="18">
        <f>IF(ISNUMBER(M104), $B118 * N104, "")</f>
        <v>-8470.5882352941171</v>
      </c>
      <c r="Q104" s="239"/>
      <c r="R104" s="239"/>
      <c r="S104" s="239"/>
    </row>
    <row r="105" spans="1:19" ht="17.25" thickBot="1">
      <c r="A105" s="162" t="s">
        <v>80</v>
      </c>
      <c r="B105" s="126">
        <v>805</v>
      </c>
      <c r="C105" s="77">
        <v>3.4704370200000001E-2</v>
      </c>
      <c r="D105" s="15">
        <v>702</v>
      </c>
      <c r="E105" s="32">
        <f t="shared" si="50"/>
        <v>-0.12795031055900621</v>
      </c>
      <c r="F105" s="18">
        <f>IF(ISNUMBER(D105), $B118 * E105, "")</f>
        <v>-12795.031055900621</v>
      </c>
      <c r="G105" s="31">
        <v>704</v>
      </c>
      <c r="H105" s="32">
        <f t="shared" si="51"/>
        <v>-0.12546583850931678</v>
      </c>
      <c r="I105" s="101">
        <f>IF(ISNUMBER(G105), $B118 * H105, "")</f>
        <v>-12546.583850931678</v>
      </c>
      <c r="J105" s="15">
        <v>726</v>
      </c>
      <c r="K105" s="32">
        <f t="shared" si="52"/>
        <v>-9.8136645962732916E-2</v>
      </c>
      <c r="L105" s="18">
        <f>IF(ISNUMBER(J105), $B118 * K105, "")</f>
        <v>-9813.664596273291</v>
      </c>
      <c r="M105" s="31">
        <v>731</v>
      </c>
      <c r="N105" s="32">
        <f t="shared" si="53"/>
        <v>-9.1925465838509315E-2</v>
      </c>
      <c r="O105" s="18">
        <f>IF(ISNUMBER(M105), $B118 * N105, "")</f>
        <v>-9192.5465838509317</v>
      </c>
      <c r="Q105" s="239"/>
      <c r="R105" s="239"/>
      <c r="S105" s="239"/>
    </row>
    <row r="106" spans="1:19" ht="17.25" thickBot="1">
      <c r="A106" s="162" t="s">
        <v>136</v>
      </c>
      <c r="B106" s="126">
        <v>129</v>
      </c>
      <c r="C106" s="77">
        <v>1.5748031499999999E-2</v>
      </c>
      <c r="D106" s="15">
        <v>112</v>
      </c>
      <c r="E106" s="32">
        <f t="shared" si="50"/>
        <v>-0.13178294573643412</v>
      </c>
      <c r="F106" s="18">
        <f>IF(ISNUMBER(D106), $B118 * E106, "")</f>
        <v>-13178.294573643412</v>
      </c>
      <c r="G106" s="31">
        <v>110</v>
      </c>
      <c r="H106" s="32">
        <f t="shared" si="51"/>
        <v>-0.14728682170542637</v>
      </c>
      <c r="I106" s="101">
        <f>IF(ISNUMBER(G106), $B118 * H106, "")</f>
        <v>-14728.682170542637</v>
      </c>
      <c r="J106" s="15">
        <v>115</v>
      </c>
      <c r="K106" s="32">
        <f t="shared" si="52"/>
        <v>-0.10852713178294573</v>
      </c>
      <c r="L106" s="18">
        <f>IF(ISNUMBER(J106), $B118 * K106, "")</f>
        <v>-10852.713178294574</v>
      </c>
      <c r="M106" s="31">
        <v>115</v>
      </c>
      <c r="N106" s="32">
        <f t="shared" si="53"/>
        <v>-0.10852713178294573</v>
      </c>
      <c r="O106" s="18">
        <f>IF(ISNUMBER(M106), $B118 * N106, "")</f>
        <v>-10852.713178294574</v>
      </c>
      <c r="Q106" s="33"/>
      <c r="R106" s="33"/>
    </row>
    <row r="107" spans="1:19" ht="17.25" thickBot="1">
      <c r="A107" s="130" t="s">
        <v>90</v>
      </c>
      <c r="B107" s="131">
        <v>195600</v>
      </c>
      <c r="C107" s="79">
        <v>1.50492994E-2</v>
      </c>
      <c r="D107" s="24">
        <v>186300</v>
      </c>
      <c r="E107" s="25">
        <f t="shared" si="50"/>
        <v>-4.7546012269938653E-2</v>
      </c>
      <c r="F107" s="104">
        <f>IF(ISNUMBER(D107), $B118 * E107, "")</f>
        <v>-4754.6012269938656</v>
      </c>
      <c r="G107" s="102">
        <v>185300</v>
      </c>
      <c r="H107" s="25">
        <f t="shared" si="51"/>
        <v>-5.2658486707566461E-2</v>
      </c>
      <c r="I107" s="103">
        <f>IF(ISNUMBER(G107), $B118 * H107, "")</f>
        <v>-5265.8486707566462</v>
      </c>
      <c r="J107" s="24">
        <v>189300</v>
      </c>
      <c r="K107" s="25">
        <f t="shared" si="52"/>
        <v>-3.2208588957055216E-2</v>
      </c>
      <c r="L107" s="104">
        <f>IF(ISNUMBER(J107), $B118 * K107, "")</f>
        <v>-3220.8588957055217</v>
      </c>
      <c r="M107" s="102">
        <v>188350</v>
      </c>
      <c r="N107" s="25">
        <f t="shared" si="53"/>
        <v>-3.7065439672801639E-2</v>
      </c>
      <c r="O107" s="104">
        <f>IF(ISNUMBER(M107), $B118 * N107, "")</f>
        <v>-3706.543967280164</v>
      </c>
      <c r="Q107" s="240"/>
      <c r="R107" s="241"/>
      <c r="S107" s="242"/>
    </row>
    <row r="108" spans="1:19">
      <c r="A108" s="161" t="s">
        <v>164</v>
      </c>
      <c r="B108" s="124">
        <v>16660</v>
      </c>
      <c r="C108" s="76">
        <v>1.39987827E-2</v>
      </c>
      <c r="D108" s="13">
        <v>15710</v>
      </c>
      <c r="E108" s="14">
        <f>IF(ISNUMBER(D108), (D108 - $B108) / $B108, "")</f>
        <v>-5.7022809123649459E-2</v>
      </c>
      <c r="F108" s="16">
        <f>IF(ISNUMBER(D108), $B118 * E108, "")</f>
        <v>-5702.2809123649458</v>
      </c>
      <c r="G108" s="29">
        <v>16550</v>
      </c>
      <c r="H108" s="14">
        <f>IF(ISNUMBER(G108), (G108 - $B108) / $B108, "")</f>
        <v>-6.6026410564225691E-3</v>
      </c>
      <c r="I108" s="100">
        <f>IF(ISNUMBER(G108), $B118 * H108, "")</f>
        <v>-660.26410564225694</v>
      </c>
      <c r="J108" s="13">
        <v>16880</v>
      </c>
      <c r="K108" s="14">
        <f>IF(ISNUMBER(J108), (J108 - $B108) / $B108, "")</f>
        <v>1.3205282112845138E-2</v>
      </c>
      <c r="L108" s="16">
        <f>IF(ISNUMBER(J108), $B118 * K108, "")</f>
        <v>1320.5282112845139</v>
      </c>
      <c r="M108" s="29">
        <v>17420</v>
      </c>
      <c r="N108" s="14">
        <f>IF(ISNUMBER(M108), (M108 - $B108) / $B108, "")</f>
        <v>4.561824729891957E-2</v>
      </c>
      <c r="O108" s="16">
        <f>IF(ISNUMBER(M108), $B118 * N108, "")</f>
        <v>4561.8247298919568</v>
      </c>
      <c r="Q108" s="243"/>
      <c r="R108" s="244"/>
      <c r="S108" s="245"/>
    </row>
    <row r="109" spans="1:19" ht="17.25" thickBot="1">
      <c r="A109" s="162" t="s">
        <v>166</v>
      </c>
      <c r="B109" s="126">
        <v>1170</v>
      </c>
      <c r="C109" s="77">
        <v>1.2987013E-2</v>
      </c>
      <c r="D109" s="15">
        <v>1015</v>
      </c>
      <c r="E109" s="32">
        <f t="shared" ref="E109:E112" si="54">IF(ISNUMBER(D109), (D109 - $B109) / $B109, "")</f>
        <v>-0.13247863247863248</v>
      </c>
      <c r="F109" s="18">
        <f>IF(ISNUMBER(D109), $B118 * E109, "")</f>
        <v>-13247.863247863248</v>
      </c>
      <c r="G109" s="31">
        <v>1035</v>
      </c>
      <c r="H109" s="32">
        <f t="shared" ref="H109:H112" si="55">IF(ISNUMBER(G109), (G109 - $B109) / $B109, "")</f>
        <v>-0.11538461538461539</v>
      </c>
      <c r="I109" s="101">
        <f>IF(ISNUMBER(G109), $B118 * H109, "")</f>
        <v>-11538.461538461539</v>
      </c>
      <c r="J109" s="15">
        <v>1050</v>
      </c>
      <c r="K109" s="32">
        <f t="shared" ref="K109:K112" si="56">IF(ISNUMBER(J109), (J109 - $B109) / $B109, "")</f>
        <v>-0.10256410256410256</v>
      </c>
      <c r="L109" s="18">
        <f>IF(ISNUMBER(J109), $B118 * K109, "")</f>
        <v>-10256.410256410256</v>
      </c>
      <c r="M109" s="31">
        <v>1060</v>
      </c>
      <c r="N109" s="32">
        <f t="shared" ref="N109:N112" si="57">IF(ISNUMBER(M109), (M109 - $B109) / $B109, "")</f>
        <v>-9.4017094017094016E-2</v>
      </c>
      <c r="O109" s="18">
        <f>IF(ISNUMBER(M109), $B118 * N109, "")</f>
        <v>-9401.7094017094023</v>
      </c>
      <c r="Q109" s="246"/>
      <c r="R109" s="247"/>
      <c r="S109" s="248"/>
    </row>
    <row r="110" spans="1:19" ht="17.25" thickBot="1">
      <c r="A110" s="162" t="s">
        <v>49</v>
      </c>
      <c r="B110" s="126">
        <v>43170000</v>
      </c>
      <c r="C110" s="77">
        <v>7.7971799000000003E-3</v>
      </c>
      <c r="D110" s="15">
        <v>41164000</v>
      </c>
      <c r="E110" s="32">
        <f t="shared" si="54"/>
        <v>-4.6467454250637016E-2</v>
      </c>
      <c r="F110" s="18">
        <f>IF(ISNUMBER(D110), $B118 * E110, "")</f>
        <v>-4646.745425063702</v>
      </c>
      <c r="G110" s="31">
        <v>41199000</v>
      </c>
      <c r="H110" s="32">
        <f t="shared" si="55"/>
        <v>-4.5656706045865185E-2</v>
      </c>
      <c r="I110" s="101">
        <f>IF(ISNUMBER(G110), $B118 * H110, "")</f>
        <v>-4565.6706045865185</v>
      </c>
      <c r="J110" s="15">
        <v>41639000</v>
      </c>
      <c r="K110" s="32">
        <f t="shared" si="56"/>
        <v>-3.5464442900162152E-2</v>
      </c>
      <c r="L110" s="18">
        <f>IF(ISNUMBER(J110), $B118 * K110, "")</f>
        <v>-3546.4442900162153</v>
      </c>
      <c r="M110" s="31">
        <v>41418000</v>
      </c>
      <c r="N110" s="32">
        <f t="shared" si="57"/>
        <v>-4.0583738707435722E-2</v>
      </c>
      <c r="O110" s="18">
        <f>IF(ISNUMBER(M110), $B118 * N110, "")</f>
        <v>-4058.3738707435723</v>
      </c>
      <c r="Q110" s="239"/>
      <c r="R110" s="239"/>
      <c r="S110" s="239"/>
    </row>
    <row r="111" spans="1:19" ht="17.25" thickBot="1">
      <c r="A111" s="162" t="s">
        <v>120</v>
      </c>
      <c r="B111" s="126">
        <v>139</v>
      </c>
      <c r="C111" s="77">
        <v>7.2463768E-3</v>
      </c>
      <c r="D111" s="15">
        <v>131</v>
      </c>
      <c r="E111" s="32">
        <f t="shared" si="54"/>
        <v>-5.7553956834532377E-2</v>
      </c>
      <c r="F111" s="18">
        <f>IF(ISNUMBER(D111), $B118 * E111, "")</f>
        <v>-5755.3956834532373</v>
      </c>
      <c r="G111" s="31">
        <v>130</v>
      </c>
      <c r="H111" s="32">
        <f t="shared" si="55"/>
        <v>-6.4748201438848921E-2</v>
      </c>
      <c r="I111" s="101">
        <f>IF(ISNUMBER(G111), $B118 * H111, "")</f>
        <v>-6474.8201438848919</v>
      </c>
      <c r="J111" s="15">
        <v>131</v>
      </c>
      <c r="K111" s="32">
        <f t="shared" si="56"/>
        <v>-5.7553956834532377E-2</v>
      </c>
      <c r="L111" s="18">
        <f>IF(ISNUMBER(J111), $B118 * K111, "")</f>
        <v>-5755.3956834532373</v>
      </c>
      <c r="M111" s="31">
        <v>131</v>
      </c>
      <c r="N111" s="32">
        <f t="shared" si="57"/>
        <v>-5.7553956834532377E-2</v>
      </c>
      <c r="O111" s="18">
        <f>IF(ISNUMBER(M111), $B118 * N111, "")</f>
        <v>-5755.3956834532373</v>
      </c>
      <c r="Q111" s="249"/>
      <c r="R111" s="249"/>
      <c r="S111" s="249"/>
    </row>
    <row r="112" spans="1:19" ht="17.25" thickBot="1">
      <c r="A112" s="163" t="s">
        <v>86</v>
      </c>
      <c r="B112" s="128">
        <v>5950</v>
      </c>
      <c r="C112" s="78">
        <v>8.4104290000000005E-4</v>
      </c>
      <c r="D112" s="20">
        <v>5460</v>
      </c>
      <c r="E112" s="21">
        <f t="shared" si="54"/>
        <v>-8.2352941176470587E-2</v>
      </c>
      <c r="F112" s="22">
        <f>IF(ISNUMBER(D112), $B118 * E112, "")</f>
        <v>-8235.2941176470595</v>
      </c>
      <c r="G112" s="30">
        <v>5500</v>
      </c>
      <c r="H112" s="21">
        <f t="shared" si="55"/>
        <v>-7.5630252100840331E-2</v>
      </c>
      <c r="I112" s="105">
        <f>IF(ISNUMBER(G112), $B118 * H112, "")</f>
        <v>-7563.0252100840335</v>
      </c>
      <c r="J112" s="20">
        <v>5625</v>
      </c>
      <c r="K112" s="21">
        <f t="shared" si="56"/>
        <v>-5.4621848739495799E-2</v>
      </c>
      <c r="L112" s="22">
        <f>IF(ISNUMBER(J112), $B118 * K112, "")</f>
        <v>-5462.1848739495799</v>
      </c>
      <c r="M112" s="30">
        <v>5620</v>
      </c>
      <c r="N112" s="21">
        <f t="shared" si="57"/>
        <v>-5.5462184873949577E-2</v>
      </c>
      <c r="O112" s="22">
        <f>IF(ISNUMBER(M112), $B118 * N112, "")</f>
        <v>-5546.2184873949573</v>
      </c>
      <c r="Q112" s="249"/>
      <c r="R112" s="249"/>
      <c r="S112" s="249"/>
    </row>
    <row r="113" spans="1:19" ht="17.25" thickBot="1">
      <c r="A113" s="162" t="s">
        <v>54</v>
      </c>
      <c r="B113" s="129">
        <v>240</v>
      </c>
      <c r="C113" s="80">
        <v>0</v>
      </c>
      <c r="D113" s="106">
        <v>210</v>
      </c>
      <c r="E113" s="107">
        <f>IF(ISNUMBER(D113), (D113 - $B113) / $B113, "")</f>
        <v>-0.125</v>
      </c>
      <c r="F113" s="108">
        <f>IF(ISNUMBER(D113), $B118 * E113, "")</f>
        <v>-12500</v>
      </c>
      <c r="G113" s="109">
        <v>213</v>
      </c>
      <c r="H113" s="107">
        <f>IF(ISNUMBER(G113), (G113 - $B113) / $B113, "")</f>
        <v>-0.1125</v>
      </c>
      <c r="I113" s="110">
        <f>IF(ISNUMBER(G113), $B118 * H113, "")</f>
        <v>-11250</v>
      </c>
      <c r="J113" s="106">
        <v>219</v>
      </c>
      <c r="K113" s="107">
        <f>IF(ISNUMBER(J113), (J113 - $B113) / $B113, "")</f>
        <v>-8.7499999999999994E-2</v>
      </c>
      <c r="L113" s="108">
        <f>IF(ISNUMBER(J113), $B118 * K113, "")</f>
        <v>-8750</v>
      </c>
      <c r="M113" s="109">
        <v>216</v>
      </c>
      <c r="N113" s="107">
        <f>IF(ISNUMBER(M113), (M113 - $B113) / $B113, "")</f>
        <v>-0.1</v>
      </c>
      <c r="O113" s="108">
        <f>IF(ISNUMBER(M113), $B118 * N113, "")</f>
        <v>-10000</v>
      </c>
      <c r="Q113" s="239"/>
      <c r="R113" s="239"/>
      <c r="S113" s="239"/>
    </row>
    <row r="114" spans="1:19" ht="17.25" thickBot="1">
      <c r="A114" s="162" t="s">
        <v>126</v>
      </c>
      <c r="B114" s="126">
        <v>27.2</v>
      </c>
      <c r="C114" s="77">
        <v>0</v>
      </c>
      <c r="D114" s="15">
        <v>23.5</v>
      </c>
      <c r="E114" s="32">
        <f t="shared" ref="E114:E117" si="58">IF(ISNUMBER(D114), (D114 - $B114) / $B114, "")</f>
        <v>-0.13602941176470587</v>
      </c>
      <c r="F114" s="18">
        <f>IF(ISNUMBER(D114), $B118 * E114, "")</f>
        <v>-13602.941176470587</v>
      </c>
      <c r="G114" s="31">
        <v>23.9</v>
      </c>
      <c r="H114" s="32">
        <f t="shared" ref="H114:H117" si="59">IF(ISNUMBER(G114), (G114 - $B114) / $B114, "")</f>
        <v>-0.12132352941176473</v>
      </c>
      <c r="I114" s="101">
        <f>IF(ISNUMBER(G114), $B118 * H114, "")</f>
        <v>-12132.352941176474</v>
      </c>
      <c r="J114" s="15">
        <v>24.3</v>
      </c>
      <c r="K114" s="32">
        <f t="shared" ref="K114:K117" si="60">IF(ISNUMBER(J114), (J114 - $B114) / $B114, "")</f>
        <v>-0.10661764705882348</v>
      </c>
      <c r="L114" s="18">
        <f>IF(ISNUMBER(J114), $B118 * K114, "")</f>
        <v>-10661.764705882348</v>
      </c>
      <c r="M114" s="31">
        <v>24.2</v>
      </c>
      <c r="N114" s="32">
        <f t="shared" ref="N114:N117" si="61">IF(ISNUMBER(M114), (M114 - $B114) / $B114, "")</f>
        <v>-0.11029411764705882</v>
      </c>
      <c r="O114" s="18">
        <f>IF(ISNUMBER(M114), $B118 * N114, "")</f>
        <v>-11029.411764705883</v>
      </c>
      <c r="Q114" s="239"/>
      <c r="R114" s="239"/>
      <c r="S114" s="239"/>
    </row>
    <row r="115" spans="1:19" ht="17.25" thickBot="1">
      <c r="A115" s="162" t="s">
        <v>102</v>
      </c>
      <c r="B115" s="126">
        <v>67810</v>
      </c>
      <c r="C115" s="77">
        <v>-3.6732294999999998E-3</v>
      </c>
      <c r="D115" s="15">
        <v>62770</v>
      </c>
      <c r="E115" s="32">
        <f t="shared" si="58"/>
        <v>-7.4325320749152046E-2</v>
      </c>
      <c r="F115" s="18">
        <f>IF(ISNUMBER(D115), $B118 * E115, "")</f>
        <v>-7432.5320749152042</v>
      </c>
      <c r="G115" s="31">
        <v>62970</v>
      </c>
      <c r="H115" s="32">
        <f t="shared" si="59"/>
        <v>-7.1375903259106324E-2</v>
      </c>
      <c r="I115" s="101">
        <f>IF(ISNUMBER(G115), $B118 * H115, "")</f>
        <v>-7137.5903259106326</v>
      </c>
      <c r="J115" s="15">
        <v>64660</v>
      </c>
      <c r="K115" s="32">
        <f t="shared" si="60"/>
        <v>-4.6453325468220029E-2</v>
      </c>
      <c r="L115" s="18">
        <f>IF(ISNUMBER(J115), $B118 * K115, "")</f>
        <v>-4645.3325468220028</v>
      </c>
      <c r="M115" s="31">
        <v>64440</v>
      </c>
      <c r="N115" s="32">
        <f t="shared" si="61"/>
        <v>-4.9697684707270311E-2</v>
      </c>
      <c r="O115" s="18">
        <f>IF(ISNUMBER(M115), $B118 * N115, "")</f>
        <v>-4969.7684707270309</v>
      </c>
      <c r="Q115" s="239"/>
      <c r="R115" s="239"/>
      <c r="S115" s="239"/>
    </row>
    <row r="116" spans="1:19">
      <c r="A116" s="162" t="s">
        <v>104</v>
      </c>
      <c r="B116" s="126">
        <v>1130</v>
      </c>
      <c r="C116" s="77">
        <v>-4.4052863000000001E-3</v>
      </c>
      <c r="D116" s="15">
        <v>1010</v>
      </c>
      <c r="E116" s="32">
        <f t="shared" si="58"/>
        <v>-0.10619469026548672</v>
      </c>
      <c r="F116" s="18">
        <f>IF(ISNUMBER(D116), $B118 * E116, "")</f>
        <v>-10619.469026548672</v>
      </c>
      <c r="G116" s="31">
        <v>1025</v>
      </c>
      <c r="H116" s="32">
        <f t="shared" si="59"/>
        <v>-9.2920353982300891E-2</v>
      </c>
      <c r="I116" s="101">
        <f>IF(ISNUMBER(G116), $B118 * H116, "")</f>
        <v>-9292.0353982300894</v>
      </c>
      <c r="J116" s="15">
        <v>1040</v>
      </c>
      <c r="K116" s="32">
        <f t="shared" si="60"/>
        <v>-7.9646017699115043E-2</v>
      </c>
      <c r="L116" s="18">
        <f>IF(ISNUMBER(J116), $B118 * K116, "")</f>
        <v>-7964.6017699115046</v>
      </c>
      <c r="M116" s="31">
        <v>1040</v>
      </c>
      <c r="N116" s="32">
        <f t="shared" si="61"/>
        <v>-7.9646017699115043E-2</v>
      </c>
      <c r="O116" s="18">
        <f>IF(ISNUMBER(M116), $B118 * N116, "")</f>
        <v>-7964.6017699115046</v>
      </c>
      <c r="Q116" s="228"/>
      <c r="R116" s="229"/>
      <c r="S116" s="230"/>
    </row>
    <row r="117" spans="1:19" ht="17.25" thickBot="1">
      <c r="A117" s="130" t="s">
        <v>130</v>
      </c>
      <c r="B117" s="131">
        <v>195500</v>
      </c>
      <c r="C117" s="79">
        <v>-4.5824847000000002E-3</v>
      </c>
      <c r="D117" s="24">
        <v>182000</v>
      </c>
      <c r="E117" s="25">
        <f t="shared" si="58"/>
        <v>-6.9053708439897693E-2</v>
      </c>
      <c r="F117" s="104">
        <f>IF(ISNUMBER(D117), $B118 * E117, "")</f>
        <v>-6905.3708439897691</v>
      </c>
      <c r="G117" s="102">
        <v>183550</v>
      </c>
      <c r="H117" s="25">
        <f t="shared" si="59"/>
        <v>-6.1125319693094628E-2</v>
      </c>
      <c r="I117" s="103">
        <f>IF(ISNUMBER(G117), $B118 * H117, "")</f>
        <v>-6112.5319693094625</v>
      </c>
      <c r="J117" s="24">
        <v>187000</v>
      </c>
      <c r="K117" s="25">
        <f t="shared" si="60"/>
        <v>-4.3478260869565216E-2</v>
      </c>
      <c r="L117" s="104">
        <f>IF(ISNUMBER(J117), $B118 * K117, "")</f>
        <v>-4347.826086956522</v>
      </c>
      <c r="M117" s="102">
        <v>188500</v>
      </c>
      <c r="N117" s="25">
        <f t="shared" si="61"/>
        <v>-3.5805626598465472E-2</v>
      </c>
      <c r="O117" s="104">
        <f>IF(ISNUMBER(M117), $B118 * N117, "")</f>
        <v>-3580.5626598465474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-0.11063965883931012</v>
      </c>
      <c r="F118" s="28">
        <f>SUM(F98:F117)</f>
        <v>-221279.31767862025</v>
      </c>
      <c r="G118" s="26" t="s">
        <v>301</v>
      </c>
      <c r="H118" s="27">
        <f>IF(COUNT(H98:H117), SUM(H98:H117) / COUNT(H98:H117), 0)</f>
        <v>-0.10510557049442848</v>
      </c>
      <c r="I118" s="28">
        <f>SUM(I98:I117)</f>
        <v>-210211.14098885693</v>
      </c>
      <c r="J118" s="26" t="s">
        <v>301</v>
      </c>
      <c r="K118" s="27">
        <f>IF(COUNT(K98:K117), SUM(K98:K117) / COUNT(K98:K117), 0)</f>
        <v>-8.8276187300955308E-2</v>
      </c>
      <c r="L118" s="28">
        <f>SUM(L98:L117)</f>
        <v>-176552.37460191065</v>
      </c>
      <c r="M118" s="26" t="s">
        <v>301</v>
      </c>
      <c r="N118" s="27">
        <f>IF(COUNT(N98:N117), SUM(N98:N117) / COUNT(N98:N117), 0)</f>
        <v>-8.6850907005889322E-2</v>
      </c>
      <c r="O118" s="28">
        <f>SUM(O98:O117)</f>
        <v>-173701.81401177862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204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45310000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3.311624E-4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2021-06-12(토) 오전 00:00</v>
      </c>
      <c r="C123" s="291"/>
      <c r="D123" s="263" t="str">
        <f>TEXT($G$1, "[$-ko-KR]yyyy-mm-dd(ddd) ") &amp; "오후 14:00"</f>
        <v>2021-06-12(토) 오후 14:00</v>
      </c>
      <c r="E123" s="264"/>
      <c r="F123" s="265"/>
      <c r="G123" s="263" t="str">
        <f>TEXT($G$1, "[$-ko-KR]yyyy-mm-dd(ddd) ") &amp; "오후 19:00"</f>
        <v>2021-06-12(토) 오후 19:00</v>
      </c>
      <c r="H123" s="264"/>
      <c r="I123" s="265"/>
      <c r="J123" s="263" t="str">
        <f>TEXT($G$1, "[$-ko-KR]yyyy-mm-dd(ddd) ") &amp; "오후 21:00"</f>
        <v>2021-06-12(토) 오후 21:00</v>
      </c>
      <c r="K123" s="264"/>
      <c r="L123" s="265"/>
      <c r="M123" s="263" t="str">
        <f>TEXT($G$1+1, "[$-ko-KR]yyyy-mm-dd(ddd) ") &amp; "오전 00:00"</f>
        <v>2021-06-13(일)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5" t="s">
        <v>58</v>
      </c>
      <c r="H124" s="206" t="s">
        <v>298</v>
      </c>
      <c r="I124" s="20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168</v>
      </c>
      <c r="B125" s="124">
        <v>90.5</v>
      </c>
      <c r="C125" s="76">
        <v>-5.0367261300000001E-2</v>
      </c>
      <c r="D125" s="13">
        <v>78.8</v>
      </c>
      <c r="E125" s="14">
        <f>IF(ISNUMBER(D125), (D125 - $B125) / $B125, "")</f>
        <v>-0.12928176795580112</v>
      </c>
      <c r="F125" s="16">
        <f>IF(ISNUMBER(D125), $B145 * E125, "")</f>
        <v>-12928.176795580113</v>
      </c>
      <c r="G125" s="29">
        <v>80</v>
      </c>
      <c r="H125" s="14">
        <f>IF(ISNUMBER(G125), (G125 - $B125) / $B125, "")</f>
        <v>-0.11602209944751381</v>
      </c>
      <c r="I125" s="100">
        <f>IF(ISNUMBER(G125), $B145 * H125, "")</f>
        <v>-11602.209944751381</v>
      </c>
      <c r="J125" s="13">
        <v>80.900000000000006</v>
      </c>
      <c r="K125" s="14">
        <f>IF(ISNUMBER(J125), (J125 - $B125) / $B125, "")</f>
        <v>-0.10607734806629827</v>
      </c>
      <c r="L125" s="16">
        <f>IF(ISNUMBER(J125), $B145 * K125, "")</f>
        <v>-10607.734806629827</v>
      </c>
      <c r="M125" s="29">
        <v>80.8</v>
      </c>
      <c r="N125" s="14">
        <f>IF(ISNUMBER(M125), (M125 - $B125) / $B125, "")</f>
        <v>-0.10718232044198898</v>
      </c>
      <c r="O125" s="16">
        <f>IF(ISNUMBER(M125), $B145 * N125, "")</f>
        <v>-10718.232044198898</v>
      </c>
      <c r="Q125" s="249"/>
      <c r="R125" s="249"/>
      <c r="S125" s="249"/>
    </row>
    <row r="126" spans="1:19" ht="17.25" thickBot="1">
      <c r="A126" s="162" t="s">
        <v>152</v>
      </c>
      <c r="B126" s="126">
        <v>18.3</v>
      </c>
      <c r="C126" s="77">
        <v>-5.18134715E-2</v>
      </c>
      <c r="D126" s="15">
        <v>16.5</v>
      </c>
      <c r="E126" s="32">
        <f t="shared" ref="E126:E129" si="62">IF(ISNUMBER(D126), (D126 - $B126) / $B126, "")</f>
        <v>-9.8360655737704958E-2</v>
      </c>
      <c r="F126" s="18">
        <f>IF(ISNUMBER(D126), $B145 * E126, "")</f>
        <v>-9836.0655737704965</v>
      </c>
      <c r="G126" s="31">
        <v>16.5</v>
      </c>
      <c r="H126" s="32">
        <f t="shared" ref="H126:H129" si="63">IF(ISNUMBER(G126), (G126 - $B126) / $B126, "")</f>
        <v>-9.8360655737704958E-2</v>
      </c>
      <c r="I126" s="101">
        <f>IF(ISNUMBER(G126), $B145 * H126, "")</f>
        <v>-9836.0655737704965</v>
      </c>
      <c r="J126" s="15">
        <v>17.399999999999999</v>
      </c>
      <c r="K126" s="32">
        <f t="shared" ref="K126:K129" si="64">IF(ISNUMBER(J126), (J126 - $B126) / $B126, "")</f>
        <v>-4.9180327868852576E-2</v>
      </c>
      <c r="L126" s="18">
        <f>IF(ISNUMBER(J126), $B145 * K126, "")</f>
        <v>-4918.0327868852573</v>
      </c>
      <c r="M126" s="31">
        <v>17.2</v>
      </c>
      <c r="N126" s="32">
        <f t="shared" ref="N126:N129" si="65">IF(ISNUMBER(M126), (M126 - $B126) / $B126, "")</f>
        <v>-6.0109289617486412E-2</v>
      </c>
      <c r="O126" s="18">
        <f>IF(ISNUMBER(M126), $B145 * N126, "")</f>
        <v>-6010.9289617486411</v>
      </c>
      <c r="Q126" s="249"/>
      <c r="R126" s="249"/>
      <c r="S126" s="249"/>
    </row>
    <row r="127" spans="1:19" ht="17.25" thickBot="1">
      <c r="A127" s="162" t="s">
        <v>220</v>
      </c>
      <c r="B127" s="126">
        <v>10.9</v>
      </c>
      <c r="C127" s="77">
        <v>-9.1666666699999996E-2</v>
      </c>
      <c r="D127" s="15">
        <v>9.75</v>
      </c>
      <c r="E127" s="32">
        <f t="shared" si="62"/>
        <v>-0.10550458715596334</v>
      </c>
      <c r="F127" s="18">
        <f>IF(ISNUMBER(D127), $B145 * E127, "")</f>
        <v>-10550.458715596335</v>
      </c>
      <c r="G127" s="31">
        <v>9.89</v>
      </c>
      <c r="H127" s="32">
        <f t="shared" si="63"/>
        <v>-9.2660550458715574E-2</v>
      </c>
      <c r="I127" s="101">
        <f>IF(ISNUMBER(G127), $B145 * H127, "")</f>
        <v>-9266.055045871557</v>
      </c>
      <c r="J127" s="15">
        <v>9.94</v>
      </c>
      <c r="K127" s="32">
        <f t="shared" si="64"/>
        <v>-8.8073394495412918E-2</v>
      </c>
      <c r="L127" s="18">
        <f>IF(ISNUMBER(J127), $B145 * K127, "")</f>
        <v>-8807.3394495412922</v>
      </c>
      <c r="M127" s="31">
        <v>10</v>
      </c>
      <c r="N127" s="32">
        <f t="shared" si="65"/>
        <v>-8.2568807339449574E-2</v>
      </c>
      <c r="O127" s="18">
        <f>IF(ISNUMBER(M127), $B145 * N127, "")</f>
        <v>-8256.8807339449577</v>
      </c>
      <c r="Q127" s="239"/>
      <c r="R127" s="239"/>
      <c r="S127" s="239"/>
    </row>
    <row r="128" spans="1:19" ht="17.25" thickBot="1">
      <c r="A128" s="162" t="s">
        <v>260</v>
      </c>
      <c r="B128" s="126">
        <v>60.9</v>
      </c>
      <c r="C128" s="77">
        <v>-9.7777777799999993E-2</v>
      </c>
      <c r="D128" s="15">
        <v>65.7</v>
      </c>
      <c r="E128" s="32">
        <f t="shared" si="62"/>
        <v>7.8817733990147854E-2</v>
      </c>
      <c r="F128" s="18">
        <f>IF(ISNUMBER(D128), $B145 * E128, "")</f>
        <v>7881.7733990147854</v>
      </c>
      <c r="G128" s="31">
        <v>57.5</v>
      </c>
      <c r="H128" s="32">
        <f t="shared" si="63"/>
        <v>-5.5829228243021327E-2</v>
      </c>
      <c r="I128" s="101">
        <f>IF(ISNUMBER(G128), $B145 * H128, "")</f>
        <v>-5582.9228243021325</v>
      </c>
      <c r="J128" s="15">
        <v>57.1</v>
      </c>
      <c r="K128" s="32">
        <f t="shared" si="64"/>
        <v>-6.239737274220028E-2</v>
      </c>
      <c r="L128" s="18">
        <f>IF(ISNUMBER(J128), $B145 * K128, "")</f>
        <v>-6239.7372742200278</v>
      </c>
      <c r="M128" s="31">
        <v>56.4</v>
      </c>
      <c r="N128" s="32">
        <f t="shared" si="65"/>
        <v>-7.3891625615763554E-2</v>
      </c>
      <c r="O128" s="18">
        <f>IF(ISNUMBER(M128), $B145 * N128, "")</f>
        <v>-7389.1625615763551</v>
      </c>
      <c r="Q128" s="239"/>
      <c r="R128" s="239"/>
      <c r="S128" s="239"/>
    </row>
    <row r="129" spans="1:19" ht="17.25" thickBot="1">
      <c r="A129" s="163" t="s">
        <v>154</v>
      </c>
      <c r="B129" s="128">
        <v>10.1</v>
      </c>
      <c r="C129" s="78">
        <v>-9.8214285700000001E-2</v>
      </c>
      <c r="D129" s="20">
        <v>8.5500000000000007</v>
      </c>
      <c r="E129" s="21">
        <f t="shared" si="62"/>
        <v>-0.15346534653465335</v>
      </c>
      <c r="F129" s="22">
        <f>IF(ISNUMBER(D129), $B145 * E129, "")</f>
        <v>-15346.534653465334</v>
      </c>
      <c r="G129" s="30">
        <v>8.49</v>
      </c>
      <c r="H129" s="21">
        <f t="shared" si="63"/>
        <v>-0.15940594059405935</v>
      </c>
      <c r="I129" s="105">
        <f>IF(ISNUMBER(G129), $B145 * H129, "")</f>
        <v>-15940.594059405936</v>
      </c>
      <c r="J129" s="20">
        <v>8.5</v>
      </c>
      <c r="K129" s="21">
        <f t="shared" si="64"/>
        <v>-0.15841584158415839</v>
      </c>
      <c r="L129" s="22">
        <f>IF(ISNUMBER(J129), $B145 * K129, "")</f>
        <v>-15841.584158415839</v>
      </c>
      <c r="M129" s="30">
        <v>8.5</v>
      </c>
      <c r="N129" s="21">
        <f t="shared" si="65"/>
        <v>-0.15841584158415839</v>
      </c>
      <c r="O129" s="22">
        <f>IF(ISNUMBER(M129), $B145 * N129, "")</f>
        <v>-15841.584158415839</v>
      </c>
      <c r="Q129" s="239"/>
      <c r="R129" s="239"/>
      <c r="S129" s="239"/>
    </row>
    <row r="130" spans="1:19" ht="17.25" thickBot="1">
      <c r="A130" s="162" t="s">
        <v>196</v>
      </c>
      <c r="B130" s="129">
        <v>10.3</v>
      </c>
      <c r="C130" s="80">
        <v>-0.1043478261</v>
      </c>
      <c r="D130" s="106">
        <v>8.18</v>
      </c>
      <c r="E130" s="107">
        <f>IF(ISNUMBER(D130), (D130 - $B130) / $B130, "")</f>
        <v>-0.20582524271844668</v>
      </c>
      <c r="F130" s="108">
        <f>IF(ISNUMBER(D130), $B145 * E130, "")</f>
        <v>-20582.524271844668</v>
      </c>
      <c r="G130" s="109">
        <v>8.24</v>
      </c>
      <c r="H130" s="107">
        <f>IF(ISNUMBER(G130), (G130 - $B130) / $B130, "")</f>
        <v>-0.20000000000000004</v>
      </c>
      <c r="I130" s="110">
        <f>IF(ISNUMBER(G130), $B145 * H130, "")</f>
        <v>-20000.000000000004</v>
      </c>
      <c r="J130" s="106">
        <v>8.3000000000000007</v>
      </c>
      <c r="K130" s="107">
        <f>IF(ISNUMBER(J130), (J130 - $B130) / $B130, "")</f>
        <v>-0.1941747572815534</v>
      </c>
      <c r="L130" s="108">
        <f>IF(ISNUMBER(J130), $B145 * K130, "")</f>
        <v>-19417.475728155339</v>
      </c>
      <c r="M130" s="109">
        <v>8.3699999999999992</v>
      </c>
      <c r="N130" s="107">
        <f>IF(ISNUMBER(M130), (M130 - $B130) / $B130, "")</f>
        <v>-0.18737864077669916</v>
      </c>
      <c r="O130" s="108">
        <f>IF(ISNUMBER(M130), $B145 * N130, "")</f>
        <v>-18737.864077669918</v>
      </c>
      <c r="Q130" s="239"/>
      <c r="R130" s="239"/>
      <c r="S130" s="239"/>
    </row>
    <row r="131" spans="1:19" ht="17.25" thickBot="1">
      <c r="A131" s="162" t="s">
        <v>212</v>
      </c>
      <c r="B131" s="126">
        <v>62.8</v>
      </c>
      <c r="C131" s="77">
        <v>-0.1104815864</v>
      </c>
      <c r="D131" s="15">
        <v>55.2</v>
      </c>
      <c r="E131" s="32">
        <f t="shared" ref="E131:E134" si="66">IF(ISNUMBER(D131), (D131 - $B131) / $B131, "")</f>
        <v>-0.12101910828025469</v>
      </c>
      <c r="F131" s="18">
        <f>IF(ISNUMBER(D131), $B145 * E131, "")</f>
        <v>-12101.91082802547</v>
      </c>
      <c r="G131" s="31">
        <v>51.4</v>
      </c>
      <c r="H131" s="32">
        <f t="shared" ref="H131:H134" si="67">IF(ISNUMBER(G131), (G131 - $B131) / $B131, "")</f>
        <v>-0.18152866242038215</v>
      </c>
      <c r="I131" s="101">
        <f>IF(ISNUMBER(G131), $B145 * H131, "")</f>
        <v>-18152.866242038217</v>
      </c>
      <c r="J131" s="15">
        <v>52.7</v>
      </c>
      <c r="K131" s="32">
        <f t="shared" ref="K131:K134" si="68">IF(ISNUMBER(J131), (J131 - $B131) / $B131, "")</f>
        <v>-0.16082802547770692</v>
      </c>
      <c r="L131" s="18">
        <f>IF(ISNUMBER(J131), $B145 * K131, "")</f>
        <v>-16082.802547770692</v>
      </c>
      <c r="M131" s="31">
        <v>53.3</v>
      </c>
      <c r="N131" s="32">
        <f t="shared" ref="N131:N134" si="69">IF(ISNUMBER(M131), (M131 - $B131) / $B131, "")</f>
        <v>-0.15127388535031847</v>
      </c>
      <c r="O131" s="18">
        <f>IF(ISNUMBER(M131), $B145 * N131, "")</f>
        <v>-15127.388535031847</v>
      </c>
      <c r="Q131" s="239"/>
      <c r="R131" s="239"/>
      <c r="S131" s="239"/>
    </row>
    <row r="132" spans="1:19" ht="17.25" thickBot="1">
      <c r="A132" s="162" t="s">
        <v>228</v>
      </c>
      <c r="B132" s="126">
        <v>9.1199999999999992</v>
      </c>
      <c r="C132" s="77">
        <v>-0.11456310679999999</v>
      </c>
      <c r="D132" s="15">
        <v>7.51</v>
      </c>
      <c r="E132" s="32">
        <f t="shared" si="66"/>
        <v>-0.17653508771929821</v>
      </c>
      <c r="F132" s="18">
        <f>IF(ISNUMBER(D132), $B145 * E132, "")</f>
        <v>-17653.508771929821</v>
      </c>
      <c r="G132" s="31">
        <v>7.54</v>
      </c>
      <c r="H132" s="32">
        <f t="shared" si="67"/>
        <v>-0.17324561403508765</v>
      </c>
      <c r="I132" s="101">
        <f>IF(ISNUMBER(G132), $B145 * H132, "")</f>
        <v>-17324.561403508764</v>
      </c>
      <c r="J132" s="15">
        <v>7.69</v>
      </c>
      <c r="K132" s="32">
        <f t="shared" si="68"/>
        <v>-0.15679824561403496</v>
      </c>
      <c r="L132" s="18">
        <f>IF(ISNUMBER(J132), $B145 * K132, "")</f>
        <v>-15679.824561403497</v>
      </c>
      <c r="M132" s="31">
        <v>7.77</v>
      </c>
      <c r="N132" s="32">
        <f t="shared" si="69"/>
        <v>-0.14802631578947364</v>
      </c>
      <c r="O132" s="18">
        <f>IF(ISNUMBER(M132), $B145 * N132, "")</f>
        <v>-14802.631578947365</v>
      </c>
      <c r="Q132" s="239"/>
      <c r="R132" s="239"/>
      <c r="S132" s="239"/>
    </row>
    <row r="133" spans="1:19" ht="17.25" thickBot="1">
      <c r="A133" s="162" t="s">
        <v>186</v>
      </c>
      <c r="B133" s="126">
        <v>15.4</v>
      </c>
      <c r="C133" s="77">
        <v>-0.12</v>
      </c>
      <c r="D133" s="15">
        <v>13.1</v>
      </c>
      <c r="E133" s="32">
        <f t="shared" si="66"/>
        <v>-0.1493506493506494</v>
      </c>
      <c r="F133" s="18">
        <f>IF(ISNUMBER(D133), $B145 * E133, "")</f>
        <v>-14935.06493506494</v>
      </c>
      <c r="G133" s="31">
        <v>13</v>
      </c>
      <c r="H133" s="32">
        <f t="shared" si="67"/>
        <v>-0.15584415584415587</v>
      </c>
      <c r="I133" s="101">
        <f>IF(ISNUMBER(G133), $B145 * H133, "")</f>
        <v>-15584.415584415587</v>
      </c>
      <c r="J133" s="15">
        <v>13.1</v>
      </c>
      <c r="K133" s="32">
        <f t="shared" si="68"/>
        <v>-0.1493506493506494</v>
      </c>
      <c r="L133" s="18">
        <f>IF(ISNUMBER(J133), $B145 * K133, "")</f>
        <v>-14935.06493506494</v>
      </c>
      <c r="M133" s="31">
        <v>13.3</v>
      </c>
      <c r="N133" s="32">
        <f t="shared" si="69"/>
        <v>-0.13636363636363633</v>
      </c>
      <c r="O133" s="18">
        <f>IF(ISNUMBER(M133), $B145 * N133, "")</f>
        <v>-13636.363636363632</v>
      </c>
      <c r="Q133" s="33"/>
      <c r="R133" s="33"/>
    </row>
    <row r="134" spans="1:19" ht="17.25" thickBot="1">
      <c r="A134" s="130" t="s">
        <v>198</v>
      </c>
      <c r="B134" s="131">
        <v>13.5</v>
      </c>
      <c r="C134" s="79">
        <v>-0.1233766234</v>
      </c>
      <c r="D134" s="24">
        <v>10.9</v>
      </c>
      <c r="E134" s="25">
        <f t="shared" si="66"/>
        <v>-0.19259259259259257</v>
      </c>
      <c r="F134" s="104">
        <f>IF(ISNUMBER(D134), $B145 * E134, "")</f>
        <v>-19259.259259259255</v>
      </c>
      <c r="G134" s="102">
        <v>10.7</v>
      </c>
      <c r="H134" s="25">
        <f t="shared" si="67"/>
        <v>-0.20740740740740746</v>
      </c>
      <c r="I134" s="103">
        <f>IF(ISNUMBER(G134), $B145 * H134, "")</f>
        <v>-20740.740740740745</v>
      </c>
      <c r="J134" s="24">
        <v>11</v>
      </c>
      <c r="K134" s="25">
        <f t="shared" si="68"/>
        <v>-0.18518518518518517</v>
      </c>
      <c r="L134" s="104">
        <f>IF(ISNUMBER(J134), $B145 * K134, "")</f>
        <v>-18518.518518518518</v>
      </c>
      <c r="M134" s="102">
        <v>11</v>
      </c>
      <c r="N134" s="25">
        <f t="shared" si="69"/>
        <v>-0.18518518518518517</v>
      </c>
      <c r="O134" s="104">
        <f>IF(ISNUMBER(M134), $B145 * N134, "")</f>
        <v>-18518.518518518518</v>
      </c>
      <c r="Q134" s="240"/>
      <c r="R134" s="241"/>
      <c r="S134" s="242"/>
    </row>
    <row r="135" spans="1:19">
      <c r="A135" s="161" t="s">
        <v>214</v>
      </c>
      <c r="B135" s="124">
        <v>11.3</v>
      </c>
      <c r="C135" s="76">
        <v>-0.13740458019999999</v>
      </c>
      <c r="D135" s="13">
        <v>9.06</v>
      </c>
      <c r="E135" s="14">
        <f>IF(ISNUMBER(D135), (D135 - $B135) / $B135, "")</f>
        <v>-0.19823008849557522</v>
      </c>
      <c r="F135" s="16">
        <f>IF(ISNUMBER(D135), $B145 * E135, "")</f>
        <v>-19823.008849557522</v>
      </c>
      <c r="G135" s="29">
        <v>9.07</v>
      </c>
      <c r="H135" s="14">
        <f>IF(ISNUMBER(G135), (G135 - $B135) / $B135, "")</f>
        <v>-0.19734513274336285</v>
      </c>
      <c r="I135" s="100">
        <f>IF(ISNUMBER(G135), $B145 * H135, "")</f>
        <v>-19734.513274336285</v>
      </c>
      <c r="J135" s="13">
        <v>9.1</v>
      </c>
      <c r="K135" s="14">
        <f>IF(ISNUMBER(J135), (J135 - $B135) / $B135, "")</f>
        <v>-0.19469026548672574</v>
      </c>
      <c r="L135" s="16">
        <f>IF(ISNUMBER(J135), $B145 * K135, "")</f>
        <v>-19469.026548672573</v>
      </c>
      <c r="M135" s="29">
        <v>9.1199999999999992</v>
      </c>
      <c r="N135" s="14">
        <f>IF(ISNUMBER(M135), (M135 - $B135) / $B135, "")</f>
        <v>-0.19292035398230101</v>
      </c>
      <c r="O135" s="16">
        <f>IF(ISNUMBER(M135), $B145 * N135, "")</f>
        <v>-19292.035398230102</v>
      </c>
      <c r="Q135" s="243"/>
      <c r="R135" s="244"/>
      <c r="S135" s="245"/>
    </row>
    <row r="136" spans="1:19" ht="17.25" thickBot="1">
      <c r="A136" s="162" t="s">
        <v>222</v>
      </c>
      <c r="B136" s="126">
        <v>9.9600000000000009</v>
      </c>
      <c r="C136" s="77">
        <v>-0.14137931030000001</v>
      </c>
      <c r="D136" s="15">
        <v>7.99</v>
      </c>
      <c r="E136" s="32">
        <f t="shared" ref="E136:E139" si="70">IF(ISNUMBER(D136), (D136 - $B136) / $B136, "")</f>
        <v>-0.19779116465863458</v>
      </c>
      <c r="F136" s="18">
        <f>IF(ISNUMBER(D136), $B145 * E136, "")</f>
        <v>-19779.116465863459</v>
      </c>
      <c r="G136" s="31">
        <v>8.0500000000000007</v>
      </c>
      <c r="H136" s="32">
        <f t="shared" ref="H136:H139" si="71">IF(ISNUMBER(G136), (G136 - $B136) / $B136, "")</f>
        <v>-0.19176706827309237</v>
      </c>
      <c r="I136" s="101">
        <f>IF(ISNUMBER(G136), $B145 * H136, "")</f>
        <v>-19176.706827309237</v>
      </c>
      <c r="J136" s="15">
        <v>8.17</v>
      </c>
      <c r="K136" s="32">
        <f t="shared" ref="K136:K139" si="72">IF(ISNUMBER(J136), (J136 - $B136) / $B136, "")</f>
        <v>-0.1797188755020081</v>
      </c>
      <c r="L136" s="18">
        <f>IF(ISNUMBER(J136), $B145 * K136, "")</f>
        <v>-17971.887550200809</v>
      </c>
      <c r="M136" s="31">
        <v>8.2100000000000009</v>
      </c>
      <c r="N136" s="32">
        <f t="shared" ref="N136:N139" si="73">IF(ISNUMBER(M136), (M136 - $B136) / $B136, "")</f>
        <v>-0.17570281124497991</v>
      </c>
      <c r="O136" s="18">
        <f>IF(ISNUMBER(M136), $B145 * N136, "")</f>
        <v>-17570.281124497989</v>
      </c>
      <c r="Q136" s="246"/>
      <c r="R136" s="247"/>
      <c r="S136" s="248"/>
    </row>
    <row r="137" spans="1:19" ht="17.25" thickBot="1">
      <c r="A137" s="162" t="s">
        <v>268</v>
      </c>
      <c r="B137" s="126">
        <v>40.799999999999997</v>
      </c>
      <c r="C137" s="77">
        <v>-0.187250996</v>
      </c>
      <c r="D137" s="15">
        <v>33.1</v>
      </c>
      <c r="E137" s="32">
        <f t="shared" si="70"/>
        <v>-0.18872549019607834</v>
      </c>
      <c r="F137" s="18">
        <f>IF(ISNUMBER(D137), $B145 * E137, "")</f>
        <v>-18872.549019607835</v>
      </c>
      <c r="G137" s="31">
        <v>32.299999999999997</v>
      </c>
      <c r="H137" s="32">
        <f t="shared" si="71"/>
        <v>-0.20833333333333334</v>
      </c>
      <c r="I137" s="101">
        <f>IF(ISNUMBER(G137), $B145 * H137, "")</f>
        <v>-20833.333333333336</v>
      </c>
      <c r="J137" s="15">
        <v>32</v>
      </c>
      <c r="K137" s="32">
        <f t="shared" si="72"/>
        <v>-0.21568627450980388</v>
      </c>
      <c r="L137" s="18">
        <f>IF(ISNUMBER(J137), $B145 * K137, "")</f>
        <v>-21568.627450980388</v>
      </c>
      <c r="M137" s="31">
        <v>31.9</v>
      </c>
      <c r="N137" s="32">
        <f t="shared" si="73"/>
        <v>-0.21813725490196076</v>
      </c>
      <c r="O137" s="18">
        <f>IF(ISNUMBER(M137), $B145 * N137, "")</f>
        <v>-21813.725490196077</v>
      </c>
      <c r="Q137" s="239"/>
      <c r="R137" s="239"/>
      <c r="S137" s="239"/>
    </row>
    <row r="138" spans="1:19" ht="17.25" thickBot="1">
      <c r="A138" s="162" t="s">
        <v>282</v>
      </c>
      <c r="B138" s="126">
        <v>72.5</v>
      </c>
      <c r="C138" s="77">
        <v>-0.36403508769999998</v>
      </c>
      <c r="D138" s="15">
        <v>56.9</v>
      </c>
      <c r="E138" s="32">
        <f t="shared" si="70"/>
        <v>-0.21517241379310348</v>
      </c>
      <c r="F138" s="18">
        <f>IF(ISNUMBER(D138), $B145 * E138, "")</f>
        <v>-21517.241379310348</v>
      </c>
      <c r="G138" s="31">
        <v>56.1</v>
      </c>
      <c r="H138" s="32">
        <f t="shared" si="71"/>
        <v>-0.22620689655172413</v>
      </c>
      <c r="I138" s="101">
        <f>IF(ISNUMBER(G138), $B145 * H138, "")</f>
        <v>-22620.689655172413</v>
      </c>
      <c r="J138" s="15">
        <v>55</v>
      </c>
      <c r="K138" s="32">
        <f t="shared" si="72"/>
        <v>-0.2413793103448276</v>
      </c>
      <c r="L138" s="18">
        <f>IF(ISNUMBER(J138), $B145 * K138, "")</f>
        <v>-24137.931034482761</v>
      </c>
      <c r="M138" s="31">
        <v>55.9</v>
      </c>
      <c r="N138" s="32">
        <f t="shared" si="73"/>
        <v>-0.22896551724137934</v>
      </c>
      <c r="O138" s="18">
        <f>IF(ISNUMBER(M138), $B145 * N138, "")</f>
        <v>-22896.551724137935</v>
      </c>
      <c r="Q138" s="249"/>
      <c r="R138" s="249"/>
      <c r="S138" s="249"/>
    </row>
    <row r="139" spans="1:19" ht="17.25" thickBot="1">
      <c r="A139" s="163" t="s">
        <v>250</v>
      </c>
      <c r="B139" s="128">
        <v>73.400000000000006</v>
      </c>
      <c r="C139" s="78">
        <v>-0.40325203250000002</v>
      </c>
      <c r="D139" s="20">
        <v>55.4</v>
      </c>
      <c r="E139" s="21">
        <f t="shared" si="70"/>
        <v>-0.24523160762942786</v>
      </c>
      <c r="F139" s="22">
        <f>IF(ISNUMBER(D139), $B145 * E139, "")</f>
        <v>-24523.160762942785</v>
      </c>
      <c r="G139" s="30">
        <v>56.6</v>
      </c>
      <c r="H139" s="21">
        <f t="shared" si="71"/>
        <v>-0.22888283378746599</v>
      </c>
      <c r="I139" s="105">
        <f>IF(ISNUMBER(G139), $B145 * H139, "")</f>
        <v>-22888.283378746601</v>
      </c>
      <c r="J139" s="20">
        <v>55.6</v>
      </c>
      <c r="K139" s="21">
        <f t="shared" si="72"/>
        <v>-0.24250681198910085</v>
      </c>
      <c r="L139" s="22">
        <f>IF(ISNUMBER(J139), $B145 * K139, "")</f>
        <v>-24250.681198910086</v>
      </c>
      <c r="M139" s="30">
        <v>58.8</v>
      </c>
      <c r="N139" s="21">
        <f t="shared" si="73"/>
        <v>-0.19891008174386932</v>
      </c>
      <c r="O139" s="22">
        <f>IF(ISNUMBER(M139), $B145 * N139, "")</f>
        <v>-19891.00817438693</v>
      </c>
      <c r="Q139" s="249"/>
      <c r="R139" s="249"/>
      <c r="S139" s="249"/>
    </row>
    <row r="140" spans="1:19" ht="17.25" thickBot="1">
      <c r="A140" s="162" t="s">
        <v>236</v>
      </c>
      <c r="B140" s="129">
        <v>31.1</v>
      </c>
      <c r="C140" s="80">
        <v>-0.43454545449999998</v>
      </c>
      <c r="D140" s="106">
        <v>23</v>
      </c>
      <c r="E140" s="107">
        <f>IF(ISNUMBER(D140), (D140 - $B140) / $B140, "")</f>
        <v>-0.26045016077170419</v>
      </c>
      <c r="F140" s="108">
        <f>IF(ISNUMBER(D140), $B145 * E140, "")</f>
        <v>-26045.016077170418</v>
      </c>
      <c r="G140" s="109">
        <v>22.6</v>
      </c>
      <c r="H140" s="107">
        <f>IF(ISNUMBER(G140), (G140 - $B140) / $B140, "")</f>
        <v>-0.27331189710610931</v>
      </c>
      <c r="I140" s="110">
        <f>IF(ISNUMBER(G140), $B145 * H140, "")</f>
        <v>-27331.189710610932</v>
      </c>
      <c r="J140" s="106">
        <v>22.1</v>
      </c>
      <c r="K140" s="107">
        <f>IF(ISNUMBER(J140), (J140 - $B140) / $B140, "")</f>
        <v>-0.28938906752411575</v>
      </c>
      <c r="L140" s="108">
        <f>IF(ISNUMBER(J140), $B145 * K140, "")</f>
        <v>-28938.906752411574</v>
      </c>
      <c r="M140" s="109">
        <v>21.8</v>
      </c>
      <c r="N140" s="107">
        <f>IF(ISNUMBER(M140), (M140 - $B140) / $B140, "")</f>
        <v>-0.29903536977491962</v>
      </c>
      <c r="O140" s="108">
        <f>IF(ISNUMBER(M140), $B145 * N140, "")</f>
        <v>-29903.536977491964</v>
      </c>
      <c r="Q140" s="239"/>
      <c r="R140" s="239"/>
      <c r="S140" s="239"/>
    </row>
    <row r="141" spans="1:19" ht="17.25" thickBot="1">
      <c r="A141" s="162" t="s">
        <v>122</v>
      </c>
      <c r="B141" s="126">
        <v>40.200000000000003</v>
      </c>
      <c r="C141" s="77">
        <v>-0.43776223780000001</v>
      </c>
      <c r="D141" s="15">
        <v>28</v>
      </c>
      <c r="E141" s="32">
        <f t="shared" ref="E141:E144" si="74">IF(ISNUMBER(D141), (D141 - $B141) / $B141, "")</f>
        <v>-0.30348258706467668</v>
      </c>
      <c r="F141" s="18">
        <f>IF(ISNUMBER(D141), $B145 * E141, "")</f>
        <v>-30348.258706467666</v>
      </c>
      <c r="G141" s="31">
        <v>27.6</v>
      </c>
      <c r="H141" s="32">
        <f t="shared" ref="H141:H144" si="75">IF(ISNUMBER(G141), (G141 - $B141) / $B141, "")</f>
        <v>-0.31343283582089554</v>
      </c>
      <c r="I141" s="101">
        <f>IF(ISNUMBER(G141), $B145 * H141, "")</f>
        <v>-31343.283582089553</v>
      </c>
      <c r="J141" s="15">
        <v>27</v>
      </c>
      <c r="K141" s="32">
        <f t="shared" ref="K141:K144" si="76">IF(ISNUMBER(J141), (J141 - $B141) / $B141, "")</f>
        <v>-0.32835820895522394</v>
      </c>
      <c r="L141" s="18">
        <f>IF(ISNUMBER(J141), $B145 * K141, "")</f>
        <v>-32835.820895522396</v>
      </c>
      <c r="M141" s="31">
        <v>27</v>
      </c>
      <c r="N141" s="32">
        <f t="shared" ref="N141:N144" si="77">IF(ISNUMBER(M141), (M141 - $B141) / $B141, "")</f>
        <v>-0.32835820895522394</v>
      </c>
      <c r="O141" s="18">
        <f>IF(ISNUMBER(M141), $B145 * N141, "")</f>
        <v>-32835.820895522396</v>
      </c>
      <c r="Q141" s="239"/>
      <c r="R141" s="239"/>
      <c r="S141" s="239"/>
    </row>
    <row r="142" spans="1:19" ht="17.25" thickBot="1">
      <c r="A142" s="162" t="s">
        <v>218</v>
      </c>
      <c r="B142" s="126">
        <v>8.82</v>
      </c>
      <c r="C142" s="77">
        <v>-0.43821656050000002</v>
      </c>
      <c r="D142" s="15">
        <v>5.97</v>
      </c>
      <c r="E142" s="32">
        <f t="shared" si="74"/>
        <v>-0.3231292517006803</v>
      </c>
      <c r="F142" s="18">
        <f>IF(ISNUMBER(D142), $B145 * E142, "")</f>
        <v>-32312.925170068029</v>
      </c>
      <c r="G142" s="31">
        <v>5.85</v>
      </c>
      <c r="H142" s="32">
        <f t="shared" si="75"/>
        <v>-0.33673469387755106</v>
      </c>
      <c r="I142" s="101">
        <f>IF(ISNUMBER(G142), $B145 * H142, "")</f>
        <v>-33673.469387755104</v>
      </c>
      <c r="J142" s="15">
        <v>5.72</v>
      </c>
      <c r="K142" s="32">
        <f t="shared" si="76"/>
        <v>-0.35147392290249441</v>
      </c>
      <c r="L142" s="18">
        <f>IF(ISNUMBER(J142), $B145 * K142, "")</f>
        <v>-35147.392290249438</v>
      </c>
      <c r="M142" s="31">
        <v>5.68</v>
      </c>
      <c r="N142" s="32">
        <f t="shared" si="77"/>
        <v>-0.35600907029478462</v>
      </c>
      <c r="O142" s="18">
        <f>IF(ISNUMBER(M142), $B145 * N142, "")</f>
        <v>-35600.907029478461</v>
      </c>
      <c r="Q142" s="239"/>
      <c r="R142" s="239"/>
      <c r="S142" s="239"/>
    </row>
    <row r="143" spans="1:19">
      <c r="A143" s="162" t="s">
        <v>172</v>
      </c>
      <c r="B143" s="126">
        <v>8.24</v>
      </c>
      <c r="C143" s="77">
        <v>-0.43945578229999999</v>
      </c>
      <c r="D143" s="15">
        <v>5.59</v>
      </c>
      <c r="E143" s="32">
        <f t="shared" si="74"/>
        <v>-0.32160194174757284</v>
      </c>
      <c r="F143" s="18">
        <f>IF(ISNUMBER(D143), $B145 * E143, "")</f>
        <v>-32160.194174757286</v>
      </c>
      <c r="G143" s="31">
        <v>5.48</v>
      </c>
      <c r="H143" s="32">
        <f t="shared" si="75"/>
        <v>-0.33495145631067957</v>
      </c>
      <c r="I143" s="101">
        <f>IF(ISNUMBER(G143), $B145 * H143, "")</f>
        <v>-33495.145631067957</v>
      </c>
      <c r="J143" s="15">
        <v>5.44</v>
      </c>
      <c r="K143" s="32">
        <f t="shared" si="76"/>
        <v>-0.33980582524271841</v>
      </c>
      <c r="L143" s="18">
        <f>IF(ISNUMBER(J143), $B145 * K143, "")</f>
        <v>-33980.582524271842</v>
      </c>
      <c r="M143" s="31">
        <v>5.4</v>
      </c>
      <c r="N143" s="32">
        <f t="shared" si="77"/>
        <v>-0.34466019417475724</v>
      </c>
      <c r="O143" s="18">
        <f>IF(ISNUMBER(M143), $B145 * N143, "")</f>
        <v>-34466.019417475727</v>
      </c>
      <c r="Q143" s="228"/>
      <c r="R143" s="229"/>
      <c r="S143" s="230"/>
    </row>
    <row r="144" spans="1:19" ht="17.25" thickBot="1">
      <c r="A144" s="130" t="s">
        <v>254</v>
      </c>
      <c r="B144" s="131">
        <v>37</v>
      </c>
      <c r="C144" s="79">
        <v>-0.45266272190000001</v>
      </c>
      <c r="D144" s="24">
        <v>23.9</v>
      </c>
      <c r="E144" s="25">
        <f t="shared" si="74"/>
        <v>-0.3540540540540541</v>
      </c>
      <c r="F144" s="104">
        <f>IF(ISNUMBER(D144), $B145 * E144, "")</f>
        <v>-35405.405405405407</v>
      </c>
      <c r="G144" s="102">
        <v>22.8</v>
      </c>
      <c r="H144" s="25">
        <f t="shared" si="75"/>
        <v>-0.38378378378378375</v>
      </c>
      <c r="I144" s="103">
        <f>IF(ISNUMBER(G144), $B145 * H144, "")</f>
        <v>-38378.378378378373</v>
      </c>
      <c r="J144" s="24">
        <v>22.8</v>
      </c>
      <c r="K144" s="25">
        <f t="shared" si="76"/>
        <v>-0.38378378378378375</v>
      </c>
      <c r="L144" s="104">
        <f>IF(ISNUMBER(J144), $B145 * K144, "")</f>
        <v>-38378.378378378373</v>
      </c>
      <c r="M144" s="102">
        <v>22.5</v>
      </c>
      <c r="N144" s="25">
        <f t="shared" si="77"/>
        <v>-0.39189189189189189</v>
      </c>
      <c r="O144" s="104">
        <f>IF(ISNUMBER(M144), $B145 * N144, "")</f>
        <v>-39189.189189189186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-0.19304930320833619</v>
      </c>
      <c r="F145" s="28">
        <f>SUM(F125:F144)</f>
        <v>-386098.60641667241</v>
      </c>
      <c r="G145" s="26" t="s">
        <v>301</v>
      </c>
      <c r="H145" s="27">
        <f>IF(COUNT(H125:H144), SUM(H125:H144) / COUNT(H125:H144), 0)</f>
        <v>-0.20675271228880229</v>
      </c>
      <c r="I145" s="28">
        <f>SUM(I125:I144)</f>
        <v>-413505.42457760463</v>
      </c>
      <c r="J145" s="26" t="s">
        <v>301</v>
      </c>
      <c r="K145" s="27">
        <f>IF(COUNT(K125:K144), SUM(K125:K144) / COUNT(K125:K144), 0)</f>
        <v>-0.20386367469534275</v>
      </c>
      <c r="L145" s="28">
        <f>SUM(L125:L144)</f>
        <v>-407727.34939068556</v>
      </c>
      <c r="M145" s="26" t="s">
        <v>301</v>
      </c>
      <c r="N145" s="27">
        <f>IF(COUNT(N125:N144), SUM(N125:N144) / COUNT(N125:N144), 0)</f>
        <v>-0.20124931511351135</v>
      </c>
      <c r="O145" s="28">
        <f>SUM(O125:O144)</f>
        <v>-402498.63022702275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204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45310000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3.311624E-4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2021-06-12(토) 오전 00:00</v>
      </c>
      <c r="C150" s="291"/>
      <c r="D150" s="263" t="str">
        <f>TEXT($G$1, "[$-ko-KR]yyyy-mm-dd(ddd) ") &amp; "오후 14:00"</f>
        <v>2021-06-12(토) 오후 14:00</v>
      </c>
      <c r="E150" s="264"/>
      <c r="F150" s="265"/>
      <c r="G150" s="263" t="str">
        <f>TEXT($G$1, "[$-ko-KR]yyyy-mm-dd(ddd) ") &amp; "오후 19:00"</f>
        <v>2021-06-12(토) 오후 19:00</v>
      </c>
      <c r="H150" s="264"/>
      <c r="I150" s="265"/>
      <c r="J150" s="263" t="str">
        <f>TEXT($G$1, "[$-ko-KR]yyyy-mm-dd(ddd) ") &amp; "오후 21:00"</f>
        <v>2021-06-12(토) 오후 21:00</v>
      </c>
      <c r="K150" s="264"/>
      <c r="L150" s="265"/>
      <c r="M150" s="263" t="str">
        <f>TEXT($G$1+1, "[$-ko-KR]yyyy-mm-dd(ddd) ") &amp; "오전 00:00"</f>
        <v>2021-06-13(일)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5" t="s">
        <v>58</v>
      </c>
      <c r="H151" s="206" t="s">
        <v>298</v>
      </c>
      <c r="I151" s="20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258</v>
      </c>
      <c r="B152" s="124">
        <v>418</v>
      </c>
      <c r="C152" s="76">
        <v>-9.1304347800000005E-2</v>
      </c>
      <c r="D152" s="13">
        <v>376</v>
      </c>
      <c r="E152" s="14">
        <f>IF(ISNUMBER(D152), (D152 - $B152) / $B152, "")</f>
        <v>-0.10047846889952153</v>
      </c>
      <c r="F152" s="16">
        <f>IF(ISNUMBER(D152), $B172 * E152, "")</f>
        <v>-10047.846889952152</v>
      </c>
      <c r="G152" s="29">
        <v>379</v>
      </c>
      <c r="H152" s="14">
        <f>IF(ISNUMBER(G152), (G152 - $B152) / $B152, "")</f>
        <v>-9.3301435406698566E-2</v>
      </c>
      <c r="I152" s="100">
        <f>IF(ISNUMBER(G152), $B172 * H152, "")</f>
        <v>-9330.1435406698565</v>
      </c>
      <c r="J152" s="13">
        <v>383</v>
      </c>
      <c r="K152" s="14">
        <f>IF(ISNUMBER(J152), (J152 - $B152) / $B152, "")</f>
        <v>-8.3732057416267949E-2</v>
      </c>
      <c r="L152" s="16">
        <f>IF(ISNUMBER(J152), $B172 * K152, "")</f>
        <v>-8373.2057416267944</v>
      </c>
      <c r="M152" s="29">
        <v>380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49"/>
      <c r="R152" s="249"/>
      <c r="S152" s="249"/>
    </row>
    <row r="153" spans="1:19" ht="17.25" thickBot="1">
      <c r="A153" s="162" t="s">
        <v>280</v>
      </c>
      <c r="B153" s="126">
        <v>912</v>
      </c>
      <c r="C153" s="77">
        <v>-9.2537313400000001E-2</v>
      </c>
      <c r="D153" s="15">
        <v>912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943</v>
      </c>
      <c r="H153" s="32">
        <f t="shared" ref="H153:H156" si="79">IF(ISNUMBER(G153), (G153 - $B153) / $B153, "")</f>
        <v>3.399122807017544E-2</v>
      </c>
      <c r="I153" s="101">
        <f>IF(ISNUMBER(G153), $B172 * H153, "")</f>
        <v>3399.1228070175439</v>
      </c>
      <c r="J153" s="15">
        <v>915</v>
      </c>
      <c r="K153" s="32">
        <f t="shared" ref="K153:K156" si="80">IF(ISNUMBER(J153), (J153 - $B153) / $B153, "")</f>
        <v>3.2894736842105261E-3</v>
      </c>
      <c r="L153" s="18">
        <f>IF(ISNUMBER(J153), $B172 * K153, "")</f>
        <v>328.9473684210526</v>
      </c>
      <c r="M153" s="31">
        <v>903</v>
      </c>
      <c r="N153" s="32">
        <f t="shared" ref="N153:N156" si="81">IF(ISNUMBER(M153), (M153 - $B153) / $B153, "")</f>
        <v>-9.8684210526315784E-3</v>
      </c>
      <c r="O153" s="18">
        <f>IF(ISNUMBER(M153), $B172 * N153, "")</f>
        <v>-986.8421052631578</v>
      </c>
      <c r="Q153" s="249"/>
      <c r="R153" s="249"/>
      <c r="S153" s="249"/>
    </row>
    <row r="154" spans="1:19" ht="17.25" thickBot="1">
      <c r="A154" s="162" t="s">
        <v>202</v>
      </c>
      <c r="B154" s="126">
        <v>105</v>
      </c>
      <c r="C154" s="77">
        <v>-9.4827586199999994E-2</v>
      </c>
      <c r="D154" s="15">
        <v>87</v>
      </c>
      <c r="E154" s="32">
        <f t="shared" si="78"/>
        <v>-0.17142857142857143</v>
      </c>
      <c r="F154" s="18">
        <f>IF(ISNUMBER(D154), $B172 * E154, "")</f>
        <v>-17142.857142857141</v>
      </c>
      <c r="G154" s="31">
        <v>87.4</v>
      </c>
      <c r="H154" s="32">
        <f t="shared" si="79"/>
        <v>-0.16761904761904756</v>
      </c>
      <c r="I154" s="101">
        <f>IF(ISNUMBER(G154), $B172 * H154, "")</f>
        <v>-16761.904761904756</v>
      </c>
      <c r="J154" s="15">
        <v>88.2</v>
      </c>
      <c r="K154" s="32">
        <f t="shared" si="80"/>
        <v>-0.15999999999999998</v>
      </c>
      <c r="L154" s="18">
        <f>IF(ISNUMBER(J154), $B172 * K154, "")</f>
        <v>-15999.999999999998</v>
      </c>
      <c r="M154" s="31">
        <v>88.6</v>
      </c>
      <c r="N154" s="32">
        <f t="shared" si="81"/>
        <v>-0.15619047619047624</v>
      </c>
      <c r="O154" s="18">
        <f>IF(ISNUMBER(M154), $B172 * N154, "")</f>
        <v>-15619.047619047624</v>
      </c>
      <c r="Q154" s="239"/>
      <c r="R154" s="239"/>
      <c r="S154" s="239"/>
    </row>
    <row r="155" spans="1:19" ht="17.25" thickBot="1">
      <c r="A155" s="162" t="s">
        <v>284</v>
      </c>
      <c r="B155" s="126">
        <v>217</v>
      </c>
      <c r="C155" s="77">
        <v>-9.5833333300000004E-2</v>
      </c>
      <c r="D155" s="15">
        <v>188</v>
      </c>
      <c r="E155" s="32">
        <f t="shared" si="78"/>
        <v>-0.13364055299539171</v>
      </c>
      <c r="F155" s="18">
        <f>IF(ISNUMBER(D155), $B172 * E155, "")</f>
        <v>-13364.055299539172</v>
      </c>
      <c r="G155" s="31">
        <v>186</v>
      </c>
      <c r="H155" s="32">
        <f t="shared" si="79"/>
        <v>-0.14285714285714285</v>
      </c>
      <c r="I155" s="101">
        <f>IF(ISNUMBER(G155), $B172 * H155, "")</f>
        <v>-14285.714285714284</v>
      </c>
      <c r="J155" s="15">
        <v>190</v>
      </c>
      <c r="K155" s="32">
        <f t="shared" si="80"/>
        <v>-0.12442396313364056</v>
      </c>
      <c r="L155" s="18">
        <f>IF(ISNUMBER(J155), $B172 * K155, "")</f>
        <v>-12442.396313364055</v>
      </c>
      <c r="M155" s="31">
        <v>197</v>
      </c>
      <c r="N155" s="32">
        <f t="shared" si="81"/>
        <v>-9.2165898617511524E-2</v>
      </c>
      <c r="O155" s="18">
        <f>IF(ISNUMBER(M155), $B172 * N155, "")</f>
        <v>-9216.5898617511521</v>
      </c>
      <c r="Q155" s="239"/>
      <c r="R155" s="239"/>
      <c r="S155" s="239"/>
    </row>
    <row r="156" spans="1:19" ht="17.25" thickBot="1">
      <c r="A156" s="163" t="s">
        <v>232</v>
      </c>
      <c r="B156" s="128">
        <v>102</v>
      </c>
      <c r="C156" s="78">
        <v>-9.7345132700000003E-2</v>
      </c>
      <c r="D156" s="20">
        <v>82.3</v>
      </c>
      <c r="E156" s="21">
        <f t="shared" si="78"/>
        <v>-0.19313725490196082</v>
      </c>
      <c r="F156" s="22">
        <f>IF(ISNUMBER(D156), $B172 * E156, "")</f>
        <v>-19313.725490196081</v>
      </c>
      <c r="G156" s="30">
        <v>81.2</v>
      </c>
      <c r="H156" s="21">
        <f t="shared" si="79"/>
        <v>-0.20392156862745095</v>
      </c>
      <c r="I156" s="105">
        <f>IF(ISNUMBER(G156), $B172 * H156, "")</f>
        <v>-20392.156862745094</v>
      </c>
      <c r="J156" s="20">
        <v>83.3</v>
      </c>
      <c r="K156" s="21">
        <f t="shared" si="80"/>
        <v>-0.18333333333333335</v>
      </c>
      <c r="L156" s="22">
        <f>IF(ISNUMBER(J156), $B172 * K156, "")</f>
        <v>-18333.333333333336</v>
      </c>
      <c r="M156" s="30">
        <v>85.7</v>
      </c>
      <c r="N156" s="21">
        <f t="shared" si="81"/>
        <v>-0.15980392156862741</v>
      </c>
      <c r="O156" s="22">
        <f>IF(ISNUMBER(M156), $B172 * N156, "")</f>
        <v>-15980.392156862741</v>
      </c>
      <c r="Q156" s="239"/>
      <c r="R156" s="239"/>
      <c r="S156" s="239"/>
    </row>
    <row r="157" spans="1:19" ht="17.25" thickBot="1">
      <c r="A157" s="162" t="s">
        <v>82</v>
      </c>
      <c r="B157" s="129">
        <v>936</v>
      </c>
      <c r="C157" s="80">
        <v>-0.10857142860000001</v>
      </c>
      <c r="D157" s="106">
        <v>817</v>
      </c>
      <c r="E157" s="107">
        <f>IF(ISNUMBER(D157), (D157 - $B157) / $B157, "")</f>
        <v>-0.12713675213675213</v>
      </c>
      <c r="F157" s="108">
        <f>IF(ISNUMBER(D157), $B172 * E157, "")</f>
        <v>-12713.675213675213</v>
      </c>
      <c r="G157" s="109">
        <v>810</v>
      </c>
      <c r="H157" s="107">
        <f>IF(ISNUMBER(G157), (G157 - $B157) / $B157, "")</f>
        <v>-0.13461538461538461</v>
      </c>
      <c r="I157" s="110">
        <f>IF(ISNUMBER(G157), $B172 * H157, "")</f>
        <v>-13461.538461538461</v>
      </c>
      <c r="J157" s="106">
        <v>823</v>
      </c>
      <c r="K157" s="107">
        <f>IF(ISNUMBER(J157), (J157 - $B157) / $B157, "")</f>
        <v>-0.12072649572649573</v>
      </c>
      <c r="L157" s="108">
        <f>IF(ISNUMBER(J157), $B172 * K157, "")</f>
        <v>-12072.649572649572</v>
      </c>
      <c r="M157" s="109">
        <v>810</v>
      </c>
      <c r="N157" s="107">
        <f>IF(ISNUMBER(M157), (M157 - $B157) / $B157, "")</f>
        <v>-0.13461538461538461</v>
      </c>
      <c r="O157" s="108">
        <f>IF(ISNUMBER(M157), $B172 * N157, "")</f>
        <v>-13461.538461538461</v>
      </c>
      <c r="Q157" s="239"/>
      <c r="R157" s="239"/>
      <c r="S157" s="239"/>
    </row>
    <row r="158" spans="1:19" ht="17.25" thickBot="1">
      <c r="A158" s="162" t="s">
        <v>142</v>
      </c>
      <c r="B158" s="126">
        <v>553</v>
      </c>
      <c r="C158" s="77">
        <v>-0.11093247589999999</v>
      </c>
      <c r="D158" s="15">
        <v>496</v>
      </c>
      <c r="E158" s="32">
        <f t="shared" ref="E158:E161" si="82">IF(ISNUMBER(D158), (D158 - $B158) / $B158, "")</f>
        <v>-0.10307414104882459</v>
      </c>
      <c r="F158" s="18">
        <f>IF(ISNUMBER(D158), $B172 * E158, "")</f>
        <v>-10307.414104882459</v>
      </c>
      <c r="G158" s="31">
        <v>471</v>
      </c>
      <c r="H158" s="32">
        <f t="shared" ref="H158:H161" si="83">IF(ISNUMBER(G158), (G158 - $B158) / $B158, "")</f>
        <v>-0.14828209764918626</v>
      </c>
      <c r="I158" s="101">
        <f>IF(ISNUMBER(G158), $B172 * H158, "")</f>
        <v>-14828.209764918625</v>
      </c>
      <c r="J158" s="15">
        <v>496</v>
      </c>
      <c r="K158" s="32">
        <f t="shared" ref="K158:K161" si="84">IF(ISNUMBER(J158), (J158 - $B158) / $B158, "")</f>
        <v>-0.10307414104882459</v>
      </c>
      <c r="L158" s="18">
        <f>IF(ISNUMBER(J158), $B172 * K158, "")</f>
        <v>-10307.414104882459</v>
      </c>
      <c r="M158" s="31">
        <v>525</v>
      </c>
      <c r="N158" s="32">
        <f t="shared" ref="N158:N161" si="85">IF(ISNUMBER(M158), (M158 - $B158) / $B158, "")</f>
        <v>-5.0632911392405063E-2</v>
      </c>
      <c r="O158" s="18">
        <f>IF(ISNUMBER(M158), $B172 * N158, "")</f>
        <v>-5063.2911392405058</v>
      </c>
      <c r="Q158" s="239"/>
      <c r="R158" s="239"/>
      <c r="S158" s="239"/>
    </row>
    <row r="159" spans="1:19" ht="17.25" thickBot="1">
      <c r="A159" s="162" t="s">
        <v>216</v>
      </c>
      <c r="B159" s="126">
        <v>256</v>
      </c>
      <c r="C159" s="77">
        <v>-0.1202749141</v>
      </c>
      <c r="D159" s="15">
        <v>244</v>
      </c>
      <c r="E159" s="32">
        <f t="shared" si="82"/>
        <v>-4.6875E-2</v>
      </c>
      <c r="F159" s="18">
        <f>IF(ISNUMBER(D159), $B172 * E159, "")</f>
        <v>-4687.5</v>
      </c>
      <c r="G159" s="31">
        <v>229</v>
      </c>
      <c r="H159" s="32">
        <f t="shared" si="83"/>
        <v>-0.10546875</v>
      </c>
      <c r="I159" s="101">
        <f>IF(ISNUMBER(G159), $B172 * H159, "")</f>
        <v>-10546.875</v>
      </c>
      <c r="J159" s="15">
        <v>232</v>
      </c>
      <c r="K159" s="32">
        <f t="shared" si="84"/>
        <v>-9.375E-2</v>
      </c>
      <c r="L159" s="18">
        <f>IF(ISNUMBER(J159), $B172 * K159, "")</f>
        <v>-9375</v>
      </c>
      <c r="M159" s="31">
        <v>231</v>
      </c>
      <c r="N159" s="32">
        <f t="shared" si="85"/>
        <v>-9.765625E-2</v>
      </c>
      <c r="O159" s="18">
        <f>IF(ISNUMBER(M159), $B172 * N159, "")</f>
        <v>-9765.625</v>
      </c>
      <c r="Q159" s="239"/>
      <c r="R159" s="239"/>
      <c r="S159" s="239"/>
    </row>
    <row r="160" spans="1:19" ht="17.25" thickBot="1">
      <c r="A160" s="162" t="s">
        <v>226</v>
      </c>
      <c r="B160" s="126">
        <v>250</v>
      </c>
      <c r="C160" s="77">
        <v>-0.1319444444</v>
      </c>
      <c r="D160" s="15">
        <v>197</v>
      </c>
      <c r="E160" s="32">
        <f t="shared" si="82"/>
        <v>-0.21199999999999999</v>
      </c>
      <c r="F160" s="18">
        <f>IF(ISNUMBER(D160), $B172 * E160, "")</f>
        <v>-21200</v>
      </c>
      <c r="G160" s="31">
        <v>197</v>
      </c>
      <c r="H160" s="32">
        <f t="shared" si="83"/>
        <v>-0.21199999999999999</v>
      </c>
      <c r="I160" s="101">
        <f>IF(ISNUMBER(G160), $B172 * H160, "")</f>
        <v>-21200</v>
      </c>
      <c r="J160" s="15">
        <v>198</v>
      </c>
      <c r="K160" s="32">
        <f t="shared" si="84"/>
        <v>-0.20799999999999999</v>
      </c>
      <c r="L160" s="18">
        <f>IF(ISNUMBER(J160), $B172 * K160, "")</f>
        <v>-20800</v>
      </c>
      <c r="M160" s="31">
        <v>200</v>
      </c>
      <c r="N160" s="32">
        <f t="shared" si="85"/>
        <v>-0.2</v>
      </c>
      <c r="O160" s="18">
        <f>IF(ISNUMBER(M160), $B172 * N160, "")</f>
        <v>-20000</v>
      </c>
      <c r="Q160" s="33"/>
      <c r="R160" s="33"/>
    </row>
    <row r="161" spans="1:19" ht="17.25" thickBot="1">
      <c r="A161" s="130" t="s">
        <v>240</v>
      </c>
      <c r="B161" s="131">
        <v>104</v>
      </c>
      <c r="C161" s="79">
        <v>-0.1333333333</v>
      </c>
      <c r="D161" s="24">
        <v>82.3</v>
      </c>
      <c r="E161" s="25">
        <f t="shared" si="82"/>
        <v>-0.20865384615384619</v>
      </c>
      <c r="F161" s="104">
        <f>IF(ISNUMBER(D161), $B172 * E161, "")</f>
        <v>-20865.384615384621</v>
      </c>
      <c r="G161" s="102">
        <v>82</v>
      </c>
      <c r="H161" s="25">
        <f t="shared" si="83"/>
        <v>-0.21153846153846154</v>
      </c>
      <c r="I161" s="103">
        <f>IF(ISNUMBER(G161), $B172 * H161, "")</f>
        <v>-21153.846153846152</v>
      </c>
      <c r="J161" s="24">
        <v>83</v>
      </c>
      <c r="K161" s="25">
        <f t="shared" si="84"/>
        <v>-0.20192307692307693</v>
      </c>
      <c r="L161" s="104">
        <f>IF(ISNUMBER(J161), $B172 * K161, "")</f>
        <v>-20192.307692307691</v>
      </c>
      <c r="M161" s="102">
        <v>84.6</v>
      </c>
      <c r="N161" s="25">
        <f t="shared" si="85"/>
        <v>-0.1865384615384616</v>
      </c>
      <c r="O161" s="104">
        <f>IF(ISNUMBER(M161), $B172 * N161, "")</f>
        <v>-18653.84615384616</v>
      </c>
      <c r="Q161" s="240"/>
      <c r="R161" s="241"/>
      <c r="S161" s="242"/>
    </row>
    <row r="162" spans="1:19">
      <c r="A162" s="161" t="s">
        <v>200</v>
      </c>
      <c r="B162" s="124">
        <v>173</v>
      </c>
      <c r="C162" s="76">
        <v>-0.1393034826</v>
      </c>
      <c r="D162" s="13">
        <v>147</v>
      </c>
      <c r="E162" s="14">
        <f>IF(ISNUMBER(D162), (D162 - $B162) / $B162, "")</f>
        <v>-0.15028901734104047</v>
      </c>
      <c r="F162" s="16">
        <f>IF(ISNUMBER(D162), $B172 * E162, "")</f>
        <v>-15028.901734104047</v>
      </c>
      <c r="G162" s="29">
        <v>150</v>
      </c>
      <c r="H162" s="14">
        <f>IF(ISNUMBER(G162), (G162 - $B162) / $B162, "")</f>
        <v>-0.13294797687861271</v>
      </c>
      <c r="I162" s="100">
        <f>IF(ISNUMBER(G162), $B172 * H162, "")</f>
        <v>-13294.79768786127</v>
      </c>
      <c r="J162" s="13">
        <v>149</v>
      </c>
      <c r="K162" s="14">
        <f>IF(ISNUMBER(J162), (J162 - $B162) / $B162, "")</f>
        <v>-0.13872832369942195</v>
      </c>
      <c r="L162" s="16">
        <f>IF(ISNUMBER(J162), $B172 * K162, "")</f>
        <v>-13872.832369942194</v>
      </c>
      <c r="M162" s="29">
        <v>151</v>
      </c>
      <c r="N162" s="14">
        <f>IF(ISNUMBER(M162), (M162 - $B162) / $B162, "")</f>
        <v>-0.12716763005780346</v>
      </c>
      <c r="O162" s="16">
        <f>IF(ISNUMBER(M162), $B172 * N162, "")</f>
        <v>-12716.763005780345</v>
      </c>
      <c r="Q162" s="243"/>
      <c r="R162" s="244"/>
      <c r="S162" s="245"/>
    </row>
    <row r="163" spans="1:19" ht="17.25" thickBot="1">
      <c r="A163" s="162" t="s">
        <v>246</v>
      </c>
      <c r="B163" s="126">
        <v>255</v>
      </c>
      <c r="C163" s="77">
        <v>-0.1414141414</v>
      </c>
      <c r="D163" s="15">
        <v>231</v>
      </c>
      <c r="E163" s="32">
        <f t="shared" ref="E163:E166" si="86">IF(ISNUMBER(D163), (D163 - $B163) / $B163, "")</f>
        <v>-9.4117647058823528E-2</v>
      </c>
      <c r="F163" s="18">
        <f>IF(ISNUMBER(D163), $B172 * E163, "")</f>
        <v>-9411.7647058823532</v>
      </c>
      <c r="G163" s="31">
        <v>230</v>
      </c>
      <c r="H163" s="32">
        <f t="shared" ref="H163:H166" si="87">IF(ISNUMBER(G163), (G163 - $B163) / $B163, "")</f>
        <v>-9.8039215686274508E-2</v>
      </c>
      <c r="I163" s="101">
        <f>IF(ISNUMBER(G163), $B172 * H163, "")</f>
        <v>-9803.9215686274511</v>
      </c>
      <c r="J163" s="15">
        <v>232</v>
      </c>
      <c r="K163" s="32">
        <f t="shared" ref="K163:K166" si="88">IF(ISNUMBER(J163), (J163 - $B163) / $B163, "")</f>
        <v>-9.0196078431372548E-2</v>
      </c>
      <c r="L163" s="18">
        <f>IF(ISNUMBER(J163), $B172 * K163, "")</f>
        <v>-9019.6078431372553</v>
      </c>
      <c r="M163" s="31">
        <v>236</v>
      </c>
      <c r="N163" s="32">
        <f t="shared" ref="N163:N166" si="89">IF(ISNUMBER(M163), (M163 - $B163) / $B163, "")</f>
        <v>-7.4509803921568626E-2</v>
      </c>
      <c r="O163" s="18">
        <f>IF(ISNUMBER(M163), $B172 * N163, "")</f>
        <v>-7450.9803921568628</v>
      </c>
      <c r="Q163" s="246"/>
      <c r="R163" s="247"/>
      <c r="S163" s="248"/>
    </row>
    <row r="164" spans="1:19" ht="17.25" thickBot="1">
      <c r="A164" s="162" t="s">
        <v>210</v>
      </c>
      <c r="B164" s="126">
        <v>105</v>
      </c>
      <c r="C164" s="77">
        <v>-0.14634146340000001</v>
      </c>
      <c r="D164" s="15">
        <v>83.3</v>
      </c>
      <c r="E164" s="32">
        <f t="shared" si="86"/>
        <v>-0.20666666666666669</v>
      </c>
      <c r="F164" s="18">
        <f>IF(ISNUMBER(D164), $B172 * E164, "")</f>
        <v>-20666.666666666668</v>
      </c>
      <c r="G164" s="31">
        <v>83.3</v>
      </c>
      <c r="H164" s="32">
        <f t="shared" si="87"/>
        <v>-0.20666666666666669</v>
      </c>
      <c r="I164" s="101">
        <f>IF(ISNUMBER(G164), $B172 * H164, "")</f>
        <v>-20666.666666666668</v>
      </c>
      <c r="J164" s="15">
        <v>83.6</v>
      </c>
      <c r="K164" s="32">
        <f t="shared" si="88"/>
        <v>-0.20380952380952386</v>
      </c>
      <c r="L164" s="18">
        <f>IF(ISNUMBER(J164), $B172 * K164, "")</f>
        <v>-20380.952380952385</v>
      </c>
      <c r="M164" s="31">
        <v>85.2</v>
      </c>
      <c r="N164" s="32">
        <f t="shared" si="89"/>
        <v>-0.18857142857142856</v>
      </c>
      <c r="O164" s="18">
        <f>IF(ISNUMBER(M164), $B172 * N164, "")</f>
        <v>-18857.142857142855</v>
      </c>
      <c r="Q164" s="239"/>
      <c r="R164" s="239"/>
      <c r="S164" s="239"/>
    </row>
    <row r="165" spans="1:19" ht="17.25" thickBot="1">
      <c r="A165" s="162" t="s">
        <v>112</v>
      </c>
      <c r="B165" s="126">
        <v>152</v>
      </c>
      <c r="C165" s="77">
        <v>-0.15083798879999999</v>
      </c>
      <c r="D165" s="15">
        <v>131</v>
      </c>
      <c r="E165" s="32">
        <f t="shared" si="86"/>
        <v>-0.13815789473684212</v>
      </c>
      <c r="F165" s="18">
        <f>IF(ISNUMBER(D165), $B172 * E165, "")</f>
        <v>-13815.789473684212</v>
      </c>
      <c r="G165" s="31">
        <v>129</v>
      </c>
      <c r="H165" s="32">
        <f t="shared" si="87"/>
        <v>-0.15131578947368421</v>
      </c>
      <c r="I165" s="101">
        <f>IF(ISNUMBER(G165), $B172 * H165, "")</f>
        <v>-15131.578947368422</v>
      </c>
      <c r="J165" s="15">
        <v>127</v>
      </c>
      <c r="K165" s="32">
        <f t="shared" si="88"/>
        <v>-0.16447368421052633</v>
      </c>
      <c r="L165" s="18">
        <f>IF(ISNUMBER(J165), $B172 * K165, "")</f>
        <v>-16447.368421052633</v>
      </c>
      <c r="M165" s="31">
        <v>132</v>
      </c>
      <c r="N165" s="32">
        <f t="shared" si="89"/>
        <v>-0.13157894736842105</v>
      </c>
      <c r="O165" s="18">
        <f>IF(ISNUMBER(M165), $B172 * N165, "")</f>
        <v>-13157.894736842105</v>
      </c>
      <c r="Q165" s="249"/>
      <c r="R165" s="249"/>
      <c r="S165" s="249"/>
    </row>
    <row r="166" spans="1:19" ht="17.25" thickBot="1">
      <c r="A166" s="163" t="s">
        <v>174</v>
      </c>
      <c r="B166" s="128">
        <v>142</v>
      </c>
      <c r="C166" s="78">
        <v>-0.15976331360000001</v>
      </c>
      <c r="D166" s="20">
        <v>123</v>
      </c>
      <c r="E166" s="21">
        <f t="shared" si="86"/>
        <v>-0.13380281690140844</v>
      </c>
      <c r="F166" s="22">
        <f>IF(ISNUMBER(D166), $B172 * E166, "")</f>
        <v>-13380.281690140844</v>
      </c>
      <c r="G166" s="30">
        <v>111</v>
      </c>
      <c r="H166" s="21">
        <f t="shared" si="87"/>
        <v>-0.21830985915492956</v>
      </c>
      <c r="I166" s="105">
        <f>IF(ISNUMBER(G166), $B172 * H166, "")</f>
        <v>-21830.985915492958</v>
      </c>
      <c r="J166" s="20">
        <v>113</v>
      </c>
      <c r="K166" s="21">
        <f t="shared" si="88"/>
        <v>-0.20422535211267606</v>
      </c>
      <c r="L166" s="22">
        <f>IF(ISNUMBER(J166), $B172 * K166, "")</f>
        <v>-20422.535211267605</v>
      </c>
      <c r="M166" s="30">
        <v>115</v>
      </c>
      <c r="N166" s="21">
        <f t="shared" si="89"/>
        <v>-0.19014084507042253</v>
      </c>
      <c r="O166" s="22">
        <f>IF(ISNUMBER(M166), $B172 * N166, "")</f>
        <v>-19014.084507042255</v>
      </c>
      <c r="Q166" s="249"/>
      <c r="R166" s="249"/>
      <c r="S166" s="249"/>
    </row>
    <row r="167" spans="1:19" ht="17.25" thickBot="1">
      <c r="A167" s="162" t="s">
        <v>238</v>
      </c>
      <c r="B167" s="129">
        <v>111</v>
      </c>
      <c r="C167" s="80">
        <v>-0.35838150289999998</v>
      </c>
      <c r="D167" s="106">
        <v>91.3</v>
      </c>
      <c r="E167" s="107">
        <f>IF(ISNUMBER(D167), (D167 - $B167) / $B167, "")</f>
        <v>-0.1774774774774775</v>
      </c>
      <c r="F167" s="108">
        <f>IF(ISNUMBER(D167), $B172 * E167, "")</f>
        <v>-17747.747747747751</v>
      </c>
      <c r="G167" s="109">
        <v>92.9</v>
      </c>
      <c r="H167" s="107">
        <f>IF(ISNUMBER(G167), (G167 - $B167) / $B167, "")</f>
        <v>-0.16306306306306301</v>
      </c>
      <c r="I167" s="110">
        <f>IF(ISNUMBER(G167), $B172 * H167, "")</f>
        <v>-16306.3063063063</v>
      </c>
      <c r="J167" s="106">
        <v>89.8</v>
      </c>
      <c r="K167" s="107">
        <f>IF(ISNUMBER(J167), (J167 - $B167) / $B167, "")</f>
        <v>-0.19099099099099101</v>
      </c>
      <c r="L167" s="108">
        <f>IF(ISNUMBER(J167), $B172 * K167, "")</f>
        <v>-19099.099099099101</v>
      </c>
      <c r="M167" s="109">
        <v>88</v>
      </c>
      <c r="N167" s="107">
        <f>IF(ISNUMBER(M167), (M167 - $B167) / $B167, "")</f>
        <v>-0.2072072072072072</v>
      </c>
      <c r="O167" s="108">
        <f>IF(ISNUMBER(M167), $B172 * N167, "")</f>
        <v>-20720.720720720721</v>
      </c>
      <c r="Q167" s="239"/>
      <c r="R167" s="239"/>
      <c r="S167" s="239"/>
    </row>
    <row r="168" spans="1:19" ht="17.25" thickBot="1">
      <c r="A168" s="162" t="s">
        <v>162</v>
      </c>
      <c r="B168" s="126">
        <v>730</v>
      </c>
      <c r="C168" s="77">
        <v>-0.37606837609999999</v>
      </c>
      <c r="D168" s="15">
        <v>547</v>
      </c>
      <c r="E168" s="32">
        <f t="shared" ref="E168:E171" si="90">IF(ISNUMBER(D168), (D168 - $B168) / $B168, "")</f>
        <v>-0.25068493150684934</v>
      </c>
      <c r="F168" s="18">
        <f>IF(ISNUMBER(D168), $B172 * E168, "")</f>
        <v>-25068.493150684935</v>
      </c>
      <c r="G168" s="31">
        <v>538</v>
      </c>
      <c r="H168" s="32">
        <f t="shared" ref="H168:H171" si="91">IF(ISNUMBER(G168), (G168 - $B168) / $B168, "")</f>
        <v>-0.26301369863013696</v>
      </c>
      <c r="I168" s="101">
        <f>IF(ISNUMBER(G168), $B172 * H168, "")</f>
        <v>-26301.369863013697</v>
      </c>
      <c r="J168" s="15">
        <v>532</v>
      </c>
      <c r="K168" s="32">
        <f t="shared" ref="K168:K171" si="92">IF(ISNUMBER(J168), (J168 - $B168) / $B168, "")</f>
        <v>-0.27123287671232876</v>
      </c>
      <c r="L168" s="18">
        <f>IF(ISNUMBER(J168), $B172 * K168, "")</f>
        <v>-27123.287671232876</v>
      </c>
      <c r="M168" s="31">
        <v>535</v>
      </c>
      <c r="N168" s="32">
        <f t="shared" ref="N168:N171" si="93">IF(ISNUMBER(M168), (M168 - $B168) / $B168, "")</f>
        <v>-0.26712328767123289</v>
      </c>
      <c r="O168" s="18">
        <f>IF(ISNUMBER(M168), $B172 * N168, "")</f>
        <v>-26712.32876712329</v>
      </c>
      <c r="Q168" s="239"/>
      <c r="R168" s="239"/>
      <c r="S168" s="239"/>
    </row>
    <row r="169" spans="1:19" ht="17.25" thickBot="1">
      <c r="A169" s="162" t="s">
        <v>234</v>
      </c>
      <c r="B169" s="126">
        <v>450</v>
      </c>
      <c r="C169" s="77">
        <v>-0.40789473679999999</v>
      </c>
      <c r="D169" s="15">
        <v>325</v>
      </c>
      <c r="E169" s="32">
        <f t="shared" si="90"/>
        <v>-0.27777777777777779</v>
      </c>
      <c r="F169" s="18">
        <f>IF(ISNUMBER(D169), $B172 * E169, "")</f>
        <v>-27777.777777777777</v>
      </c>
      <c r="G169" s="31">
        <v>320</v>
      </c>
      <c r="H169" s="32">
        <f t="shared" si="91"/>
        <v>-0.28888888888888886</v>
      </c>
      <c r="I169" s="101">
        <f>IF(ISNUMBER(G169), $B172 * H169, "")</f>
        <v>-28888.888888888887</v>
      </c>
      <c r="J169" s="15">
        <v>316</v>
      </c>
      <c r="K169" s="32">
        <f t="shared" si="92"/>
        <v>-0.29777777777777775</v>
      </c>
      <c r="L169" s="18">
        <f>IF(ISNUMBER(J169), $B172 * K169, "")</f>
        <v>-29777.777777777774</v>
      </c>
      <c r="M169" s="31">
        <v>313</v>
      </c>
      <c r="N169" s="32">
        <f t="shared" si="93"/>
        <v>-0.30444444444444446</v>
      </c>
      <c r="O169" s="18">
        <f>IF(ISNUMBER(M169), $B172 * N169, "")</f>
        <v>-30444.444444444445</v>
      </c>
      <c r="Q169" s="239"/>
      <c r="R169" s="239"/>
      <c r="S169" s="239"/>
    </row>
    <row r="170" spans="1:19">
      <c r="A170" s="162" t="s">
        <v>208</v>
      </c>
      <c r="B170" s="126">
        <v>162</v>
      </c>
      <c r="C170" s="77">
        <v>-0.43157894740000002</v>
      </c>
      <c r="D170" s="15">
        <v>105</v>
      </c>
      <c r="E170" s="32">
        <f t="shared" si="90"/>
        <v>-0.35185185185185186</v>
      </c>
      <c r="F170" s="18">
        <f>IF(ISNUMBER(D170), $B172 * E170, "")</f>
        <v>-35185.185185185182</v>
      </c>
      <c r="G170" s="31">
        <v>104</v>
      </c>
      <c r="H170" s="32">
        <f t="shared" si="91"/>
        <v>-0.35802469135802467</v>
      </c>
      <c r="I170" s="101">
        <f>IF(ISNUMBER(G170), $B172 * H170, "")</f>
        <v>-35802.469135802465</v>
      </c>
      <c r="J170" s="15">
        <v>104</v>
      </c>
      <c r="K170" s="32">
        <f t="shared" si="92"/>
        <v>-0.35802469135802467</v>
      </c>
      <c r="L170" s="18">
        <f>IF(ISNUMBER(J170), $B172 * K170, "")</f>
        <v>-35802.469135802465</v>
      </c>
      <c r="M170" s="31">
        <v>103</v>
      </c>
      <c r="N170" s="32">
        <f t="shared" si="93"/>
        <v>-0.36419753086419754</v>
      </c>
      <c r="O170" s="18">
        <f>IF(ISNUMBER(M170), $B172 * N170, "")</f>
        <v>-36419.753086419754</v>
      </c>
      <c r="Q170" s="228"/>
      <c r="R170" s="229"/>
      <c r="S170" s="230"/>
    </row>
    <row r="171" spans="1:19" ht="17.25" thickBot="1">
      <c r="A171" s="130" t="s">
        <v>252</v>
      </c>
      <c r="B171" s="131">
        <v>168</v>
      </c>
      <c r="C171" s="79">
        <v>-0.4362416107</v>
      </c>
      <c r="D171" s="24">
        <v>117</v>
      </c>
      <c r="E171" s="25">
        <f t="shared" si="90"/>
        <v>-0.30357142857142855</v>
      </c>
      <c r="F171" s="104">
        <f>IF(ISNUMBER(D171), $B172 * E171, "")</f>
        <v>-30357.142857142855</v>
      </c>
      <c r="G171" s="102">
        <v>113</v>
      </c>
      <c r="H171" s="25">
        <f t="shared" si="91"/>
        <v>-0.32738095238095238</v>
      </c>
      <c r="I171" s="103">
        <f>IF(ISNUMBER(G171), $B172 * H171, "")</f>
        <v>-32738.095238095237</v>
      </c>
      <c r="J171" s="24">
        <v>115</v>
      </c>
      <c r="K171" s="25">
        <f t="shared" si="92"/>
        <v>-0.31547619047619047</v>
      </c>
      <c r="L171" s="104">
        <f>IF(ISNUMBER(J171), $B172 * K171, "")</f>
        <v>-31547.619047619046</v>
      </c>
      <c r="M171" s="102">
        <v>116</v>
      </c>
      <c r="N171" s="25">
        <f t="shared" si="93"/>
        <v>-0.30952380952380953</v>
      </c>
      <c r="O171" s="104">
        <f>IF(ISNUMBER(M171), $B172 * N171, "")</f>
        <v>-30952.380952380954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-0.16904110487275176</v>
      </c>
      <c r="F172" s="28">
        <f>SUM(F152:F171)</f>
        <v>-338082.20974550338</v>
      </c>
      <c r="G172" s="26" t="s">
        <v>301</v>
      </c>
      <c r="H172" s="27">
        <f>IF(COUNT(H152:H171), SUM(H152:H171) / COUNT(H152:H171), 0)</f>
        <v>-0.17966317312122151</v>
      </c>
      <c r="I172" s="28">
        <f>SUM(I152:I171)</f>
        <v>-359326.34624244308</v>
      </c>
      <c r="J172" s="26" t="s">
        <v>301</v>
      </c>
      <c r="K172" s="27">
        <f>IF(COUNT(K152:K171), SUM(K152:K171) / COUNT(K152:K171), 0)</f>
        <v>-0.17553045417381311</v>
      </c>
      <c r="L172" s="28">
        <f>SUM(L152:L171)</f>
        <v>-351060.90834762622</v>
      </c>
      <c r="M172" s="26" t="s">
        <v>301</v>
      </c>
      <c r="N172" s="27">
        <f>IF(COUNT(N152:N171), SUM(N152:N171) / COUNT(N152:N171), 0)</f>
        <v>-0.16714228752925622</v>
      </c>
      <c r="O172" s="28">
        <f>SUM(O152:O171)</f>
        <v>-334284.57505851251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204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45310000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3.311624E-4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2021-06-12(토) 오전 00:00</v>
      </c>
      <c r="C177" s="291"/>
      <c r="D177" s="263" t="str">
        <f>TEXT($G$1, "[$-ko-KR]yyyy-mm-dd(ddd) ") &amp; "오후 14:00"</f>
        <v>2021-06-12(토) 오후 14:00</v>
      </c>
      <c r="E177" s="264"/>
      <c r="F177" s="265"/>
      <c r="G177" s="263" t="str">
        <f>TEXT($G$1, "[$-ko-KR]yyyy-mm-dd(ddd) ") &amp; "오후 19:00"</f>
        <v>2021-06-12(토) 오후 19:00</v>
      </c>
      <c r="H177" s="264"/>
      <c r="I177" s="265"/>
      <c r="J177" s="263" t="str">
        <f>TEXT($G$1, "[$-ko-KR]yyyy-mm-dd(ddd) ") &amp; "오후 21:00"</f>
        <v>2021-06-12(토) 오후 21:00</v>
      </c>
      <c r="K177" s="264"/>
      <c r="L177" s="265"/>
      <c r="M177" s="263" t="str">
        <f>TEXT($G$1+1, "[$-ko-KR]yyyy-mm-dd(ddd) ") &amp; "오전 00:00"</f>
        <v>2021-06-13(일)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5" t="s">
        <v>58</v>
      </c>
      <c r="H178" s="206" t="s">
        <v>298</v>
      </c>
      <c r="I178" s="20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222</v>
      </c>
      <c r="B179" s="124">
        <v>9.9600000000000009</v>
      </c>
      <c r="C179" s="76">
        <v>-0.14137931030000001</v>
      </c>
      <c r="D179" s="13">
        <v>7.99</v>
      </c>
      <c r="E179" s="14">
        <f>IF(ISNUMBER(D179), (D179 - $B179) / $B179, "")</f>
        <v>-0.19779116465863458</v>
      </c>
      <c r="F179" s="16">
        <f>IF(ISNUMBER(D179), $B199 * E179, "")</f>
        <v>-19779.116465863459</v>
      </c>
      <c r="G179" s="29">
        <v>8.0500000000000007</v>
      </c>
      <c r="H179" s="14">
        <f>IF(ISNUMBER(G179), (G179 - $B179) / $B179, "")</f>
        <v>-0.19176706827309237</v>
      </c>
      <c r="I179" s="100">
        <f>IF(ISNUMBER(G179), $B199 * H179, "")</f>
        <v>-19176.706827309237</v>
      </c>
      <c r="J179" s="13">
        <v>8.17</v>
      </c>
      <c r="K179" s="14">
        <f>IF(ISNUMBER(J179), (J179 - $B179) / $B179, "")</f>
        <v>-0.1797188755020081</v>
      </c>
      <c r="L179" s="16">
        <f>IF(ISNUMBER(J179), $B199 * K179, "")</f>
        <v>-17971.887550200809</v>
      </c>
      <c r="M179" s="29">
        <v>8.2100000000000009</v>
      </c>
      <c r="N179" s="14">
        <f>IF(ISNUMBER(M179), (M179 - $B179) / $B179, "")</f>
        <v>-0.17570281124497991</v>
      </c>
      <c r="O179" s="16">
        <f>IF(ISNUMBER(M179), $B199 * N179, "")</f>
        <v>-17570.281124497989</v>
      </c>
      <c r="Q179" s="249"/>
      <c r="R179" s="249"/>
      <c r="S179" s="249"/>
    </row>
    <row r="180" spans="1:19" ht="17.25" thickBot="1">
      <c r="A180" s="162" t="s">
        <v>246</v>
      </c>
      <c r="B180" s="126">
        <v>255</v>
      </c>
      <c r="C180" s="77">
        <v>-0.1414141414</v>
      </c>
      <c r="D180" s="15">
        <v>231</v>
      </c>
      <c r="E180" s="32">
        <f t="shared" ref="E180:E183" si="94">IF(ISNUMBER(D180), (D180 - $B180) / $B180, "")</f>
        <v>-9.4117647058823528E-2</v>
      </c>
      <c r="F180" s="18">
        <f>IF(ISNUMBER(D180), $B199 * E180, "")</f>
        <v>-9411.7647058823532</v>
      </c>
      <c r="G180" s="31">
        <v>230</v>
      </c>
      <c r="H180" s="32">
        <f t="shared" ref="H180:H183" si="95">IF(ISNUMBER(G180), (G180 - $B180) / $B180, "")</f>
        <v>-9.8039215686274508E-2</v>
      </c>
      <c r="I180" s="101">
        <f>IF(ISNUMBER(G180), $B199 * H180, "")</f>
        <v>-9803.9215686274511</v>
      </c>
      <c r="J180" s="15">
        <v>232</v>
      </c>
      <c r="K180" s="32">
        <f t="shared" ref="K180:K183" si="96">IF(ISNUMBER(J180), (J180 - $B180) / $B180, "")</f>
        <v>-9.0196078431372548E-2</v>
      </c>
      <c r="L180" s="18">
        <f>IF(ISNUMBER(J180), $B199 * K180, "")</f>
        <v>-9019.6078431372553</v>
      </c>
      <c r="M180" s="31">
        <v>236</v>
      </c>
      <c r="N180" s="32">
        <f t="shared" ref="N180:N183" si="97">IF(ISNUMBER(M180), (M180 - $B180) / $B180, "")</f>
        <v>-7.4509803921568626E-2</v>
      </c>
      <c r="O180" s="18">
        <f>IF(ISNUMBER(M180), $B199 * N180, "")</f>
        <v>-7450.9803921568628</v>
      </c>
      <c r="Q180" s="249"/>
      <c r="R180" s="249"/>
      <c r="S180" s="249"/>
    </row>
    <row r="181" spans="1:19" ht="17.25" thickBot="1">
      <c r="A181" s="162" t="s">
        <v>190</v>
      </c>
      <c r="B181" s="126">
        <v>51830</v>
      </c>
      <c r="C181" s="77">
        <v>-0.1455654468</v>
      </c>
      <c r="D181" s="15">
        <v>43660</v>
      </c>
      <c r="E181" s="32">
        <f t="shared" si="94"/>
        <v>-0.15763071580165927</v>
      </c>
      <c r="F181" s="18">
        <f>IF(ISNUMBER(D181), $B199 * E181, "")</f>
        <v>-15763.071580165928</v>
      </c>
      <c r="G181" s="31">
        <v>45290</v>
      </c>
      <c r="H181" s="32">
        <f t="shared" si="95"/>
        <v>-0.12618174802238086</v>
      </c>
      <c r="I181" s="101">
        <f>IF(ISNUMBER(G181), $B199 * H181, "")</f>
        <v>-12618.174802238085</v>
      </c>
      <c r="J181" s="15">
        <v>45600</v>
      </c>
      <c r="K181" s="32">
        <f t="shared" si="96"/>
        <v>-0.12020065599073895</v>
      </c>
      <c r="L181" s="18">
        <f>IF(ISNUMBER(J181), $B199 * K181, "")</f>
        <v>-12020.065599073896</v>
      </c>
      <c r="M181" s="31">
        <v>46880</v>
      </c>
      <c r="N181" s="32">
        <f t="shared" si="97"/>
        <v>-9.5504534053636889E-2</v>
      </c>
      <c r="O181" s="18">
        <f>IF(ISNUMBER(M181), $B199 * N181, "")</f>
        <v>-9550.4534053636889</v>
      </c>
      <c r="Q181" s="239"/>
      <c r="R181" s="239"/>
      <c r="S181" s="239"/>
    </row>
    <row r="182" spans="1:19" ht="17.25" thickBot="1">
      <c r="A182" s="162" t="s">
        <v>210</v>
      </c>
      <c r="B182" s="126">
        <v>105</v>
      </c>
      <c r="C182" s="77">
        <v>-0.14634146340000001</v>
      </c>
      <c r="D182" s="15">
        <v>83.3</v>
      </c>
      <c r="E182" s="32">
        <f t="shared" si="94"/>
        <v>-0.20666666666666669</v>
      </c>
      <c r="F182" s="18">
        <f>IF(ISNUMBER(D182), $B199 * E182, "")</f>
        <v>-20666.666666666668</v>
      </c>
      <c r="G182" s="31">
        <v>83.3</v>
      </c>
      <c r="H182" s="32">
        <f t="shared" si="95"/>
        <v>-0.20666666666666669</v>
      </c>
      <c r="I182" s="101">
        <f>IF(ISNUMBER(G182), $B199 * H182, "")</f>
        <v>-20666.666666666668</v>
      </c>
      <c r="J182" s="15">
        <v>83.6</v>
      </c>
      <c r="K182" s="32">
        <f t="shared" si="96"/>
        <v>-0.20380952380952386</v>
      </c>
      <c r="L182" s="18">
        <f>IF(ISNUMBER(J182), $B199 * K182, "")</f>
        <v>-20380.952380952385</v>
      </c>
      <c r="M182" s="31">
        <v>85.2</v>
      </c>
      <c r="N182" s="32">
        <f t="shared" si="97"/>
        <v>-0.18857142857142856</v>
      </c>
      <c r="O182" s="18">
        <f>IF(ISNUMBER(M182), $B199 * N182, "")</f>
        <v>-18857.142857142855</v>
      </c>
      <c r="Q182" s="239"/>
      <c r="R182" s="239"/>
      <c r="S182" s="239"/>
    </row>
    <row r="183" spans="1:19" ht="17.25" thickBot="1">
      <c r="A183" s="163" t="s">
        <v>112</v>
      </c>
      <c r="B183" s="128">
        <v>152</v>
      </c>
      <c r="C183" s="78">
        <v>-0.15083798879999999</v>
      </c>
      <c r="D183" s="20">
        <v>131</v>
      </c>
      <c r="E183" s="21">
        <f t="shared" si="94"/>
        <v>-0.13815789473684212</v>
      </c>
      <c r="F183" s="22">
        <f>IF(ISNUMBER(D183), $B199 * E183, "")</f>
        <v>-13815.789473684212</v>
      </c>
      <c r="G183" s="30">
        <v>129</v>
      </c>
      <c r="H183" s="21">
        <f t="shared" si="95"/>
        <v>-0.15131578947368421</v>
      </c>
      <c r="I183" s="105">
        <f>IF(ISNUMBER(G183), $B199 * H183, "")</f>
        <v>-15131.578947368422</v>
      </c>
      <c r="J183" s="20">
        <v>127</v>
      </c>
      <c r="K183" s="21">
        <f t="shared" si="96"/>
        <v>-0.16447368421052633</v>
      </c>
      <c r="L183" s="22">
        <f>IF(ISNUMBER(J183), $B199 * K183, "")</f>
        <v>-16447.368421052633</v>
      </c>
      <c r="M183" s="30">
        <v>132</v>
      </c>
      <c r="N183" s="21">
        <f t="shared" si="97"/>
        <v>-0.13157894736842105</v>
      </c>
      <c r="O183" s="22">
        <f>IF(ISNUMBER(M183), $B199 * N183, "")</f>
        <v>-13157.894736842105</v>
      </c>
      <c r="Q183" s="239"/>
      <c r="R183" s="239"/>
      <c r="S183" s="239"/>
    </row>
    <row r="184" spans="1:19" ht="17.25" thickBot="1">
      <c r="A184" s="162" t="s">
        <v>248</v>
      </c>
      <c r="B184" s="129">
        <v>1435</v>
      </c>
      <c r="C184" s="80">
        <v>-0.150887574</v>
      </c>
      <c r="D184" s="106">
        <v>1205</v>
      </c>
      <c r="E184" s="107">
        <f>IF(ISNUMBER(D184), (D184 - $B184) / $B184, "")</f>
        <v>-0.16027874564459929</v>
      </c>
      <c r="F184" s="108">
        <f>IF(ISNUMBER(D184), $B199 * E184, "")</f>
        <v>-16027.874564459929</v>
      </c>
      <c r="G184" s="109">
        <v>1225</v>
      </c>
      <c r="H184" s="107">
        <f>IF(ISNUMBER(G184), (G184 - $B184) / $B184, "")</f>
        <v>-0.14634146341463414</v>
      </c>
      <c r="I184" s="110">
        <f>IF(ISNUMBER(G184), $B199 * H184, "")</f>
        <v>-14634.146341463415</v>
      </c>
      <c r="J184" s="106">
        <v>1230</v>
      </c>
      <c r="K184" s="107">
        <f>IF(ISNUMBER(J184), (J184 - $B184) / $B184, "")</f>
        <v>-0.14285714285714285</v>
      </c>
      <c r="L184" s="108">
        <f>IF(ISNUMBER(J184), $B199 * K184, "")</f>
        <v>-14285.714285714284</v>
      </c>
      <c r="M184" s="109">
        <v>1250</v>
      </c>
      <c r="N184" s="107">
        <f>IF(ISNUMBER(M184), (M184 - $B184) / $B184, "")</f>
        <v>-0.1289198606271777</v>
      </c>
      <c r="O184" s="108">
        <f>IF(ISNUMBER(M184), $B199 * N184, "")</f>
        <v>-12891.98606271777</v>
      </c>
      <c r="Q184" s="239"/>
      <c r="R184" s="239"/>
      <c r="S184" s="239"/>
    </row>
    <row r="185" spans="1:19" ht="17.25" thickBot="1">
      <c r="A185" s="162" t="s">
        <v>174</v>
      </c>
      <c r="B185" s="126">
        <v>142</v>
      </c>
      <c r="C185" s="77">
        <v>-0.15976331360000001</v>
      </c>
      <c r="D185" s="15">
        <v>123</v>
      </c>
      <c r="E185" s="32">
        <f t="shared" ref="E185:E188" si="98">IF(ISNUMBER(D185), (D185 - $B185) / $B185, "")</f>
        <v>-0.13380281690140844</v>
      </c>
      <c r="F185" s="18">
        <f>IF(ISNUMBER(D185), $B199 * E185, "")</f>
        <v>-13380.281690140844</v>
      </c>
      <c r="G185" s="31">
        <v>111</v>
      </c>
      <c r="H185" s="32">
        <f t="shared" ref="H185:H188" si="99">IF(ISNUMBER(G185), (G185 - $B185) / $B185, "")</f>
        <v>-0.21830985915492956</v>
      </c>
      <c r="I185" s="101">
        <f>IF(ISNUMBER(G185), $B199 * H185, "")</f>
        <v>-21830.985915492958</v>
      </c>
      <c r="J185" s="15">
        <v>113</v>
      </c>
      <c r="K185" s="32">
        <f t="shared" ref="K185:K188" si="100">IF(ISNUMBER(J185), (J185 - $B185) / $B185, "")</f>
        <v>-0.20422535211267606</v>
      </c>
      <c r="L185" s="18">
        <f>IF(ISNUMBER(J185), $B199 * K185, "")</f>
        <v>-20422.535211267605</v>
      </c>
      <c r="M185" s="31">
        <v>115</v>
      </c>
      <c r="N185" s="32">
        <f t="shared" ref="N185:N188" si="101">IF(ISNUMBER(M185), (M185 - $B185) / $B185, "")</f>
        <v>-0.19014084507042253</v>
      </c>
      <c r="O185" s="18">
        <f>IF(ISNUMBER(M185), $B199 * N185, "")</f>
        <v>-19014.084507042255</v>
      </c>
      <c r="Q185" s="239"/>
      <c r="R185" s="239"/>
      <c r="S185" s="239"/>
    </row>
    <row r="186" spans="1:19" ht="17.25" thickBot="1">
      <c r="A186" s="162" t="s">
        <v>268</v>
      </c>
      <c r="B186" s="126">
        <v>40.799999999999997</v>
      </c>
      <c r="C186" s="77">
        <v>-0.187250996</v>
      </c>
      <c r="D186" s="15">
        <v>33.1</v>
      </c>
      <c r="E186" s="32">
        <f t="shared" si="98"/>
        <v>-0.18872549019607834</v>
      </c>
      <c r="F186" s="18">
        <f>IF(ISNUMBER(D186), $B199 * E186, "")</f>
        <v>-18872.549019607835</v>
      </c>
      <c r="G186" s="31">
        <v>32.299999999999997</v>
      </c>
      <c r="H186" s="32">
        <f t="shared" si="99"/>
        <v>-0.20833333333333334</v>
      </c>
      <c r="I186" s="101">
        <f>IF(ISNUMBER(G186), $B199 * H186, "")</f>
        <v>-20833.333333333336</v>
      </c>
      <c r="J186" s="15">
        <v>32</v>
      </c>
      <c r="K186" s="32">
        <f t="shared" si="100"/>
        <v>-0.21568627450980388</v>
      </c>
      <c r="L186" s="18">
        <f>IF(ISNUMBER(J186), $B199 * K186, "")</f>
        <v>-21568.627450980388</v>
      </c>
      <c r="M186" s="31">
        <v>31.9</v>
      </c>
      <c r="N186" s="32">
        <f t="shared" si="101"/>
        <v>-0.21813725490196076</v>
      </c>
      <c r="O186" s="18">
        <f>IF(ISNUMBER(M186), $B199 * N186, "")</f>
        <v>-21813.725490196077</v>
      </c>
      <c r="Q186" s="239"/>
      <c r="R186" s="239"/>
      <c r="S186" s="239"/>
    </row>
    <row r="187" spans="1:19" ht="17.25" thickBot="1">
      <c r="A187" s="162" t="s">
        <v>238</v>
      </c>
      <c r="B187" s="126">
        <v>111</v>
      </c>
      <c r="C187" s="77">
        <v>-0.35838150289999998</v>
      </c>
      <c r="D187" s="15">
        <v>91.3</v>
      </c>
      <c r="E187" s="32">
        <f t="shared" si="98"/>
        <v>-0.1774774774774775</v>
      </c>
      <c r="F187" s="18">
        <f>IF(ISNUMBER(D187), $B199 * E187, "")</f>
        <v>-17747.747747747751</v>
      </c>
      <c r="G187" s="31">
        <v>92.9</v>
      </c>
      <c r="H187" s="32">
        <f t="shared" si="99"/>
        <v>-0.16306306306306301</v>
      </c>
      <c r="I187" s="101">
        <f>IF(ISNUMBER(G187), $B199 * H187, "")</f>
        <v>-16306.3063063063</v>
      </c>
      <c r="J187" s="15">
        <v>89.8</v>
      </c>
      <c r="K187" s="32">
        <f t="shared" si="100"/>
        <v>-0.19099099099099101</v>
      </c>
      <c r="L187" s="18">
        <f>IF(ISNUMBER(J187), $B199 * K187, "")</f>
        <v>-19099.099099099101</v>
      </c>
      <c r="M187" s="31">
        <v>88</v>
      </c>
      <c r="N187" s="32">
        <f t="shared" si="101"/>
        <v>-0.2072072072072072</v>
      </c>
      <c r="O187" s="18">
        <f>IF(ISNUMBER(M187), $B199 * N187, "")</f>
        <v>-20720.720720720721</v>
      </c>
      <c r="Q187" s="33"/>
      <c r="R187" s="33"/>
    </row>
    <row r="188" spans="1:19" ht="17.25" thickBot="1">
      <c r="A188" s="130" t="s">
        <v>282</v>
      </c>
      <c r="B188" s="131">
        <v>72.5</v>
      </c>
      <c r="C188" s="79">
        <v>-0.36403508769999998</v>
      </c>
      <c r="D188" s="24">
        <v>56.9</v>
      </c>
      <c r="E188" s="25">
        <f t="shared" si="98"/>
        <v>-0.21517241379310348</v>
      </c>
      <c r="F188" s="104">
        <f>IF(ISNUMBER(D188), $B199 * E188, "")</f>
        <v>-21517.241379310348</v>
      </c>
      <c r="G188" s="102">
        <v>56.1</v>
      </c>
      <c r="H188" s="25">
        <f t="shared" si="99"/>
        <v>-0.22620689655172413</v>
      </c>
      <c r="I188" s="103">
        <f>IF(ISNUMBER(G188), $B199 * H188, "")</f>
        <v>-22620.689655172413</v>
      </c>
      <c r="J188" s="24">
        <v>55</v>
      </c>
      <c r="K188" s="25">
        <f t="shared" si="100"/>
        <v>-0.2413793103448276</v>
      </c>
      <c r="L188" s="104">
        <f>IF(ISNUMBER(J188), $B199 * K188, "")</f>
        <v>-24137.931034482761</v>
      </c>
      <c r="M188" s="102">
        <v>55.9</v>
      </c>
      <c r="N188" s="25">
        <f t="shared" si="101"/>
        <v>-0.22896551724137934</v>
      </c>
      <c r="O188" s="104">
        <f>IF(ISNUMBER(M188), $B199 * N188, "")</f>
        <v>-22896.551724137935</v>
      </c>
      <c r="Q188" s="240"/>
      <c r="R188" s="241"/>
      <c r="S188" s="242"/>
    </row>
    <row r="189" spans="1:19">
      <c r="A189" s="161" t="s">
        <v>162</v>
      </c>
      <c r="B189" s="124">
        <v>730</v>
      </c>
      <c r="C189" s="76">
        <v>-0.37606837609999999</v>
      </c>
      <c r="D189" s="13">
        <v>547</v>
      </c>
      <c r="E189" s="14">
        <f>IF(ISNUMBER(D189), (D189 - $B189) / $B189, "")</f>
        <v>-0.25068493150684934</v>
      </c>
      <c r="F189" s="16">
        <f>IF(ISNUMBER(D189), $B199 * E189, "")</f>
        <v>-25068.493150684935</v>
      </c>
      <c r="G189" s="29">
        <v>538</v>
      </c>
      <c r="H189" s="14">
        <f>IF(ISNUMBER(G189), (G189 - $B189) / $B189, "")</f>
        <v>-0.26301369863013696</v>
      </c>
      <c r="I189" s="100">
        <f>IF(ISNUMBER(G189), $B199 * H189, "")</f>
        <v>-26301.369863013697</v>
      </c>
      <c r="J189" s="13">
        <v>532</v>
      </c>
      <c r="K189" s="14">
        <f>IF(ISNUMBER(J189), (J189 - $B189) / $B189, "")</f>
        <v>-0.27123287671232876</v>
      </c>
      <c r="L189" s="16">
        <f>IF(ISNUMBER(J189), $B199 * K189, "")</f>
        <v>-27123.287671232876</v>
      </c>
      <c r="M189" s="29">
        <v>535</v>
      </c>
      <c r="N189" s="14">
        <f>IF(ISNUMBER(M189), (M189 - $B189) / $B189, "")</f>
        <v>-0.26712328767123289</v>
      </c>
      <c r="O189" s="16">
        <f>IF(ISNUMBER(M189), $B199 * N189, "")</f>
        <v>-26712.32876712329</v>
      </c>
      <c r="Q189" s="243"/>
      <c r="R189" s="244"/>
      <c r="S189" s="245"/>
    </row>
    <row r="190" spans="1:19" ht="17.25" thickBot="1">
      <c r="A190" s="162" t="s">
        <v>250</v>
      </c>
      <c r="B190" s="126">
        <v>73.400000000000006</v>
      </c>
      <c r="C190" s="77">
        <v>-0.40325203250000002</v>
      </c>
      <c r="D190" s="15">
        <v>55.4</v>
      </c>
      <c r="E190" s="32">
        <f t="shared" ref="E190:E193" si="102">IF(ISNUMBER(D190), (D190 - $B190) / $B190, "")</f>
        <v>-0.24523160762942786</v>
      </c>
      <c r="F190" s="18">
        <f>IF(ISNUMBER(D190), $B199 * E190, "")</f>
        <v>-24523.160762942785</v>
      </c>
      <c r="G190" s="31">
        <v>56.6</v>
      </c>
      <c r="H190" s="32">
        <f t="shared" ref="H190:H193" si="103">IF(ISNUMBER(G190), (G190 - $B190) / $B190, "")</f>
        <v>-0.22888283378746599</v>
      </c>
      <c r="I190" s="101">
        <f>IF(ISNUMBER(G190), $B199 * H190, "")</f>
        <v>-22888.283378746601</v>
      </c>
      <c r="J190" s="15">
        <v>55.6</v>
      </c>
      <c r="K190" s="32">
        <f t="shared" ref="K190:K193" si="104">IF(ISNUMBER(J190), (J190 - $B190) / $B190, "")</f>
        <v>-0.24250681198910085</v>
      </c>
      <c r="L190" s="18">
        <f>IF(ISNUMBER(J190), $B199 * K190, "")</f>
        <v>-24250.681198910086</v>
      </c>
      <c r="M190" s="31">
        <v>58.8</v>
      </c>
      <c r="N190" s="32">
        <f t="shared" ref="N190:N193" si="105">IF(ISNUMBER(M190), (M190 - $B190) / $B190, "")</f>
        <v>-0.19891008174386932</v>
      </c>
      <c r="O190" s="18">
        <f>IF(ISNUMBER(M190), $B199 * N190, "")</f>
        <v>-19891.00817438693</v>
      </c>
      <c r="Q190" s="246"/>
      <c r="R190" s="247"/>
      <c r="S190" s="248"/>
    </row>
    <row r="191" spans="1:19" ht="17.25" thickBot="1">
      <c r="A191" s="162" t="s">
        <v>234</v>
      </c>
      <c r="B191" s="126">
        <v>450</v>
      </c>
      <c r="C191" s="77">
        <v>-0.40789473679999999</v>
      </c>
      <c r="D191" s="15">
        <v>325</v>
      </c>
      <c r="E191" s="32">
        <f t="shared" si="102"/>
        <v>-0.27777777777777779</v>
      </c>
      <c r="F191" s="18">
        <f>IF(ISNUMBER(D191), $B199 * E191, "")</f>
        <v>-27777.777777777777</v>
      </c>
      <c r="G191" s="31">
        <v>320</v>
      </c>
      <c r="H191" s="32">
        <f t="shared" si="103"/>
        <v>-0.28888888888888886</v>
      </c>
      <c r="I191" s="101">
        <f>IF(ISNUMBER(G191), $B199 * H191, "")</f>
        <v>-28888.888888888887</v>
      </c>
      <c r="J191" s="15">
        <v>316</v>
      </c>
      <c r="K191" s="32">
        <f t="shared" si="104"/>
        <v>-0.29777777777777775</v>
      </c>
      <c r="L191" s="18">
        <f>IF(ISNUMBER(J191), $B199 * K191, "")</f>
        <v>-29777.777777777774</v>
      </c>
      <c r="M191" s="31">
        <v>313</v>
      </c>
      <c r="N191" s="32">
        <f t="shared" si="105"/>
        <v>-0.30444444444444446</v>
      </c>
      <c r="O191" s="18">
        <f>IF(ISNUMBER(M191), $B199 * N191, "")</f>
        <v>-30444.444444444445</v>
      </c>
      <c r="Q191" s="239"/>
      <c r="R191" s="239"/>
      <c r="S191" s="239"/>
    </row>
    <row r="192" spans="1:19" ht="17.25" thickBot="1">
      <c r="A192" s="162" t="s">
        <v>208</v>
      </c>
      <c r="B192" s="126">
        <v>162</v>
      </c>
      <c r="C192" s="77">
        <v>-0.43157894740000002</v>
      </c>
      <c r="D192" s="15">
        <v>105</v>
      </c>
      <c r="E192" s="32">
        <f t="shared" si="102"/>
        <v>-0.35185185185185186</v>
      </c>
      <c r="F192" s="18">
        <f>IF(ISNUMBER(D192), $B199 * E192, "")</f>
        <v>-35185.185185185182</v>
      </c>
      <c r="G192" s="31">
        <v>104</v>
      </c>
      <c r="H192" s="32">
        <f t="shared" si="103"/>
        <v>-0.35802469135802467</v>
      </c>
      <c r="I192" s="101">
        <f>IF(ISNUMBER(G192), $B199 * H192, "")</f>
        <v>-35802.469135802465</v>
      </c>
      <c r="J192" s="15">
        <v>104</v>
      </c>
      <c r="K192" s="32">
        <f t="shared" si="104"/>
        <v>-0.35802469135802467</v>
      </c>
      <c r="L192" s="18">
        <f>IF(ISNUMBER(J192), $B199 * K192, "")</f>
        <v>-35802.469135802465</v>
      </c>
      <c r="M192" s="31">
        <v>103</v>
      </c>
      <c r="N192" s="32">
        <f t="shared" si="105"/>
        <v>-0.36419753086419754</v>
      </c>
      <c r="O192" s="18">
        <f>IF(ISNUMBER(M192), $B199 * N192, "")</f>
        <v>-36419.753086419754</v>
      </c>
      <c r="Q192" s="249"/>
      <c r="R192" s="249"/>
      <c r="S192" s="249"/>
    </row>
    <row r="193" spans="1:19" ht="17.25" thickBot="1">
      <c r="A193" s="163" t="s">
        <v>236</v>
      </c>
      <c r="B193" s="128">
        <v>31.1</v>
      </c>
      <c r="C193" s="78">
        <v>-0.43454545449999998</v>
      </c>
      <c r="D193" s="20">
        <v>23</v>
      </c>
      <c r="E193" s="21">
        <f t="shared" si="102"/>
        <v>-0.26045016077170419</v>
      </c>
      <c r="F193" s="22">
        <f>IF(ISNUMBER(D193), $B199 * E193, "")</f>
        <v>-26045.016077170418</v>
      </c>
      <c r="G193" s="30">
        <v>22.6</v>
      </c>
      <c r="H193" s="21">
        <f t="shared" si="103"/>
        <v>-0.27331189710610931</v>
      </c>
      <c r="I193" s="105">
        <f>IF(ISNUMBER(G193), $B199 * H193, "")</f>
        <v>-27331.189710610932</v>
      </c>
      <c r="J193" s="20">
        <v>22.1</v>
      </c>
      <c r="K193" s="21">
        <f t="shared" si="104"/>
        <v>-0.28938906752411575</v>
      </c>
      <c r="L193" s="22">
        <f>IF(ISNUMBER(J193), $B199 * K193, "")</f>
        <v>-28938.906752411574</v>
      </c>
      <c r="M193" s="30">
        <v>21.8</v>
      </c>
      <c r="N193" s="21">
        <f t="shared" si="105"/>
        <v>-0.29903536977491962</v>
      </c>
      <c r="O193" s="22">
        <f>IF(ISNUMBER(M193), $B199 * N193, "")</f>
        <v>-29903.536977491964</v>
      </c>
      <c r="Q193" s="249"/>
      <c r="R193" s="249"/>
      <c r="S193" s="249"/>
    </row>
    <row r="194" spans="1:19" ht="17.25" thickBot="1">
      <c r="A194" s="162" t="s">
        <v>252</v>
      </c>
      <c r="B194" s="129">
        <v>168</v>
      </c>
      <c r="C194" s="80">
        <v>-0.4362416107</v>
      </c>
      <c r="D194" s="106">
        <v>117</v>
      </c>
      <c r="E194" s="107">
        <f>IF(ISNUMBER(D194), (D194 - $B194) / $B194, "")</f>
        <v>-0.30357142857142855</v>
      </c>
      <c r="F194" s="108">
        <f>IF(ISNUMBER(D194), $B199 * E194, "")</f>
        <v>-30357.142857142855</v>
      </c>
      <c r="G194" s="109">
        <v>113</v>
      </c>
      <c r="H194" s="107">
        <f>IF(ISNUMBER(G194), (G194 - $B194) / $B194, "")</f>
        <v>-0.32738095238095238</v>
      </c>
      <c r="I194" s="110">
        <f>IF(ISNUMBER(G194), $B199 * H194, "")</f>
        <v>-32738.095238095237</v>
      </c>
      <c r="J194" s="106">
        <v>115</v>
      </c>
      <c r="K194" s="107">
        <f>IF(ISNUMBER(J194), (J194 - $B194) / $B194, "")</f>
        <v>-0.31547619047619047</v>
      </c>
      <c r="L194" s="108">
        <f>IF(ISNUMBER(J194), $B199 * K194, "")</f>
        <v>-31547.619047619046</v>
      </c>
      <c r="M194" s="109">
        <v>116</v>
      </c>
      <c r="N194" s="107">
        <f>IF(ISNUMBER(M194), (M194 - $B194) / $B194, "")</f>
        <v>-0.30952380952380953</v>
      </c>
      <c r="O194" s="108">
        <f>IF(ISNUMBER(M194), $B199 * N194, "")</f>
        <v>-30952.380952380954</v>
      </c>
      <c r="Q194" s="239"/>
      <c r="R194" s="239"/>
      <c r="S194" s="239"/>
    </row>
    <row r="195" spans="1:19" ht="17.25" thickBot="1">
      <c r="A195" s="162" t="s">
        <v>122</v>
      </c>
      <c r="B195" s="126">
        <v>40.200000000000003</v>
      </c>
      <c r="C195" s="77">
        <v>-0.43776223780000001</v>
      </c>
      <c r="D195" s="15">
        <v>28</v>
      </c>
      <c r="E195" s="32">
        <f t="shared" ref="E195:E198" si="106">IF(ISNUMBER(D195), (D195 - $B195) / $B195, "")</f>
        <v>-0.30348258706467668</v>
      </c>
      <c r="F195" s="18">
        <f>IF(ISNUMBER(D195), $B199 * E195, "")</f>
        <v>-30348.258706467666</v>
      </c>
      <c r="G195" s="31">
        <v>27.6</v>
      </c>
      <c r="H195" s="32">
        <f t="shared" ref="H195:H198" si="107">IF(ISNUMBER(G195), (G195 - $B195) / $B195, "")</f>
        <v>-0.31343283582089554</v>
      </c>
      <c r="I195" s="101">
        <f>IF(ISNUMBER(G195), $B199 * H195, "")</f>
        <v>-31343.283582089553</v>
      </c>
      <c r="J195" s="15">
        <v>27</v>
      </c>
      <c r="K195" s="32">
        <f t="shared" ref="K195:K198" si="108">IF(ISNUMBER(J195), (J195 - $B195) / $B195, "")</f>
        <v>-0.32835820895522394</v>
      </c>
      <c r="L195" s="18">
        <f>IF(ISNUMBER(J195), $B199 * K195, "")</f>
        <v>-32835.820895522396</v>
      </c>
      <c r="M195" s="31">
        <v>27</v>
      </c>
      <c r="N195" s="32">
        <f t="shared" ref="N195:N198" si="109">IF(ISNUMBER(M195), (M195 - $B195) / $B195, "")</f>
        <v>-0.32835820895522394</v>
      </c>
      <c r="O195" s="18">
        <f>IF(ISNUMBER(M195), $B199 * N195, "")</f>
        <v>-32835.820895522396</v>
      </c>
      <c r="Q195" s="239"/>
      <c r="R195" s="239"/>
      <c r="S195" s="239"/>
    </row>
    <row r="196" spans="1:19" ht="17.25" thickBot="1">
      <c r="A196" s="162" t="s">
        <v>218</v>
      </c>
      <c r="B196" s="126">
        <v>8.82</v>
      </c>
      <c r="C196" s="77">
        <v>-0.43821656050000002</v>
      </c>
      <c r="D196" s="15">
        <v>5.97</v>
      </c>
      <c r="E196" s="32">
        <f t="shared" si="106"/>
        <v>-0.3231292517006803</v>
      </c>
      <c r="F196" s="18">
        <f>IF(ISNUMBER(D196), $B199 * E196, "")</f>
        <v>-32312.925170068029</v>
      </c>
      <c r="G196" s="31">
        <v>5.85</v>
      </c>
      <c r="H196" s="32">
        <f t="shared" si="107"/>
        <v>-0.33673469387755106</v>
      </c>
      <c r="I196" s="101">
        <f>IF(ISNUMBER(G196), $B199 * H196, "")</f>
        <v>-33673.469387755104</v>
      </c>
      <c r="J196" s="15">
        <v>5.72</v>
      </c>
      <c r="K196" s="32">
        <f t="shared" si="108"/>
        <v>-0.35147392290249441</v>
      </c>
      <c r="L196" s="18">
        <f>IF(ISNUMBER(J196), $B199 * K196, "")</f>
        <v>-35147.392290249438</v>
      </c>
      <c r="M196" s="31">
        <v>5.68</v>
      </c>
      <c r="N196" s="32">
        <f t="shared" si="109"/>
        <v>-0.35600907029478462</v>
      </c>
      <c r="O196" s="18">
        <f>IF(ISNUMBER(M196), $B199 * N196, "")</f>
        <v>-35600.907029478461</v>
      </c>
      <c r="Q196" s="239"/>
      <c r="R196" s="239"/>
      <c r="S196" s="239"/>
    </row>
    <row r="197" spans="1:19">
      <c r="A197" s="162" t="s">
        <v>172</v>
      </c>
      <c r="B197" s="126">
        <v>8.24</v>
      </c>
      <c r="C197" s="77">
        <v>-0.43945578229999999</v>
      </c>
      <c r="D197" s="15">
        <v>5.59</v>
      </c>
      <c r="E197" s="32">
        <f t="shared" si="106"/>
        <v>-0.32160194174757284</v>
      </c>
      <c r="F197" s="18">
        <f>IF(ISNUMBER(D197), $B199 * E197, "")</f>
        <v>-32160.194174757286</v>
      </c>
      <c r="G197" s="31">
        <v>5.48</v>
      </c>
      <c r="H197" s="32">
        <f t="shared" si="107"/>
        <v>-0.33495145631067957</v>
      </c>
      <c r="I197" s="101">
        <f>IF(ISNUMBER(G197), $B199 * H197, "")</f>
        <v>-33495.145631067957</v>
      </c>
      <c r="J197" s="15">
        <v>5.44</v>
      </c>
      <c r="K197" s="32">
        <f t="shared" si="108"/>
        <v>-0.33980582524271841</v>
      </c>
      <c r="L197" s="18">
        <f>IF(ISNUMBER(J197), $B199 * K197, "")</f>
        <v>-33980.582524271842</v>
      </c>
      <c r="M197" s="31">
        <v>5.4</v>
      </c>
      <c r="N197" s="32">
        <f t="shared" si="109"/>
        <v>-0.34466019417475724</v>
      </c>
      <c r="O197" s="18">
        <f>IF(ISNUMBER(M197), $B199 * N197, "")</f>
        <v>-34466.019417475727</v>
      </c>
      <c r="Q197" s="228"/>
      <c r="R197" s="229"/>
      <c r="S197" s="230"/>
    </row>
    <row r="198" spans="1:19" ht="17.25" thickBot="1">
      <c r="A198" s="130" t="s">
        <v>254</v>
      </c>
      <c r="B198" s="131">
        <v>37</v>
      </c>
      <c r="C198" s="79">
        <v>-0.45266272190000001</v>
      </c>
      <c r="D198" s="24">
        <v>23.9</v>
      </c>
      <c r="E198" s="25">
        <f t="shared" si="106"/>
        <v>-0.3540540540540541</v>
      </c>
      <c r="F198" s="104">
        <f>IF(ISNUMBER(D198), $B199 * E198, "")</f>
        <v>-35405.405405405407</v>
      </c>
      <c r="G198" s="102">
        <v>22.8</v>
      </c>
      <c r="H198" s="25">
        <f t="shared" si="107"/>
        <v>-0.38378378378378375</v>
      </c>
      <c r="I198" s="103">
        <f>IF(ISNUMBER(G198), $B199 * H198, "")</f>
        <v>-38378.378378378373</v>
      </c>
      <c r="J198" s="24">
        <v>22.8</v>
      </c>
      <c r="K198" s="25">
        <f t="shared" si="108"/>
        <v>-0.38378378378378375</v>
      </c>
      <c r="L198" s="104">
        <f>IF(ISNUMBER(J198), $B199 * K198, "")</f>
        <v>-38378.378378378373</v>
      </c>
      <c r="M198" s="102">
        <v>22.5</v>
      </c>
      <c r="N198" s="25">
        <f t="shared" si="109"/>
        <v>-0.39189189189189189</v>
      </c>
      <c r="O198" s="104">
        <f>IF(ISNUMBER(M198), $B199 * N198, "")</f>
        <v>-39189.189189189186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-0.23308283128056581</v>
      </c>
      <c r="F199" s="28">
        <f>SUM(F179:F198)</f>
        <v>-466165.6625611317</v>
      </c>
      <c r="G199" s="26" t="s">
        <v>301</v>
      </c>
      <c r="H199" s="27">
        <f>IF(COUNT(H179:H198), SUM(H179:H198) / COUNT(H179:H198), 0)</f>
        <v>-0.24223154177921352</v>
      </c>
      <c r="I199" s="28">
        <f>SUM(I179:I198)</f>
        <v>-484463.08355842717</v>
      </c>
      <c r="J199" s="26" t="s">
        <v>301</v>
      </c>
      <c r="K199" s="27">
        <f>IF(COUNT(K179:K198), SUM(K179:K198) / COUNT(K179:K198), 0)</f>
        <v>-0.24656835227406854</v>
      </c>
      <c r="L199" s="28">
        <f>SUM(L179:L198)</f>
        <v>-493136.70454813703</v>
      </c>
      <c r="M199" s="26" t="s">
        <v>301</v>
      </c>
      <c r="N199" s="27">
        <f>IF(COUNT(N179:N198), SUM(N179:N198) / COUNT(N179:N198), 0)</f>
        <v>-0.2401696049773657</v>
      </c>
      <c r="O199" s="28">
        <f>SUM(O179:O198)</f>
        <v>-480339.2099547314</v>
      </c>
      <c r="Q199" s="234"/>
      <c r="R199" s="235"/>
      <c r="S199" s="23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81" priority="157">
      <formula>AND($N17 &gt; 0, ISNUMBER($N17))</formula>
    </cfRule>
    <cfRule type="expression" dxfId="1080" priority="158">
      <formula>AND($N17 = 0 * ISNUMBER($N17))</formula>
    </cfRule>
    <cfRule type="expression" dxfId="1079" priority="159">
      <formula>AND($N17 &lt; 0, ISNUMBER($N17))</formula>
    </cfRule>
  </conditionalFormatting>
  <conditionalFormatting sqref="A17:F36">
    <cfRule type="expression" dxfId="1078" priority="166">
      <formula>AND($E17 &gt; 0, ISNUMBER($E17))</formula>
    </cfRule>
    <cfRule type="expression" dxfId="1077" priority="167">
      <formula>AND($E17 = 0 * ISNUMBER($E17))</formula>
    </cfRule>
    <cfRule type="expression" dxfId="1076" priority="168">
      <formula>AND($E17 &lt; 0, ISNUMBER($E17))</formula>
    </cfRule>
  </conditionalFormatting>
  <conditionalFormatting sqref="A17:C36 G17:I36">
    <cfRule type="expression" dxfId="1075" priority="163">
      <formula>AND($H17 &gt; 0, ISNUMBER($H17))</formula>
    </cfRule>
    <cfRule type="expression" dxfId="1074" priority="164">
      <formula>AND($H17 = 0 * ISNUMBER($H17))</formula>
    </cfRule>
    <cfRule type="expression" dxfId="1073" priority="165">
      <formula>AND($H17 &lt; 0, ISNUMBER($H17))</formula>
    </cfRule>
  </conditionalFormatting>
  <conditionalFormatting sqref="A17:C36 J17:L36">
    <cfRule type="expression" dxfId="1072" priority="160">
      <formula>AND($K17 &gt; 0, ISNUMBER($K17))</formula>
    </cfRule>
    <cfRule type="expression" dxfId="1071" priority="161">
      <formula>AND($K17 = 0 * ISNUMBER($K17))</formula>
    </cfRule>
    <cfRule type="expression" dxfId="1070" priority="162">
      <formula>AND($K17 &lt; 0, ISNUMBER($K17))</formula>
    </cfRule>
  </conditionalFormatting>
  <conditionalFormatting sqref="D15:F16 E37:F37">
    <cfRule type="expression" dxfId="1069" priority="154">
      <formula>$E$37 &gt; 0</formula>
    </cfRule>
    <cfRule type="expression" dxfId="1068" priority="155">
      <formula>$E$37 = 0</formula>
    </cfRule>
    <cfRule type="expression" dxfId="1067" priority="156">
      <formula>$E$37 &lt; 0</formula>
    </cfRule>
  </conditionalFormatting>
  <conditionalFormatting sqref="G15:I16 H37:I37">
    <cfRule type="expression" dxfId="1066" priority="151">
      <formula>$H$37 &gt; 0</formula>
    </cfRule>
    <cfRule type="expression" dxfId="1065" priority="152">
      <formula>$H$37 = 0</formula>
    </cfRule>
    <cfRule type="expression" dxfId="1064" priority="153">
      <formula>$H$37 &lt; 0</formula>
    </cfRule>
  </conditionalFormatting>
  <conditionalFormatting sqref="J15:L16 K37:L37">
    <cfRule type="expression" dxfId="1063" priority="148">
      <formula>$K$37 &gt; 0</formula>
    </cfRule>
    <cfRule type="expression" dxfId="1062" priority="149">
      <formula>$K$37 = 0</formula>
    </cfRule>
    <cfRule type="expression" dxfId="1061" priority="150">
      <formula>$K$37 &lt; 0</formula>
    </cfRule>
  </conditionalFormatting>
  <conditionalFormatting sqref="M15:O16 N37:O37">
    <cfRule type="expression" dxfId="1060" priority="145">
      <formula>$N$37 &gt; 0</formula>
    </cfRule>
    <cfRule type="expression" dxfId="1059" priority="146">
      <formula>$N$37 = 0</formula>
    </cfRule>
    <cfRule type="expression" dxfId="1058" priority="147">
      <formula>$N$37 &lt; 0</formula>
    </cfRule>
  </conditionalFormatting>
  <conditionalFormatting sqref="A44:C63 M44:O63">
    <cfRule type="expression" dxfId="1057" priority="133">
      <formula>AND($N44 &gt; 0, ISNUMBER($N44))</formula>
    </cfRule>
    <cfRule type="expression" dxfId="1056" priority="134">
      <formula>AND($N44 = 0 * ISNUMBER($N44))</formula>
    </cfRule>
    <cfRule type="expression" dxfId="1055" priority="135">
      <formula>AND($N44 &lt; 0, ISNUMBER($N44))</formula>
    </cfRule>
  </conditionalFormatting>
  <conditionalFormatting sqref="A44:F63">
    <cfRule type="expression" dxfId="1054" priority="142">
      <formula>AND($E44 &gt; 0, ISNUMBER($E44))</formula>
    </cfRule>
    <cfRule type="expression" dxfId="1053" priority="143">
      <formula>AND($E44 = 0 * ISNUMBER($E44))</formula>
    </cfRule>
    <cfRule type="expression" dxfId="1052" priority="144">
      <formula>AND($E44 &lt; 0, ISNUMBER($E44))</formula>
    </cfRule>
  </conditionalFormatting>
  <conditionalFormatting sqref="A44:C63 G44:I63">
    <cfRule type="expression" dxfId="1051" priority="139">
      <formula>AND($H44 &gt; 0, ISNUMBER($H44))</formula>
    </cfRule>
    <cfRule type="expression" dxfId="1050" priority="140">
      <formula>AND($H44 = 0 * ISNUMBER($H44))</formula>
    </cfRule>
    <cfRule type="expression" dxfId="1049" priority="141">
      <formula>AND($H44 &lt; 0, ISNUMBER($H44))</formula>
    </cfRule>
  </conditionalFormatting>
  <conditionalFormatting sqref="A44:C63 J44:L63">
    <cfRule type="expression" dxfId="1048" priority="136">
      <formula>AND($K44 &gt; 0, ISNUMBER($K44))</formula>
    </cfRule>
    <cfRule type="expression" dxfId="1047" priority="137">
      <formula>AND($K44 = 0 * ISNUMBER($K44))</formula>
    </cfRule>
    <cfRule type="expression" dxfId="1046" priority="138">
      <formula>AND($K44 &lt; 0, ISNUMBER($K44))</formula>
    </cfRule>
  </conditionalFormatting>
  <conditionalFormatting sqref="D42:F43 E64:F64">
    <cfRule type="expression" dxfId="1045" priority="130">
      <formula>$E$64 &gt; 0</formula>
    </cfRule>
    <cfRule type="expression" dxfId="1044" priority="131">
      <formula>$E$64 = 0</formula>
    </cfRule>
    <cfRule type="expression" dxfId="1043" priority="132">
      <formula>$E$64 &lt; 0</formula>
    </cfRule>
  </conditionalFormatting>
  <conditionalFormatting sqref="G42:I43 H64:I64">
    <cfRule type="expression" dxfId="1042" priority="127">
      <formula>$H$64 &gt; 0</formula>
    </cfRule>
    <cfRule type="expression" dxfId="1041" priority="128">
      <formula>$H$64 = 0</formula>
    </cfRule>
    <cfRule type="expression" dxfId="1040" priority="129">
      <formula>$H$64 &lt; 0</formula>
    </cfRule>
  </conditionalFormatting>
  <conditionalFormatting sqref="J42:L43 K64:L64">
    <cfRule type="expression" dxfId="1039" priority="124">
      <formula>$K$64 &gt; 0</formula>
    </cfRule>
    <cfRule type="expression" dxfId="1038" priority="125">
      <formula>$K$64 = 0</formula>
    </cfRule>
    <cfRule type="expression" dxfId="1037" priority="126">
      <formula>$K$64 &lt; 0</formula>
    </cfRule>
  </conditionalFormatting>
  <conditionalFormatting sqref="M42:O43 N64:O64">
    <cfRule type="expression" dxfId="1036" priority="121">
      <formula>$N$64 &gt; 0</formula>
    </cfRule>
    <cfRule type="expression" dxfId="1035" priority="122">
      <formula>$N$64 = 0</formula>
    </cfRule>
    <cfRule type="expression" dxfId="1034" priority="123">
      <formula>$N$64 &lt; 0</formula>
    </cfRule>
  </conditionalFormatting>
  <conditionalFormatting sqref="A71:C90 M71:O90">
    <cfRule type="expression" dxfId="1033" priority="109">
      <formula>AND($N71 &gt; 0, ISNUMBER($N71))</formula>
    </cfRule>
    <cfRule type="expression" dxfId="1032" priority="110">
      <formula>AND($N71 = 0 * ISNUMBER($N71))</formula>
    </cfRule>
    <cfRule type="expression" dxfId="1031" priority="111">
      <formula>AND($N71 &lt; 0, ISNUMBER($N71))</formula>
    </cfRule>
  </conditionalFormatting>
  <conditionalFormatting sqref="A71:F90">
    <cfRule type="expression" dxfId="1030" priority="118">
      <formula>AND($E71 &gt; 0, ISNUMBER($E71))</formula>
    </cfRule>
    <cfRule type="expression" dxfId="1029" priority="119">
      <formula>AND($E71 = 0 * ISNUMBER($E71))</formula>
    </cfRule>
    <cfRule type="expression" dxfId="1028" priority="120">
      <formula>AND($E71 &lt; 0, ISNUMBER($E71))</formula>
    </cfRule>
  </conditionalFormatting>
  <conditionalFormatting sqref="A71:C90 G71:I90">
    <cfRule type="expression" dxfId="1027" priority="115">
      <formula>AND($H71 &gt; 0, ISNUMBER($H71))</formula>
    </cfRule>
    <cfRule type="expression" dxfId="1026" priority="116">
      <formula>AND($H71 = 0 * ISNUMBER($H71))</formula>
    </cfRule>
    <cfRule type="expression" dxfId="1025" priority="117">
      <formula>AND($H71 &lt; 0, ISNUMBER($H71))</formula>
    </cfRule>
  </conditionalFormatting>
  <conditionalFormatting sqref="A71:C90 J71:L90">
    <cfRule type="expression" dxfId="1024" priority="112">
      <formula>AND($K71 &gt; 0, ISNUMBER($K71))</formula>
    </cfRule>
    <cfRule type="expression" dxfId="1023" priority="113">
      <formula>AND($K71 = 0 * ISNUMBER($K71))</formula>
    </cfRule>
    <cfRule type="expression" dxfId="1022" priority="114">
      <formula>AND($K71 &lt; 0, ISNUMBER($K71))</formula>
    </cfRule>
  </conditionalFormatting>
  <conditionalFormatting sqref="D69:F70 E91:F91">
    <cfRule type="expression" dxfId="1021" priority="106">
      <formula>$E$91 &gt; 0</formula>
    </cfRule>
    <cfRule type="expression" dxfId="1020" priority="107">
      <formula>$E$91 = 0</formula>
    </cfRule>
    <cfRule type="expression" dxfId="1019" priority="108">
      <formula>$E$91 &lt; 0</formula>
    </cfRule>
  </conditionalFormatting>
  <conditionalFormatting sqref="G69:I70 H91:I91">
    <cfRule type="expression" dxfId="1018" priority="103">
      <formula>$H$91 &gt; 0</formula>
    </cfRule>
    <cfRule type="expression" dxfId="1017" priority="104">
      <formula>$H$91 = 0</formula>
    </cfRule>
    <cfRule type="expression" dxfId="1016" priority="105">
      <formula>$H$91 &lt; 0</formula>
    </cfRule>
  </conditionalFormatting>
  <conditionalFormatting sqref="J69:L70 K91:L91">
    <cfRule type="expression" dxfId="1015" priority="100">
      <formula>$K$91 &gt; 0</formula>
    </cfRule>
    <cfRule type="expression" dxfId="1014" priority="101">
      <formula>$K$91 = 0</formula>
    </cfRule>
    <cfRule type="expression" dxfId="1013" priority="102">
      <formula>$K$91 &lt; 0</formula>
    </cfRule>
  </conditionalFormatting>
  <conditionalFormatting sqref="M69:O70 N91:O91">
    <cfRule type="expression" dxfId="1012" priority="97">
      <formula>$N$91 &gt; 0</formula>
    </cfRule>
    <cfRule type="expression" dxfId="1011" priority="98">
      <formula>$N$91 = 0</formula>
    </cfRule>
    <cfRule type="expression" dxfId="1010" priority="99">
      <formula>$N$91 &lt; 0</formula>
    </cfRule>
  </conditionalFormatting>
  <conditionalFormatting sqref="A98:C117 M98:O117">
    <cfRule type="expression" dxfId="1009" priority="85">
      <formula>AND($N98 &gt; 0, ISNUMBER($N98))</formula>
    </cfRule>
    <cfRule type="expression" dxfId="1008" priority="86">
      <formula>AND($N98 = 0 * ISNUMBER($N98))</formula>
    </cfRule>
    <cfRule type="expression" dxfId="1007" priority="87">
      <formula>AND($N98 &lt; 0, ISNUMBER($N98))</formula>
    </cfRule>
  </conditionalFormatting>
  <conditionalFormatting sqref="A98:F117">
    <cfRule type="expression" dxfId="1006" priority="94">
      <formula>AND($E98 &gt; 0, ISNUMBER($E98))</formula>
    </cfRule>
    <cfRule type="expression" dxfId="1005" priority="95">
      <formula>AND($E98 = 0 * ISNUMBER($E98))</formula>
    </cfRule>
    <cfRule type="expression" dxfId="1004" priority="96">
      <formula>AND($E98 &lt; 0, ISNUMBER($E98))</formula>
    </cfRule>
  </conditionalFormatting>
  <conditionalFormatting sqref="A98:C117 G98:I117">
    <cfRule type="expression" dxfId="1003" priority="91">
      <formula>AND($H98 &gt; 0, ISNUMBER($H98))</formula>
    </cfRule>
    <cfRule type="expression" dxfId="1002" priority="92">
      <formula>AND($H98 = 0 * ISNUMBER($H98))</formula>
    </cfRule>
    <cfRule type="expression" dxfId="1001" priority="93">
      <formula>AND($H98 &lt; 0, ISNUMBER($H98))</formula>
    </cfRule>
  </conditionalFormatting>
  <conditionalFormatting sqref="A98:C117 J98:L117">
    <cfRule type="expression" dxfId="1000" priority="88">
      <formula>AND($K98 &gt; 0, ISNUMBER($K98))</formula>
    </cfRule>
    <cfRule type="expression" dxfId="999" priority="89">
      <formula>AND($K98 = 0 * ISNUMBER($K98))</formula>
    </cfRule>
    <cfRule type="expression" dxfId="998" priority="90">
      <formula>AND($K98 &lt; 0, ISNUMBER($K98))</formula>
    </cfRule>
  </conditionalFormatting>
  <conditionalFormatting sqref="D96:F97 E118:F118">
    <cfRule type="expression" dxfId="997" priority="82">
      <formula>$E$118 &gt; 0</formula>
    </cfRule>
    <cfRule type="expression" dxfId="996" priority="83">
      <formula>$E$118 = 0</formula>
    </cfRule>
    <cfRule type="expression" dxfId="995" priority="84">
      <formula>$E$118 &lt; 0</formula>
    </cfRule>
  </conditionalFormatting>
  <conditionalFormatting sqref="G96:I97 H118:I118">
    <cfRule type="expression" dxfId="994" priority="79">
      <formula>$H$118 &gt; 0</formula>
    </cfRule>
    <cfRule type="expression" dxfId="993" priority="80">
      <formula>$H$118 = 0</formula>
    </cfRule>
    <cfRule type="expression" dxfId="992" priority="81">
      <formula>$H$118 &lt; 0</formula>
    </cfRule>
  </conditionalFormatting>
  <conditionalFormatting sqref="J96:L97 K118:L118">
    <cfRule type="expression" dxfId="991" priority="76">
      <formula>$K$118 &gt; 0</formula>
    </cfRule>
    <cfRule type="expression" dxfId="990" priority="77">
      <formula>$K$118 = 0</formula>
    </cfRule>
    <cfRule type="expression" dxfId="989" priority="78">
      <formula>$K$118 &lt; 0</formula>
    </cfRule>
  </conditionalFormatting>
  <conditionalFormatting sqref="M96:O97 N118:O118">
    <cfRule type="expression" dxfId="988" priority="73">
      <formula>$N$118 &gt; 0</formula>
    </cfRule>
    <cfRule type="expression" dxfId="987" priority="74">
      <formula>$N$118 = 0</formula>
    </cfRule>
    <cfRule type="expression" dxfId="986" priority="75">
      <formula>$N$118 &lt; 0</formula>
    </cfRule>
  </conditionalFormatting>
  <conditionalFormatting sqref="A125:C144 M125:O144">
    <cfRule type="expression" dxfId="985" priority="61">
      <formula>AND($N125 &gt; 0, ISNUMBER($N125))</formula>
    </cfRule>
    <cfRule type="expression" dxfId="984" priority="62">
      <formula>AND($N125 = 0 * ISNUMBER($N125))</formula>
    </cfRule>
    <cfRule type="expression" dxfId="983" priority="63">
      <formula>AND($N125 &lt; 0, ISNUMBER($N125))</formula>
    </cfRule>
  </conditionalFormatting>
  <conditionalFormatting sqref="A125:F144">
    <cfRule type="expression" dxfId="982" priority="70">
      <formula>AND($E125 &gt; 0, ISNUMBER($E125))</formula>
    </cfRule>
    <cfRule type="expression" dxfId="981" priority="71">
      <formula>AND($E125 = 0 * ISNUMBER($E125))</formula>
    </cfRule>
    <cfRule type="expression" dxfId="980" priority="72">
      <formula>AND($E125 &lt; 0, ISNUMBER($E125))</formula>
    </cfRule>
  </conditionalFormatting>
  <conditionalFormatting sqref="A125:C144 G125:I144">
    <cfRule type="expression" dxfId="979" priority="67">
      <formula>AND($H125 &gt; 0, ISNUMBER($H125))</formula>
    </cfRule>
    <cfRule type="expression" dxfId="978" priority="68">
      <formula>AND($H125 = 0 * ISNUMBER($H125))</formula>
    </cfRule>
    <cfRule type="expression" dxfId="977" priority="69">
      <formula>AND($H125 &lt; 0, ISNUMBER($H125))</formula>
    </cfRule>
  </conditionalFormatting>
  <conditionalFormatting sqref="A125:C144 J125:L144">
    <cfRule type="expression" dxfId="976" priority="64">
      <formula>AND($K125 &gt; 0, ISNUMBER($K125))</formula>
    </cfRule>
    <cfRule type="expression" dxfId="975" priority="65">
      <formula>AND($K125 = 0 * ISNUMBER($K125))</formula>
    </cfRule>
    <cfRule type="expression" dxfId="974" priority="66">
      <formula>AND($K125 &lt; 0, ISNUMBER($K125))</formula>
    </cfRule>
  </conditionalFormatting>
  <conditionalFormatting sqref="D123:F124 E145:F145">
    <cfRule type="expression" dxfId="973" priority="58">
      <formula>$E$145 &gt; 0</formula>
    </cfRule>
    <cfRule type="expression" dxfId="972" priority="59">
      <formula>$E$145 = 0</formula>
    </cfRule>
    <cfRule type="expression" dxfId="971" priority="60">
      <formula>$E$145 &lt; 0</formula>
    </cfRule>
  </conditionalFormatting>
  <conditionalFormatting sqref="G123:I124 H145:I145">
    <cfRule type="expression" dxfId="970" priority="55">
      <formula>$H$145 &gt; 0</formula>
    </cfRule>
    <cfRule type="expression" dxfId="969" priority="56">
      <formula>$H$145 = 0</formula>
    </cfRule>
    <cfRule type="expression" dxfId="968" priority="57">
      <formula>$H$145 &lt; 0</formula>
    </cfRule>
  </conditionalFormatting>
  <conditionalFormatting sqref="J123:L124 K145:L145">
    <cfRule type="expression" dxfId="967" priority="52">
      <formula>$K$145 &gt; 0</formula>
    </cfRule>
    <cfRule type="expression" dxfId="966" priority="53">
      <formula>$K$145 = 0</formula>
    </cfRule>
    <cfRule type="expression" dxfId="965" priority="54">
      <formula>$K$145 &lt; 0</formula>
    </cfRule>
  </conditionalFormatting>
  <conditionalFormatting sqref="M123:O124 N145:O145">
    <cfRule type="expression" dxfId="964" priority="49">
      <formula>$N$145 &gt; 0</formula>
    </cfRule>
    <cfRule type="expression" dxfId="963" priority="50">
      <formula>$N$145 = 0</formula>
    </cfRule>
    <cfRule type="expression" dxfId="962" priority="51">
      <formula>$N$145 &lt; 0</formula>
    </cfRule>
  </conditionalFormatting>
  <conditionalFormatting sqref="A152:C171 M152:O171">
    <cfRule type="expression" dxfId="961" priority="37">
      <formula>AND($N152 &gt; 0, ISNUMBER($N152))</formula>
    </cfRule>
    <cfRule type="expression" dxfId="960" priority="38">
      <formula>AND($N152 = 0 * ISNUMBER($N152))</formula>
    </cfRule>
    <cfRule type="expression" dxfId="959" priority="39">
      <formula>AND($N152 &lt; 0, ISNUMBER($N152))</formula>
    </cfRule>
  </conditionalFormatting>
  <conditionalFormatting sqref="A152:F171">
    <cfRule type="expression" dxfId="958" priority="46">
      <formula>AND($E152 &gt; 0, ISNUMBER($E152))</formula>
    </cfRule>
    <cfRule type="expression" dxfId="957" priority="47">
      <formula>AND($E152 = 0 * ISNUMBER($E152))</formula>
    </cfRule>
    <cfRule type="expression" dxfId="956" priority="48">
      <formula>AND($E152 &lt; 0, ISNUMBER($E152))</formula>
    </cfRule>
  </conditionalFormatting>
  <conditionalFormatting sqref="A152:C171 G152:I171">
    <cfRule type="expression" dxfId="955" priority="43">
      <formula>AND($H152 &gt; 0, ISNUMBER($H152))</formula>
    </cfRule>
    <cfRule type="expression" dxfId="954" priority="44">
      <formula>AND($H152 = 0 * ISNUMBER($H152))</formula>
    </cfRule>
    <cfRule type="expression" dxfId="953" priority="45">
      <formula>AND($H152 &lt; 0, ISNUMBER($H152))</formula>
    </cfRule>
  </conditionalFormatting>
  <conditionalFormatting sqref="A152:C171 J152:L171">
    <cfRule type="expression" dxfId="952" priority="40">
      <formula>AND($K152 &gt; 0, ISNUMBER($K152))</formula>
    </cfRule>
    <cfRule type="expression" dxfId="951" priority="41">
      <formula>AND($K152 = 0 * ISNUMBER($K152))</formula>
    </cfRule>
    <cfRule type="expression" dxfId="950" priority="42">
      <formula>AND($K152 &lt; 0, ISNUMBER($K152))</formula>
    </cfRule>
  </conditionalFormatting>
  <conditionalFormatting sqref="D150:F151 E172:F172">
    <cfRule type="expression" dxfId="949" priority="34">
      <formula>$E$172 &gt; 0</formula>
    </cfRule>
    <cfRule type="expression" dxfId="948" priority="35">
      <formula>$E$172 = 0</formula>
    </cfRule>
    <cfRule type="expression" dxfId="947" priority="36">
      <formula>$E$172 &lt; 0</formula>
    </cfRule>
  </conditionalFormatting>
  <conditionalFormatting sqref="G150:I151 H172:I172">
    <cfRule type="expression" dxfId="946" priority="31">
      <formula>$H$172 &gt; 0</formula>
    </cfRule>
    <cfRule type="expression" dxfId="945" priority="32">
      <formula>$H$172 = 0</formula>
    </cfRule>
    <cfRule type="expression" dxfId="944" priority="33">
      <formula>$H$172 &lt; 0</formula>
    </cfRule>
  </conditionalFormatting>
  <conditionalFormatting sqref="J150:L151 K172:L172">
    <cfRule type="expression" dxfId="943" priority="28">
      <formula>$K$172 &gt; 0</formula>
    </cfRule>
    <cfRule type="expression" dxfId="942" priority="29">
      <formula>$K$172 = 0</formula>
    </cfRule>
    <cfRule type="expression" dxfId="941" priority="30">
      <formula>$K$172 &lt; 0</formula>
    </cfRule>
  </conditionalFormatting>
  <conditionalFormatting sqref="M150:O151 N172:O172">
    <cfRule type="expression" dxfId="940" priority="25">
      <formula>$N$172 &gt; 0</formula>
    </cfRule>
    <cfRule type="expression" dxfId="939" priority="26">
      <formula>$N$172 = 0</formula>
    </cfRule>
    <cfRule type="expression" dxfId="938" priority="27">
      <formula>$N$172 &lt; 0</formula>
    </cfRule>
  </conditionalFormatting>
  <conditionalFormatting sqref="A179:C198 M179:O198">
    <cfRule type="expression" dxfId="937" priority="13">
      <formula>AND($N179 &gt; 0, ISNUMBER($N179))</formula>
    </cfRule>
    <cfRule type="expression" dxfId="936" priority="14">
      <formula>AND($N179 = 0 * ISNUMBER($N179))</formula>
    </cfRule>
    <cfRule type="expression" dxfId="935" priority="15">
      <formula>AND($N179 &lt; 0, ISNUMBER($N179))</formula>
    </cfRule>
  </conditionalFormatting>
  <conditionalFormatting sqref="A179:F198">
    <cfRule type="expression" dxfId="934" priority="22">
      <formula>AND($E179 &gt; 0, ISNUMBER($E179))</formula>
    </cfRule>
    <cfRule type="expression" dxfId="933" priority="23">
      <formula>AND($E179 = 0 * ISNUMBER($E179))</formula>
    </cfRule>
    <cfRule type="expression" dxfId="932" priority="24">
      <formula>AND($E179 &lt; 0, ISNUMBER($E179))</formula>
    </cfRule>
  </conditionalFormatting>
  <conditionalFormatting sqref="A179:C198 G179:I198">
    <cfRule type="expression" dxfId="931" priority="19">
      <formula>AND($H179 &gt; 0, ISNUMBER($H179))</formula>
    </cfRule>
    <cfRule type="expression" dxfId="930" priority="20">
      <formula>AND($H179 = 0 * ISNUMBER($H179))</formula>
    </cfRule>
    <cfRule type="expression" dxfId="929" priority="21">
      <formula>AND($H179 &lt; 0, ISNUMBER($H179))</formula>
    </cfRule>
  </conditionalFormatting>
  <conditionalFormatting sqref="A179:C198 J179:L198">
    <cfRule type="expression" dxfId="928" priority="16">
      <formula>AND($K179 &gt; 0, ISNUMBER($K179))</formula>
    </cfRule>
    <cfRule type="expression" dxfId="927" priority="17">
      <formula>AND($K179 = 0 * ISNUMBER($K179))</formula>
    </cfRule>
    <cfRule type="expression" dxfId="926" priority="18">
      <formula>AND($K179 &lt; 0, ISNUMBER($K179))</formula>
    </cfRule>
  </conditionalFormatting>
  <conditionalFormatting sqref="D177:F178 E199:F199">
    <cfRule type="expression" dxfId="925" priority="10">
      <formula>$E$199 &gt; 0</formula>
    </cfRule>
    <cfRule type="expression" dxfId="924" priority="11">
      <formula>$E$199 = 0</formula>
    </cfRule>
    <cfRule type="expression" dxfId="923" priority="12">
      <formula>$E$199 &lt; 0</formula>
    </cfRule>
  </conditionalFormatting>
  <conditionalFormatting sqref="G177:I178 H199:I199">
    <cfRule type="expression" dxfId="922" priority="7">
      <formula>$H$199 &gt; 0</formula>
    </cfRule>
    <cfRule type="expression" dxfId="921" priority="8">
      <formula>$H$199 = 0</formula>
    </cfRule>
    <cfRule type="expression" dxfId="920" priority="9">
      <formula>$H$199 &lt; 0</formula>
    </cfRule>
  </conditionalFormatting>
  <conditionalFormatting sqref="J177:L178 K199:L199">
    <cfRule type="expression" dxfId="919" priority="4">
      <formula>$K$199 &gt; 0</formula>
    </cfRule>
    <cfRule type="expression" dxfId="918" priority="5">
      <formula>$K$199 = 0</formula>
    </cfRule>
    <cfRule type="expression" dxfId="917" priority="6">
      <formula>$K$199 &lt; 0</formula>
    </cfRule>
  </conditionalFormatting>
  <conditionalFormatting sqref="M177:O178 N199:O199">
    <cfRule type="expression" dxfId="916" priority="1">
      <formula>$N$199 &gt; 0</formula>
    </cfRule>
    <cfRule type="expression" dxfId="915" priority="2">
      <formula>$N$199 = 0</formula>
    </cfRule>
    <cfRule type="expression" dxfId="9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F62E-64C4-4086-8EE4-F6CB775A827D}">
  <sheetPr codeName="Sheet19"/>
  <dimension ref="A1:S199"/>
  <sheetViews>
    <sheetView topLeftCell="A90" zoomScaleNormal="100" workbookViewId="0">
      <selection activeCell="A103" sqref="A103:D11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44360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-78,167 KRW (-3.91%)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-89,900 KRW (-4.49%)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-8,766 KRW (-0.44%)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-256,048 KRW (-12.80%)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-9,840 KRW (-1.97%)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208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45310000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3.311624E-4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2021-06-13(일) 오전 00:00</v>
      </c>
      <c r="C15" s="289"/>
      <c r="D15" s="263" t="str">
        <f>TEXT($G$1, "[$-ko-KR]yyyy-mm-dd(ddd) ") &amp; "오후 14:00"</f>
        <v>2021-06-13(일) 오후 14:00</v>
      </c>
      <c r="E15" s="264"/>
      <c r="F15" s="265"/>
      <c r="G15" s="263" t="str">
        <f>TEXT($G$1, "[$-ko-KR]yyyy-mm-dd(ddd) ") &amp; "오후 19:00"</f>
        <v>2021-06-13(일) 오후 19:00</v>
      </c>
      <c r="H15" s="264"/>
      <c r="I15" s="265"/>
      <c r="J15" s="263" t="str">
        <f>TEXT($G$1, "[$-ko-KR]yyyy-mm-dd(ddd) ") &amp; "오후 21:00"</f>
        <v>2021-06-13(일) 오후 21:00</v>
      </c>
      <c r="K15" s="264"/>
      <c r="L15" s="265"/>
      <c r="M15" s="263" t="str">
        <f>TEXT($G$1+1, "[$-ko-KR]yyyy-mm-dd(ddd) ") &amp; "오전 00:00"</f>
        <v>2021-06-14(월)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9" t="s">
        <v>37</v>
      </c>
      <c r="H16" s="210" t="s">
        <v>40</v>
      </c>
      <c r="I16" s="21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77.7</v>
      </c>
      <c r="C17" s="76">
        <f>IF(NOT(ISBLANK(_xlfn.IFNA(VLOOKUP($A17, $A$40:$O$199, 3, FALSE), ))), _xlfn.IFNA(VLOOKUP($A17, $A$40:$O$199, 3, FALSE), ), "")</f>
        <v>-7.9383886299999998E-2</v>
      </c>
      <c r="D17" s="13">
        <f>IF(NOT(ISBLANK(_xlfn.IFNA(VLOOKUP($A17, $A$40:$O$199, 4, FALSE), ))), _xlfn.IFNA(VLOOKUP($A17, $A$40:$O$199, 4, FALSE), ), "")</f>
        <v>74.900000000000006</v>
      </c>
      <c r="E17" s="14">
        <f>IF(NOT(ISBLANK(_xlfn.IFNA(VLOOKUP($A17, $A$40:$O$199, 5, FALSE), ))), _xlfn.IFNA(VLOOKUP($A17, $A$40:$O$199, 5, FALSE), ), "")</f>
        <v>-3.6036036036036001E-2</v>
      </c>
      <c r="F17" s="16">
        <f>IF(NOT(ISBLANK(_xlfn.IFNA(VLOOKUP($A17, $A$40:$O$199, 6, FALSE), ))), _xlfn.IFNA(VLOOKUP($A17, $A$40:$O$199, 6, FALSE), ), "")</f>
        <v>-3603.6036036036003</v>
      </c>
      <c r="G17" s="29">
        <f>IF(NOT(ISBLANK(_xlfn.IFNA(VLOOKUP($A17, $A$40:$O$199, 7, FALSE), ))), _xlfn.IFNA(VLOOKUP($A17, $A$40:$O$199, 7, FALSE), ), "")</f>
        <v>74.3</v>
      </c>
      <c r="H17" s="14">
        <f>IF(NOT(ISBLANK(_xlfn.IFNA(VLOOKUP($A17, $A$40:$O$199, 8, FALSE), ))), _xlfn.IFNA(VLOOKUP($A17, $A$40:$O$199, 8, FALSE), ), "")</f>
        <v>-4.3758043758043833E-2</v>
      </c>
      <c r="I17" s="100">
        <f>IF(NOT(ISBLANK(_xlfn.IFNA(VLOOKUP($A17, $A$40:$O$199, 9, FALSE), ))), _xlfn.IFNA(VLOOKUP($A17, $A$40:$O$199, 9, FALSE), ), "")</f>
        <v>-4375.8043758043832</v>
      </c>
      <c r="J17" s="13">
        <f>IF(NOT(ISBLANK(_xlfn.IFNA(VLOOKUP($A17, $A$40:$O$199, 10, FALSE), ))), _xlfn.IFNA(VLOOKUP($A17, $A$40:$O$199, 10, FALSE), ), "")</f>
        <v>74.400000000000006</v>
      </c>
      <c r="K17" s="14">
        <f>IF(NOT(ISBLANK(_xlfn.IFNA(VLOOKUP($A17, $A$40:$O$199, 11, FALSE), ))), _xlfn.IFNA(VLOOKUP($A17, $A$40:$O$199, 11, FALSE), ), "")</f>
        <v>-4.2471042471042435E-2</v>
      </c>
      <c r="L17" s="16">
        <f>IF(NOT(ISBLANK(_xlfn.IFNA(VLOOKUP($A17, $A$40:$O$199, 12, FALSE), ))), _xlfn.IFNA(VLOOKUP($A17, $A$40:$O$199, 12, FALSE), ), "")</f>
        <v>-4247.1042471042438</v>
      </c>
      <c r="M17" s="29">
        <f>IF(NOT(ISBLANK(_xlfn.IFNA(VLOOKUP($A17, $A$40:$O$199, 13, FALSE), ))), _xlfn.IFNA(VLOOKUP($A17, $A$40:$O$199, 13, FALSE), ), "")</f>
        <v>75.900000000000006</v>
      </c>
      <c r="N17" s="14">
        <f>IF(NOT(ISBLANK(_xlfn.IFNA(VLOOKUP($A17, $A$40:$O$199, 14, FALSE), ))), _xlfn.IFNA(VLOOKUP($A17, $A$40:$O$199, 14, FALSE), ), "")</f>
        <v>-2.316602316602313E-2</v>
      </c>
      <c r="O17" s="16">
        <f>IF(NOT(ISBLANK(_xlfn.IFNA(VLOOKUP($A17, $A$40:$O$199, 15, FALSE), ))), _xlfn.IFNA(VLOOKUP($A17, $A$40:$O$199, 15, FALSE), ), "")</f>
        <v>-2316.6023166023128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53.3</v>
      </c>
      <c r="C18" s="77">
        <f t="shared" ref="C18:C36" si="1">IF(NOT(ISBLANK(_xlfn.IFNA(VLOOKUP($A18, $A$40:$O$199, 3, FALSE), ))), _xlfn.IFNA(VLOOKUP($A18, $A$40:$O$199, 3, FALSE), ), "")</f>
        <v>-0.1319218241</v>
      </c>
      <c r="D18" s="15">
        <f t="shared" ref="D18:D36" si="2">IF(NOT(ISBLANK(_xlfn.IFNA(VLOOKUP($A18, $A$40:$O$199, 4, FALSE), ))), _xlfn.IFNA(VLOOKUP($A18, $A$40:$O$199, 4, FALSE), ), "")</f>
        <v>50.4</v>
      </c>
      <c r="E18" s="32">
        <f t="shared" ref="E18:E36" si="3">IF(NOT(ISBLANK(_xlfn.IFNA(VLOOKUP($A18, $A$40:$O$199, 5, FALSE), ))), _xlfn.IFNA(VLOOKUP($A18, $A$40:$O$199, 5, FALSE), ), "")</f>
        <v>-5.4409005628517797E-2</v>
      </c>
      <c r="F18" s="18">
        <f t="shared" ref="F18:F36" si="4">IF(NOT(ISBLANK(_xlfn.IFNA(VLOOKUP($A18, $A$40:$O$199, 6, FALSE), ))), _xlfn.IFNA(VLOOKUP($A18, $A$40:$O$199, 6, FALSE), ), "")</f>
        <v>-5440.9005628517798</v>
      </c>
      <c r="G18" s="31">
        <f t="shared" ref="G18:G36" si="5">IF(NOT(ISBLANK(_xlfn.IFNA(VLOOKUP($A18, $A$40:$O$199, 7, FALSE), ))), _xlfn.IFNA(VLOOKUP($A18, $A$40:$O$199, 7, FALSE), ), "")</f>
        <v>51.6</v>
      </c>
      <c r="H18" s="32">
        <f t="shared" ref="H18:H36" si="6">IF(NOT(ISBLANK(_xlfn.IFNA(VLOOKUP($A18, $A$40:$O$199, 8, FALSE), ))), _xlfn.IFNA(VLOOKUP($A18, $A$40:$O$199, 8, FALSE), ), "")</f>
        <v>-3.1894934333958645E-2</v>
      </c>
      <c r="I18" s="101">
        <f t="shared" ref="I18:I36" si="7">IF(NOT(ISBLANK(_xlfn.IFNA(VLOOKUP($A18, $A$40:$O$199, 9, FALSE), ))), _xlfn.IFNA(VLOOKUP($A18, $A$40:$O$199, 9, FALSE), ), "")</f>
        <v>-3189.4934333958645</v>
      </c>
      <c r="J18" s="15">
        <f t="shared" ref="J18:J36" si="8">IF(NOT(ISBLANK(_xlfn.IFNA(VLOOKUP($A18, $A$40:$O$199, 10, FALSE), ))), _xlfn.IFNA(VLOOKUP($A18, $A$40:$O$199, 10, FALSE), ), "")</f>
        <v>51.1</v>
      </c>
      <c r="K18" s="32">
        <f t="shared" ref="K18:K36" si="9">IF(NOT(ISBLANK(_xlfn.IFNA(VLOOKUP($A18, $A$40:$O$199, 11, FALSE), ))), _xlfn.IFNA(VLOOKUP($A18, $A$40:$O$199, 11, FALSE), ), "")</f>
        <v>-4.1275797373358271E-2</v>
      </c>
      <c r="L18" s="18">
        <f t="shared" ref="L18:L36" si="10">IF(NOT(ISBLANK(_xlfn.IFNA(VLOOKUP($A18, $A$40:$O$199, 12, FALSE), ))), _xlfn.IFNA(VLOOKUP($A18, $A$40:$O$199, 12, FALSE), ), "")</f>
        <v>-4127.5797373358273</v>
      </c>
      <c r="M18" s="31">
        <f t="shared" ref="M18:M36" si="11">IF(NOT(ISBLANK(_xlfn.IFNA(VLOOKUP($A18, $A$40:$O$199, 13, FALSE), ))), _xlfn.IFNA(VLOOKUP($A18, $A$40:$O$199, 13, FALSE), ), "")</f>
        <v>50.7</v>
      </c>
      <c r="N18" s="32">
        <f t="shared" ref="N18:N36" si="12">IF(NOT(ISBLANK(_xlfn.IFNA(VLOOKUP($A18, $A$40:$O$199, 14, FALSE), ))), _xlfn.IFNA(VLOOKUP($A18, $A$40:$O$199, 14, FALSE), ), "")</f>
        <v>-4.8780487804877946E-2</v>
      </c>
      <c r="O18" s="18">
        <f t="shared" ref="O18:O36" si="13">IF(NOT(ISBLANK(_xlfn.IFNA(VLOOKUP($A18, $A$40:$O$199, 15, FALSE), ))), _xlfn.IFNA(VLOOKUP($A18, $A$40:$O$199, 15, FALSE), ), "")</f>
        <v>-4878.0487804877948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88.6</v>
      </c>
      <c r="C19" s="77">
        <f t="shared" si="1"/>
        <v>-0.15619047620000001</v>
      </c>
      <c r="D19" s="15">
        <f t="shared" si="2"/>
        <v>78.400000000000006</v>
      </c>
      <c r="E19" s="32">
        <f t="shared" si="3"/>
        <v>-0.11512415349887122</v>
      </c>
      <c r="F19" s="18">
        <f t="shared" si="4"/>
        <v>-11512.415349887122</v>
      </c>
      <c r="G19" s="31">
        <f t="shared" si="5"/>
        <v>81</v>
      </c>
      <c r="H19" s="32">
        <f t="shared" si="6"/>
        <v>-8.5778781038374663E-2</v>
      </c>
      <c r="I19" s="101">
        <f t="shared" si="7"/>
        <v>-8577.8781038374655</v>
      </c>
      <c r="J19" s="15">
        <f t="shared" si="8"/>
        <v>81.099999999999994</v>
      </c>
      <c r="K19" s="32">
        <f t="shared" si="9"/>
        <v>-8.4650112866817159E-2</v>
      </c>
      <c r="L19" s="18">
        <f t="shared" si="10"/>
        <v>-8465.0112866817162</v>
      </c>
      <c r="M19" s="31">
        <f t="shared" si="11"/>
        <v>81</v>
      </c>
      <c r="N19" s="32">
        <f t="shared" si="12"/>
        <v>-8.5778781038374663E-2</v>
      </c>
      <c r="O19" s="18">
        <f t="shared" si="13"/>
        <v>-8577.8781038374655</v>
      </c>
      <c r="Q19" s="239"/>
      <c r="R19" s="239"/>
      <c r="S19" s="239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-4.3795620399999999E-2</v>
      </c>
      <c r="D20" s="15">
        <f t="shared" si="2"/>
        <v>129</v>
      </c>
      <c r="E20" s="32">
        <f t="shared" si="3"/>
        <v>-1.5267175572519083E-2</v>
      </c>
      <c r="F20" s="18">
        <f t="shared" si="4"/>
        <v>-1526.7175572519084</v>
      </c>
      <c r="G20" s="31">
        <f t="shared" si="5"/>
        <v>131</v>
      </c>
      <c r="H20" s="32">
        <f t="shared" si="6"/>
        <v>0</v>
      </c>
      <c r="I20" s="101">
        <f t="shared" si="7"/>
        <v>0</v>
      </c>
      <c r="J20" s="15">
        <f t="shared" si="8"/>
        <v>131</v>
      </c>
      <c r="K20" s="32">
        <f t="shared" si="9"/>
        <v>0</v>
      </c>
      <c r="L20" s="18">
        <f t="shared" si="10"/>
        <v>0</v>
      </c>
      <c r="M20" s="31">
        <f t="shared" si="11"/>
        <v>131</v>
      </c>
      <c r="N20" s="32">
        <f t="shared" si="12"/>
        <v>0</v>
      </c>
      <c r="O20" s="18">
        <f t="shared" si="13"/>
        <v>0</v>
      </c>
      <c r="Q20" s="239"/>
      <c r="R20" s="239"/>
      <c r="S20" s="239"/>
    </row>
    <row r="21" spans="1:19" ht="17.25" customHeight="1" thickBot="1">
      <c r="A21" s="163" t="s">
        <v>246</v>
      </c>
      <c r="B21" s="128">
        <f t="shared" si="0"/>
        <v>236</v>
      </c>
      <c r="C21" s="78">
        <f t="shared" si="1"/>
        <v>-9.9236641200000003E-2</v>
      </c>
      <c r="D21" s="20">
        <f t="shared" si="2"/>
        <v>248</v>
      </c>
      <c r="E21" s="21">
        <f t="shared" si="3"/>
        <v>5.0847457627118647E-2</v>
      </c>
      <c r="F21" s="22">
        <f t="shared" si="4"/>
        <v>5084.7457627118647</v>
      </c>
      <c r="G21" s="30">
        <f t="shared" si="5"/>
        <v>253</v>
      </c>
      <c r="H21" s="21">
        <f t="shared" si="6"/>
        <v>7.2033898305084748E-2</v>
      </c>
      <c r="I21" s="105">
        <f t="shared" si="7"/>
        <v>7203.3898305084749</v>
      </c>
      <c r="J21" s="20">
        <f t="shared" si="8"/>
        <v>251</v>
      </c>
      <c r="K21" s="21">
        <f t="shared" si="9"/>
        <v>6.3559322033898302E-2</v>
      </c>
      <c r="L21" s="22">
        <f t="shared" si="10"/>
        <v>6355.9322033898306</v>
      </c>
      <c r="M21" s="30">
        <f t="shared" si="11"/>
        <v>250</v>
      </c>
      <c r="N21" s="21">
        <f t="shared" si="12"/>
        <v>5.9322033898305086E-2</v>
      </c>
      <c r="O21" s="22">
        <f t="shared" si="13"/>
        <v>5932.203389830509</v>
      </c>
      <c r="Q21" s="239"/>
      <c r="R21" s="239"/>
      <c r="S21" s="23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-3.3997782621765095E-2</v>
      </c>
      <c r="F37" s="28">
        <f>SUM(F17:F36)</f>
        <v>-16998.891310882547</v>
      </c>
      <c r="G37" s="26" t="s">
        <v>43</v>
      </c>
      <c r="H37" s="27">
        <f>IF(COUNT(H17:H36), SUM(H17:H36) / COUNT(H17:H36), 0)</f>
        <v>-1.7879572165058477E-2</v>
      </c>
      <c r="I37" s="28">
        <f>SUM(I17:I36)</f>
        <v>-8939.7860825292391</v>
      </c>
      <c r="J37" s="26" t="s">
        <v>43</v>
      </c>
      <c r="K37" s="27">
        <f>IF(COUNT(K17:K36), SUM(K17:K36) / COUNT(K17:K36), 0)</f>
        <v>-2.0967526135463911E-2</v>
      </c>
      <c r="L37" s="28">
        <f>SUM(L17:L36)</f>
        <v>-10483.763067731958</v>
      </c>
      <c r="M37" s="26" t="s">
        <v>43</v>
      </c>
      <c r="N37" s="27">
        <f>IF(COUNT(N17:N36), SUM(N17:N36) / COUNT(N17:N36), 0)</f>
        <v>-1.968065162219413E-2</v>
      </c>
      <c r="O37" s="28">
        <f>SUM(O17:O36)</f>
        <v>-9840.3258110970637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208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45310000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3.311624E-4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2021-06-13(일) 오전 00:00</v>
      </c>
      <c r="C42" s="291"/>
      <c r="D42" s="263" t="str">
        <f>TEXT($G$1, "[$-ko-KR]yyyy-mm-dd(ddd) ") &amp; "오후 14:00"</f>
        <v>2021-06-13(일) 오후 14:00</v>
      </c>
      <c r="E42" s="264"/>
      <c r="F42" s="265"/>
      <c r="G42" s="263" t="str">
        <f>TEXT($G$1, "[$-ko-KR]yyyy-mm-dd(ddd) ") &amp; "오후 19:00"</f>
        <v>2021-06-13(일) 오후 19:00</v>
      </c>
      <c r="H42" s="264"/>
      <c r="I42" s="265"/>
      <c r="J42" s="263" t="str">
        <f>TEXT($G$1, "[$-ko-KR]yyyy-mm-dd(ddd) ") &amp; "오후 21:00"</f>
        <v>2021-06-13(일) 오후 21:00</v>
      </c>
      <c r="K42" s="264"/>
      <c r="L42" s="265"/>
      <c r="M42" s="263" t="str">
        <f>TEXT($G$1+1, "[$-ko-KR]yyyy-mm-dd(ddd) ") &amp; "오전 00:00"</f>
        <v>2021-06-14(월)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9" t="s">
        <v>58</v>
      </c>
      <c r="H43" s="210" t="s">
        <v>298</v>
      </c>
      <c r="I43" s="21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264</v>
      </c>
      <c r="B44" s="124">
        <v>83.8</v>
      </c>
      <c r="C44" s="76">
        <v>0.13396481730000001</v>
      </c>
      <c r="D44" s="13">
        <v>72.900000000000006</v>
      </c>
      <c r="E44" s="14">
        <f>IF(ISNUMBER(D44), (D44 - $B44) / $B44, "")</f>
        <v>-0.13007159904534596</v>
      </c>
      <c r="F44" s="16">
        <f>IF(ISNUMBER(D44), $B64 * E44, "")</f>
        <v>-13007.159904534596</v>
      </c>
      <c r="G44" s="29">
        <v>71.8</v>
      </c>
      <c r="H44" s="14">
        <f>IF(ISNUMBER(G44), (G44 - $B44) / $B44, "")</f>
        <v>-0.14319809069212411</v>
      </c>
      <c r="I44" s="100">
        <f>IF(ISNUMBER(G44), $B64 * H44, "")</f>
        <v>-14319.809069212411</v>
      </c>
      <c r="J44" s="13">
        <v>71.900000000000006</v>
      </c>
      <c r="K44" s="14">
        <f>IF(ISNUMBER(J44), (J44 - $B44) / $B44, "")</f>
        <v>-0.14200477326968963</v>
      </c>
      <c r="L44" s="16">
        <f>IF(ISNUMBER(J44), $B64 * K44, "")</f>
        <v>-14200.477326968963</v>
      </c>
      <c r="M44" s="29">
        <v>72</v>
      </c>
      <c r="N44" s="14">
        <f>IF(ISNUMBER(M44), (M44 - $B44) / $B44, "")</f>
        <v>-0.14081145584725535</v>
      </c>
      <c r="O44" s="16">
        <f>IF(ISNUMBER(M44), $B64 * N44, "")</f>
        <v>-14081.145584725535</v>
      </c>
      <c r="Q44" s="249"/>
      <c r="R44" s="249"/>
      <c r="S44" s="249"/>
    </row>
    <row r="45" spans="1:19" ht="17.25" customHeight="1" thickBot="1">
      <c r="A45" s="162" t="s">
        <v>148</v>
      </c>
      <c r="B45" s="126">
        <v>97.6</v>
      </c>
      <c r="C45" s="77">
        <v>1.6666666699999999E-2</v>
      </c>
      <c r="D45" s="15">
        <v>92.8</v>
      </c>
      <c r="E45" s="32">
        <f t="shared" ref="E45:E48" si="14">IF(ISNUMBER(D45), (D45 - $B45) / $B45, "")</f>
        <v>-4.918032786885243E-2</v>
      </c>
      <c r="F45" s="18">
        <f>IF(ISNUMBER(D45), $B64 * E45, "")</f>
        <v>-4918.0327868852428</v>
      </c>
      <c r="G45" s="31">
        <v>95.6</v>
      </c>
      <c r="H45" s="32">
        <f t="shared" ref="H45:H48" si="15">IF(ISNUMBER(G45), (G45 - $B45) / $B45, "")</f>
        <v>-2.0491803278688527E-2</v>
      </c>
      <c r="I45" s="101">
        <f>IF(ISNUMBER(G45), $B64 * H45, "")</f>
        <v>-2049.1803278688526</v>
      </c>
      <c r="J45" s="15">
        <v>95.9</v>
      </c>
      <c r="K45" s="32">
        <f t="shared" ref="K45:K48" si="16">IF(ISNUMBER(J45), (J45 - $B45) / $B45, "")</f>
        <v>-1.741803278688513E-2</v>
      </c>
      <c r="L45" s="18">
        <f>IF(ISNUMBER(J45), $B64 * K45, "")</f>
        <v>-1741.803278688513</v>
      </c>
      <c r="M45" s="31">
        <v>93.8</v>
      </c>
      <c r="N45" s="32">
        <f t="shared" ref="N45:N48" si="17">IF(ISNUMBER(M45), (M45 - $B45) / $B45, "")</f>
        <v>-3.8934426229508171E-2</v>
      </c>
      <c r="O45" s="18">
        <f>IF(ISNUMBER(M45), $B64 * N45, "")</f>
        <v>-3893.4426229508172</v>
      </c>
      <c r="Q45" s="249"/>
      <c r="R45" s="249"/>
      <c r="S45" s="249"/>
    </row>
    <row r="46" spans="1:19" ht="17.25" customHeight="1" thickBot="1">
      <c r="A46" s="162" t="s">
        <v>156</v>
      </c>
      <c r="B46" s="126">
        <v>79.400000000000006</v>
      </c>
      <c r="C46" s="77">
        <v>-1.85414091E-2</v>
      </c>
      <c r="D46" s="15">
        <v>78.099999999999994</v>
      </c>
      <c r="E46" s="32">
        <f t="shared" si="14"/>
        <v>-1.6372795969773441E-2</v>
      </c>
      <c r="F46" s="18">
        <f>IF(ISNUMBER(D46), $B64 * E46, "")</f>
        <v>-1637.279596977344</v>
      </c>
      <c r="G46" s="31">
        <v>79.2</v>
      </c>
      <c r="H46" s="32">
        <f t="shared" si="15"/>
        <v>-2.5188916876574662E-3</v>
      </c>
      <c r="I46" s="101">
        <f>IF(ISNUMBER(G46), $B64 * H46, "")</f>
        <v>-251.88916876574663</v>
      </c>
      <c r="J46" s="15">
        <v>79.3</v>
      </c>
      <c r="K46" s="32">
        <f t="shared" si="16"/>
        <v>-1.2594458438288227E-3</v>
      </c>
      <c r="L46" s="18">
        <f>IF(ISNUMBER(J46), $B64 * K46, "")</f>
        <v>-125.94458438288227</v>
      </c>
      <c r="M46" s="31">
        <v>78.599999999999994</v>
      </c>
      <c r="N46" s="32">
        <f t="shared" si="17"/>
        <v>-1.0075566750629865E-2</v>
      </c>
      <c r="O46" s="18">
        <f>IF(ISNUMBER(M46), $B64 * N46, "")</f>
        <v>-1007.5566750629865</v>
      </c>
      <c r="Q46" s="239"/>
      <c r="R46" s="239"/>
      <c r="S46" s="239"/>
    </row>
    <row r="47" spans="1:19" ht="17.25" customHeight="1" thickBot="1">
      <c r="A47" s="162" t="s">
        <v>100</v>
      </c>
      <c r="B47" s="126">
        <v>3.93</v>
      </c>
      <c r="C47" s="77">
        <v>-3.2019704400000001E-2</v>
      </c>
      <c r="D47" s="15">
        <v>3.9</v>
      </c>
      <c r="E47" s="32">
        <f t="shared" si="14"/>
        <v>-7.633587786259605E-3</v>
      </c>
      <c r="F47" s="18">
        <f>IF(ISNUMBER(D47), $B64 * E47, "")</f>
        <v>-763.35877862596055</v>
      </c>
      <c r="G47" s="31">
        <v>3.95</v>
      </c>
      <c r="H47" s="32">
        <f t="shared" si="15"/>
        <v>5.0890585241730327E-3</v>
      </c>
      <c r="I47" s="101">
        <f>IF(ISNUMBER(G47), $B64 * H47, "")</f>
        <v>508.90585241730327</v>
      </c>
      <c r="J47" s="15">
        <v>3.94</v>
      </c>
      <c r="K47" s="32">
        <f t="shared" si="16"/>
        <v>2.5445292620864595E-3</v>
      </c>
      <c r="L47" s="18">
        <f>IF(ISNUMBER(J47), $B64 * K47, "")</f>
        <v>254.45292620864595</v>
      </c>
      <c r="M47" s="31">
        <v>3.89</v>
      </c>
      <c r="N47" s="32">
        <f t="shared" si="17"/>
        <v>-1.0178117048346065E-2</v>
      </c>
      <c r="O47" s="18">
        <f>IF(ISNUMBER(M47), $B64 * N47, "")</f>
        <v>-1017.8117048346065</v>
      </c>
      <c r="Q47" s="239"/>
      <c r="R47" s="239"/>
      <c r="S47" s="239"/>
    </row>
    <row r="48" spans="1:19" ht="17.25" customHeight="1" thickBot="1">
      <c r="A48" s="163" t="s">
        <v>278</v>
      </c>
      <c r="B48" s="128">
        <v>69.099999999999994</v>
      </c>
      <c r="C48" s="78">
        <v>-3.6262203600000001E-2</v>
      </c>
      <c r="D48" s="20">
        <v>68.2</v>
      </c>
      <c r="E48" s="21">
        <f t="shared" si="14"/>
        <v>-1.3024602026049081E-2</v>
      </c>
      <c r="F48" s="22">
        <f>IF(ISNUMBER(D48), $B64 * E48, "")</f>
        <v>-1302.4602026049081</v>
      </c>
      <c r="G48" s="30">
        <v>68.599999999999994</v>
      </c>
      <c r="H48" s="21">
        <f t="shared" si="15"/>
        <v>-7.2358900144717806E-3</v>
      </c>
      <c r="I48" s="105">
        <f>IF(ISNUMBER(G48), $B64 * H48, "")</f>
        <v>-723.58900144717802</v>
      </c>
      <c r="J48" s="20">
        <v>68.400000000000006</v>
      </c>
      <c r="K48" s="21">
        <f t="shared" si="16"/>
        <v>-1.0130246020260329E-2</v>
      </c>
      <c r="L48" s="22">
        <f>IF(ISNUMBER(J48), $B64 * K48, "")</f>
        <v>-1013.0246020260329</v>
      </c>
      <c r="M48" s="30">
        <v>67.8</v>
      </c>
      <c r="N48" s="21">
        <f t="shared" si="17"/>
        <v>-1.8813314037626587E-2</v>
      </c>
      <c r="O48" s="22">
        <f>IF(ISNUMBER(M48), $B64 * N48, "")</f>
        <v>-1881.3314037626587</v>
      </c>
      <c r="Q48" s="239"/>
      <c r="R48" s="239"/>
      <c r="S48" s="239"/>
    </row>
    <row r="49" spans="1:19" ht="17.25" customHeight="1" thickBot="1">
      <c r="A49" s="162" t="s">
        <v>65</v>
      </c>
      <c r="B49" s="129">
        <v>31.3</v>
      </c>
      <c r="C49" s="80">
        <v>-3.9877300599999999E-2</v>
      </c>
      <c r="D49" s="106">
        <v>30.9</v>
      </c>
      <c r="E49" s="107">
        <f>IF(ISNUMBER(D49), (D49 - $B49) / $B49, "")</f>
        <v>-1.2779552715655019E-2</v>
      </c>
      <c r="F49" s="108">
        <f>IF(ISNUMBER(D49), $B64 * E49, "")</f>
        <v>-1277.955271565502</v>
      </c>
      <c r="G49" s="109">
        <v>31.6</v>
      </c>
      <c r="H49" s="107">
        <f>IF(ISNUMBER(G49), (G49 - $B49) / $B49, "")</f>
        <v>9.5846645367412362E-3</v>
      </c>
      <c r="I49" s="110">
        <f>IF(ISNUMBER(G49), $B64 * H49, "")</f>
        <v>958.46645367412361</v>
      </c>
      <c r="J49" s="106">
        <v>31.4</v>
      </c>
      <c r="K49" s="107">
        <f>IF(ISNUMBER(J49), (J49 - $B49) / $B49, "")</f>
        <v>3.1948881789136698E-3</v>
      </c>
      <c r="L49" s="108">
        <f>IF(ISNUMBER(J49), $B64 * K49, "")</f>
        <v>319.48881789136698</v>
      </c>
      <c r="M49" s="109">
        <v>30.7</v>
      </c>
      <c r="N49" s="107">
        <f>IF(ISNUMBER(M49), (M49 - $B49) / $B49, "")</f>
        <v>-1.9169329073482472E-2</v>
      </c>
      <c r="O49" s="108">
        <f>IF(ISNUMBER(M49), $B64 * N49, "")</f>
        <v>-1916.9329073482472</v>
      </c>
      <c r="Q49" s="239"/>
      <c r="R49" s="239"/>
      <c r="S49" s="239"/>
    </row>
    <row r="50" spans="1:19" ht="17.25" customHeight="1" thickBot="1">
      <c r="A50" s="162" t="s">
        <v>152</v>
      </c>
      <c r="B50" s="126">
        <v>17.2</v>
      </c>
      <c r="C50" s="77">
        <v>-4.9723756899999999E-2</v>
      </c>
      <c r="D50" s="15">
        <v>17.2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17.600000000000001</v>
      </c>
      <c r="H50" s="32">
        <f t="shared" ref="H50:H53" si="19">IF(ISNUMBER(G50), (G50 - $B50) / $B50, "")</f>
        <v>2.3255813953488497E-2</v>
      </c>
      <c r="I50" s="101">
        <f>IF(ISNUMBER(G50), $B64 * H50, "")</f>
        <v>2325.5813953488496</v>
      </c>
      <c r="J50" s="15">
        <v>17.5</v>
      </c>
      <c r="K50" s="32">
        <f t="shared" ref="K50:K53" si="20">IF(ISNUMBER(J50), (J50 - $B50) / $B50, "")</f>
        <v>1.744186046511632E-2</v>
      </c>
      <c r="L50" s="18">
        <f>IF(ISNUMBER(J50), $B64 * K50, "")</f>
        <v>1744.186046511632</v>
      </c>
      <c r="M50" s="31">
        <v>17.3</v>
      </c>
      <c r="N50" s="32">
        <f t="shared" ref="N50:N53" si="21">IF(ISNUMBER(M50), (M50 - $B50) / $B50, "")</f>
        <v>5.8139534883721762E-3</v>
      </c>
      <c r="O50" s="18">
        <f>IF(ISNUMBER(M50), $B64 * N50, "")</f>
        <v>581.39534883721763</v>
      </c>
      <c r="Q50" s="239"/>
      <c r="R50" s="239"/>
      <c r="S50" s="239"/>
    </row>
    <row r="51" spans="1:19" ht="17.25" customHeight="1" thickBot="1">
      <c r="A51" s="162" t="s">
        <v>220</v>
      </c>
      <c r="B51" s="126">
        <v>10</v>
      </c>
      <c r="C51" s="77">
        <v>-6.5420560700000005E-2</v>
      </c>
      <c r="D51" s="15">
        <v>9.56</v>
      </c>
      <c r="E51" s="32">
        <f t="shared" si="18"/>
        <v>-4.3999999999999949E-2</v>
      </c>
      <c r="F51" s="18">
        <f>IF(ISNUMBER(D51), $B64 * E51, "")</f>
        <v>-4399.9999999999945</v>
      </c>
      <c r="G51" s="31">
        <v>9.4499999999999993</v>
      </c>
      <c r="H51" s="32">
        <f t="shared" si="19"/>
        <v>-5.500000000000007E-2</v>
      </c>
      <c r="I51" s="101">
        <f>IF(ISNUMBER(G51), $B64 * H51, "")</f>
        <v>-5500.0000000000073</v>
      </c>
      <c r="J51" s="15">
        <v>9.42</v>
      </c>
      <c r="K51" s="32">
        <f t="shared" si="20"/>
        <v>-5.800000000000001E-2</v>
      </c>
      <c r="L51" s="18">
        <f>IF(ISNUMBER(J51), $B64 * K51, "")</f>
        <v>-5800.0000000000009</v>
      </c>
      <c r="M51" s="31">
        <v>9.2799999999999994</v>
      </c>
      <c r="N51" s="32">
        <f t="shared" si="21"/>
        <v>-7.2000000000000064E-2</v>
      </c>
      <c r="O51" s="18">
        <f>IF(ISNUMBER(M51), $B64 * N51, "")</f>
        <v>-7200.0000000000064</v>
      </c>
      <c r="Q51" s="239"/>
      <c r="R51" s="239"/>
      <c r="S51" s="239"/>
    </row>
    <row r="52" spans="1:19" ht="17.25" customHeight="1" thickBot="1">
      <c r="A52" s="162" t="s">
        <v>126</v>
      </c>
      <c r="B52" s="126">
        <v>24.2</v>
      </c>
      <c r="C52" s="77">
        <v>-6.5637065600000002E-2</v>
      </c>
      <c r="D52" s="15">
        <v>23</v>
      </c>
      <c r="E52" s="32">
        <f t="shared" si="18"/>
        <v>-4.9586776859504106E-2</v>
      </c>
      <c r="F52" s="18">
        <f>IF(ISNUMBER(D52), $B64 * E52, "")</f>
        <v>-4958.6776859504107</v>
      </c>
      <c r="G52" s="31">
        <v>23.1</v>
      </c>
      <c r="H52" s="32">
        <f t="shared" si="19"/>
        <v>-4.5454545454545366E-2</v>
      </c>
      <c r="I52" s="101">
        <f>IF(ISNUMBER(G52), $B64 * H52, "")</f>
        <v>-4545.4545454545369</v>
      </c>
      <c r="J52" s="15">
        <v>23.1</v>
      </c>
      <c r="K52" s="32">
        <f t="shared" si="20"/>
        <v>-4.5454545454545366E-2</v>
      </c>
      <c r="L52" s="18">
        <f>IF(ISNUMBER(J52), $B64 * K52, "")</f>
        <v>-4545.4545454545369</v>
      </c>
      <c r="M52" s="31">
        <v>22.9</v>
      </c>
      <c r="N52" s="32">
        <f t="shared" si="21"/>
        <v>-5.3719008264462839E-2</v>
      </c>
      <c r="O52" s="18">
        <f>IF(ISNUMBER(M52), $B64 * N52, "")</f>
        <v>-5371.9008264462836</v>
      </c>
      <c r="Q52" s="33"/>
      <c r="R52" s="33"/>
    </row>
    <row r="53" spans="1:19" ht="17.25" customHeight="1" thickBot="1">
      <c r="A53" s="130" t="s">
        <v>260</v>
      </c>
      <c r="B53" s="131">
        <v>56.4</v>
      </c>
      <c r="C53" s="79">
        <v>-7.5409836100000002E-2</v>
      </c>
      <c r="D53" s="24">
        <v>52.9</v>
      </c>
      <c r="E53" s="25">
        <f t="shared" si="18"/>
        <v>-6.2056737588652482E-2</v>
      </c>
      <c r="F53" s="104">
        <f>IF(ISNUMBER(D53), $B64 * E53, "")</f>
        <v>-6205.6737588652486</v>
      </c>
      <c r="G53" s="102">
        <v>53.4</v>
      </c>
      <c r="H53" s="25">
        <f t="shared" si="19"/>
        <v>-5.3191489361702128E-2</v>
      </c>
      <c r="I53" s="103">
        <f>IF(ISNUMBER(G53), $B64 * H53, "")</f>
        <v>-5319.1489361702124</v>
      </c>
      <c r="J53" s="24">
        <v>53.6</v>
      </c>
      <c r="K53" s="25">
        <f t="shared" si="20"/>
        <v>-4.964539007092194E-2</v>
      </c>
      <c r="L53" s="104">
        <f>IF(ISNUMBER(J53), $B64 * K53, "")</f>
        <v>-4964.539007092194</v>
      </c>
      <c r="M53" s="102">
        <v>53.8</v>
      </c>
      <c r="N53" s="25">
        <f t="shared" si="21"/>
        <v>-4.6099290780141869E-2</v>
      </c>
      <c r="O53" s="104">
        <f>IF(ISNUMBER(M53), $B64 * N53, "")</f>
        <v>-4609.9290780141873</v>
      </c>
      <c r="Q53" s="240"/>
      <c r="R53" s="241"/>
      <c r="S53" s="242"/>
    </row>
    <row r="54" spans="1:19" ht="17.25" customHeight="1">
      <c r="A54" s="161" t="s">
        <v>134</v>
      </c>
      <c r="B54" s="124">
        <v>77.7</v>
      </c>
      <c r="C54" s="76">
        <v>-7.9383886299999998E-2</v>
      </c>
      <c r="D54" s="13">
        <v>74.900000000000006</v>
      </c>
      <c r="E54" s="14">
        <f>IF(ISNUMBER(D54), (D54 - $B54) / $B54, "")</f>
        <v>-3.6036036036036001E-2</v>
      </c>
      <c r="F54" s="16">
        <f>IF(ISNUMBER(D54), $B64 * E54, "")</f>
        <v>-3603.6036036036003</v>
      </c>
      <c r="G54" s="29">
        <v>74.3</v>
      </c>
      <c r="H54" s="14">
        <f>IF(ISNUMBER(G54), (G54 - $B54) / $B54, "")</f>
        <v>-4.3758043758043833E-2</v>
      </c>
      <c r="I54" s="100">
        <f>IF(ISNUMBER(G54), $B64 * H54, "")</f>
        <v>-4375.8043758043832</v>
      </c>
      <c r="J54" s="13">
        <v>74.400000000000006</v>
      </c>
      <c r="K54" s="14">
        <f>IF(ISNUMBER(J54), (J54 - $B54) / $B54, "")</f>
        <v>-4.2471042471042435E-2</v>
      </c>
      <c r="L54" s="16">
        <f>IF(ISNUMBER(J54), $B64 * K54, "")</f>
        <v>-4247.1042471042438</v>
      </c>
      <c r="M54" s="29">
        <v>75.900000000000006</v>
      </c>
      <c r="N54" s="14">
        <f>IF(ISNUMBER(M54), (M54 - $B54) / $B54, "")</f>
        <v>-2.316602316602313E-2</v>
      </c>
      <c r="O54" s="16">
        <f>IF(ISNUMBER(M54), $B64 * N54, "")</f>
        <v>-2316.6023166023128</v>
      </c>
      <c r="Q54" s="243"/>
      <c r="R54" s="244"/>
      <c r="S54" s="245"/>
    </row>
    <row r="55" spans="1:19" ht="17.25" customHeight="1" thickBot="1">
      <c r="A55" s="162" t="s">
        <v>168</v>
      </c>
      <c r="B55" s="126">
        <v>80.8</v>
      </c>
      <c r="C55" s="77">
        <v>-8.7005649700000007E-2</v>
      </c>
      <c r="D55" s="15">
        <v>77.8</v>
      </c>
      <c r="E55" s="32">
        <f t="shared" ref="E55:E58" si="22">IF(ISNUMBER(D55), (D55 - $B55) / $B55, "")</f>
        <v>-3.7128712871287127E-2</v>
      </c>
      <c r="F55" s="18">
        <f>IF(ISNUMBER(D55), $B64 * E55, "")</f>
        <v>-3712.8712871287125</v>
      </c>
      <c r="G55" s="31">
        <v>78.099999999999994</v>
      </c>
      <c r="H55" s="32">
        <f t="shared" ref="H55:H58" si="23">IF(ISNUMBER(G55), (G55 - $B55) / $B55, "")</f>
        <v>-3.3415841584158452E-2</v>
      </c>
      <c r="I55" s="101">
        <f>IF(ISNUMBER(G55), $B64 * H55, "")</f>
        <v>-3341.5841584158452</v>
      </c>
      <c r="J55" s="15">
        <v>78.099999999999994</v>
      </c>
      <c r="K55" s="32">
        <f t="shared" ref="K55:K58" si="24">IF(ISNUMBER(J55), (J55 - $B55) / $B55, "")</f>
        <v>-3.3415841584158452E-2</v>
      </c>
      <c r="L55" s="18">
        <f>IF(ISNUMBER(J55), $B64 * K55, "")</f>
        <v>-3341.5841584158452</v>
      </c>
      <c r="M55" s="31">
        <v>77.7</v>
      </c>
      <c r="N55" s="32">
        <f t="shared" ref="N55:N58" si="25">IF(ISNUMBER(M55), (M55 - $B55) / $B55, "")</f>
        <v>-3.8366336633663296E-2</v>
      </c>
      <c r="O55" s="18">
        <f>IF(ISNUMBER(M55), $B64 * N55, "")</f>
        <v>-3836.6336633663295</v>
      </c>
      <c r="Q55" s="246"/>
      <c r="R55" s="247"/>
      <c r="S55" s="248"/>
    </row>
    <row r="56" spans="1:19" ht="17.25" customHeight="1" thickBot="1">
      <c r="A56" s="162" t="s">
        <v>186</v>
      </c>
      <c r="B56" s="126">
        <v>13.3</v>
      </c>
      <c r="C56" s="77">
        <v>-0.119205298</v>
      </c>
      <c r="D56" s="15">
        <v>14.9</v>
      </c>
      <c r="E56" s="32">
        <f t="shared" si="22"/>
        <v>0.12030075187969921</v>
      </c>
      <c r="F56" s="18">
        <f>IF(ISNUMBER(D56), $B64 * E56, "")</f>
        <v>12030.075187969922</v>
      </c>
      <c r="G56" s="31">
        <v>14.8</v>
      </c>
      <c r="H56" s="32">
        <f t="shared" si="23"/>
        <v>0.11278195488721804</v>
      </c>
      <c r="I56" s="101">
        <f>IF(ISNUMBER(G56), $B64 * H56, "")</f>
        <v>11278.195488721803</v>
      </c>
      <c r="J56" s="15">
        <v>14.6</v>
      </c>
      <c r="K56" s="32">
        <f t="shared" si="24"/>
        <v>9.774436090225555E-2</v>
      </c>
      <c r="L56" s="18">
        <f>IF(ISNUMBER(J56), $B64 * K56, "")</f>
        <v>9774.4360902255557</v>
      </c>
      <c r="M56" s="31">
        <v>14</v>
      </c>
      <c r="N56" s="32">
        <f t="shared" si="25"/>
        <v>5.2631578947368363E-2</v>
      </c>
      <c r="O56" s="18">
        <f>IF(ISNUMBER(M56), $B64 * N56, "")</f>
        <v>5263.1578947368362</v>
      </c>
      <c r="Q56" s="239"/>
      <c r="R56" s="239"/>
      <c r="S56" s="239"/>
    </row>
    <row r="57" spans="1:19" ht="17.25" customHeight="1" thickBot="1">
      <c r="A57" s="162" t="s">
        <v>212</v>
      </c>
      <c r="B57" s="126">
        <v>53.3</v>
      </c>
      <c r="C57" s="77">
        <v>-0.1319218241</v>
      </c>
      <c r="D57" s="15">
        <v>50.4</v>
      </c>
      <c r="E57" s="32">
        <f t="shared" si="22"/>
        <v>-5.4409005628517797E-2</v>
      </c>
      <c r="F57" s="18">
        <f>IF(ISNUMBER(D57), $B64 * E57, "")</f>
        <v>-5440.9005628517798</v>
      </c>
      <c r="G57" s="31">
        <v>51.6</v>
      </c>
      <c r="H57" s="32">
        <f t="shared" si="23"/>
        <v>-3.1894934333958645E-2</v>
      </c>
      <c r="I57" s="101">
        <f>IF(ISNUMBER(G57), $B64 * H57, "")</f>
        <v>-3189.4934333958645</v>
      </c>
      <c r="J57" s="15">
        <v>51.1</v>
      </c>
      <c r="K57" s="32">
        <f t="shared" si="24"/>
        <v>-4.1275797373358271E-2</v>
      </c>
      <c r="L57" s="18">
        <f>IF(ISNUMBER(J57), $B64 * K57, "")</f>
        <v>-4127.5797373358273</v>
      </c>
      <c r="M57" s="31">
        <v>50.7</v>
      </c>
      <c r="N57" s="32">
        <f t="shared" si="25"/>
        <v>-4.8780487804877946E-2</v>
      </c>
      <c r="O57" s="18">
        <f>IF(ISNUMBER(M57), $B64 * N57, "")</f>
        <v>-4878.0487804877948</v>
      </c>
      <c r="Q57" s="249"/>
      <c r="R57" s="249"/>
      <c r="S57" s="249"/>
    </row>
    <row r="58" spans="1:19" ht="17.25" customHeight="1" thickBot="1">
      <c r="A58" s="163" t="s">
        <v>228</v>
      </c>
      <c r="B58" s="128">
        <v>7.77</v>
      </c>
      <c r="C58" s="78">
        <v>-0.1328125</v>
      </c>
      <c r="D58" s="20">
        <v>7.08</v>
      </c>
      <c r="E58" s="21">
        <f t="shared" si="22"/>
        <v>-8.8803088803088751E-2</v>
      </c>
      <c r="F58" s="22">
        <f>IF(ISNUMBER(D58), $B64 * E58, "")</f>
        <v>-8880.3088803088758</v>
      </c>
      <c r="G58" s="30">
        <v>7.18</v>
      </c>
      <c r="H58" s="21">
        <f t="shared" si="23"/>
        <v>-7.5933075933075925E-2</v>
      </c>
      <c r="I58" s="105">
        <f>IF(ISNUMBER(G58), $B64 * H58, "")</f>
        <v>-7593.3075933075925</v>
      </c>
      <c r="J58" s="20">
        <v>7.17</v>
      </c>
      <c r="K58" s="21">
        <f t="shared" si="24"/>
        <v>-7.7220077220077177E-2</v>
      </c>
      <c r="L58" s="22">
        <f>IF(ISNUMBER(J58), $B64 * K58, "")</f>
        <v>-7722.0077220077173</v>
      </c>
      <c r="M58" s="30">
        <v>7.17</v>
      </c>
      <c r="N58" s="21">
        <f t="shared" si="25"/>
        <v>-7.7220077220077177E-2</v>
      </c>
      <c r="O58" s="22">
        <f>IF(ISNUMBER(M58), $B64 * N58, "")</f>
        <v>-7722.0077220077173</v>
      </c>
      <c r="Q58" s="249"/>
      <c r="R58" s="249"/>
      <c r="S58" s="249"/>
    </row>
    <row r="59" spans="1:19" ht="17.25" customHeight="1" thickBot="1">
      <c r="A59" s="162" t="s">
        <v>230</v>
      </c>
      <c r="B59" s="129">
        <v>90.1</v>
      </c>
      <c r="C59" s="80">
        <v>-0.14190476190000001</v>
      </c>
      <c r="D59" s="106">
        <v>84.5</v>
      </c>
      <c r="E59" s="107">
        <f>IF(ISNUMBER(D59), (D59 - $B59) / $B59, "")</f>
        <v>-6.2153163152053215E-2</v>
      </c>
      <c r="F59" s="108">
        <f>IF(ISNUMBER(D59), $B64 * E59, "")</f>
        <v>-6215.3163152053212</v>
      </c>
      <c r="G59" s="109">
        <v>81.900000000000006</v>
      </c>
      <c r="H59" s="107">
        <f>IF(ISNUMBER(G59), (G59 - $B59) / $B59, "")</f>
        <v>-9.1009988901220751E-2</v>
      </c>
      <c r="I59" s="110">
        <f>IF(ISNUMBER(G59), $B64 * H59, "")</f>
        <v>-9100.998890122075</v>
      </c>
      <c r="J59" s="106">
        <v>82.5</v>
      </c>
      <c r="K59" s="107">
        <f>IF(ISNUMBER(J59), (J59 - $B59) / $B59, "")</f>
        <v>-8.4350721420643676E-2</v>
      </c>
      <c r="L59" s="108">
        <f>IF(ISNUMBER(J59), $B64 * K59, "")</f>
        <v>-8435.0721420643677</v>
      </c>
      <c r="M59" s="109">
        <v>82.3</v>
      </c>
      <c r="N59" s="107">
        <f>IF(ISNUMBER(M59), (M59 - $B59) / $B59, "")</f>
        <v>-8.6570477247502747E-2</v>
      </c>
      <c r="O59" s="108">
        <f>IF(ISNUMBER(M59), $B64 * N59, "")</f>
        <v>-8657.0477247502749</v>
      </c>
      <c r="Q59" s="239"/>
      <c r="R59" s="239"/>
      <c r="S59" s="239"/>
    </row>
    <row r="60" spans="1:19" ht="17.25" customHeight="1" thickBot="1">
      <c r="A60" s="162" t="s">
        <v>72</v>
      </c>
      <c r="B60" s="126">
        <v>18.100000000000001</v>
      </c>
      <c r="C60" s="77">
        <v>-0.15023474179999999</v>
      </c>
      <c r="D60" s="15">
        <v>17.7</v>
      </c>
      <c r="E60" s="32">
        <f t="shared" ref="E60:E63" si="26">IF(ISNUMBER(D60), (D60 - $B60) / $B60, "")</f>
        <v>-2.2099447513812272E-2</v>
      </c>
      <c r="F60" s="18">
        <f>IF(ISNUMBER(D60), $B64 * E60, "")</f>
        <v>-2209.944751381227</v>
      </c>
      <c r="G60" s="31">
        <v>17.899999999999999</v>
      </c>
      <c r="H60" s="32">
        <f t="shared" ref="H60:H63" si="27">IF(ISNUMBER(G60), (G60 - $B60) / $B60, "")</f>
        <v>-1.1049723756906233E-2</v>
      </c>
      <c r="I60" s="101">
        <f>IF(ISNUMBER(G60), $B64 * H60, "")</f>
        <v>-1104.9723756906233</v>
      </c>
      <c r="J60" s="15">
        <v>18</v>
      </c>
      <c r="K60" s="32">
        <f t="shared" ref="K60:K63" si="28">IF(ISNUMBER(J60), (J60 - $B60) / $B60, "")</f>
        <v>-5.5248618784531165E-3</v>
      </c>
      <c r="L60" s="18">
        <f>IF(ISNUMBER(J60), $B64 * K60, "")</f>
        <v>-552.48618784531163</v>
      </c>
      <c r="M60" s="31">
        <v>18</v>
      </c>
      <c r="N60" s="32">
        <f t="shared" ref="N60:N63" si="29">IF(ISNUMBER(M60), (M60 - $B60) / $B60, "")</f>
        <v>-5.5248618784531165E-3</v>
      </c>
      <c r="O60" s="18">
        <f>IF(ISNUMBER(M60), $B64 * N60, "")</f>
        <v>-552.48618784531163</v>
      </c>
      <c r="Q60" s="239"/>
      <c r="R60" s="239"/>
      <c r="S60" s="239"/>
    </row>
    <row r="61" spans="1:19" ht="17.25" customHeight="1" thickBot="1">
      <c r="A61" s="162" t="s">
        <v>202</v>
      </c>
      <c r="B61" s="126">
        <v>88.6</v>
      </c>
      <c r="C61" s="77">
        <v>-0.15619047620000001</v>
      </c>
      <c r="D61" s="15">
        <v>78.400000000000006</v>
      </c>
      <c r="E61" s="32">
        <f t="shared" si="26"/>
        <v>-0.11512415349887122</v>
      </c>
      <c r="F61" s="18">
        <f>IF(ISNUMBER(D61), $B64 * E61, "")</f>
        <v>-11512.415349887122</v>
      </c>
      <c r="G61" s="31">
        <v>81</v>
      </c>
      <c r="H61" s="32">
        <f t="shared" si="27"/>
        <v>-8.5778781038374663E-2</v>
      </c>
      <c r="I61" s="101">
        <f>IF(ISNUMBER(G61), $B64 * H61, "")</f>
        <v>-8577.8781038374655</v>
      </c>
      <c r="J61" s="15">
        <v>81.099999999999994</v>
      </c>
      <c r="K61" s="32">
        <f t="shared" si="28"/>
        <v>-8.4650112866817159E-2</v>
      </c>
      <c r="L61" s="18">
        <f>IF(ISNUMBER(J61), $B64 * K61, "")</f>
        <v>-8465.0112866817162</v>
      </c>
      <c r="M61" s="31">
        <v>81</v>
      </c>
      <c r="N61" s="32">
        <f t="shared" si="29"/>
        <v>-8.5778781038374663E-2</v>
      </c>
      <c r="O61" s="18">
        <f>IF(ISNUMBER(M61), $B64 * N61, "")</f>
        <v>-8577.8781038374655</v>
      </c>
      <c r="Q61" s="239"/>
      <c r="R61" s="239"/>
      <c r="S61" s="239"/>
    </row>
    <row r="62" spans="1:19" ht="17.25" customHeight="1">
      <c r="A62" s="162" t="s">
        <v>154</v>
      </c>
      <c r="B62" s="126">
        <v>8.5</v>
      </c>
      <c r="C62" s="77">
        <v>-0.1584158416</v>
      </c>
      <c r="D62" s="15">
        <v>6.99</v>
      </c>
      <c r="E62" s="32">
        <f t="shared" si="26"/>
        <v>-0.17764705882352938</v>
      </c>
      <c r="F62" s="18">
        <f>IF(ISNUMBER(D62), $B64 * E62, "")</f>
        <v>-17764.705882352937</v>
      </c>
      <c r="G62" s="31">
        <v>7.48</v>
      </c>
      <c r="H62" s="32">
        <f t="shared" si="27"/>
        <v>-0.11999999999999995</v>
      </c>
      <c r="I62" s="101">
        <f>IF(ISNUMBER(G62), $B64 * H62, "")</f>
        <v>-11999.999999999995</v>
      </c>
      <c r="J62" s="15">
        <v>7.51</v>
      </c>
      <c r="K62" s="32">
        <f t="shared" si="28"/>
        <v>-0.11647058823529415</v>
      </c>
      <c r="L62" s="18">
        <f>IF(ISNUMBER(J62), $B64 * K62, "")</f>
        <v>-11647.058823529414</v>
      </c>
      <c r="M62" s="31">
        <v>7.54</v>
      </c>
      <c r="N62" s="32">
        <f t="shared" si="29"/>
        <v>-0.11294117647058823</v>
      </c>
      <c r="O62" s="18">
        <f>IF(ISNUMBER(M62), $B64 * N62, "")</f>
        <v>-11294.117647058823</v>
      </c>
      <c r="Q62" s="228"/>
      <c r="R62" s="229"/>
      <c r="S62" s="230"/>
    </row>
    <row r="63" spans="1:19" ht="17.25" customHeight="1" thickBot="1">
      <c r="A63" s="130" t="s">
        <v>196</v>
      </c>
      <c r="B63" s="131">
        <v>8.3699999999999992</v>
      </c>
      <c r="C63" s="79">
        <v>-0.15879396979999999</v>
      </c>
      <c r="D63" s="24">
        <v>7.5</v>
      </c>
      <c r="E63" s="25">
        <f t="shared" si="26"/>
        <v>-0.10394265232974902</v>
      </c>
      <c r="F63" s="104">
        <f>IF(ISNUMBER(D63), $B64 * E63, "")</f>
        <v>-10394.265232974902</v>
      </c>
      <c r="G63" s="102">
        <v>7.72</v>
      </c>
      <c r="H63" s="25">
        <f t="shared" si="27"/>
        <v>-7.7658303464755024E-2</v>
      </c>
      <c r="I63" s="103">
        <f>IF(ISNUMBER(G63), $B64 * H63, "")</f>
        <v>-7765.8303464755027</v>
      </c>
      <c r="J63" s="24">
        <v>7.65</v>
      </c>
      <c r="K63" s="25">
        <f t="shared" si="28"/>
        <v>-8.6021505376343954E-2</v>
      </c>
      <c r="L63" s="104">
        <f>IF(ISNUMBER(J63), $B64 * K63, "")</f>
        <v>-8602.1505376343957</v>
      </c>
      <c r="M63" s="102">
        <v>7.79</v>
      </c>
      <c r="N63" s="25">
        <f t="shared" si="29"/>
        <v>-6.9295101553165983E-2</v>
      </c>
      <c r="O63" s="104">
        <f>IF(ISNUMBER(M63), $B64 * N63, "")</f>
        <v>-6929.5101553165987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-4.8087427331866876E-2</v>
      </c>
      <c r="F64" s="28">
        <f>SUM(F44:F63)</f>
        <v>-96174.854663733742</v>
      </c>
      <c r="G64" s="26" t="s">
        <v>301</v>
      </c>
      <c r="H64" s="27">
        <f>IF(COUNT(H44:H63), SUM(H44:H63) / COUNT(H44:H63), 0)</f>
        <v>-3.7343895567903101E-2</v>
      </c>
      <c r="I64" s="28">
        <f>SUM(I44:I63)</f>
        <v>-74687.791135806227</v>
      </c>
      <c r="J64" s="26" t="s">
        <v>301</v>
      </c>
      <c r="K64" s="27">
        <f>IF(COUNT(K44:K63), SUM(K44:K63) / COUNT(K44:K63), 0)</f>
        <v>-3.8719367153197383E-2</v>
      </c>
      <c r="L64" s="28">
        <f>SUM(L44:L63)</f>
        <v>-77438.734306394763</v>
      </c>
      <c r="M64" s="26" t="s">
        <v>301</v>
      </c>
      <c r="N64" s="27">
        <f>IF(COUNT(N44:N63), SUM(N44:N63) / COUNT(N44:N63), 0)</f>
        <v>-4.4949914930421948E-2</v>
      </c>
      <c r="O64" s="28">
        <f>SUM(O44:O63)</f>
        <v>-89899.829860843907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208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45310000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3.311624E-4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2021-06-13(일) 오전 00:00</v>
      </c>
      <c r="C69" s="291"/>
      <c r="D69" s="263" t="str">
        <f>TEXT($G$1, "[$-ko-KR]yyyy-mm-dd(ddd) ") &amp; "오후 14:00"</f>
        <v>2021-06-13(일) 오후 14:00</v>
      </c>
      <c r="E69" s="264"/>
      <c r="F69" s="265"/>
      <c r="G69" s="263" t="str">
        <f>TEXT($G$1, "[$-ko-KR]yyyy-mm-dd(ddd) ") &amp; "오후 19:00"</f>
        <v>2021-06-13(일) 오후 19:00</v>
      </c>
      <c r="H69" s="264"/>
      <c r="I69" s="265"/>
      <c r="J69" s="263" t="str">
        <f>TEXT($G$1, "[$-ko-KR]yyyy-mm-dd(ddd) ") &amp; "오후 21:00"</f>
        <v>2021-06-13(일) 오후 21:00</v>
      </c>
      <c r="K69" s="264"/>
      <c r="L69" s="265"/>
      <c r="M69" s="263" t="str">
        <f>TEXT($G$1+1, "[$-ko-KR]yyyy-mm-dd(ddd) ") &amp; "오전 00:00"</f>
        <v>2021-06-14(월)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9" t="s">
        <v>58</v>
      </c>
      <c r="H70" s="210" t="s">
        <v>298</v>
      </c>
      <c r="I70" s="21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51</v>
      </c>
      <c r="B71" s="124">
        <v>380</v>
      </c>
      <c r="C71" s="76">
        <v>2.15053763E-2</v>
      </c>
      <c r="D71" s="13">
        <v>366</v>
      </c>
      <c r="E71" s="14">
        <f>IF(ISNUMBER(D71), (D71 - $B71) / $B71, "")</f>
        <v>-3.6842105263157891E-2</v>
      </c>
      <c r="F71" s="16">
        <f>IF(ISNUMBER(D71), $B91 * E71, "")</f>
        <v>-3684.2105263157891</v>
      </c>
      <c r="G71" s="29">
        <v>374</v>
      </c>
      <c r="H71" s="14">
        <f>IF(ISNUMBER(G71), (G71 - $B71) / $B71, "")</f>
        <v>-1.5789473684210527E-2</v>
      </c>
      <c r="I71" s="100">
        <f>IF(ISNUMBER(G71), $B91 * H71, "")</f>
        <v>-1578.9473684210527</v>
      </c>
      <c r="J71" s="13">
        <v>374</v>
      </c>
      <c r="K71" s="14">
        <f>IF(ISNUMBER(J71), (J71 - $B71) / $B71, "")</f>
        <v>-1.5789473684210527E-2</v>
      </c>
      <c r="L71" s="16">
        <f>IF(ISNUMBER(J71), $B91 * K71, "")</f>
        <v>-1578.9473684210527</v>
      </c>
      <c r="M71" s="29">
        <v>368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49"/>
      <c r="R71" s="249"/>
      <c r="S71" s="249"/>
    </row>
    <row r="72" spans="1:19" ht="17.25" thickBot="1">
      <c r="A72" s="162" t="s">
        <v>280</v>
      </c>
      <c r="B72" s="126">
        <v>903</v>
      </c>
      <c r="C72" s="77">
        <v>1.4606741600000001E-2</v>
      </c>
      <c r="D72" s="15">
        <v>788</v>
      </c>
      <c r="E72" s="32">
        <f t="shared" ref="E72:E75" si="30">IF(ISNUMBER(D72), (D72 - $B72) / $B72, "")</f>
        <v>-0.1273532668881506</v>
      </c>
      <c r="F72" s="18">
        <f>IF(ISNUMBER(D72), $B91 * E72, "")</f>
        <v>-12735.326688815059</v>
      </c>
      <c r="G72" s="31">
        <v>800</v>
      </c>
      <c r="H72" s="32">
        <f t="shared" ref="H72:H75" si="31">IF(ISNUMBER(G72), (G72 - $B72) / $B72, "")</f>
        <v>-0.11406423034330011</v>
      </c>
      <c r="I72" s="101">
        <f>IF(ISNUMBER(G72), $B91 * H72, "")</f>
        <v>-11406.423034330011</v>
      </c>
      <c r="J72" s="15">
        <v>796</v>
      </c>
      <c r="K72" s="32">
        <f t="shared" ref="K72:K75" si="32">IF(ISNUMBER(J72), (J72 - $B72) / $B72, "")</f>
        <v>-0.1184939091915836</v>
      </c>
      <c r="L72" s="18">
        <f>IF(ISNUMBER(J72), $B91 * K72, "")</f>
        <v>-11849.390919158361</v>
      </c>
      <c r="M72" s="31">
        <v>785</v>
      </c>
      <c r="N72" s="32">
        <f t="shared" ref="N72:N75" si="33">IF(ISNUMBER(M72), (M72 - $B72) / $B72, "")</f>
        <v>-0.13067552602436322</v>
      </c>
      <c r="O72" s="18">
        <f>IF(ISNUMBER(M72), $B91 * N72, "")</f>
        <v>-13067.552602436323</v>
      </c>
      <c r="Q72" s="249"/>
      <c r="R72" s="249"/>
      <c r="S72" s="249"/>
    </row>
    <row r="73" spans="1:19" ht="17.25" thickBot="1">
      <c r="A73" s="162" t="s">
        <v>132</v>
      </c>
      <c r="B73" s="126">
        <v>121</v>
      </c>
      <c r="C73" s="77">
        <v>-1.6260162599999999E-2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120</v>
      </c>
      <c r="K73" s="32">
        <f t="shared" si="32"/>
        <v>-8.2644628099173556E-3</v>
      </c>
      <c r="L73" s="18">
        <f>IF(ISNUMBER(J73), $B91 * K73, "")</f>
        <v>-826.44628099173553</v>
      </c>
      <c r="M73" s="31">
        <v>118</v>
      </c>
      <c r="N73" s="32">
        <f t="shared" si="33"/>
        <v>-2.4793388429752067E-2</v>
      </c>
      <c r="O73" s="18">
        <f>IF(ISNUMBER(M73), $B91 * N73, "")</f>
        <v>-2479.3388429752067</v>
      </c>
      <c r="Q73" s="239"/>
      <c r="R73" s="239"/>
      <c r="S73" s="239"/>
    </row>
    <row r="74" spans="1:19" ht="17.25" thickBot="1">
      <c r="A74" s="162" t="s">
        <v>92</v>
      </c>
      <c r="B74" s="126">
        <v>969</v>
      </c>
      <c r="C74" s="77">
        <v>-2.12121212E-2</v>
      </c>
      <c r="D74" s="15">
        <v>959</v>
      </c>
      <c r="E74" s="32">
        <f t="shared" si="30"/>
        <v>-1.0319917440660475E-2</v>
      </c>
      <c r="F74" s="18">
        <f>IF(ISNUMBER(D74), $B91 * E74, "")</f>
        <v>-1031.9917440660474</v>
      </c>
      <c r="G74" s="31">
        <v>970</v>
      </c>
      <c r="H74" s="32">
        <f t="shared" si="31"/>
        <v>1.0319917440660474E-3</v>
      </c>
      <c r="I74" s="101">
        <f>IF(ISNUMBER(G74), $B91 * H74, "")</f>
        <v>103.19917440660474</v>
      </c>
      <c r="J74" s="15">
        <v>970</v>
      </c>
      <c r="K74" s="32">
        <f t="shared" si="32"/>
        <v>1.0319917440660474E-3</v>
      </c>
      <c r="L74" s="18">
        <f>IF(ISNUMBER(J74), $B91 * K74, "")</f>
        <v>103.19917440660474</v>
      </c>
      <c r="M74" s="31">
        <v>965</v>
      </c>
      <c r="N74" s="32">
        <f t="shared" si="33"/>
        <v>-4.1279669762641896E-3</v>
      </c>
      <c r="O74" s="18">
        <f>IF(ISNUMBER(M74), $B91 * N74, "")</f>
        <v>-412.79669762641896</v>
      </c>
      <c r="Q74" s="239"/>
      <c r="R74" s="239"/>
      <c r="S74" s="239"/>
    </row>
    <row r="75" spans="1:19" ht="17.25" thickBot="1">
      <c r="A75" s="163" t="s">
        <v>142</v>
      </c>
      <c r="B75" s="128">
        <v>525</v>
      </c>
      <c r="C75" s="78">
        <v>-2.41635688E-2</v>
      </c>
      <c r="D75" s="20">
        <v>550</v>
      </c>
      <c r="E75" s="21">
        <f t="shared" si="30"/>
        <v>4.7619047619047616E-2</v>
      </c>
      <c r="F75" s="22">
        <f>IF(ISNUMBER(D75), $B91 * E75, "")</f>
        <v>4761.9047619047615</v>
      </c>
      <c r="G75" s="30">
        <v>622</v>
      </c>
      <c r="H75" s="21">
        <f t="shared" si="31"/>
        <v>0.18476190476190477</v>
      </c>
      <c r="I75" s="105">
        <f>IF(ISNUMBER(G75), $B91 * H75, "")</f>
        <v>18476.190476190477</v>
      </c>
      <c r="J75" s="20">
        <v>589</v>
      </c>
      <c r="K75" s="21">
        <f t="shared" si="32"/>
        <v>0.1219047619047619</v>
      </c>
      <c r="L75" s="22">
        <f>IF(ISNUMBER(J75), $B91 * K75, "")</f>
        <v>12190.476190476191</v>
      </c>
      <c r="M75" s="30">
        <v>589</v>
      </c>
      <c r="N75" s="21">
        <f t="shared" si="33"/>
        <v>0.1219047619047619</v>
      </c>
      <c r="O75" s="22">
        <f>IF(ISNUMBER(M75), $B91 * N75, "")</f>
        <v>12190.476190476191</v>
      </c>
      <c r="Q75" s="239"/>
      <c r="R75" s="239"/>
      <c r="S75" s="239"/>
    </row>
    <row r="76" spans="1:19" ht="17.25" thickBot="1">
      <c r="A76" s="162" t="s">
        <v>296</v>
      </c>
      <c r="B76" s="129">
        <v>363</v>
      </c>
      <c r="C76" s="80">
        <v>-2.68096515E-2</v>
      </c>
      <c r="D76" s="106">
        <v>360</v>
      </c>
      <c r="E76" s="107">
        <f>IF(ISNUMBER(D76), (D76 - $B76) / $B76, "")</f>
        <v>-8.2644628099173556E-3</v>
      </c>
      <c r="F76" s="108">
        <f>IF(ISNUMBER(D76), $B91 * E76, "")</f>
        <v>-826.44628099173553</v>
      </c>
      <c r="G76" s="109">
        <v>363</v>
      </c>
      <c r="H76" s="107">
        <f>IF(ISNUMBER(G76), (G76 - $B76) / $B76, "")</f>
        <v>0</v>
      </c>
      <c r="I76" s="110">
        <f>IF(ISNUMBER(G76), $B91 * H76, "")</f>
        <v>0</v>
      </c>
      <c r="J76" s="106">
        <v>362</v>
      </c>
      <c r="K76" s="107">
        <f>IF(ISNUMBER(J76), (J76 - $B76) / $B76, "")</f>
        <v>-2.7548209366391185E-3</v>
      </c>
      <c r="L76" s="108">
        <f>IF(ISNUMBER(J76), $B91 * K76, "")</f>
        <v>-275.48209366391183</v>
      </c>
      <c r="M76" s="109">
        <v>360</v>
      </c>
      <c r="N76" s="107">
        <f>IF(ISNUMBER(M76), (M76 - $B76) / $B76, "")</f>
        <v>-8.2644628099173556E-3</v>
      </c>
      <c r="O76" s="108">
        <f>IF(ISNUMBER(M76), $B91 * N76, "")</f>
        <v>-826.44628099173553</v>
      </c>
      <c r="Q76" s="239"/>
      <c r="R76" s="239"/>
      <c r="S76" s="239"/>
    </row>
    <row r="77" spans="1:19" ht="17.25" thickBot="1">
      <c r="A77" s="162" t="s">
        <v>80</v>
      </c>
      <c r="B77" s="126">
        <v>731</v>
      </c>
      <c r="C77" s="77">
        <v>-3.0503978800000001E-2</v>
      </c>
      <c r="D77" s="15">
        <v>700</v>
      </c>
      <c r="E77" s="32">
        <f t="shared" ref="E77:E80" si="34">IF(ISNUMBER(D77), (D77 - $B77) / $B77, "")</f>
        <v>-4.240766073871409E-2</v>
      </c>
      <c r="F77" s="18">
        <f>IF(ISNUMBER(D77), $B91 * E77, "")</f>
        <v>-4240.7660738714094</v>
      </c>
      <c r="G77" s="31">
        <v>716</v>
      </c>
      <c r="H77" s="32">
        <f t="shared" ref="H77:H80" si="35">IF(ISNUMBER(G77), (G77 - $B77) / $B77, "")</f>
        <v>-2.0519835841313269E-2</v>
      </c>
      <c r="I77" s="101">
        <f>IF(ISNUMBER(G77), $B91 * H77, "")</f>
        <v>-2051.983584131327</v>
      </c>
      <c r="J77" s="15">
        <v>712</v>
      </c>
      <c r="K77" s="32">
        <f t="shared" ref="K77:K80" si="36">IF(ISNUMBER(J77), (J77 - $B77) / $B77, "")</f>
        <v>-2.5991792065663474E-2</v>
      </c>
      <c r="L77" s="18">
        <f>IF(ISNUMBER(J77), $B91 * K77, "")</f>
        <v>-2599.1792065663476</v>
      </c>
      <c r="M77" s="31">
        <v>708</v>
      </c>
      <c r="N77" s="32">
        <f t="shared" ref="N77:N80" si="37">IF(ISNUMBER(M77), (M77 - $B77) / $B77, "")</f>
        <v>-3.1463748290013679E-2</v>
      </c>
      <c r="O77" s="18">
        <f>IF(ISNUMBER(M77), $B91 * N77, "")</f>
        <v>-3146.3748290013677</v>
      </c>
      <c r="Q77" s="239"/>
      <c r="R77" s="239"/>
      <c r="S77" s="239"/>
    </row>
    <row r="78" spans="1:19" ht="17.25" thickBot="1">
      <c r="A78" s="162" t="s">
        <v>136</v>
      </c>
      <c r="B78" s="126">
        <v>115</v>
      </c>
      <c r="C78" s="77">
        <v>-3.3613445399999997E-2</v>
      </c>
      <c r="D78" s="15">
        <v>114</v>
      </c>
      <c r="E78" s="32">
        <f t="shared" si="34"/>
        <v>-8.6956521739130436E-3</v>
      </c>
      <c r="F78" s="18">
        <f>IF(ISNUMBER(D78), $B91 * E78, "")</f>
        <v>-869.56521739130437</v>
      </c>
      <c r="G78" s="31">
        <v>114</v>
      </c>
      <c r="H78" s="32">
        <f t="shared" si="35"/>
        <v>-8.6956521739130436E-3</v>
      </c>
      <c r="I78" s="101">
        <f>IF(ISNUMBER(G78), $B91 * H78, "")</f>
        <v>-869.56521739130437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113</v>
      </c>
      <c r="N78" s="32">
        <f t="shared" si="37"/>
        <v>-1.7391304347826087E-2</v>
      </c>
      <c r="O78" s="18">
        <f>IF(ISNUMBER(M78), $B91 * N78, "")</f>
        <v>-1739.1304347826087</v>
      </c>
      <c r="Q78" s="239"/>
      <c r="R78" s="239"/>
      <c r="S78" s="239"/>
    </row>
    <row r="79" spans="1:19" ht="17.25" thickBot="1">
      <c r="A79" s="162" t="s">
        <v>128</v>
      </c>
      <c r="B79" s="126">
        <v>298</v>
      </c>
      <c r="C79" s="77">
        <v>-3.8709677400000003E-2</v>
      </c>
      <c r="D79" s="15">
        <v>293</v>
      </c>
      <c r="E79" s="32">
        <f t="shared" si="34"/>
        <v>-1.6778523489932886E-2</v>
      </c>
      <c r="F79" s="18">
        <f>IF(ISNUMBER(D79), $B91 * E79, "")</f>
        <v>-1677.8523489932886</v>
      </c>
      <c r="G79" s="31">
        <v>294</v>
      </c>
      <c r="H79" s="32">
        <f t="shared" si="35"/>
        <v>-1.3422818791946308E-2</v>
      </c>
      <c r="I79" s="101">
        <f>IF(ISNUMBER(G79), $B91 * H79, "")</f>
        <v>-1342.2818791946308</v>
      </c>
      <c r="J79" s="15">
        <v>296</v>
      </c>
      <c r="K79" s="32">
        <f t="shared" si="36"/>
        <v>-6.7114093959731542E-3</v>
      </c>
      <c r="L79" s="18">
        <f>IF(ISNUMBER(J79), $B91 * K79, "")</f>
        <v>-671.14093959731542</v>
      </c>
      <c r="M79" s="31">
        <v>290</v>
      </c>
      <c r="N79" s="32">
        <f t="shared" si="37"/>
        <v>-2.6845637583892617E-2</v>
      </c>
      <c r="O79" s="18">
        <f>IF(ISNUMBER(M79), $B91 * N79, "")</f>
        <v>-2684.5637583892617</v>
      </c>
      <c r="Q79" s="33"/>
      <c r="R79" s="33"/>
    </row>
    <row r="80" spans="1:19" ht="17.25" thickBot="1">
      <c r="A80" s="130" t="s">
        <v>88</v>
      </c>
      <c r="B80" s="131">
        <v>333</v>
      </c>
      <c r="C80" s="79">
        <v>-4.0345821300000001E-2</v>
      </c>
      <c r="D80" s="24">
        <v>313</v>
      </c>
      <c r="E80" s="25">
        <f t="shared" si="34"/>
        <v>-6.006006006006006E-2</v>
      </c>
      <c r="F80" s="104">
        <f>IF(ISNUMBER(D80), $B91 * E80, "")</f>
        <v>-6006.0060060060059</v>
      </c>
      <c r="G80" s="102">
        <v>318</v>
      </c>
      <c r="H80" s="25">
        <f t="shared" si="35"/>
        <v>-4.5045045045045043E-2</v>
      </c>
      <c r="I80" s="103">
        <f>IF(ISNUMBER(G80), $B91 * H80, "")</f>
        <v>-4504.5045045045044</v>
      </c>
      <c r="J80" s="24">
        <v>317</v>
      </c>
      <c r="K80" s="25">
        <f t="shared" si="36"/>
        <v>-4.8048048048048048E-2</v>
      </c>
      <c r="L80" s="104">
        <f>IF(ISNUMBER(J80), $B91 * K80, "")</f>
        <v>-4804.8048048048049</v>
      </c>
      <c r="M80" s="102">
        <v>311</v>
      </c>
      <c r="N80" s="25">
        <f t="shared" si="37"/>
        <v>-6.6066066066066062E-2</v>
      </c>
      <c r="O80" s="104">
        <f>IF(ISNUMBER(M80), $B91 * N80, "")</f>
        <v>-6606.606606606606</v>
      </c>
      <c r="Q80" s="240"/>
      <c r="R80" s="241"/>
      <c r="S80" s="242"/>
    </row>
    <row r="81" spans="1:19">
      <c r="A81" s="161" t="s">
        <v>57</v>
      </c>
      <c r="B81" s="124">
        <v>184</v>
      </c>
      <c r="C81" s="76">
        <v>-4.16666667E-2</v>
      </c>
      <c r="D81" s="13">
        <v>181</v>
      </c>
      <c r="E81" s="14">
        <f>IF(ISNUMBER(D81), (D81 - $B81) / $B81, "")</f>
        <v>-1.6304347826086956E-2</v>
      </c>
      <c r="F81" s="16">
        <f>IF(ISNUMBER(D81), $B91 * E81, "")</f>
        <v>-1630.4347826086955</v>
      </c>
      <c r="G81" s="29">
        <v>183</v>
      </c>
      <c r="H81" s="14">
        <f>IF(ISNUMBER(G81), (G81 - $B81) / $B81, "")</f>
        <v>-5.434782608695652E-3</v>
      </c>
      <c r="I81" s="100">
        <f>IF(ISNUMBER(G81), $B91 * H81, "")</f>
        <v>-543.47826086956525</v>
      </c>
      <c r="J81" s="13">
        <v>184</v>
      </c>
      <c r="K81" s="14">
        <f>IF(ISNUMBER(J81), (J81 - $B81) / $B81, "")</f>
        <v>0</v>
      </c>
      <c r="L81" s="16">
        <f>IF(ISNUMBER(J81), $B91 * K81, "")</f>
        <v>0</v>
      </c>
      <c r="M81" s="29">
        <v>182</v>
      </c>
      <c r="N81" s="14">
        <f>IF(ISNUMBER(M81), (M81 - $B81) / $B81, "")</f>
        <v>-1.0869565217391304E-2</v>
      </c>
      <c r="O81" s="16">
        <f>IF(ISNUMBER(M81), $B91 * N81, "")</f>
        <v>-1086.9565217391305</v>
      </c>
      <c r="Q81" s="243"/>
      <c r="R81" s="244"/>
      <c r="S81" s="245"/>
    </row>
    <row r="82" spans="1:19" ht="17.25" thickBot="1">
      <c r="A82" s="162" t="s">
        <v>61</v>
      </c>
      <c r="B82" s="126">
        <v>778</v>
      </c>
      <c r="C82" s="77">
        <v>-4.30504305E-2</v>
      </c>
      <c r="D82" s="15">
        <v>755</v>
      </c>
      <c r="E82" s="32">
        <f t="shared" ref="E82:E85" si="38">IF(ISNUMBER(D82), (D82 - $B82) / $B82, "")</f>
        <v>-2.9562982005141389E-2</v>
      </c>
      <c r="F82" s="18">
        <f>IF(ISNUMBER(D82), $B91 * E82, "")</f>
        <v>-2956.2982005141389</v>
      </c>
      <c r="G82" s="31">
        <v>768</v>
      </c>
      <c r="H82" s="32">
        <f t="shared" ref="H82:H85" si="39">IF(ISNUMBER(G82), (G82 - $B82) / $B82, "")</f>
        <v>-1.2853470437017995E-2</v>
      </c>
      <c r="I82" s="101">
        <f>IF(ISNUMBER(G82), $B91 * H82, "")</f>
        <v>-1285.3470437017995</v>
      </c>
      <c r="J82" s="15">
        <v>767</v>
      </c>
      <c r="K82" s="32">
        <f t="shared" ref="K82:K85" si="40">IF(ISNUMBER(J82), (J82 - $B82) / $B82, "")</f>
        <v>-1.4138817480719794E-2</v>
      </c>
      <c r="L82" s="18">
        <f>IF(ISNUMBER(J82), $B91 * K82, "")</f>
        <v>-1413.8817480719792</v>
      </c>
      <c r="M82" s="31">
        <v>755</v>
      </c>
      <c r="N82" s="32">
        <f t="shared" ref="N82:N85" si="41">IF(ISNUMBER(M82), (M82 - $B82) / $B82, "")</f>
        <v>-2.9562982005141389E-2</v>
      </c>
      <c r="O82" s="18">
        <f>IF(ISNUMBER(M82), $B91 * N82, "")</f>
        <v>-2956.2982005141389</v>
      </c>
      <c r="Q82" s="246"/>
      <c r="R82" s="247"/>
      <c r="S82" s="248"/>
    </row>
    <row r="83" spans="1:19" ht="17.25" thickBot="1">
      <c r="A83" s="162" t="s">
        <v>120</v>
      </c>
      <c r="B83" s="126">
        <v>131</v>
      </c>
      <c r="C83" s="77">
        <v>-4.3795620399999999E-2</v>
      </c>
      <c r="D83" s="15">
        <v>129</v>
      </c>
      <c r="E83" s="32">
        <f t="shared" si="38"/>
        <v>-1.5267175572519083E-2</v>
      </c>
      <c r="F83" s="18">
        <f>IF(ISNUMBER(D83), $B91 * E83, "")</f>
        <v>-1526.7175572519084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131</v>
      </c>
      <c r="K83" s="32">
        <f t="shared" si="40"/>
        <v>0</v>
      </c>
      <c r="L83" s="18">
        <f>IF(ISNUMBER(J83), $B91 * K83, "")</f>
        <v>0</v>
      </c>
      <c r="M83" s="31">
        <v>131</v>
      </c>
      <c r="N83" s="32">
        <f t="shared" si="41"/>
        <v>0</v>
      </c>
      <c r="O83" s="18">
        <f>IF(ISNUMBER(M83), $B91 * N83, "")</f>
        <v>0</v>
      </c>
      <c r="Q83" s="239"/>
      <c r="R83" s="239"/>
      <c r="S83" s="239"/>
    </row>
    <row r="84" spans="1:19" ht="17.25" thickBot="1">
      <c r="A84" s="162" t="s">
        <v>176</v>
      </c>
      <c r="B84" s="126">
        <v>981</v>
      </c>
      <c r="C84" s="77">
        <v>-5.6730769200000003E-2</v>
      </c>
      <c r="D84" s="15">
        <v>973</v>
      </c>
      <c r="E84" s="32">
        <f t="shared" si="38"/>
        <v>-8.1549439347604492E-3</v>
      </c>
      <c r="F84" s="18">
        <f>IF(ISNUMBER(D84), $B91 * E84, "")</f>
        <v>-815.49439347604493</v>
      </c>
      <c r="G84" s="31">
        <v>970</v>
      </c>
      <c r="H84" s="32">
        <f t="shared" si="39"/>
        <v>-1.1213047910295617E-2</v>
      </c>
      <c r="I84" s="101">
        <f>IF(ISNUMBER(G84), $B91 * H84, "")</f>
        <v>-1121.3047910295618</v>
      </c>
      <c r="J84" s="15">
        <v>969</v>
      </c>
      <c r="K84" s="32">
        <f t="shared" si="40"/>
        <v>-1.2232415902140673E-2</v>
      </c>
      <c r="L84" s="18">
        <f>IF(ISNUMBER(J84), $B91 * K84, "")</f>
        <v>-1223.2415902140674</v>
      </c>
      <c r="M84" s="31">
        <v>972</v>
      </c>
      <c r="N84" s="32">
        <f t="shared" si="41"/>
        <v>-9.1743119266055051E-3</v>
      </c>
      <c r="O84" s="18">
        <f>IF(ISNUMBER(M84), $B91 * N84, "")</f>
        <v>-917.43119266055055</v>
      </c>
      <c r="Q84" s="249"/>
      <c r="R84" s="249"/>
      <c r="S84" s="249"/>
    </row>
    <row r="85" spans="1:19" ht="17.25" thickBot="1">
      <c r="A85" s="163" t="s">
        <v>270</v>
      </c>
      <c r="B85" s="128">
        <v>301</v>
      </c>
      <c r="C85" s="78">
        <v>-5.9374999999999997E-2</v>
      </c>
      <c r="D85" s="20">
        <v>292</v>
      </c>
      <c r="E85" s="21">
        <f t="shared" si="38"/>
        <v>-2.9900332225913623E-2</v>
      </c>
      <c r="F85" s="22">
        <f>IF(ISNUMBER(D85), $B91 * E85, "")</f>
        <v>-2990.0332225913621</v>
      </c>
      <c r="G85" s="30">
        <v>293</v>
      </c>
      <c r="H85" s="21">
        <f t="shared" si="39"/>
        <v>-2.6578073089700997E-2</v>
      </c>
      <c r="I85" s="105">
        <f>IF(ISNUMBER(G85), $B91 * H85, "")</f>
        <v>-2657.8073089700997</v>
      </c>
      <c r="J85" s="20">
        <v>296</v>
      </c>
      <c r="K85" s="21">
        <f t="shared" si="40"/>
        <v>-1.6611295681063124E-2</v>
      </c>
      <c r="L85" s="22">
        <f>IF(ISNUMBER(J85), $B91 * K85, "")</f>
        <v>-1661.1295681063125</v>
      </c>
      <c r="M85" s="30">
        <v>309</v>
      </c>
      <c r="N85" s="21">
        <f t="shared" si="41"/>
        <v>2.6578073089700997E-2</v>
      </c>
      <c r="O85" s="22">
        <f>IF(ISNUMBER(M85), $B91 * N85, "")</f>
        <v>2657.8073089700997</v>
      </c>
      <c r="Q85" s="249"/>
      <c r="R85" s="249"/>
      <c r="S85" s="249"/>
    </row>
    <row r="86" spans="1:19" ht="17.25" thickBot="1">
      <c r="A86" s="162" t="s">
        <v>284</v>
      </c>
      <c r="B86" s="129">
        <v>197</v>
      </c>
      <c r="C86" s="80">
        <v>-7.5117370899999994E-2</v>
      </c>
      <c r="D86" s="106">
        <v>187</v>
      </c>
      <c r="E86" s="107">
        <f>IF(ISNUMBER(D86), (D86 - $B86) / $B86, "")</f>
        <v>-5.0761421319796954E-2</v>
      </c>
      <c r="F86" s="108">
        <f>IF(ISNUMBER(D86), $B91 * E86, "")</f>
        <v>-5076.1421319796955</v>
      </c>
      <c r="G86" s="109">
        <v>188</v>
      </c>
      <c r="H86" s="107">
        <f>IF(ISNUMBER(G86), (G86 - $B86) / $B86, "")</f>
        <v>-4.5685279187817257E-2</v>
      </c>
      <c r="I86" s="110">
        <f>IF(ISNUMBER(G86), $B91 * H86, "")</f>
        <v>-4568.5279187817259</v>
      </c>
      <c r="J86" s="106">
        <v>187</v>
      </c>
      <c r="K86" s="107">
        <f>IF(ISNUMBER(J86), (J86 - $B86) / $B86, "")</f>
        <v>-5.0761421319796954E-2</v>
      </c>
      <c r="L86" s="108">
        <f>IF(ISNUMBER(J86), $B91 * K86, "")</f>
        <v>-5076.1421319796955</v>
      </c>
      <c r="M86" s="109">
        <v>185</v>
      </c>
      <c r="N86" s="107">
        <f>IF(ISNUMBER(M86), (M86 - $B86) / $B86, "")</f>
        <v>-6.0913705583756347E-2</v>
      </c>
      <c r="O86" s="108">
        <f>IF(ISNUMBER(M86), $B91 * N86, "")</f>
        <v>-6091.3705583756346</v>
      </c>
      <c r="Q86" s="239"/>
      <c r="R86" s="239"/>
      <c r="S86" s="239"/>
    </row>
    <row r="87" spans="1:19" ht="17.25" thickBot="1">
      <c r="A87" s="162" t="s">
        <v>54</v>
      </c>
      <c r="B87" s="126">
        <v>216</v>
      </c>
      <c r="C87" s="77">
        <v>-8.0851063799999998E-2</v>
      </c>
      <c r="D87" s="15">
        <v>213</v>
      </c>
      <c r="E87" s="32">
        <f t="shared" ref="E87:E90" si="42">IF(ISNUMBER(D87), (D87 - $B87) / $B87, "")</f>
        <v>-1.3888888888888888E-2</v>
      </c>
      <c r="F87" s="18">
        <f>IF(ISNUMBER(D87), $B91 * E87, "")</f>
        <v>-1388.8888888888889</v>
      </c>
      <c r="G87" s="31">
        <v>215</v>
      </c>
      <c r="H87" s="32">
        <f t="shared" ref="H87:H90" si="43">IF(ISNUMBER(G87), (G87 - $B87) / $B87, "")</f>
        <v>-4.6296296296296294E-3</v>
      </c>
      <c r="I87" s="101">
        <f>IF(ISNUMBER(G87), $B91 * H87, "")</f>
        <v>-462.96296296296293</v>
      </c>
      <c r="J87" s="15">
        <v>214</v>
      </c>
      <c r="K87" s="32">
        <f t="shared" ref="K87:K90" si="44">IF(ISNUMBER(J87), (J87 - $B87) / $B87, "")</f>
        <v>-9.2592592592592587E-3</v>
      </c>
      <c r="L87" s="18">
        <f>IF(ISNUMBER(J87), $B91 * K87, "")</f>
        <v>-925.92592592592587</v>
      </c>
      <c r="M87" s="31">
        <v>211</v>
      </c>
      <c r="N87" s="32">
        <f t="shared" ref="N87:N90" si="45">IF(ISNUMBER(M87), (M87 - $B87) / $B87, "")</f>
        <v>-2.3148148148148147E-2</v>
      </c>
      <c r="O87" s="18">
        <f>IF(ISNUMBER(M87), $B91 * N87, "")</f>
        <v>-2314.8148148148148</v>
      </c>
      <c r="Q87" s="239"/>
      <c r="R87" s="239"/>
      <c r="S87" s="239"/>
    </row>
    <row r="88" spans="1:19" ht="17.25" thickBot="1">
      <c r="A88" s="162" t="s">
        <v>258</v>
      </c>
      <c r="B88" s="126">
        <v>380</v>
      </c>
      <c r="C88" s="77">
        <v>-8.2125603899999997E-2</v>
      </c>
      <c r="D88" s="15">
        <v>387</v>
      </c>
      <c r="E88" s="32">
        <f t="shared" si="42"/>
        <v>1.8421052631578946E-2</v>
      </c>
      <c r="F88" s="18">
        <f>IF(ISNUMBER(D88), $B91 * E88, "")</f>
        <v>1842.1052631578946</v>
      </c>
      <c r="G88" s="31">
        <v>401</v>
      </c>
      <c r="H88" s="32">
        <f t="shared" si="43"/>
        <v>5.526315789473684E-2</v>
      </c>
      <c r="I88" s="101">
        <f>IF(ISNUMBER(G88), $B91 * H88, "")</f>
        <v>5526.3157894736842</v>
      </c>
      <c r="J88" s="15">
        <v>448</v>
      </c>
      <c r="K88" s="32">
        <f t="shared" si="44"/>
        <v>0.17894736842105263</v>
      </c>
      <c r="L88" s="18">
        <f>IF(ISNUMBER(J88), $B91 * K88, "")</f>
        <v>17894.736842105263</v>
      </c>
      <c r="M88" s="31">
        <v>409</v>
      </c>
      <c r="N88" s="32">
        <f t="shared" si="45"/>
        <v>7.6315789473684212E-2</v>
      </c>
      <c r="O88" s="18">
        <f>IF(ISNUMBER(M88), $B91 * N88, "")</f>
        <v>7631.5789473684208</v>
      </c>
      <c r="Q88" s="239"/>
      <c r="R88" s="239"/>
      <c r="S88" s="239"/>
    </row>
    <row r="89" spans="1:19">
      <c r="A89" s="162" t="s">
        <v>216</v>
      </c>
      <c r="B89" s="126">
        <v>231</v>
      </c>
      <c r="C89" s="77">
        <v>-8.6956521699999997E-2</v>
      </c>
      <c r="D89" s="15">
        <v>244</v>
      </c>
      <c r="E89" s="32">
        <f t="shared" si="42"/>
        <v>5.627705627705628E-2</v>
      </c>
      <c r="F89" s="18">
        <f>IF(ISNUMBER(D89), $B91 * E89, "")</f>
        <v>5627.7056277056281</v>
      </c>
      <c r="G89" s="31">
        <v>252</v>
      </c>
      <c r="H89" s="32">
        <f t="shared" si="43"/>
        <v>9.0909090909090912E-2</v>
      </c>
      <c r="I89" s="101">
        <f>IF(ISNUMBER(G89), $B91 * H89, "")</f>
        <v>9090.9090909090919</v>
      </c>
      <c r="J89" s="15">
        <v>252</v>
      </c>
      <c r="K89" s="32">
        <f t="shared" si="44"/>
        <v>9.0909090909090912E-2</v>
      </c>
      <c r="L89" s="18">
        <f>IF(ISNUMBER(J89), $B91 * K89, "")</f>
        <v>9090.9090909090919</v>
      </c>
      <c r="M89" s="31">
        <v>250</v>
      </c>
      <c r="N89" s="32">
        <f t="shared" si="45"/>
        <v>8.2251082251082255E-2</v>
      </c>
      <c r="O89" s="18">
        <f>IF(ISNUMBER(M89), $B91 * N89, "")</f>
        <v>8225.1082251082262</v>
      </c>
      <c r="Q89" s="228"/>
      <c r="R89" s="229"/>
      <c r="S89" s="230"/>
    </row>
    <row r="90" spans="1:19" ht="17.25" thickBot="1">
      <c r="A90" s="130" t="s">
        <v>170</v>
      </c>
      <c r="B90" s="131">
        <v>237</v>
      </c>
      <c r="C90" s="79">
        <v>-9.5419847299999999E-2</v>
      </c>
      <c r="D90" s="24">
        <v>231</v>
      </c>
      <c r="E90" s="25">
        <f t="shared" si="42"/>
        <v>-2.5316455696202531E-2</v>
      </c>
      <c r="F90" s="104">
        <f>IF(ISNUMBER(D90), $B91 * E90, "")</f>
        <v>-2531.6455696202529</v>
      </c>
      <c r="G90" s="102">
        <v>232</v>
      </c>
      <c r="H90" s="25">
        <f t="shared" si="43"/>
        <v>-2.1097046413502109E-2</v>
      </c>
      <c r="I90" s="103">
        <f>IF(ISNUMBER(G90), $B91 * H90, "")</f>
        <v>-2109.7046413502107</v>
      </c>
      <c r="J90" s="24">
        <v>232</v>
      </c>
      <c r="K90" s="25">
        <f t="shared" si="44"/>
        <v>-2.1097046413502109E-2</v>
      </c>
      <c r="L90" s="104">
        <f>IF(ISNUMBER(J90), $B91 * K90, "")</f>
        <v>-2109.7046413502107</v>
      </c>
      <c r="M90" s="102">
        <v>256</v>
      </c>
      <c r="N90" s="25">
        <f t="shared" si="45"/>
        <v>8.0168776371308023E-2</v>
      </c>
      <c r="O90" s="104">
        <f>IF(ISNUMBER(M90), $B91 * N90, "")</f>
        <v>8016.8776371308022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-1.9291275130802546E-2</v>
      </c>
      <c r="F91" s="28">
        <f>SUM(F71:F90)</f>
        <v>-38582.55026160508</v>
      </c>
      <c r="G91" s="26" t="s">
        <v>301</v>
      </c>
      <c r="H91" s="27">
        <f>IF(COUNT(H71:H90), SUM(H71:H90) / COUNT(H71:H90), 0)</f>
        <v>-2.3988885183358241E-4</v>
      </c>
      <c r="I91" s="28">
        <f>SUM(I71:I90)</f>
        <v>-479.77770366716459</v>
      </c>
      <c r="J91" s="26" t="s">
        <v>301</v>
      </c>
      <c r="K91" s="27">
        <f>IF(COUNT(K71:K90), SUM(K71:K90) / COUNT(K71:K90), 0)</f>
        <v>2.1319520395227162E-3</v>
      </c>
      <c r="L91" s="28">
        <f>SUM(L71:L90)</f>
        <v>4263.904079045431</v>
      </c>
      <c r="M91" s="26" t="s">
        <v>301</v>
      </c>
      <c r="N91" s="27">
        <f>IF(COUNT(N71:N90), SUM(N71:N90) / COUNT(N71:N90), 0)</f>
        <v>-4.3828638843510801E-3</v>
      </c>
      <c r="O91" s="28">
        <f>SUM(O71:O90)</f>
        <v>-8765.7277687021669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208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45310000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3.311624E-4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2021-06-13(일) 오전 00:00</v>
      </c>
      <c r="C96" s="291"/>
      <c r="D96" s="263" t="str">
        <f>TEXT($G$1, "[$-ko-KR]yyyy-mm-dd(ddd) ") &amp; "오후 14:00"</f>
        <v>2021-06-13(일) 오후 14:00</v>
      </c>
      <c r="E96" s="264"/>
      <c r="F96" s="265"/>
      <c r="G96" s="263" t="str">
        <f>TEXT($G$1, "[$-ko-KR]yyyy-mm-dd(ddd) ") &amp; "오후 19:00"</f>
        <v>2021-06-13(일) 오후 19:00</v>
      </c>
      <c r="H96" s="264"/>
      <c r="I96" s="265"/>
      <c r="J96" s="263" t="str">
        <f>TEXT($G$1, "[$-ko-KR]yyyy-mm-dd(ddd) ") &amp; "오후 21:00"</f>
        <v>2021-06-13(일) 오후 21:00</v>
      </c>
      <c r="K96" s="264"/>
      <c r="L96" s="265"/>
      <c r="M96" s="263" t="str">
        <f>TEXT($G$1+1, "[$-ko-KR]yyyy-mm-dd(ddd) ") &amp; "오전 00:00"</f>
        <v>2021-06-14(월)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9" t="s">
        <v>58</v>
      </c>
      <c r="H97" s="210" t="s">
        <v>298</v>
      </c>
      <c r="I97" s="21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264</v>
      </c>
      <c r="B98" s="124">
        <v>83.8</v>
      </c>
      <c r="C98" s="76">
        <v>0.13396481730000001</v>
      </c>
      <c r="D98" s="13">
        <v>72.900000000000006</v>
      </c>
      <c r="E98" s="14">
        <f>IF(ISNUMBER(D98), (D98 - $B98) / $B98, "")</f>
        <v>-0.13007159904534596</v>
      </c>
      <c r="F98" s="16">
        <f>IF(ISNUMBER(D98), $B118 * E98, "")</f>
        <v>-13007.159904534596</v>
      </c>
      <c r="G98" s="29">
        <v>71.8</v>
      </c>
      <c r="H98" s="14">
        <f>IF(ISNUMBER(G98), (G98 - $B98) / $B98, "")</f>
        <v>-0.14319809069212411</v>
      </c>
      <c r="I98" s="100">
        <f>IF(ISNUMBER(G98), $B118 * H98, "")</f>
        <v>-14319.809069212411</v>
      </c>
      <c r="J98" s="13">
        <v>71.900000000000006</v>
      </c>
      <c r="K98" s="14">
        <f>IF(ISNUMBER(J98), (J98 - $B98) / $B98, "")</f>
        <v>-0.14200477326968963</v>
      </c>
      <c r="L98" s="16">
        <f>IF(ISNUMBER(J98), $B118 * K98, "")</f>
        <v>-14200.477326968963</v>
      </c>
      <c r="M98" s="29">
        <v>72</v>
      </c>
      <c r="N98" s="14">
        <f>IF(ISNUMBER(M98), (M98 - $B98) / $B98, "")</f>
        <v>-0.14081145584725535</v>
      </c>
      <c r="O98" s="16">
        <f>IF(ISNUMBER(M98), $B118 * N98, "")</f>
        <v>-14081.145584725535</v>
      </c>
      <c r="Q98" s="249"/>
      <c r="R98" s="249"/>
      <c r="S98" s="249"/>
    </row>
    <row r="99" spans="1:19" ht="17.25" thickBot="1">
      <c r="A99" s="162" t="s">
        <v>164</v>
      </c>
      <c r="B99" s="126">
        <v>17420</v>
      </c>
      <c r="C99" s="77">
        <v>5.44794189E-2</v>
      </c>
      <c r="D99" s="15">
        <v>16650</v>
      </c>
      <c r="E99" s="32">
        <f t="shared" ref="E99:E102" si="46">IF(ISNUMBER(D99), (D99 - $B99) / $B99, "")</f>
        <v>-4.4202066590126293E-2</v>
      </c>
      <c r="F99" s="18">
        <f>IF(ISNUMBER(D99), $B118 * E99, "")</f>
        <v>-4420.2066590126296</v>
      </c>
      <c r="G99" s="31">
        <v>16940</v>
      </c>
      <c r="H99" s="32">
        <f t="shared" ref="H99:H102" si="47">IF(ISNUMBER(G99), (G99 - $B99) / $B99, "")</f>
        <v>-2.7554535017221583E-2</v>
      </c>
      <c r="I99" s="101">
        <f>IF(ISNUMBER(G99), $B118 * H99, "")</f>
        <v>-2755.4535017221583</v>
      </c>
      <c r="J99" s="15">
        <v>17020</v>
      </c>
      <c r="K99" s="32">
        <f t="shared" ref="K99:K102" si="48">IF(ISNUMBER(J99), (J99 - $B99) / $B99, "")</f>
        <v>-2.2962112514351322E-2</v>
      </c>
      <c r="L99" s="18">
        <f>IF(ISNUMBER(J99), $B118 * K99, "")</f>
        <v>-2296.211251435132</v>
      </c>
      <c r="M99" s="31">
        <v>16730</v>
      </c>
      <c r="N99" s="32">
        <f t="shared" ref="N99:N102" si="49">IF(ISNUMBER(M99), (M99 - $B99) / $B99, "")</f>
        <v>-3.9609644087256028E-2</v>
      </c>
      <c r="O99" s="18">
        <f>IF(ISNUMBER(M99), $B118 * N99, "")</f>
        <v>-3960.9644087256029</v>
      </c>
      <c r="Q99" s="249"/>
      <c r="R99" s="249"/>
      <c r="S99" s="249"/>
    </row>
    <row r="100" spans="1:19" ht="17.25" thickBot="1">
      <c r="A100" s="162" t="s">
        <v>118</v>
      </c>
      <c r="B100" s="126">
        <v>4255</v>
      </c>
      <c r="C100" s="77">
        <v>2.16086435E-2</v>
      </c>
      <c r="D100" s="15">
        <v>4185</v>
      </c>
      <c r="E100" s="32">
        <f t="shared" si="46"/>
        <v>-1.6451233842538191E-2</v>
      </c>
      <c r="F100" s="18">
        <f>IF(ISNUMBER(D100), $B118 * E100, "")</f>
        <v>-1645.123384253819</v>
      </c>
      <c r="G100" s="31">
        <v>4305</v>
      </c>
      <c r="H100" s="32">
        <f t="shared" si="47"/>
        <v>1.1750881316098707E-2</v>
      </c>
      <c r="I100" s="101">
        <f>IF(ISNUMBER(G100), $B118 * H100, "")</f>
        <v>1175.0881316098707</v>
      </c>
      <c r="J100" s="15">
        <v>4220</v>
      </c>
      <c r="K100" s="32">
        <f t="shared" si="48"/>
        <v>-8.2256169212690956E-3</v>
      </c>
      <c r="L100" s="18">
        <f>IF(ISNUMBER(J100), $B118 * K100, "")</f>
        <v>-822.56169212690952</v>
      </c>
      <c r="M100" s="31">
        <v>4105</v>
      </c>
      <c r="N100" s="32">
        <f t="shared" si="49"/>
        <v>-3.5252643948296122E-2</v>
      </c>
      <c r="O100" s="18">
        <f>IF(ISNUMBER(M100), $B118 * N100, "")</f>
        <v>-3525.2643948296122</v>
      </c>
      <c r="Q100" s="239"/>
      <c r="R100" s="239"/>
      <c r="S100" s="239"/>
    </row>
    <row r="101" spans="1:19" ht="17.25" thickBot="1">
      <c r="A101" s="162" t="s">
        <v>51</v>
      </c>
      <c r="B101" s="126">
        <v>380</v>
      </c>
      <c r="C101" s="77">
        <v>2.15053763E-2</v>
      </c>
      <c r="D101" s="15">
        <v>366</v>
      </c>
      <c r="E101" s="32">
        <f t="shared" si="46"/>
        <v>-3.6842105263157891E-2</v>
      </c>
      <c r="F101" s="18">
        <f>IF(ISNUMBER(D101), $B118 * E101, "")</f>
        <v>-3684.2105263157891</v>
      </c>
      <c r="G101" s="31">
        <v>374</v>
      </c>
      <c r="H101" s="32">
        <f t="shared" si="47"/>
        <v>-1.5789473684210527E-2</v>
      </c>
      <c r="I101" s="101">
        <f>IF(ISNUMBER(G101), $B118 * H101, "")</f>
        <v>-1578.9473684210527</v>
      </c>
      <c r="J101" s="15">
        <v>374</v>
      </c>
      <c r="K101" s="32">
        <f t="shared" si="48"/>
        <v>-1.5789473684210527E-2</v>
      </c>
      <c r="L101" s="18">
        <f>IF(ISNUMBER(J101), $B118 * K101, "")</f>
        <v>-1578.9473684210527</v>
      </c>
      <c r="M101" s="31">
        <v>368</v>
      </c>
      <c r="N101" s="32">
        <f t="shared" si="49"/>
        <v>-3.1578947368421054E-2</v>
      </c>
      <c r="O101" s="18">
        <f>IF(ISNUMBER(M101), $B118 * N101, "")</f>
        <v>-3157.8947368421054</v>
      </c>
      <c r="Q101" s="239"/>
      <c r="R101" s="239"/>
      <c r="S101" s="239"/>
    </row>
    <row r="102" spans="1:19" ht="17.25" thickBot="1">
      <c r="A102" s="163" t="s">
        <v>96</v>
      </c>
      <c r="B102" s="128">
        <v>2806000</v>
      </c>
      <c r="C102" s="78">
        <v>1.8142235100000001E-2</v>
      </c>
      <c r="D102" s="20">
        <v>2716000</v>
      </c>
      <c r="E102" s="21">
        <f t="shared" si="46"/>
        <v>-3.2074126870990732E-2</v>
      </c>
      <c r="F102" s="22">
        <f>IF(ISNUMBER(D102), $B118 * E102, "")</f>
        <v>-3207.4126870990731</v>
      </c>
      <c r="G102" s="30">
        <v>2764000</v>
      </c>
      <c r="H102" s="21">
        <f t="shared" si="47"/>
        <v>-1.496792587312901E-2</v>
      </c>
      <c r="I102" s="105">
        <f>IF(ISNUMBER(G102), $B118 * H102, "")</f>
        <v>-1496.7925873129011</v>
      </c>
      <c r="J102" s="20">
        <v>2755000</v>
      </c>
      <c r="K102" s="21">
        <f t="shared" si="48"/>
        <v>-1.8175338560228082E-2</v>
      </c>
      <c r="L102" s="22">
        <f>IF(ISNUMBER(J102), $B118 * K102, "")</f>
        <v>-1817.5338560228081</v>
      </c>
      <c r="M102" s="30">
        <v>2732000</v>
      </c>
      <c r="N102" s="21">
        <f t="shared" si="49"/>
        <v>-2.6372059871703494E-2</v>
      </c>
      <c r="O102" s="22">
        <f>IF(ISNUMBER(M102), $B118 * N102, "")</f>
        <v>-2637.2059871703495</v>
      </c>
      <c r="Q102" s="239"/>
      <c r="R102" s="239"/>
      <c r="S102" s="239"/>
    </row>
    <row r="103" spans="1:19" ht="17.25" thickBot="1">
      <c r="A103" s="162" t="s">
        <v>148</v>
      </c>
      <c r="B103" s="129">
        <v>97.6</v>
      </c>
      <c r="C103" s="80">
        <v>1.6666666699999999E-2</v>
      </c>
      <c r="D103" s="106">
        <v>92.8</v>
      </c>
      <c r="E103" s="107">
        <f>IF(ISNUMBER(D103), (D103 - $B103) / $B103, "")</f>
        <v>-4.918032786885243E-2</v>
      </c>
      <c r="F103" s="108">
        <f>IF(ISNUMBER(D103), $B118 * E103, "")</f>
        <v>-4918.0327868852428</v>
      </c>
      <c r="G103" s="109">
        <v>95.6</v>
      </c>
      <c r="H103" s="107">
        <f>IF(ISNUMBER(G103), (G103 - $B103) / $B103, "")</f>
        <v>-2.0491803278688527E-2</v>
      </c>
      <c r="I103" s="110">
        <f>IF(ISNUMBER(G103), $B118 * H103, "")</f>
        <v>-2049.1803278688526</v>
      </c>
      <c r="J103" s="106">
        <v>95.9</v>
      </c>
      <c r="K103" s="107">
        <f>IF(ISNUMBER(J103), (J103 - $B103) / $B103, "")</f>
        <v>-1.741803278688513E-2</v>
      </c>
      <c r="L103" s="108">
        <f>IF(ISNUMBER(J103), $B118 * K103, "")</f>
        <v>-1741.803278688513</v>
      </c>
      <c r="M103" s="109">
        <v>93.8</v>
      </c>
      <c r="N103" s="107">
        <f>IF(ISNUMBER(M103), (M103 - $B103) / $B103, "")</f>
        <v>-3.8934426229508171E-2</v>
      </c>
      <c r="O103" s="108">
        <f>IF(ISNUMBER(M103), $B118 * N103, "")</f>
        <v>-3893.4426229508172</v>
      </c>
      <c r="Q103" s="239"/>
      <c r="R103" s="239"/>
      <c r="S103" s="239"/>
    </row>
    <row r="104" spans="1:19" ht="17.25" thickBot="1">
      <c r="A104" s="162" t="s">
        <v>184</v>
      </c>
      <c r="B104" s="126">
        <v>1340</v>
      </c>
      <c r="C104" s="77">
        <v>1.51515152E-2</v>
      </c>
      <c r="D104" s="15">
        <v>1275</v>
      </c>
      <c r="E104" s="32">
        <f t="shared" ref="E104:E107" si="50">IF(ISNUMBER(D104), (D104 - $B104) / $B104, "")</f>
        <v>-4.8507462686567165E-2</v>
      </c>
      <c r="F104" s="18">
        <f>IF(ISNUMBER(D104), $B118 * E104, "")</f>
        <v>-4850.7462686567169</v>
      </c>
      <c r="G104" s="31">
        <v>1280</v>
      </c>
      <c r="H104" s="32">
        <f t="shared" ref="H104:H107" si="51">IF(ISNUMBER(G104), (G104 - $B104) / $B104, "")</f>
        <v>-4.4776119402985072E-2</v>
      </c>
      <c r="I104" s="101">
        <f>IF(ISNUMBER(G104), $B118 * H104, "")</f>
        <v>-4477.6119402985069</v>
      </c>
      <c r="J104" s="15">
        <v>1290</v>
      </c>
      <c r="K104" s="32">
        <f t="shared" ref="K104:K107" si="52">IF(ISNUMBER(J104), (J104 - $B104) / $B104, "")</f>
        <v>-3.7313432835820892E-2</v>
      </c>
      <c r="L104" s="18">
        <f>IF(ISNUMBER(J104), $B118 * K104, "")</f>
        <v>-3731.343283582089</v>
      </c>
      <c r="M104" s="31">
        <v>1265</v>
      </c>
      <c r="N104" s="32">
        <f t="shared" ref="N104:N107" si="53">IF(ISNUMBER(M104), (M104 - $B104) / $B104, "")</f>
        <v>-5.5970149253731345E-2</v>
      </c>
      <c r="O104" s="18">
        <f>IF(ISNUMBER(M104), $B118 * N104, "")</f>
        <v>-5597.0149253731342</v>
      </c>
      <c r="Q104" s="239"/>
      <c r="R104" s="239"/>
      <c r="S104" s="239"/>
    </row>
    <row r="105" spans="1:19" ht="17.25" thickBot="1">
      <c r="A105" s="162" t="s">
        <v>280</v>
      </c>
      <c r="B105" s="126">
        <v>903</v>
      </c>
      <c r="C105" s="77">
        <v>1.4606741600000001E-2</v>
      </c>
      <c r="D105" s="15">
        <v>788</v>
      </c>
      <c r="E105" s="32">
        <f t="shared" si="50"/>
        <v>-0.1273532668881506</v>
      </c>
      <c r="F105" s="18">
        <f>IF(ISNUMBER(D105), $B118 * E105, "")</f>
        <v>-12735.326688815059</v>
      </c>
      <c r="G105" s="31">
        <v>800</v>
      </c>
      <c r="H105" s="32">
        <f t="shared" si="51"/>
        <v>-0.11406423034330011</v>
      </c>
      <c r="I105" s="101">
        <f>IF(ISNUMBER(G105), $B118 * H105, "")</f>
        <v>-11406.423034330011</v>
      </c>
      <c r="J105" s="15">
        <v>796</v>
      </c>
      <c r="K105" s="32">
        <f t="shared" si="52"/>
        <v>-0.1184939091915836</v>
      </c>
      <c r="L105" s="18">
        <f>IF(ISNUMBER(J105), $B118 * K105, "")</f>
        <v>-11849.390919158361</v>
      </c>
      <c r="M105" s="31">
        <v>785</v>
      </c>
      <c r="N105" s="32">
        <f t="shared" si="53"/>
        <v>-0.13067552602436322</v>
      </c>
      <c r="O105" s="18">
        <f>IF(ISNUMBER(M105), $B118 * N105, "")</f>
        <v>-13067.552602436323</v>
      </c>
      <c r="Q105" s="239"/>
      <c r="R105" s="239"/>
      <c r="S105" s="239"/>
    </row>
    <row r="106" spans="1:19" ht="17.25" thickBot="1">
      <c r="A106" s="162" t="s">
        <v>84</v>
      </c>
      <c r="B106" s="126">
        <v>1700</v>
      </c>
      <c r="C106" s="77">
        <v>8.9020772000000005E-3</v>
      </c>
      <c r="D106" s="15">
        <v>1685</v>
      </c>
      <c r="E106" s="32">
        <f t="shared" si="50"/>
        <v>-8.8235294117647058E-3</v>
      </c>
      <c r="F106" s="18">
        <f>IF(ISNUMBER(D106), $B118 * E106, "")</f>
        <v>-882.35294117647061</v>
      </c>
      <c r="G106" s="31">
        <v>1685</v>
      </c>
      <c r="H106" s="32">
        <f t="shared" si="51"/>
        <v>-8.8235294117647058E-3</v>
      </c>
      <c r="I106" s="101">
        <f>IF(ISNUMBER(G106), $B118 * H106, "")</f>
        <v>-882.35294117647061</v>
      </c>
      <c r="J106" s="15">
        <v>1680</v>
      </c>
      <c r="K106" s="32">
        <f t="shared" si="52"/>
        <v>-1.1764705882352941E-2</v>
      </c>
      <c r="L106" s="18">
        <f>IF(ISNUMBER(J106), $B118 * K106, "")</f>
        <v>-1176.4705882352941</v>
      </c>
      <c r="M106" s="31">
        <v>1650</v>
      </c>
      <c r="N106" s="32">
        <f t="shared" si="53"/>
        <v>-2.9411764705882353E-2</v>
      </c>
      <c r="O106" s="18">
        <f>IF(ISNUMBER(M106), $B118 * N106, "")</f>
        <v>-2941.1764705882351</v>
      </c>
      <c r="Q106" s="33"/>
      <c r="R106" s="33"/>
    </row>
    <row r="107" spans="1:19" ht="17.25" thickBot="1">
      <c r="A107" s="130" t="s">
        <v>76</v>
      </c>
      <c r="B107" s="131">
        <v>25310</v>
      </c>
      <c r="C107" s="79">
        <v>6.7621321000000002E-3</v>
      </c>
      <c r="D107" s="24">
        <v>24270</v>
      </c>
      <c r="E107" s="25">
        <f t="shared" si="50"/>
        <v>-4.1090478071908333E-2</v>
      </c>
      <c r="F107" s="104">
        <f>IF(ISNUMBER(D107), $B118 * E107, "")</f>
        <v>-4109.0478071908337</v>
      </c>
      <c r="G107" s="102">
        <v>24510</v>
      </c>
      <c r="H107" s="25">
        <f t="shared" si="51"/>
        <v>-3.1608060055314108E-2</v>
      </c>
      <c r="I107" s="103">
        <f>IF(ISNUMBER(G107), $B118 * H107, "")</f>
        <v>-3160.8060055314108</v>
      </c>
      <c r="J107" s="24">
        <v>24480</v>
      </c>
      <c r="K107" s="25">
        <f t="shared" si="52"/>
        <v>-3.2793362307388385E-2</v>
      </c>
      <c r="L107" s="104">
        <f>IF(ISNUMBER(J107), $B118 * K107, "")</f>
        <v>-3279.3362307388384</v>
      </c>
      <c r="M107" s="102">
        <v>24050</v>
      </c>
      <c r="N107" s="25">
        <f t="shared" si="53"/>
        <v>-4.9782694587119716E-2</v>
      </c>
      <c r="O107" s="104">
        <f>IF(ISNUMBER(M107), $B118 * N107, "")</f>
        <v>-4978.2694587119713</v>
      </c>
      <c r="Q107" s="240"/>
      <c r="R107" s="241"/>
      <c r="S107" s="242"/>
    </row>
    <row r="108" spans="1:19">
      <c r="A108" s="161" t="s">
        <v>106</v>
      </c>
      <c r="B108" s="124">
        <v>1020</v>
      </c>
      <c r="C108" s="76">
        <v>4.9261084000000004E-3</v>
      </c>
      <c r="D108" s="13">
        <v>963</v>
      </c>
      <c r="E108" s="14">
        <f>IF(ISNUMBER(D108), (D108 - $B108) / $B108, "")</f>
        <v>-5.5882352941176473E-2</v>
      </c>
      <c r="F108" s="16">
        <f>IF(ISNUMBER(D108), $B118 * E108, "")</f>
        <v>-5588.2352941176478</v>
      </c>
      <c r="G108" s="29">
        <v>974</v>
      </c>
      <c r="H108" s="14">
        <f>IF(ISNUMBER(G108), (G108 - $B108) / $B108, "")</f>
        <v>-4.5098039215686274E-2</v>
      </c>
      <c r="I108" s="100">
        <f>IF(ISNUMBER(G108), $B118 * H108, "")</f>
        <v>-4509.8039215686276</v>
      </c>
      <c r="J108" s="13">
        <v>965</v>
      </c>
      <c r="K108" s="14">
        <f>IF(ISNUMBER(J108), (J108 - $B108) / $B108, "")</f>
        <v>-5.3921568627450983E-2</v>
      </c>
      <c r="L108" s="16">
        <f>IF(ISNUMBER(J108), $B118 * K108, "")</f>
        <v>-5392.1568627450979</v>
      </c>
      <c r="M108" s="29">
        <v>950</v>
      </c>
      <c r="N108" s="14">
        <f>IF(ISNUMBER(M108), (M108 - $B108) / $B108, "")</f>
        <v>-6.8627450980392163E-2</v>
      </c>
      <c r="O108" s="16">
        <f>IF(ISNUMBER(M108), $B118 * N108, "")</f>
        <v>-6862.7450980392159</v>
      </c>
      <c r="Q108" s="243"/>
      <c r="R108" s="244"/>
      <c r="S108" s="245"/>
    </row>
    <row r="109" spans="1:19" ht="17.25" thickBot="1">
      <c r="A109" s="162" t="s">
        <v>98</v>
      </c>
      <c r="B109" s="126">
        <v>3670</v>
      </c>
      <c r="C109" s="77">
        <v>0</v>
      </c>
      <c r="D109" s="15">
        <v>3520</v>
      </c>
      <c r="E109" s="32">
        <f t="shared" ref="E109:E112" si="54">IF(ISNUMBER(D109), (D109 - $B109) / $B109, "")</f>
        <v>-4.0871934604904632E-2</v>
      </c>
      <c r="F109" s="18">
        <f>IF(ISNUMBER(D109), $B118 * E109, "")</f>
        <v>-4087.1934604904632</v>
      </c>
      <c r="G109" s="31">
        <v>3595</v>
      </c>
      <c r="H109" s="32">
        <f t="shared" ref="H109:H112" si="55">IF(ISNUMBER(G109), (G109 - $B109) / $B109, "")</f>
        <v>-2.0435967302452316E-2</v>
      </c>
      <c r="I109" s="101">
        <f>IF(ISNUMBER(G109), $B118 * H109, "")</f>
        <v>-2043.5967302452316</v>
      </c>
      <c r="J109" s="15">
        <v>3580</v>
      </c>
      <c r="K109" s="32">
        <f t="shared" ref="K109:K112" si="56">IF(ISNUMBER(J109), (J109 - $B109) / $B109, "")</f>
        <v>-2.4523160762942781E-2</v>
      </c>
      <c r="L109" s="18">
        <f>IF(ISNUMBER(J109), $B118 * K109, "")</f>
        <v>-2452.316076294278</v>
      </c>
      <c r="M109" s="31">
        <v>3515</v>
      </c>
      <c r="N109" s="32">
        <f t="shared" ref="N109:N112" si="57">IF(ISNUMBER(M109), (M109 - $B109) / $B109, "")</f>
        <v>-4.2234332425068119E-2</v>
      </c>
      <c r="O109" s="18">
        <f>IF(ISNUMBER(M109), $B118 * N109, "")</f>
        <v>-4223.4332425068123</v>
      </c>
      <c r="Q109" s="246"/>
      <c r="R109" s="247"/>
      <c r="S109" s="248"/>
    </row>
    <row r="110" spans="1:19" ht="17.25" thickBot="1">
      <c r="A110" s="162" t="s">
        <v>78</v>
      </c>
      <c r="B110" s="126">
        <v>671200</v>
      </c>
      <c r="C110" s="77">
        <v>-5.9241705999999996E-3</v>
      </c>
      <c r="D110" s="15">
        <v>654300</v>
      </c>
      <c r="E110" s="32">
        <f t="shared" si="54"/>
        <v>-2.5178784266984507E-2</v>
      </c>
      <c r="F110" s="18">
        <f>IF(ISNUMBER(D110), $B118 * E110, "")</f>
        <v>-2517.8784266984508</v>
      </c>
      <c r="G110" s="31">
        <v>665100</v>
      </c>
      <c r="H110" s="32">
        <f t="shared" si="55"/>
        <v>-9.0882002383790225E-3</v>
      </c>
      <c r="I110" s="101">
        <f>IF(ISNUMBER(G110), $B118 * H110, "")</f>
        <v>-908.82002383790223</v>
      </c>
      <c r="J110" s="15">
        <v>665200</v>
      </c>
      <c r="K110" s="32">
        <f t="shared" si="56"/>
        <v>-8.9392133492252682E-3</v>
      </c>
      <c r="L110" s="18">
        <f>IF(ISNUMBER(J110), $B118 * K110, "")</f>
        <v>-893.92133492252685</v>
      </c>
      <c r="M110" s="31">
        <v>661000</v>
      </c>
      <c r="N110" s="32">
        <f t="shared" si="57"/>
        <v>-1.5196662693682956E-2</v>
      </c>
      <c r="O110" s="18">
        <f>IF(ISNUMBER(M110), $B118 * N110, "")</f>
        <v>-1519.6662693682956</v>
      </c>
      <c r="Q110" s="239"/>
      <c r="R110" s="239"/>
      <c r="S110" s="239"/>
    </row>
    <row r="111" spans="1:19" ht="17.25" thickBot="1">
      <c r="A111" s="162" t="s">
        <v>130</v>
      </c>
      <c r="B111" s="126">
        <v>188500</v>
      </c>
      <c r="C111" s="77">
        <v>-1.10178384E-2</v>
      </c>
      <c r="D111" s="15">
        <v>183200</v>
      </c>
      <c r="E111" s="32">
        <f t="shared" si="54"/>
        <v>-2.8116710875331564E-2</v>
      </c>
      <c r="F111" s="18">
        <f>IF(ISNUMBER(D111), $B118 * E111, "")</f>
        <v>-2811.6710875331564</v>
      </c>
      <c r="G111" s="31">
        <v>187700</v>
      </c>
      <c r="H111" s="32">
        <f t="shared" si="55"/>
        <v>-4.2440318302387264E-3</v>
      </c>
      <c r="I111" s="101">
        <f>IF(ISNUMBER(G111), $B118 * H111, "")</f>
        <v>-424.40318302387266</v>
      </c>
      <c r="J111" s="15">
        <v>187450</v>
      </c>
      <c r="K111" s="32">
        <f t="shared" si="56"/>
        <v>-5.5702917771883291E-3</v>
      </c>
      <c r="L111" s="18">
        <f>IF(ISNUMBER(J111), $B118 * K111, "")</f>
        <v>-557.0291777188329</v>
      </c>
      <c r="M111" s="31">
        <v>186250</v>
      </c>
      <c r="N111" s="32">
        <f t="shared" si="57"/>
        <v>-1.1936339522546418E-2</v>
      </c>
      <c r="O111" s="18">
        <f>IF(ISNUMBER(M111), $B118 * N111, "")</f>
        <v>-1193.6339522546418</v>
      </c>
      <c r="Q111" s="249"/>
      <c r="R111" s="249"/>
      <c r="S111" s="249"/>
    </row>
    <row r="112" spans="1:19" ht="17.25" thickBot="1">
      <c r="A112" s="163" t="s">
        <v>114</v>
      </c>
      <c r="B112" s="128">
        <v>9165</v>
      </c>
      <c r="C112" s="78">
        <v>-1.3986014E-2</v>
      </c>
      <c r="D112" s="20">
        <v>9150</v>
      </c>
      <c r="E112" s="21">
        <f t="shared" si="54"/>
        <v>-1.6366612111292963E-3</v>
      </c>
      <c r="F112" s="22">
        <f>IF(ISNUMBER(D112), $B118 * E112, "")</f>
        <v>-163.66612111292963</v>
      </c>
      <c r="G112" s="30">
        <v>9655</v>
      </c>
      <c r="H112" s="21">
        <f t="shared" si="55"/>
        <v>5.3464266230223677E-2</v>
      </c>
      <c r="I112" s="105">
        <f>IF(ISNUMBER(G112), $B118 * H112, "")</f>
        <v>5346.4266230223675</v>
      </c>
      <c r="J112" s="20">
        <v>9465</v>
      </c>
      <c r="K112" s="21">
        <f t="shared" si="56"/>
        <v>3.2733224222585927E-2</v>
      </c>
      <c r="L112" s="22">
        <f>IF(ISNUMBER(J112), $B118 * K112, "")</f>
        <v>3273.3224222585927</v>
      </c>
      <c r="M112" s="30">
        <v>9475</v>
      </c>
      <c r="N112" s="21">
        <f t="shared" si="57"/>
        <v>3.3824331696672122E-2</v>
      </c>
      <c r="O112" s="22">
        <f>IF(ISNUMBER(M112), $B118 * N112, "")</f>
        <v>3382.433169667212</v>
      </c>
      <c r="Q112" s="249"/>
      <c r="R112" s="249"/>
      <c r="S112" s="249"/>
    </row>
    <row r="113" spans="1:19" ht="17.25" thickBot="1">
      <c r="A113" s="162" t="s">
        <v>138</v>
      </c>
      <c r="B113" s="129">
        <v>24120</v>
      </c>
      <c r="C113" s="80">
        <v>-1.5510204099999999E-2</v>
      </c>
      <c r="D113" s="106">
        <v>23630</v>
      </c>
      <c r="E113" s="107">
        <f>IF(ISNUMBER(D113), (D113 - $B113) / $B113, "")</f>
        <v>-2.03150912106136E-2</v>
      </c>
      <c r="F113" s="108">
        <f>IF(ISNUMBER(D113), $B118 * E113, "")</f>
        <v>-2031.50912106136</v>
      </c>
      <c r="G113" s="109">
        <v>23990</v>
      </c>
      <c r="H113" s="107">
        <f>IF(ISNUMBER(G113), (G113 - $B113) / $B113, "")</f>
        <v>-5.3897180762852402E-3</v>
      </c>
      <c r="I113" s="110">
        <f>IF(ISNUMBER(G113), $B118 * H113, "")</f>
        <v>-538.97180762852406</v>
      </c>
      <c r="J113" s="106">
        <v>23780</v>
      </c>
      <c r="K113" s="107">
        <f>IF(ISNUMBER(J113), (J113 - $B113) / $B113, "")</f>
        <v>-1.4096185737976783E-2</v>
      </c>
      <c r="L113" s="108">
        <f>IF(ISNUMBER(J113), $B118 * K113, "")</f>
        <v>-1409.6185737976782</v>
      </c>
      <c r="M113" s="109">
        <v>23440</v>
      </c>
      <c r="N113" s="107">
        <f>IF(ISNUMBER(M113), (M113 - $B113) / $B113, "")</f>
        <v>-2.8192371475953566E-2</v>
      </c>
      <c r="O113" s="108">
        <f>IF(ISNUMBER(M113), $B118 * N113, "")</f>
        <v>-2819.2371475953564</v>
      </c>
      <c r="Q113" s="239"/>
      <c r="R113" s="239"/>
      <c r="S113" s="239"/>
    </row>
    <row r="114" spans="1:19" ht="17.25" thickBot="1">
      <c r="A114" s="162" t="s">
        <v>132</v>
      </c>
      <c r="B114" s="126">
        <v>121</v>
      </c>
      <c r="C114" s="77">
        <v>-1.6260162599999999E-2</v>
      </c>
      <c r="D114" s="15">
        <v>120</v>
      </c>
      <c r="E114" s="32">
        <f t="shared" ref="E114:E117" si="58">IF(ISNUMBER(D114), (D114 - $B114) / $B114, "")</f>
        <v>-8.2644628099173556E-3</v>
      </c>
      <c r="F114" s="18">
        <f>IF(ISNUMBER(D114), $B118 * E114, "")</f>
        <v>-826.44628099173553</v>
      </c>
      <c r="G114" s="31">
        <v>122</v>
      </c>
      <c r="H114" s="32">
        <f t="shared" ref="H114:H117" si="59">IF(ISNUMBER(G114), (G114 - $B114) / $B114, "")</f>
        <v>8.2644628099173556E-3</v>
      </c>
      <c r="I114" s="101">
        <f>IF(ISNUMBER(G114), $B118 * H114, "")</f>
        <v>826.44628099173553</v>
      </c>
      <c r="J114" s="15">
        <v>120</v>
      </c>
      <c r="K114" s="32">
        <f t="shared" ref="K114:K117" si="60">IF(ISNUMBER(J114), (J114 - $B114) / $B114, "")</f>
        <v>-8.2644628099173556E-3</v>
      </c>
      <c r="L114" s="18">
        <f>IF(ISNUMBER(J114), $B118 * K114, "")</f>
        <v>-826.44628099173553</v>
      </c>
      <c r="M114" s="31">
        <v>118</v>
      </c>
      <c r="N114" s="32">
        <f t="shared" ref="N114:N117" si="61">IF(ISNUMBER(M114), (M114 - $B114) / $B114, "")</f>
        <v>-2.4793388429752067E-2</v>
      </c>
      <c r="O114" s="18">
        <f>IF(ISNUMBER(M114), $B118 * N114, "")</f>
        <v>-2479.3388429752067</v>
      </c>
      <c r="Q114" s="239"/>
      <c r="R114" s="239"/>
      <c r="S114" s="239"/>
    </row>
    <row r="115" spans="1:19" ht="17.25" thickBot="1">
      <c r="A115" s="162" t="s">
        <v>156</v>
      </c>
      <c r="B115" s="126">
        <v>79.400000000000006</v>
      </c>
      <c r="C115" s="77">
        <v>-1.85414091E-2</v>
      </c>
      <c r="D115" s="15">
        <v>78.099999999999994</v>
      </c>
      <c r="E115" s="32">
        <f t="shared" si="58"/>
        <v>-1.6372795969773441E-2</v>
      </c>
      <c r="F115" s="18">
        <f>IF(ISNUMBER(D115), $B118 * E115, "")</f>
        <v>-1637.279596977344</v>
      </c>
      <c r="G115" s="31">
        <v>79.2</v>
      </c>
      <c r="H115" s="32">
        <f t="shared" si="59"/>
        <v>-2.5188916876574662E-3</v>
      </c>
      <c r="I115" s="101">
        <f>IF(ISNUMBER(G115), $B118 * H115, "")</f>
        <v>-251.88916876574663</v>
      </c>
      <c r="J115" s="15">
        <v>79.3</v>
      </c>
      <c r="K115" s="32">
        <f t="shared" si="60"/>
        <v>-1.2594458438288227E-3</v>
      </c>
      <c r="L115" s="18">
        <f>IF(ISNUMBER(J115), $B118 * K115, "")</f>
        <v>-125.94458438288227</v>
      </c>
      <c r="M115" s="31">
        <v>78.599999999999994</v>
      </c>
      <c r="N115" s="32">
        <f t="shared" si="61"/>
        <v>-1.0075566750629865E-2</v>
      </c>
      <c r="O115" s="18">
        <f>IF(ISNUMBER(M115), $B118 * N115, "")</f>
        <v>-1007.5566750629865</v>
      </c>
      <c r="Q115" s="239"/>
      <c r="R115" s="239"/>
      <c r="S115" s="239"/>
    </row>
    <row r="116" spans="1:19">
      <c r="A116" s="162" t="s">
        <v>110</v>
      </c>
      <c r="B116" s="126">
        <v>1040</v>
      </c>
      <c r="C116" s="77">
        <v>-1.8867924500000001E-2</v>
      </c>
      <c r="D116" s="15">
        <v>1010</v>
      </c>
      <c r="E116" s="32">
        <f t="shared" si="58"/>
        <v>-2.8846153846153848E-2</v>
      </c>
      <c r="F116" s="18">
        <f>IF(ISNUMBER(D116), $B118 * E116, "")</f>
        <v>-2884.6153846153848</v>
      </c>
      <c r="G116" s="31">
        <v>1045</v>
      </c>
      <c r="H116" s="32">
        <f t="shared" si="59"/>
        <v>4.807692307692308E-3</v>
      </c>
      <c r="I116" s="101">
        <f>IF(ISNUMBER(G116), $B118 * H116, "")</f>
        <v>480.76923076923077</v>
      </c>
      <c r="J116" s="15">
        <v>1045</v>
      </c>
      <c r="K116" s="32">
        <f t="shared" si="60"/>
        <v>4.807692307692308E-3</v>
      </c>
      <c r="L116" s="18">
        <f>IF(ISNUMBER(J116), $B118 * K116, "")</f>
        <v>480.76923076923077</v>
      </c>
      <c r="M116" s="31">
        <v>1005</v>
      </c>
      <c r="N116" s="32">
        <f t="shared" si="61"/>
        <v>-3.3653846153846152E-2</v>
      </c>
      <c r="O116" s="18">
        <f>IF(ISNUMBER(M116), $B118 * N116, "")</f>
        <v>-3365.3846153846152</v>
      </c>
      <c r="Q116" s="228"/>
      <c r="R116" s="229"/>
      <c r="S116" s="230"/>
    </row>
    <row r="117" spans="1:19" ht="17.25" thickBot="1">
      <c r="A117" s="130" t="s">
        <v>90</v>
      </c>
      <c r="B117" s="131">
        <v>188350</v>
      </c>
      <c r="C117" s="79">
        <v>-2.0540821599999998E-2</v>
      </c>
      <c r="D117" s="24">
        <v>186850</v>
      </c>
      <c r="E117" s="25">
        <f t="shared" si="58"/>
        <v>-7.963897000265464E-3</v>
      </c>
      <c r="F117" s="104">
        <f>IF(ISNUMBER(D117), $B118 * E117, "")</f>
        <v>-796.38970002654639</v>
      </c>
      <c r="G117" s="102">
        <v>189650</v>
      </c>
      <c r="H117" s="25">
        <f t="shared" si="59"/>
        <v>6.9020440668967351E-3</v>
      </c>
      <c r="I117" s="103">
        <f>IF(ISNUMBER(G117), $B118 * H117, "")</f>
        <v>690.20440668967353</v>
      </c>
      <c r="J117" s="24">
        <v>188200</v>
      </c>
      <c r="K117" s="25">
        <f t="shared" si="60"/>
        <v>-7.9638970002654627E-4</v>
      </c>
      <c r="L117" s="104">
        <f>IF(ISNUMBER(J117), $B118 * K117, "")</f>
        <v>-79.638970002654631</v>
      </c>
      <c r="M117" s="102">
        <v>187900</v>
      </c>
      <c r="N117" s="25">
        <f t="shared" si="61"/>
        <v>-2.389169100079639E-3</v>
      </c>
      <c r="O117" s="104">
        <f>IF(ISNUMBER(M117), $B118 * N117, "")</f>
        <v>-238.91691000796391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-3.8402252063782623E-2</v>
      </c>
      <c r="F118" s="28">
        <f>SUM(F98:F117)</f>
        <v>-76804.504127565247</v>
      </c>
      <c r="G118" s="26" t="s">
        <v>301</v>
      </c>
      <c r="H118" s="27">
        <f>IF(COUNT(H98:H117), SUM(H98:H117) / COUNT(H98:H117), 0)</f>
        <v>-2.1142963468930402E-2</v>
      </c>
      <c r="I118" s="28">
        <f>SUM(I98:I117)</f>
        <v>-42285.926937860801</v>
      </c>
      <c r="J118" s="26" t="s">
        <v>301</v>
      </c>
      <c r="K118" s="27">
        <f>IF(COUNT(K98:K117), SUM(K98:K117) / COUNT(K98:K117), 0)</f>
        <v>-2.5238528001602922E-2</v>
      </c>
      <c r="L118" s="28">
        <f>SUM(L98:L117)</f>
        <v>-50477.05600320582</v>
      </c>
      <c r="M118" s="26" t="s">
        <v>301</v>
      </c>
      <c r="N118" s="27">
        <f>IF(COUNT(N98:N117), SUM(N98:N117) / COUNT(N98:N117), 0)</f>
        <v>-3.908370538794078E-2</v>
      </c>
      <c r="O118" s="28">
        <f>SUM(O98:O117)</f>
        <v>-78167.410775881552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208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45310000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3.311624E-4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2021-06-13(일) 오전 00:00</v>
      </c>
      <c r="C123" s="291"/>
      <c r="D123" s="263" t="str">
        <f>TEXT($G$1, "[$-ko-KR]yyyy-mm-dd(ddd) ") &amp; "오후 14:00"</f>
        <v>2021-06-13(일) 오후 14:00</v>
      </c>
      <c r="E123" s="264"/>
      <c r="F123" s="265"/>
      <c r="G123" s="263" t="str">
        <f>TEXT($G$1, "[$-ko-KR]yyyy-mm-dd(ddd) ") &amp; "오후 19:00"</f>
        <v>2021-06-13(일) 오후 19:00</v>
      </c>
      <c r="H123" s="264"/>
      <c r="I123" s="265"/>
      <c r="J123" s="263" t="str">
        <f>TEXT($G$1, "[$-ko-KR]yyyy-mm-dd(ddd) ") &amp; "오후 21:00"</f>
        <v>2021-06-13(일) 오후 21:00</v>
      </c>
      <c r="K123" s="264"/>
      <c r="L123" s="265"/>
      <c r="M123" s="263" t="str">
        <f>TEXT($G$1+1, "[$-ko-KR]yyyy-mm-dd(ddd) ") &amp; "오전 00:00"</f>
        <v>2021-06-14(월)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9" t="s">
        <v>58</v>
      </c>
      <c r="H124" s="210" t="s">
        <v>298</v>
      </c>
      <c r="I124" s="21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72</v>
      </c>
      <c r="B125" s="124">
        <v>18.100000000000001</v>
      </c>
      <c r="C125" s="76">
        <v>-0.15023474179999999</v>
      </c>
      <c r="D125" s="13">
        <v>17.7</v>
      </c>
      <c r="E125" s="14">
        <f>IF(ISNUMBER(D125), (D125 - $B125) / $B125, "")</f>
        <v>-2.2099447513812272E-2</v>
      </c>
      <c r="F125" s="16">
        <f>IF(ISNUMBER(D125), $B145 * E125, "")</f>
        <v>-2209.944751381227</v>
      </c>
      <c r="G125" s="29">
        <v>17.899999999999999</v>
      </c>
      <c r="H125" s="14">
        <f>IF(ISNUMBER(G125), (G125 - $B125) / $B125, "")</f>
        <v>-1.1049723756906233E-2</v>
      </c>
      <c r="I125" s="100">
        <f>IF(ISNUMBER(G125), $B145 * H125, "")</f>
        <v>-1104.9723756906233</v>
      </c>
      <c r="J125" s="13">
        <v>18</v>
      </c>
      <c r="K125" s="14">
        <f>IF(ISNUMBER(J125), (J125 - $B125) / $B125, "")</f>
        <v>-5.5248618784531165E-3</v>
      </c>
      <c r="L125" s="16">
        <f>IF(ISNUMBER(J125), $B145 * K125, "")</f>
        <v>-552.48618784531163</v>
      </c>
      <c r="M125" s="29">
        <v>18</v>
      </c>
      <c r="N125" s="14">
        <f>IF(ISNUMBER(M125), (M125 - $B125) / $B125, "")</f>
        <v>-5.5248618784531165E-3</v>
      </c>
      <c r="O125" s="16">
        <f>IF(ISNUMBER(M125), $B145 * N125, "")</f>
        <v>-552.48618784531163</v>
      </c>
      <c r="Q125" s="249"/>
      <c r="R125" s="249"/>
      <c r="S125" s="249"/>
    </row>
    <row r="126" spans="1:19" ht="17.25" thickBot="1">
      <c r="A126" s="162" t="s">
        <v>202</v>
      </c>
      <c r="B126" s="126">
        <v>88.6</v>
      </c>
      <c r="C126" s="77">
        <v>-0.15619047620000001</v>
      </c>
      <c r="D126" s="15">
        <v>78.400000000000006</v>
      </c>
      <c r="E126" s="32">
        <f t="shared" ref="E126:E129" si="62">IF(ISNUMBER(D126), (D126 - $B126) / $B126, "")</f>
        <v>-0.11512415349887122</v>
      </c>
      <c r="F126" s="18">
        <f>IF(ISNUMBER(D126), $B145 * E126, "")</f>
        <v>-11512.415349887122</v>
      </c>
      <c r="G126" s="31">
        <v>81</v>
      </c>
      <c r="H126" s="32">
        <f t="shared" ref="H126:H129" si="63">IF(ISNUMBER(G126), (G126 - $B126) / $B126, "")</f>
        <v>-8.5778781038374663E-2</v>
      </c>
      <c r="I126" s="101">
        <f>IF(ISNUMBER(G126), $B145 * H126, "")</f>
        <v>-8577.8781038374655</v>
      </c>
      <c r="J126" s="15">
        <v>81.099999999999994</v>
      </c>
      <c r="K126" s="32">
        <f t="shared" ref="K126:K129" si="64">IF(ISNUMBER(J126), (J126 - $B126) / $B126, "")</f>
        <v>-8.4650112866817159E-2</v>
      </c>
      <c r="L126" s="18">
        <f>IF(ISNUMBER(J126), $B145 * K126, "")</f>
        <v>-8465.0112866817162</v>
      </c>
      <c r="M126" s="31">
        <v>81</v>
      </c>
      <c r="N126" s="32">
        <f t="shared" ref="N126:N129" si="65">IF(ISNUMBER(M126), (M126 - $B126) / $B126, "")</f>
        <v>-8.5778781038374663E-2</v>
      </c>
      <c r="O126" s="18">
        <f>IF(ISNUMBER(M126), $B145 * N126, "")</f>
        <v>-8577.8781038374655</v>
      </c>
      <c r="Q126" s="249"/>
      <c r="R126" s="249"/>
      <c r="S126" s="249"/>
    </row>
    <row r="127" spans="1:19" ht="17.25" thickBot="1">
      <c r="A127" s="162" t="s">
        <v>154</v>
      </c>
      <c r="B127" s="126">
        <v>8.5</v>
      </c>
      <c r="C127" s="77">
        <v>-0.1584158416</v>
      </c>
      <c r="D127" s="15">
        <v>6.99</v>
      </c>
      <c r="E127" s="32">
        <f t="shared" si="62"/>
        <v>-0.17764705882352938</v>
      </c>
      <c r="F127" s="18">
        <f>IF(ISNUMBER(D127), $B145 * E127, "")</f>
        <v>-17764.705882352937</v>
      </c>
      <c r="G127" s="31">
        <v>7.48</v>
      </c>
      <c r="H127" s="32">
        <f t="shared" si="63"/>
        <v>-0.11999999999999995</v>
      </c>
      <c r="I127" s="101">
        <f>IF(ISNUMBER(G127), $B145 * H127, "")</f>
        <v>-11999.999999999995</v>
      </c>
      <c r="J127" s="15">
        <v>7.51</v>
      </c>
      <c r="K127" s="32">
        <f t="shared" si="64"/>
        <v>-0.11647058823529415</v>
      </c>
      <c r="L127" s="18">
        <f>IF(ISNUMBER(J127), $B145 * K127, "")</f>
        <v>-11647.058823529414</v>
      </c>
      <c r="M127" s="31">
        <v>7.54</v>
      </c>
      <c r="N127" s="32">
        <f t="shared" si="65"/>
        <v>-0.11294117647058823</v>
      </c>
      <c r="O127" s="18">
        <f>IF(ISNUMBER(M127), $B145 * N127, "")</f>
        <v>-11294.117647058823</v>
      </c>
      <c r="Q127" s="239"/>
      <c r="R127" s="239"/>
      <c r="S127" s="239"/>
    </row>
    <row r="128" spans="1:19" ht="17.25" thickBot="1">
      <c r="A128" s="162" t="s">
        <v>196</v>
      </c>
      <c r="B128" s="126">
        <v>8.3699999999999992</v>
      </c>
      <c r="C128" s="77">
        <v>-0.15879396979999999</v>
      </c>
      <c r="D128" s="15">
        <v>7.5</v>
      </c>
      <c r="E128" s="32">
        <f t="shared" si="62"/>
        <v>-0.10394265232974902</v>
      </c>
      <c r="F128" s="18">
        <f>IF(ISNUMBER(D128), $B145 * E128, "")</f>
        <v>-10394.265232974902</v>
      </c>
      <c r="G128" s="31">
        <v>7.72</v>
      </c>
      <c r="H128" s="32">
        <f t="shared" si="63"/>
        <v>-7.7658303464755024E-2</v>
      </c>
      <c r="I128" s="101">
        <f>IF(ISNUMBER(G128), $B145 * H128, "")</f>
        <v>-7765.8303464755027</v>
      </c>
      <c r="J128" s="15">
        <v>7.65</v>
      </c>
      <c r="K128" s="32">
        <f t="shared" si="64"/>
        <v>-8.6021505376343954E-2</v>
      </c>
      <c r="L128" s="18">
        <f>IF(ISNUMBER(J128), $B145 * K128, "")</f>
        <v>-8602.1505376343957</v>
      </c>
      <c r="M128" s="31">
        <v>7.79</v>
      </c>
      <c r="N128" s="32">
        <f t="shared" si="65"/>
        <v>-6.9295101553165983E-2</v>
      </c>
      <c r="O128" s="18">
        <f>IF(ISNUMBER(M128), $B145 * N128, "")</f>
        <v>-6929.5101553165987</v>
      </c>
      <c r="Q128" s="239"/>
      <c r="R128" s="239"/>
      <c r="S128" s="239"/>
    </row>
    <row r="129" spans="1:19" ht="17.25" thickBot="1">
      <c r="A129" s="163" t="s">
        <v>232</v>
      </c>
      <c r="B129" s="128">
        <v>85.7</v>
      </c>
      <c r="C129" s="78">
        <v>-0.167961165</v>
      </c>
      <c r="D129" s="20">
        <v>79.5</v>
      </c>
      <c r="E129" s="21">
        <f t="shared" si="62"/>
        <v>-7.2345390898483117E-2</v>
      </c>
      <c r="F129" s="22">
        <f>IF(ISNUMBER(D129), $B145 * E129, "")</f>
        <v>-7234.539089848312</v>
      </c>
      <c r="G129" s="30">
        <v>77.099999999999994</v>
      </c>
      <c r="H129" s="21">
        <f t="shared" si="63"/>
        <v>-0.10035005834305727</v>
      </c>
      <c r="I129" s="105">
        <f>IF(ISNUMBER(G129), $B145 * H129, "")</f>
        <v>-10035.005834305726</v>
      </c>
      <c r="J129" s="20">
        <v>77.599999999999994</v>
      </c>
      <c r="K129" s="21">
        <f t="shared" si="64"/>
        <v>-9.4515752625437668E-2</v>
      </c>
      <c r="L129" s="22">
        <f>IF(ISNUMBER(J129), $B145 * K129, "")</f>
        <v>-9451.5752625437672</v>
      </c>
      <c r="M129" s="30">
        <v>77.3</v>
      </c>
      <c r="N129" s="21">
        <f t="shared" si="65"/>
        <v>-9.8016336056009401E-2</v>
      </c>
      <c r="O129" s="22">
        <f>IF(ISNUMBER(M129), $B145 * N129, "")</f>
        <v>-9801.6336056009404</v>
      </c>
      <c r="Q129" s="239"/>
      <c r="R129" s="239"/>
      <c r="S129" s="239"/>
    </row>
    <row r="130" spans="1:19" ht="17.25" thickBot="1">
      <c r="A130" s="162" t="s">
        <v>268</v>
      </c>
      <c r="B130" s="129">
        <v>31.9</v>
      </c>
      <c r="C130" s="80">
        <v>-0.16927083330000001</v>
      </c>
      <c r="D130" s="106">
        <v>25.8</v>
      </c>
      <c r="E130" s="107">
        <f>IF(ISNUMBER(D130), (D130 - $B130) / $B130, "")</f>
        <v>-0.1912225705329153</v>
      </c>
      <c r="F130" s="108">
        <f>IF(ISNUMBER(D130), $B145 * E130, "")</f>
        <v>-19122.257053291531</v>
      </c>
      <c r="G130" s="109">
        <v>26.8</v>
      </c>
      <c r="H130" s="107">
        <f>IF(ISNUMBER(G130), (G130 - $B130) / $B130, "")</f>
        <v>-0.15987460815047017</v>
      </c>
      <c r="I130" s="110">
        <f>IF(ISNUMBER(G130), $B145 * H130, "")</f>
        <v>-15987.460815047016</v>
      </c>
      <c r="J130" s="106">
        <v>26.8</v>
      </c>
      <c r="K130" s="107">
        <f>IF(ISNUMBER(J130), (J130 - $B130) / $B130, "")</f>
        <v>-0.15987460815047017</v>
      </c>
      <c r="L130" s="108">
        <f>IF(ISNUMBER(J130), $B145 * K130, "")</f>
        <v>-15987.460815047016</v>
      </c>
      <c r="M130" s="109">
        <v>26.8</v>
      </c>
      <c r="N130" s="107">
        <f>IF(ISNUMBER(M130), (M130 - $B130) / $B130, "")</f>
        <v>-0.15987460815047017</v>
      </c>
      <c r="O130" s="108">
        <f>IF(ISNUMBER(M130), $B145 * N130, "")</f>
        <v>-15987.460815047016</v>
      </c>
      <c r="Q130" s="239"/>
      <c r="R130" s="239"/>
      <c r="S130" s="239"/>
    </row>
    <row r="131" spans="1:19" ht="17.25" thickBot="1">
      <c r="A131" s="162" t="s">
        <v>282</v>
      </c>
      <c r="B131" s="126">
        <v>55.9</v>
      </c>
      <c r="C131" s="77">
        <v>-0.1693907875</v>
      </c>
      <c r="D131" s="15">
        <v>53.4</v>
      </c>
      <c r="E131" s="32">
        <f t="shared" ref="E131:E134" si="66">IF(ISNUMBER(D131), (D131 - $B131) / $B131, "")</f>
        <v>-4.4722719141323794E-2</v>
      </c>
      <c r="F131" s="18">
        <f>IF(ISNUMBER(D131), $B145 * E131, "")</f>
        <v>-4472.2719141323796</v>
      </c>
      <c r="G131" s="31">
        <v>53.4</v>
      </c>
      <c r="H131" s="32">
        <f t="shared" ref="H131:H134" si="67">IF(ISNUMBER(G131), (G131 - $B131) / $B131, "")</f>
        <v>-4.4722719141323794E-2</v>
      </c>
      <c r="I131" s="101">
        <f>IF(ISNUMBER(G131), $B145 * H131, "")</f>
        <v>-4472.2719141323796</v>
      </c>
      <c r="J131" s="15">
        <v>51.7</v>
      </c>
      <c r="K131" s="32">
        <f t="shared" ref="K131:K134" si="68">IF(ISNUMBER(J131), (J131 - $B131) / $B131, "")</f>
        <v>-7.5134168157423895E-2</v>
      </c>
      <c r="L131" s="18">
        <f>IF(ISNUMBER(J131), $B145 * K131, "")</f>
        <v>-7513.4168157423892</v>
      </c>
      <c r="M131" s="31">
        <v>51.8</v>
      </c>
      <c r="N131" s="32">
        <f t="shared" ref="N131:N134" si="69">IF(ISNUMBER(M131), (M131 - $B131) / $B131, "")</f>
        <v>-7.3345259391771042E-2</v>
      </c>
      <c r="O131" s="18">
        <f>IF(ISNUMBER(M131), $B145 * N131, "")</f>
        <v>-7334.5259391771042</v>
      </c>
      <c r="Q131" s="239"/>
      <c r="R131" s="239"/>
      <c r="S131" s="239"/>
    </row>
    <row r="132" spans="1:19" ht="17.25" thickBot="1">
      <c r="A132" s="162" t="s">
        <v>198</v>
      </c>
      <c r="B132" s="126">
        <v>11</v>
      </c>
      <c r="C132" s="77">
        <v>-0.17293233080000001</v>
      </c>
      <c r="D132" s="15">
        <v>10.3</v>
      </c>
      <c r="E132" s="32">
        <f t="shared" si="66"/>
        <v>-6.3636363636363574E-2</v>
      </c>
      <c r="F132" s="18">
        <f>IF(ISNUMBER(D132), $B145 * E132, "")</f>
        <v>-6363.6363636363576</v>
      </c>
      <c r="G132" s="31">
        <v>10.4</v>
      </c>
      <c r="H132" s="32">
        <f t="shared" si="67"/>
        <v>-5.4545454545454515E-2</v>
      </c>
      <c r="I132" s="101">
        <f>IF(ISNUMBER(G132), $B145 * H132, "")</f>
        <v>-5454.5454545454513</v>
      </c>
      <c r="J132" s="15">
        <v>10.4</v>
      </c>
      <c r="K132" s="32">
        <f t="shared" si="68"/>
        <v>-5.4545454545454515E-2</v>
      </c>
      <c r="L132" s="18">
        <f>IF(ISNUMBER(J132), $B145 * K132, "")</f>
        <v>-5454.5454545454513</v>
      </c>
      <c r="M132" s="31">
        <v>10.6</v>
      </c>
      <c r="N132" s="32">
        <f t="shared" si="69"/>
        <v>-3.6363636363636397E-2</v>
      </c>
      <c r="O132" s="18">
        <f>IF(ISNUMBER(M132), $B145 * N132, "")</f>
        <v>-3636.3636363636397</v>
      </c>
      <c r="Q132" s="239"/>
      <c r="R132" s="239"/>
      <c r="S132" s="239"/>
    </row>
    <row r="133" spans="1:19" ht="17.25" thickBot="1">
      <c r="A133" s="162" t="s">
        <v>238</v>
      </c>
      <c r="B133" s="126">
        <v>88</v>
      </c>
      <c r="C133" s="77">
        <v>-0.18518518519999999</v>
      </c>
      <c r="D133" s="15">
        <v>79</v>
      </c>
      <c r="E133" s="32">
        <f t="shared" si="66"/>
        <v>-0.10227272727272728</v>
      </c>
      <c r="F133" s="18">
        <f>IF(ISNUMBER(D133), $B145 * E133, "")</f>
        <v>-10227.272727272728</v>
      </c>
      <c r="G133" s="31">
        <v>82.6</v>
      </c>
      <c r="H133" s="32">
        <f t="shared" si="67"/>
        <v>-6.1363636363636426E-2</v>
      </c>
      <c r="I133" s="101">
        <f>IF(ISNUMBER(G133), $B145 * H133, "")</f>
        <v>-6136.3636363636424</v>
      </c>
      <c r="J133" s="15">
        <v>81</v>
      </c>
      <c r="K133" s="32">
        <f t="shared" si="68"/>
        <v>-7.9545454545454544E-2</v>
      </c>
      <c r="L133" s="18">
        <f>IF(ISNUMBER(J133), $B145 * K133, "")</f>
        <v>-7954.545454545454</v>
      </c>
      <c r="M133" s="31">
        <v>81.2</v>
      </c>
      <c r="N133" s="32">
        <f t="shared" si="69"/>
        <v>-7.7272727272727243E-2</v>
      </c>
      <c r="O133" s="18">
        <f>IF(ISNUMBER(M133), $B145 * N133, "")</f>
        <v>-7727.2727272727243</v>
      </c>
      <c r="Q133" s="33"/>
      <c r="R133" s="33"/>
    </row>
    <row r="134" spans="1:19" ht="17.25" thickBot="1">
      <c r="A134" s="130" t="s">
        <v>240</v>
      </c>
      <c r="B134" s="131">
        <v>84.6</v>
      </c>
      <c r="C134" s="79">
        <v>-0.1865384615</v>
      </c>
      <c r="D134" s="24">
        <v>84.5</v>
      </c>
      <c r="E134" s="25">
        <f t="shared" si="66"/>
        <v>-1.1820330969266469E-3</v>
      </c>
      <c r="F134" s="104">
        <f>IF(ISNUMBER(D134), $B145 * E134, "")</f>
        <v>-118.20330969266469</v>
      </c>
      <c r="G134" s="102">
        <v>80</v>
      </c>
      <c r="H134" s="25">
        <f t="shared" si="67"/>
        <v>-5.4373522458628781E-2</v>
      </c>
      <c r="I134" s="103">
        <f>IF(ISNUMBER(G134), $B145 * H134, "")</f>
        <v>-5437.3522458628777</v>
      </c>
      <c r="J134" s="24">
        <v>81.8</v>
      </c>
      <c r="K134" s="25">
        <f t="shared" si="68"/>
        <v>-3.3096926713947962E-2</v>
      </c>
      <c r="L134" s="104">
        <f>IF(ISNUMBER(J134), $B145 * K134, "")</f>
        <v>-3309.692671394796</v>
      </c>
      <c r="M134" s="102">
        <v>81</v>
      </c>
      <c r="N134" s="25">
        <f t="shared" si="69"/>
        <v>-4.2553191489361639E-2</v>
      </c>
      <c r="O134" s="104">
        <f>IF(ISNUMBER(M134), $B145 * N134, "")</f>
        <v>-4255.3191489361643</v>
      </c>
      <c r="Q134" s="240"/>
      <c r="R134" s="241"/>
      <c r="S134" s="242"/>
    </row>
    <row r="135" spans="1:19">
      <c r="A135" s="161" t="s">
        <v>222</v>
      </c>
      <c r="B135" s="124">
        <v>8.2100000000000009</v>
      </c>
      <c r="C135" s="76">
        <v>-0.18712871289999999</v>
      </c>
      <c r="D135" s="13">
        <v>7.87</v>
      </c>
      <c r="E135" s="14">
        <f>IF(ISNUMBER(D135), (D135 - $B135) / $B135, "")</f>
        <v>-4.1412911084043935E-2</v>
      </c>
      <c r="F135" s="16">
        <f>IF(ISNUMBER(D135), $B145 * E135, "")</f>
        <v>-4141.2911084043935</v>
      </c>
      <c r="G135" s="29">
        <v>7.38</v>
      </c>
      <c r="H135" s="14">
        <f>IF(ISNUMBER(G135), (G135 - $B135) / $B135, "")</f>
        <v>-0.10109622411693067</v>
      </c>
      <c r="I135" s="100">
        <f>IF(ISNUMBER(G135), $B145 * H135, "")</f>
        <v>-10109.622411693068</v>
      </c>
      <c r="J135" s="13">
        <v>7.68</v>
      </c>
      <c r="K135" s="14">
        <f>IF(ISNUMBER(J135), (J135 - $B135) / $B135, "")</f>
        <v>-6.4555420219244958E-2</v>
      </c>
      <c r="L135" s="16">
        <f>IF(ISNUMBER(J135), $B145 * K135, "")</f>
        <v>-6455.5420219244961</v>
      </c>
      <c r="M135" s="29">
        <v>7.51</v>
      </c>
      <c r="N135" s="14">
        <f>IF(ISNUMBER(M135), (M135 - $B135) / $B135, "")</f>
        <v>-8.526187576126687E-2</v>
      </c>
      <c r="O135" s="16">
        <f>IF(ISNUMBER(M135), $B145 * N135, "")</f>
        <v>-8526.1875761266874</v>
      </c>
      <c r="Q135" s="243"/>
      <c r="R135" s="244"/>
      <c r="S135" s="245"/>
    </row>
    <row r="136" spans="1:19" ht="17.25" thickBot="1">
      <c r="A136" s="162" t="s">
        <v>210</v>
      </c>
      <c r="B136" s="126">
        <v>85.2</v>
      </c>
      <c r="C136" s="77">
        <v>-0.1962264151</v>
      </c>
      <c r="D136" s="15">
        <v>75.900000000000006</v>
      </c>
      <c r="E136" s="32">
        <f t="shared" ref="E136:E139" si="70">IF(ISNUMBER(D136), (D136 - $B136) / $B136, "")</f>
        <v>-0.10915492957746475</v>
      </c>
      <c r="F136" s="18">
        <f>IF(ISNUMBER(D136), $B145 * E136, "")</f>
        <v>-10915.492957746475</v>
      </c>
      <c r="G136" s="31">
        <v>75</v>
      </c>
      <c r="H136" s="32">
        <f t="shared" ref="H136:H139" si="71">IF(ISNUMBER(G136), (G136 - $B136) / $B136, "")</f>
        <v>-0.11971830985915496</v>
      </c>
      <c r="I136" s="101">
        <f>IF(ISNUMBER(G136), $B145 * H136, "")</f>
        <v>-11971.830985915496</v>
      </c>
      <c r="J136" s="15">
        <v>75.5</v>
      </c>
      <c r="K136" s="32">
        <f t="shared" ref="K136:K139" si="72">IF(ISNUMBER(J136), (J136 - $B136) / $B136, "")</f>
        <v>-0.113849765258216</v>
      </c>
      <c r="L136" s="18">
        <f>IF(ISNUMBER(J136), $B145 * K136, "")</f>
        <v>-11384.976525821599</v>
      </c>
      <c r="M136" s="31">
        <v>75</v>
      </c>
      <c r="N136" s="32">
        <f t="shared" ref="N136:N139" si="73">IF(ISNUMBER(M136), (M136 - $B136) / $B136, "")</f>
        <v>-0.11971830985915496</v>
      </c>
      <c r="O136" s="18">
        <f>IF(ISNUMBER(M136), $B145 * N136, "")</f>
        <v>-11971.830985915496</v>
      </c>
      <c r="Q136" s="246"/>
      <c r="R136" s="247"/>
      <c r="S136" s="248"/>
    </row>
    <row r="137" spans="1:19" ht="17.25" thickBot="1">
      <c r="A137" s="162" t="s">
        <v>250</v>
      </c>
      <c r="B137" s="126">
        <v>58.8</v>
      </c>
      <c r="C137" s="77">
        <v>-0.1978171896</v>
      </c>
      <c r="D137" s="15">
        <v>52</v>
      </c>
      <c r="E137" s="32">
        <f t="shared" si="70"/>
        <v>-0.11564625850340132</v>
      </c>
      <c r="F137" s="18">
        <f>IF(ISNUMBER(D137), $B145 * E137, "")</f>
        <v>-11564.625850340131</v>
      </c>
      <c r="G137" s="31">
        <v>53.9</v>
      </c>
      <c r="H137" s="32">
        <f t="shared" si="71"/>
        <v>-8.3333333333333315E-2</v>
      </c>
      <c r="I137" s="101">
        <f>IF(ISNUMBER(G137), $B145 * H137, "")</f>
        <v>-8333.3333333333321</v>
      </c>
      <c r="J137" s="15">
        <v>53</v>
      </c>
      <c r="K137" s="32">
        <f t="shared" si="72"/>
        <v>-9.8639455782312882E-2</v>
      </c>
      <c r="L137" s="18">
        <f>IF(ISNUMBER(J137), $B145 * K137, "")</f>
        <v>-9863.9455782312889</v>
      </c>
      <c r="M137" s="31">
        <v>53</v>
      </c>
      <c r="N137" s="32">
        <f t="shared" si="73"/>
        <v>-9.8639455782312882E-2</v>
      </c>
      <c r="O137" s="18">
        <f>IF(ISNUMBER(M137), $B145 * N137, "")</f>
        <v>-9863.9455782312889</v>
      </c>
      <c r="Q137" s="239"/>
      <c r="R137" s="239"/>
      <c r="S137" s="239"/>
    </row>
    <row r="138" spans="1:19" ht="17.25" thickBot="1">
      <c r="A138" s="162" t="s">
        <v>214</v>
      </c>
      <c r="B138" s="126">
        <v>9.1199999999999992</v>
      </c>
      <c r="C138" s="77">
        <v>-0.2</v>
      </c>
      <c r="D138" s="15">
        <v>8.0299999999999994</v>
      </c>
      <c r="E138" s="32">
        <f t="shared" si="70"/>
        <v>-0.11951754385964912</v>
      </c>
      <c r="F138" s="18">
        <f>IF(ISNUMBER(D138), $B145 * E138, "")</f>
        <v>-11951.754385964912</v>
      </c>
      <c r="G138" s="31">
        <v>8.23</v>
      </c>
      <c r="H138" s="32">
        <f t="shared" si="71"/>
        <v>-9.7587719298245487E-2</v>
      </c>
      <c r="I138" s="101">
        <f>IF(ISNUMBER(G138), $B145 * H138, "")</f>
        <v>-9758.7719298245484</v>
      </c>
      <c r="J138" s="15">
        <v>8.15</v>
      </c>
      <c r="K138" s="32">
        <f t="shared" si="72"/>
        <v>-0.1063596491228069</v>
      </c>
      <c r="L138" s="18">
        <f>IF(ISNUMBER(J138), $B145 * K138, "")</f>
        <v>-10635.96491228069</v>
      </c>
      <c r="M138" s="31">
        <v>8.2200000000000006</v>
      </c>
      <c r="N138" s="32">
        <f t="shared" si="73"/>
        <v>-9.8684210526315638E-2</v>
      </c>
      <c r="O138" s="18">
        <f>IF(ISNUMBER(M138), $B145 * N138, "")</f>
        <v>-9868.4210526315637</v>
      </c>
      <c r="Q138" s="249"/>
      <c r="R138" s="249"/>
      <c r="S138" s="249"/>
    </row>
    <row r="139" spans="1:19" ht="17.25" thickBot="1">
      <c r="A139" s="163" t="s">
        <v>266</v>
      </c>
      <c r="B139" s="128">
        <v>56.6</v>
      </c>
      <c r="C139" s="78">
        <v>-0.2402684564</v>
      </c>
      <c r="D139" s="20">
        <v>51</v>
      </c>
      <c r="E139" s="21">
        <f t="shared" si="70"/>
        <v>-9.8939929328621931E-2</v>
      </c>
      <c r="F139" s="22">
        <f>IF(ISNUMBER(D139), $B145 * E139, "")</f>
        <v>-9893.9929328621929</v>
      </c>
      <c r="G139" s="30">
        <v>51.4</v>
      </c>
      <c r="H139" s="21">
        <f t="shared" si="71"/>
        <v>-9.1872791519434671E-2</v>
      </c>
      <c r="I139" s="105">
        <f>IF(ISNUMBER(G139), $B145 * H139, "")</f>
        <v>-9187.2791519434668</v>
      </c>
      <c r="J139" s="20">
        <v>50.9</v>
      </c>
      <c r="K139" s="21">
        <f t="shared" si="72"/>
        <v>-0.10070671378091878</v>
      </c>
      <c r="L139" s="22">
        <f>IF(ISNUMBER(J139), $B145 * K139, "")</f>
        <v>-10070.671378091878</v>
      </c>
      <c r="M139" s="30">
        <v>50.5</v>
      </c>
      <c r="N139" s="21">
        <f t="shared" si="73"/>
        <v>-0.10777385159010602</v>
      </c>
      <c r="O139" s="22">
        <f>IF(ISNUMBER(M139), $B145 * N139, "")</f>
        <v>-10777.385159010602</v>
      </c>
      <c r="Q139" s="249"/>
      <c r="R139" s="249"/>
      <c r="S139" s="249"/>
    </row>
    <row r="140" spans="1:19" ht="17.25" thickBot="1">
      <c r="A140" s="162" t="s">
        <v>236</v>
      </c>
      <c r="B140" s="129">
        <v>21.8</v>
      </c>
      <c r="C140" s="80">
        <v>-0.31230283910000001</v>
      </c>
      <c r="D140" s="106">
        <v>16.399999999999999</v>
      </c>
      <c r="E140" s="107">
        <f>IF(ISNUMBER(D140), (D140 - $B140) / $B140, "")</f>
        <v>-0.24770642201834872</v>
      </c>
      <c r="F140" s="108">
        <f>IF(ISNUMBER(D140), $B145 * E140, "")</f>
        <v>-24770.642201834871</v>
      </c>
      <c r="G140" s="109">
        <v>16.8</v>
      </c>
      <c r="H140" s="107">
        <f>IF(ISNUMBER(G140), (G140 - $B140) / $B140, "")</f>
        <v>-0.2293577981651376</v>
      </c>
      <c r="I140" s="110">
        <f>IF(ISNUMBER(G140), $B145 * H140, "")</f>
        <v>-22935.779816513761</v>
      </c>
      <c r="J140" s="106">
        <v>16.7</v>
      </c>
      <c r="K140" s="107">
        <f>IF(ISNUMBER(J140), (J140 - $B140) / $B140, "")</f>
        <v>-0.23394495412844044</v>
      </c>
      <c r="L140" s="108">
        <f>IF(ISNUMBER(J140), $B145 * K140, "")</f>
        <v>-23394.495412844044</v>
      </c>
      <c r="M140" s="109">
        <v>16.899999999999999</v>
      </c>
      <c r="N140" s="107">
        <f>IF(ISNUMBER(M140), (M140 - $B140) / $B140, "")</f>
        <v>-0.22477064220183496</v>
      </c>
      <c r="O140" s="108">
        <f>IF(ISNUMBER(M140), $B145 * N140, "")</f>
        <v>-22477.064220183496</v>
      </c>
      <c r="Q140" s="239"/>
      <c r="R140" s="239"/>
      <c r="S140" s="239"/>
    </row>
    <row r="141" spans="1:19" ht="17.25" thickBot="1">
      <c r="A141" s="162" t="s">
        <v>218</v>
      </c>
      <c r="B141" s="126">
        <v>5.68</v>
      </c>
      <c r="C141" s="77">
        <v>-0.31566265059999998</v>
      </c>
      <c r="D141" s="15">
        <v>4.5599999999999996</v>
      </c>
      <c r="E141" s="32">
        <f t="shared" ref="E141:E144" si="74">IF(ISNUMBER(D141), (D141 - $B141) / $B141, "")</f>
        <v>-0.19718309859154931</v>
      </c>
      <c r="F141" s="18">
        <f>IF(ISNUMBER(D141), $B145 * E141, "")</f>
        <v>-19718.309859154931</v>
      </c>
      <c r="G141" s="31">
        <v>4.8499999999999996</v>
      </c>
      <c r="H141" s="32">
        <f t="shared" ref="H141:H144" si="75">IF(ISNUMBER(G141), (G141 - $B141) / $B141, "")</f>
        <v>-0.14612676056338031</v>
      </c>
      <c r="I141" s="101">
        <f>IF(ISNUMBER(G141), $B145 * H141, "")</f>
        <v>-14612.67605633803</v>
      </c>
      <c r="J141" s="15">
        <v>4.84</v>
      </c>
      <c r="K141" s="32">
        <f t="shared" ref="K141:K144" si="76">IF(ISNUMBER(J141), (J141 - $B141) / $B141, "")</f>
        <v>-0.14788732394366194</v>
      </c>
      <c r="L141" s="18">
        <f>IF(ISNUMBER(J141), $B145 * K141, "")</f>
        <v>-14788.732394366194</v>
      </c>
      <c r="M141" s="31">
        <v>4.8499999999999996</v>
      </c>
      <c r="N141" s="32">
        <f t="shared" ref="N141:N144" si="77">IF(ISNUMBER(M141), (M141 - $B141) / $B141, "")</f>
        <v>-0.14612676056338031</v>
      </c>
      <c r="O141" s="18">
        <f>IF(ISNUMBER(M141), $B145 * N141, "")</f>
        <v>-14612.67605633803</v>
      </c>
      <c r="Q141" s="239"/>
      <c r="R141" s="239"/>
      <c r="S141" s="239"/>
    </row>
    <row r="142" spans="1:19" ht="17.25" thickBot="1">
      <c r="A142" s="162" t="s">
        <v>254</v>
      </c>
      <c r="B142" s="126">
        <v>22.5</v>
      </c>
      <c r="C142" s="77">
        <v>-0.31610942250000001</v>
      </c>
      <c r="D142" s="15">
        <v>17.100000000000001</v>
      </c>
      <c r="E142" s="32">
        <f t="shared" si="74"/>
        <v>-0.23999999999999994</v>
      </c>
      <c r="F142" s="18">
        <f>IF(ISNUMBER(D142), $B145 * E142, "")</f>
        <v>-23999.999999999993</v>
      </c>
      <c r="G142" s="31">
        <v>18.600000000000001</v>
      </c>
      <c r="H142" s="32">
        <f t="shared" si="75"/>
        <v>-0.17333333333333328</v>
      </c>
      <c r="I142" s="101">
        <f>IF(ISNUMBER(G142), $B145 * H142, "")</f>
        <v>-17333.333333333328</v>
      </c>
      <c r="J142" s="15">
        <v>18</v>
      </c>
      <c r="K142" s="32">
        <f t="shared" si="76"/>
        <v>-0.2</v>
      </c>
      <c r="L142" s="18">
        <f>IF(ISNUMBER(J142), $B145 * K142, "")</f>
        <v>-20000</v>
      </c>
      <c r="M142" s="31">
        <v>17.899999999999999</v>
      </c>
      <c r="N142" s="32">
        <f t="shared" si="77"/>
        <v>-0.20444444444444451</v>
      </c>
      <c r="O142" s="18">
        <f>IF(ISNUMBER(M142), $B145 * N142, "")</f>
        <v>-20444.444444444453</v>
      </c>
      <c r="Q142" s="239"/>
      <c r="R142" s="239"/>
      <c r="S142" s="239"/>
    </row>
    <row r="143" spans="1:19">
      <c r="A143" s="162" t="s">
        <v>122</v>
      </c>
      <c r="B143" s="126">
        <v>27</v>
      </c>
      <c r="C143" s="77">
        <v>-0.3198992443</v>
      </c>
      <c r="D143" s="15">
        <v>19.8</v>
      </c>
      <c r="E143" s="32">
        <f t="shared" si="74"/>
        <v>-0.26666666666666666</v>
      </c>
      <c r="F143" s="18">
        <f>IF(ISNUMBER(D143), $B145 * E143, "")</f>
        <v>-26666.666666666668</v>
      </c>
      <c r="G143" s="31">
        <v>21</v>
      </c>
      <c r="H143" s="32">
        <f t="shared" si="75"/>
        <v>-0.22222222222222221</v>
      </c>
      <c r="I143" s="101">
        <f>IF(ISNUMBER(G143), $B145 * H143, "")</f>
        <v>-22222.222222222223</v>
      </c>
      <c r="J143" s="15">
        <v>20.7</v>
      </c>
      <c r="K143" s="32">
        <f t="shared" si="76"/>
        <v>-0.23333333333333336</v>
      </c>
      <c r="L143" s="18">
        <f>IF(ISNUMBER(J143), $B145 * K143, "")</f>
        <v>-23333.333333333336</v>
      </c>
      <c r="M143" s="31">
        <v>20.8</v>
      </c>
      <c r="N143" s="32">
        <f t="shared" si="77"/>
        <v>-0.2296296296296296</v>
      </c>
      <c r="O143" s="18">
        <f>IF(ISNUMBER(M143), $B145 * N143, "")</f>
        <v>-22962.96296296296</v>
      </c>
      <c r="Q143" s="228"/>
      <c r="R143" s="229"/>
      <c r="S143" s="230"/>
    </row>
    <row r="144" spans="1:19" ht="17.25" thickBot="1">
      <c r="A144" s="130" t="s">
        <v>172</v>
      </c>
      <c r="B144" s="131">
        <v>5.4</v>
      </c>
      <c r="C144" s="79">
        <v>-0.32075471700000002</v>
      </c>
      <c r="D144" s="24">
        <v>4.21</v>
      </c>
      <c r="E144" s="25">
        <f t="shared" si="74"/>
        <v>-0.22037037037037044</v>
      </c>
      <c r="F144" s="104">
        <f>IF(ISNUMBER(D144), $B145 * E144, "")</f>
        <v>-22037.037037037044</v>
      </c>
      <c r="G144" s="102">
        <v>4.5999999999999996</v>
      </c>
      <c r="H144" s="25">
        <f t="shared" si="75"/>
        <v>-0.14814814814814828</v>
      </c>
      <c r="I144" s="103">
        <f>IF(ISNUMBER(G144), $B145 * H144, "")</f>
        <v>-14814.814814814828</v>
      </c>
      <c r="J144" s="24">
        <v>4.38</v>
      </c>
      <c r="K144" s="25">
        <f t="shared" si="76"/>
        <v>-0.18888888888888897</v>
      </c>
      <c r="L144" s="104">
        <f>IF(ISNUMBER(J144), $B145 * K144, "")</f>
        <v>-18888.888888888898</v>
      </c>
      <c r="M144" s="102">
        <v>4.4400000000000004</v>
      </c>
      <c r="N144" s="25">
        <f t="shared" si="77"/>
        <v>-0.17777777777777776</v>
      </c>
      <c r="O144" s="104">
        <f>IF(ISNUMBER(M144), $B145 * N144, "")</f>
        <v>-17777.777777777777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-0.12753966233724087</v>
      </c>
      <c r="F145" s="28">
        <f>SUM(F125:F144)</f>
        <v>-255079.32467448176</v>
      </c>
      <c r="G145" s="26" t="s">
        <v>301</v>
      </c>
      <c r="H145" s="27">
        <f>IF(COUNT(H125:H144), SUM(H125:H144) / COUNT(H125:H144), 0)</f>
        <v>-0.10912567239109638</v>
      </c>
      <c r="I145" s="28">
        <f>SUM(I125:I144)</f>
        <v>-218251.34478219275</v>
      </c>
      <c r="J145" s="26" t="s">
        <v>301</v>
      </c>
      <c r="K145" s="27">
        <f>IF(COUNT(K125:K144), SUM(K125:K144) / COUNT(K125:K144), 0)</f>
        <v>-0.11387724687764607</v>
      </c>
      <c r="L145" s="28">
        <f>SUM(L125:L144)</f>
        <v>-227754.49375529218</v>
      </c>
      <c r="M145" s="26" t="s">
        <v>301</v>
      </c>
      <c r="N145" s="27">
        <f>IF(COUNT(N125:N144), SUM(N125:N144) / COUNT(N125:N144), 0)</f>
        <v>-0.11268963189003907</v>
      </c>
      <c r="O145" s="28">
        <f>SUM(O125:O144)</f>
        <v>-225379.26378007815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208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45310000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3.311624E-4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2021-06-13(일) 오전 00:00</v>
      </c>
      <c r="C150" s="291"/>
      <c r="D150" s="263" t="str">
        <f>TEXT($G$1, "[$-ko-KR]yyyy-mm-dd(ddd) ") &amp; "오후 14:00"</f>
        <v>2021-06-13(일) 오후 14:00</v>
      </c>
      <c r="E150" s="264"/>
      <c r="F150" s="265"/>
      <c r="G150" s="263" t="str">
        <f>TEXT($G$1, "[$-ko-KR]yyyy-mm-dd(ddd) ") &amp; "오후 19:00"</f>
        <v>2021-06-13(일) 오후 19:00</v>
      </c>
      <c r="H150" s="264"/>
      <c r="I150" s="265"/>
      <c r="J150" s="263" t="str">
        <f>TEXT($G$1, "[$-ko-KR]yyyy-mm-dd(ddd) ") &amp; "오후 21:00"</f>
        <v>2021-06-13(일) 오후 21:00</v>
      </c>
      <c r="K150" s="264"/>
      <c r="L150" s="265"/>
      <c r="M150" s="263" t="str">
        <f>TEXT($G$1+1, "[$-ko-KR]yyyy-mm-dd(ddd) ") &amp; "오전 00:00"</f>
        <v>2021-06-14(월)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9" t="s">
        <v>58</v>
      </c>
      <c r="H151" s="210" t="s">
        <v>298</v>
      </c>
      <c r="I151" s="21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284</v>
      </c>
      <c r="B152" s="124">
        <v>197</v>
      </c>
      <c r="C152" s="76">
        <v>-7.5117370899999994E-2</v>
      </c>
      <c r="D152" s="13">
        <v>187</v>
      </c>
      <c r="E152" s="14">
        <f>IF(ISNUMBER(D152), (D152 - $B152) / $B152, "")</f>
        <v>-5.0761421319796954E-2</v>
      </c>
      <c r="F152" s="16">
        <f>IF(ISNUMBER(D152), $B172 * E152, "")</f>
        <v>-5076.1421319796955</v>
      </c>
      <c r="G152" s="29">
        <v>188</v>
      </c>
      <c r="H152" s="14">
        <f>IF(ISNUMBER(G152), (G152 - $B152) / $B152, "")</f>
        <v>-4.5685279187817257E-2</v>
      </c>
      <c r="I152" s="100">
        <f>IF(ISNUMBER(G152), $B172 * H152, "")</f>
        <v>-4568.5279187817259</v>
      </c>
      <c r="J152" s="13">
        <v>187</v>
      </c>
      <c r="K152" s="14">
        <f>IF(ISNUMBER(J152), (J152 - $B152) / $B152, "")</f>
        <v>-5.0761421319796954E-2</v>
      </c>
      <c r="L152" s="16">
        <f>IF(ISNUMBER(J152), $B172 * K152, "")</f>
        <v>-5076.1421319796955</v>
      </c>
      <c r="M152" s="29">
        <v>185</v>
      </c>
      <c r="N152" s="14">
        <f>IF(ISNUMBER(M152), (M152 - $B152) / $B152, "")</f>
        <v>-6.0913705583756347E-2</v>
      </c>
      <c r="O152" s="16">
        <f>IF(ISNUMBER(M152), $B172 * N152, "")</f>
        <v>-6091.3705583756346</v>
      </c>
      <c r="Q152" s="249"/>
      <c r="R152" s="249"/>
      <c r="S152" s="249"/>
    </row>
    <row r="153" spans="1:19" ht="17.25" thickBot="1">
      <c r="A153" s="162" t="s">
        <v>54</v>
      </c>
      <c r="B153" s="126">
        <v>216</v>
      </c>
      <c r="C153" s="77">
        <v>-8.0851063799999998E-2</v>
      </c>
      <c r="D153" s="15">
        <v>213</v>
      </c>
      <c r="E153" s="32">
        <f t="shared" ref="E153:E156" si="78">IF(ISNUMBER(D153), (D153 - $B153) / $B153, "")</f>
        <v>-1.3888888888888888E-2</v>
      </c>
      <c r="F153" s="18">
        <f>IF(ISNUMBER(D153), $B172 * E153, "")</f>
        <v>-1388.8888888888889</v>
      </c>
      <c r="G153" s="31">
        <v>215</v>
      </c>
      <c r="H153" s="32">
        <f t="shared" ref="H153:H156" si="79">IF(ISNUMBER(G153), (G153 - $B153) / $B153, "")</f>
        <v>-4.6296296296296294E-3</v>
      </c>
      <c r="I153" s="101">
        <f>IF(ISNUMBER(G153), $B172 * H153, "")</f>
        <v>-462.96296296296293</v>
      </c>
      <c r="J153" s="15">
        <v>214</v>
      </c>
      <c r="K153" s="32">
        <f t="shared" ref="K153:K156" si="80">IF(ISNUMBER(J153), (J153 - $B153) / $B153, "")</f>
        <v>-9.2592592592592587E-3</v>
      </c>
      <c r="L153" s="18">
        <f>IF(ISNUMBER(J153), $B172 * K153, "")</f>
        <v>-925.92592592592587</v>
      </c>
      <c r="M153" s="31">
        <v>211</v>
      </c>
      <c r="N153" s="32">
        <f t="shared" ref="N153:N156" si="81">IF(ISNUMBER(M153), (M153 - $B153) / $B153, "")</f>
        <v>-2.3148148148148147E-2</v>
      </c>
      <c r="O153" s="18">
        <f>IF(ISNUMBER(M153), $B172 * N153, "")</f>
        <v>-2314.8148148148148</v>
      </c>
      <c r="Q153" s="249"/>
      <c r="R153" s="249"/>
      <c r="S153" s="249"/>
    </row>
    <row r="154" spans="1:19" ht="17.25" thickBot="1">
      <c r="A154" s="162" t="s">
        <v>258</v>
      </c>
      <c r="B154" s="126">
        <v>380</v>
      </c>
      <c r="C154" s="77">
        <v>-8.2125603899999997E-2</v>
      </c>
      <c r="D154" s="15">
        <v>387</v>
      </c>
      <c r="E154" s="32">
        <f t="shared" si="78"/>
        <v>1.8421052631578946E-2</v>
      </c>
      <c r="F154" s="18">
        <f>IF(ISNUMBER(D154), $B172 * E154, "")</f>
        <v>1842.1052631578946</v>
      </c>
      <c r="G154" s="31">
        <v>401</v>
      </c>
      <c r="H154" s="32">
        <f t="shared" si="79"/>
        <v>5.526315789473684E-2</v>
      </c>
      <c r="I154" s="101">
        <f>IF(ISNUMBER(G154), $B172 * H154, "")</f>
        <v>5526.3157894736842</v>
      </c>
      <c r="J154" s="15">
        <v>448</v>
      </c>
      <c r="K154" s="32">
        <f t="shared" si="80"/>
        <v>0.17894736842105263</v>
      </c>
      <c r="L154" s="18">
        <f>IF(ISNUMBER(J154), $B172 * K154, "")</f>
        <v>17894.736842105263</v>
      </c>
      <c r="M154" s="31">
        <v>409</v>
      </c>
      <c r="N154" s="32">
        <f t="shared" si="81"/>
        <v>7.6315789473684212E-2</v>
      </c>
      <c r="O154" s="18">
        <f>IF(ISNUMBER(M154), $B172 * N154, "")</f>
        <v>7631.5789473684208</v>
      </c>
      <c r="Q154" s="239"/>
      <c r="R154" s="239"/>
      <c r="S154" s="239"/>
    </row>
    <row r="155" spans="1:19" ht="17.25" thickBot="1">
      <c r="A155" s="162" t="s">
        <v>216</v>
      </c>
      <c r="B155" s="126">
        <v>231</v>
      </c>
      <c r="C155" s="77">
        <v>-8.6956521699999997E-2</v>
      </c>
      <c r="D155" s="15">
        <v>244</v>
      </c>
      <c r="E155" s="32">
        <f t="shared" si="78"/>
        <v>5.627705627705628E-2</v>
      </c>
      <c r="F155" s="18">
        <f>IF(ISNUMBER(D155), $B172 * E155, "")</f>
        <v>5627.7056277056281</v>
      </c>
      <c r="G155" s="31">
        <v>252</v>
      </c>
      <c r="H155" s="32">
        <f t="shared" si="79"/>
        <v>9.0909090909090912E-2</v>
      </c>
      <c r="I155" s="101">
        <f>IF(ISNUMBER(G155), $B172 * H155, "")</f>
        <v>9090.9090909090919</v>
      </c>
      <c r="J155" s="15">
        <v>252</v>
      </c>
      <c r="K155" s="32">
        <f t="shared" si="80"/>
        <v>9.0909090909090912E-2</v>
      </c>
      <c r="L155" s="18">
        <f>IF(ISNUMBER(J155), $B172 * K155, "")</f>
        <v>9090.9090909090919</v>
      </c>
      <c r="M155" s="31">
        <v>250</v>
      </c>
      <c r="N155" s="32">
        <f t="shared" si="81"/>
        <v>8.2251082251082255E-2</v>
      </c>
      <c r="O155" s="18">
        <f>IF(ISNUMBER(M155), $B172 * N155, "")</f>
        <v>8225.1082251082262</v>
      </c>
      <c r="Q155" s="239"/>
      <c r="R155" s="239"/>
      <c r="S155" s="239"/>
    </row>
    <row r="156" spans="1:19" ht="17.25" thickBot="1">
      <c r="A156" s="163" t="s">
        <v>170</v>
      </c>
      <c r="B156" s="128">
        <v>237</v>
      </c>
      <c r="C156" s="78">
        <v>-9.5419847299999999E-2</v>
      </c>
      <c r="D156" s="20">
        <v>231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232</v>
      </c>
      <c r="H156" s="21">
        <f t="shared" si="79"/>
        <v>-2.1097046413502109E-2</v>
      </c>
      <c r="I156" s="105">
        <f>IF(ISNUMBER(G156), $B172 * H156, "")</f>
        <v>-2109.7046413502107</v>
      </c>
      <c r="J156" s="20">
        <v>232</v>
      </c>
      <c r="K156" s="21">
        <f t="shared" si="80"/>
        <v>-2.1097046413502109E-2</v>
      </c>
      <c r="L156" s="22">
        <f>IF(ISNUMBER(J156), $B172 * K156, "")</f>
        <v>-2109.7046413502107</v>
      </c>
      <c r="M156" s="30">
        <v>256</v>
      </c>
      <c r="N156" s="21">
        <f t="shared" si="81"/>
        <v>8.0168776371308023E-2</v>
      </c>
      <c r="O156" s="22">
        <f>IF(ISNUMBER(M156), $B172 * N156, "")</f>
        <v>8016.8776371308022</v>
      </c>
      <c r="Q156" s="239"/>
      <c r="R156" s="239"/>
      <c r="S156" s="239"/>
    </row>
    <row r="157" spans="1:19" ht="17.25" thickBot="1">
      <c r="A157" s="162" t="s">
        <v>192</v>
      </c>
      <c r="B157" s="129">
        <v>909</v>
      </c>
      <c r="C157" s="80">
        <v>-9.5522388099999994E-2</v>
      </c>
      <c r="D157" s="106">
        <v>976</v>
      </c>
      <c r="E157" s="107">
        <f>IF(ISNUMBER(D157), (D157 - $B157) / $B157, "")</f>
        <v>7.3707370737073702E-2</v>
      </c>
      <c r="F157" s="108">
        <f>IF(ISNUMBER(D157), $B172 * E157, "")</f>
        <v>7370.7370737073697</v>
      </c>
      <c r="G157" s="109">
        <v>973</v>
      </c>
      <c r="H157" s="107">
        <f>IF(ISNUMBER(G157), (G157 - $B157) / $B157, "")</f>
        <v>7.0407040704070403E-2</v>
      </c>
      <c r="I157" s="110">
        <f>IF(ISNUMBER(G157), $B172 * H157, "")</f>
        <v>7040.7040704070405</v>
      </c>
      <c r="J157" s="106">
        <v>979</v>
      </c>
      <c r="K157" s="107">
        <f>IF(ISNUMBER(J157), (J157 - $B157) / $B157, "")</f>
        <v>7.7007700770077014E-2</v>
      </c>
      <c r="L157" s="108">
        <f>IF(ISNUMBER(J157), $B172 * K157, "")</f>
        <v>7700.7700770077017</v>
      </c>
      <c r="M157" s="109">
        <v>957</v>
      </c>
      <c r="N157" s="107">
        <f>IF(ISNUMBER(M157), (M157 - $B157) / $B157, "")</f>
        <v>5.2805280528052806E-2</v>
      </c>
      <c r="O157" s="108">
        <f>IF(ISNUMBER(M157), $B172 * N157, "")</f>
        <v>5280.5280528052808</v>
      </c>
      <c r="Q157" s="239"/>
      <c r="R157" s="239"/>
      <c r="S157" s="239"/>
    </row>
    <row r="158" spans="1:19" ht="17.25" thickBot="1">
      <c r="A158" s="162" t="s">
        <v>182</v>
      </c>
      <c r="B158" s="126">
        <v>226</v>
      </c>
      <c r="C158" s="77">
        <v>-9.6000000000000002E-2</v>
      </c>
      <c r="D158" s="15">
        <v>221</v>
      </c>
      <c r="E158" s="32">
        <f t="shared" ref="E158:E161" si="82">IF(ISNUMBER(D158), (D158 - $B158) / $B158, "")</f>
        <v>-2.2123893805309734E-2</v>
      </c>
      <c r="F158" s="18">
        <f>IF(ISNUMBER(D158), $B172 * E158, "")</f>
        <v>-2212.3893805309735</v>
      </c>
      <c r="G158" s="31">
        <v>225</v>
      </c>
      <c r="H158" s="32">
        <f t="shared" ref="H158:H161" si="83">IF(ISNUMBER(G158), (G158 - $B158) / $B158, "")</f>
        <v>-4.4247787610619468E-3</v>
      </c>
      <c r="I158" s="101">
        <f>IF(ISNUMBER(G158), $B172 * H158, "")</f>
        <v>-442.47787610619469</v>
      </c>
      <c r="J158" s="15">
        <v>225</v>
      </c>
      <c r="K158" s="32">
        <f t="shared" ref="K158:K161" si="84">IF(ISNUMBER(J158), (J158 - $B158) / $B158, "")</f>
        <v>-4.4247787610619468E-3</v>
      </c>
      <c r="L158" s="18">
        <f>IF(ISNUMBER(J158), $B172 * K158, "")</f>
        <v>-442.47787610619469</v>
      </c>
      <c r="M158" s="31">
        <v>222</v>
      </c>
      <c r="N158" s="32">
        <f t="shared" ref="N158:N161" si="85">IF(ISNUMBER(M158), (M158 - $B158) / $B158, "")</f>
        <v>-1.7699115044247787E-2</v>
      </c>
      <c r="O158" s="18">
        <f>IF(ISNUMBER(M158), $B172 * N158, "")</f>
        <v>-1769.9115044247787</v>
      </c>
      <c r="Q158" s="239"/>
      <c r="R158" s="239"/>
      <c r="S158" s="239"/>
    </row>
    <row r="159" spans="1:19" ht="17.25" thickBot="1">
      <c r="A159" s="162" t="s">
        <v>256</v>
      </c>
      <c r="B159" s="126">
        <v>138</v>
      </c>
      <c r="C159" s="77">
        <v>-9.8039215700000001E-2</v>
      </c>
      <c r="D159" s="15">
        <v>132</v>
      </c>
      <c r="E159" s="32">
        <f t="shared" si="82"/>
        <v>-4.3478260869565216E-2</v>
      </c>
      <c r="F159" s="18">
        <f>IF(ISNUMBER(D159), $B172 * E159, "")</f>
        <v>-4347.826086956522</v>
      </c>
      <c r="G159" s="31">
        <v>133</v>
      </c>
      <c r="H159" s="32">
        <f t="shared" si="83"/>
        <v>-3.6231884057971016E-2</v>
      </c>
      <c r="I159" s="101">
        <f>IF(ISNUMBER(G159), $B172 * H159, "")</f>
        <v>-3623.1884057971015</v>
      </c>
      <c r="J159" s="15">
        <v>135</v>
      </c>
      <c r="K159" s="32">
        <f t="shared" si="84"/>
        <v>-2.1739130434782608E-2</v>
      </c>
      <c r="L159" s="18">
        <f>IF(ISNUMBER(J159), $B172 * K159, "")</f>
        <v>-2173.913043478261</v>
      </c>
      <c r="M159" s="31">
        <v>135</v>
      </c>
      <c r="N159" s="32">
        <f t="shared" si="85"/>
        <v>-2.1739130434782608E-2</v>
      </c>
      <c r="O159" s="18">
        <f>IF(ISNUMBER(M159), $B172 * N159, "")</f>
        <v>-2173.913043478261</v>
      </c>
      <c r="Q159" s="239"/>
      <c r="R159" s="239"/>
      <c r="S159" s="239"/>
    </row>
    <row r="160" spans="1:19" ht="17.25" thickBot="1">
      <c r="A160" s="162" t="s">
        <v>246</v>
      </c>
      <c r="B160" s="126">
        <v>236</v>
      </c>
      <c r="C160" s="77">
        <v>-9.9236641200000003E-2</v>
      </c>
      <c r="D160" s="15">
        <v>248</v>
      </c>
      <c r="E160" s="32">
        <f t="shared" si="82"/>
        <v>5.0847457627118647E-2</v>
      </c>
      <c r="F160" s="18">
        <f>IF(ISNUMBER(D160), $B172 * E160, "")</f>
        <v>5084.7457627118647</v>
      </c>
      <c r="G160" s="31">
        <v>253</v>
      </c>
      <c r="H160" s="32">
        <f t="shared" si="83"/>
        <v>7.2033898305084748E-2</v>
      </c>
      <c r="I160" s="101">
        <f>IF(ISNUMBER(G160), $B172 * H160, "")</f>
        <v>7203.3898305084749</v>
      </c>
      <c r="J160" s="15">
        <v>251</v>
      </c>
      <c r="K160" s="32">
        <f t="shared" si="84"/>
        <v>6.3559322033898302E-2</v>
      </c>
      <c r="L160" s="18">
        <f>IF(ISNUMBER(J160), $B172 * K160, "")</f>
        <v>6355.9322033898306</v>
      </c>
      <c r="M160" s="31">
        <v>250</v>
      </c>
      <c r="N160" s="32">
        <f t="shared" si="85"/>
        <v>5.9322033898305086E-2</v>
      </c>
      <c r="O160" s="18">
        <f>IF(ISNUMBER(M160), $B172 * N160, "")</f>
        <v>5932.203389830509</v>
      </c>
      <c r="Q160" s="33"/>
      <c r="R160" s="33"/>
    </row>
    <row r="161" spans="1:19" ht="17.25" thickBot="1">
      <c r="A161" s="130" t="s">
        <v>200</v>
      </c>
      <c r="B161" s="131">
        <v>151</v>
      </c>
      <c r="C161" s="79">
        <v>-0.12716763010000001</v>
      </c>
      <c r="D161" s="24">
        <v>158</v>
      </c>
      <c r="E161" s="25">
        <f t="shared" si="82"/>
        <v>4.6357615894039736E-2</v>
      </c>
      <c r="F161" s="104">
        <f>IF(ISNUMBER(D161), $B172 * E161, "")</f>
        <v>4635.7615894039736</v>
      </c>
      <c r="G161" s="102">
        <v>161</v>
      </c>
      <c r="H161" s="25">
        <f t="shared" si="83"/>
        <v>6.6225165562913912E-2</v>
      </c>
      <c r="I161" s="103">
        <f>IF(ISNUMBER(G161), $B172 * H161, "")</f>
        <v>6622.5165562913917</v>
      </c>
      <c r="J161" s="24">
        <v>161</v>
      </c>
      <c r="K161" s="25">
        <f t="shared" si="84"/>
        <v>6.6225165562913912E-2</v>
      </c>
      <c r="L161" s="104">
        <f>IF(ISNUMBER(J161), $B172 * K161, "")</f>
        <v>6622.5165562913917</v>
      </c>
      <c r="M161" s="102">
        <v>160</v>
      </c>
      <c r="N161" s="25">
        <f t="shared" si="85"/>
        <v>5.9602649006622516E-2</v>
      </c>
      <c r="O161" s="104">
        <f>IF(ISNUMBER(M161), $B172 * N161, "")</f>
        <v>5960.2649006622514</v>
      </c>
      <c r="Q161" s="240"/>
      <c r="R161" s="241"/>
      <c r="S161" s="242"/>
    </row>
    <row r="162" spans="1:19">
      <c r="A162" s="161" t="s">
        <v>116</v>
      </c>
      <c r="B162" s="124">
        <v>313</v>
      </c>
      <c r="C162" s="76">
        <v>-0.13055555560000001</v>
      </c>
      <c r="D162" s="13">
        <v>303</v>
      </c>
      <c r="E162" s="14">
        <f>IF(ISNUMBER(D162), (D162 - $B162) / $B162, "")</f>
        <v>-3.1948881789137379E-2</v>
      </c>
      <c r="F162" s="16">
        <f>IF(ISNUMBER(D162), $B172 * E162, "")</f>
        <v>-3194.8881789137381</v>
      </c>
      <c r="G162" s="29">
        <v>305</v>
      </c>
      <c r="H162" s="14">
        <f>IF(ISNUMBER(G162), (G162 - $B162) / $B162, "")</f>
        <v>-2.5559105431309903E-2</v>
      </c>
      <c r="I162" s="100">
        <f>IF(ISNUMBER(G162), $B172 * H162, "")</f>
        <v>-2555.9105431309904</v>
      </c>
      <c r="J162" s="13">
        <v>303</v>
      </c>
      <c r="K162" s="14">
        <f>IF(ISNUMBER(J162), (J162 - $B162) / $B162, "")</f>
        <v>-3.1948881789137379E-2</v>
      </c>
      <c r="L162" s="16">
        <f>IF(ISNUMBER(J162), $B172 * K162, "")</f>
        <v>-3194.8881789137381</v>
      </c>
      <c r="M162" s="29">
        <v>297</v>
      </c>
      <c r="N162" s="14">
        <f>IF(ISNUMBER(M162), (M162 - $B162) / $B162, "")</f>
        <v>-5.1118210862619806E-2</v>
      </c>
      <c r="O162" s="16">
        <f>IF(ISNUMBER(M162), $B172 * N162, "")</f>
        <v>-5111.8210862619808</v>
      </c>
      <c r="Q162" s="243"/>
      <c r="R162" s="244"/>
      <c r="S162" s="245"/>
    </row>
    <row r="163" spans="1:19" ht="17.25" thickBot="1">
      <c r="A163" s="162" t="s">
        <v>262</v>
      </c>
      <c r="B163" s="126">
        <v>458</v>
      </c>
      <c r="C163" s="77">
        <v>-0.13257575760000001</v>
      </c>
      <c r="D163" s="15">
        <v>442</v>
      </c>
      <c r="E163" s="32">
        <f t="shared" ref="E163:E166" si="86">IF(ISNUMBER(D163), (D163 - $B163) / $B163, "")</f>
        <v>-3.4934497816593885E-2</v>
      </c>
      <c r="F163" s="18">
        <f>IF(ISNUMBER(D163), $B172 * E163, "")</f>
        <v>-3493.4497816593885</v>
      </c>
      <c r="G163" s="31">
        <v>445</v>
      </c>
      <c r="H163" s="32">
        <f t="shared" ref="H163:H166" si="87">IF(ISNUMBER(G163), (G163 - $B163) / $B163, "")</f>
        <v>-2.8384279475982533E-2</v>
      </c>
      <c r="I163" s="101">
        <f>IF(ISNUMBER(G163), $B172 * H163, "")</f>
        <v>-2838.4279475982535</v>
      </c>
      <c r="J163" s="15">
        <v>452</v>
      </c>
      <c r="K163" s="32">
        <f t="shared" ref="K163:K166" si="88">IF(ISNUMBER(J163), (J163 - $B163) / $B163, "")</f>
        <v>-1.3100436681222707E-2</v>
      </c>
      <c r="L163" s="18">
        <f>IF(ISNUMBER(J163), $B172 * K163, "")</f>
        <v>-1310.0436681222707</v>
      </c>
      <c r="M163" s="31">
        <v>453</v>
      </c>
      <c r="N163" s="32">
        <f t="shared" ref="N163:N166" si="89">IF(ISNUMBER(M163), (M163 - $B163) / $B163, "")</f>
        <v>-1.0917030567685589E-2</v>
      </c>
      <c r="O163" s="18">
        <f>IF(ISNUMBER(M163), $B172 * N163, "")</f>
        <v>-1091.703056768559</v>
      </c>
      <c r="Q163" s="246"/>
      <c r="R163" s="247"/>
      <c r="S163" s="248"/>
    </row>
    <row r="164" spans="1:19" ht="17.25" thickBot="1">
      <c r="A164" s="162" t="s">
        <v>112</v>
      </c>
      <c r="B164" s="126">
        <v>132</v>
      </c>
      <c r="C164" s="77">
        <v>-0.14838709680000001</v>
      </c>
      <c r="D164" s="15">
        <v>124</v>
      </c>
      <c r="E164" s="32">
        <f t="shared" si="86"/>
        <v>-6.0606060606060608E-2</v>
      </c>
      <c r="F164" s="18">
        <f>IF(ISNUMBER(D164), $B172 * E164, "")</f>
        <v>-6060.606060606061</v>
      </c>
      <c r="G164" s="31">
        <v>124</v>
      </c>
      <c r="H164" s="32">
        <f t="shared" si="87"/>
        <v>-6.0606060606060608E-2</v>
      </c>
      <c r="I164" s="101">
        <f>IF(ISNUMBER(G164), $B172 * H164, "")</f>
        <v>-6060.606060606061</v>
      </c>
      <c r="J164" s="15">
        <v>125</v>
      </c>
      <c r="K164" s="32">
        <f t="shared" si="88"/>
        <v>-5.3030303030303032E-2</v>
      </c>
      <c r="L164" s="18">
        <f>IF(ISNUMBER(J164), $B172 * K164, "")</f>
        <v>-5303.030303030303</v>
      </c>
      <c r="M164" s="31">
        <v>124</v>
      </c>
      <c r="N164" s="32">
        <f t="shared" si="89"/>
        <v>-6.0606060606060608E-2</v>
      </c>
      <c r="O164" s="18">
        <f>IF(ISNUMBER(M164), $B172 * N164, "")</f>
        <v>-6060.606060606061</v>
      </c>
      <c r="Q164" s="239"/>
      <c r="R164" s="239"/>
      <c r="S164" s="239"/>
    </row>
    <row r="165" spans="1:19" ht="17.25" thickBot="1">
      <c r="A165" s="162" t="s">
        <v>82</v>
      </c>
      <c r="B165" s="126">
        <v>810</v>
      </c>
      <c r="C165" s="77">
        <v>-0.1553701773</v>
      </c>
      <c r="D165" s="15">
        <v>766</v>
      </c>
      <c r="E165" s="32">
        <f t="shared" si="86"/>
        <v>-5.4320987654320987E-2</v>
      </c>
      <c r="F165" s="18">
        <f>IF(ISNUMBER(D165), $B172 * E165, "")</f>
        <v>-5432.0987654320988</v>
      </c>
      <c r="G165" s="31">
        <v>783</v>
      </c>
      <c r="H165" s="32">
        <f t="shared" si="87"/>
        <v>-3.3333333333333333E-2</v>
      </c>
      <c r="I165" s="101">
        <f>IF(ISNUMBER(G165), $B172 * H165, "")</f>
        <v>-3333.3333333333335</v>
      </c>
      <c r="J165" s="15">
        <v>784</v>
      </c>
      <c r="K165" s="32">
        <f t="shared" si="88"/>
        <v>-3.2098765432098768E-2</v>
      </c>
      <c r="L165" s="18">
        <f>IF(ISNUMBER(J165), $B172 * K165, "")</f>
        <v>-3209.8765432098767</v>
      </c>
      <c r="M165" s="31">
        <v>761</v>
      </c>
      <c r="N165" s="32">
        <f t="shared" si="89"/>
        <v>-6.0493827160493827E-2</v>
      </c>
      <c r="O165" s="18">
        <f>IF(ISNUMBER(M165), $B172 * N165, "")</f>
        <v>-6049.3827160493829</v>
      </c>
      <c r="Q165" s="249"/>
      <c r="R165" s="249"/>
      <c r="S165" s="249"/>
    </row>
    <row r="166" spans="1:19" ht="17.25" thickBot="1">
      <c r="A166" s="163" t="s">
        <v>226</v>
      </c>
      <c r="B166" s="128">
        <v>200</v>
      </c>
      <c r="C166" s="78">
        <v>-0.1902834008</v>
      </c>
      <c r="D166" s="20">
        <v>185</v>
      </c>
      <c r="E166" s="21">
        <f t="shared" si="86"/>
        <v>-7.4999999999999997E-2</v>
      </c>
      <c r="F166" s="22">
        <f>IF(ISNUMBER(D166), $B172 * E166, "")</f>
        <v>-7500</v>
      </c>
      <c r="G166" s="30">
        <v>186</v>
      </c>
      <c r="H166" s="21">
        <f t="shared" si="87"/>
        <v>-7.0000000000000007E-2</v>
      </c>
      <c r="I166" s="105">
        <f>IF(ISNUMBER(G166), $B172 * H166, "")</f>
        <v>-7000.0000000000009</v>
      </c>
      <c r="J166" s="20">
        <v>182</v>
      </c>
      <c r="K166" s="21">
        <f t="shared" si="88"/>
        <v>-0.09</v>
      </c>
      <c r="L166" s="22">
        <f>IF(ISNUMBER(J166), $B172 * K166, "")</f>
        <v>-9000</v>
      </c>
      <c r="M166" s="30">
        <v>185</v>
      </c>
      <c r="N166" s="21">
        <f t="shared" si="89"/>
        <v>-7.4999999999999997E-2</v>
      </c>
      <c r="O166" s="22">
        <f>IF(ISNUMBER(M166), $B172 * N166, "")</f>
        <v>-7500</v>
      </c>
      <c r="Q166" s="249"/>
      <c r="R166" s="249"/>
      <c r="S166" s="249"/>
    </row>
    <row r="167" spans="1:19" ht="17.25" thickBot="1">
      <c r="A167" s="162" t="s">
        <v>174</v>
      </c>
      <c r="B167" s="129">
        <v>115</v>
      </c>
      <c r="C167" s="80">
        <v>-0.1958041958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105</v>
      </c>
      <c r="H167" s="107">
        <f>IF(ISNUMBER(G167), (G167 - $B167) / $B167, "")</f>
        <v>-8.6956521739130432E-2</v>
      </c>
      <c r="I167" s="110">
        <f>IF(ISNUMBER(G167), $B172 * H167, "")</f>
        <v>-8695.652173913044</v>
      </c>
      <c r="J167" s="106">
        <v>104</v>
      </c>
      <c r="K167" s="107">
        <f>IF(ISNUMBER(J167), (J167 - $B167) / $B167, "")</f>
        <v>-9.5652173913043481E-2</v>
      </c>
      <c r="L167" s="108">
        <f>IF(ISNUMBER(J167), $B172 * K167, "")</f>
        <v>-9565.217391304348</v>
      </c>
      <c r="M167" s="109">
        <v>104</v>
      </c>
      <c r="N167" s="107">
        <f>IF(ISNUMBER(M167), (M167 - $B167) / $B167, "")</f>
        <v>-9.5652173913043481E-2</v>
      </c>
      <c r="O167" s="108">
        <f>IF(ISNUMBER(M167), $B172 * N167, "")</f>
        <v>-9565.217391304348</v>
      </c>
      <c r="Q167" s="239"/>
      <c r="R167" s="239"/>
      <c r="S167" s="239"/>
    </row>
    <row r="168" spans="1:19" ht="17.25" thickBot="1">
      <c r="A168" s="162" t="s">
        <v>162</v>
      </c>
      <c r="B168" s="126">
        <v>535</v>
      </c>
      <c r="C168" s="77">
        <v>-0.2464788732</v>
      </c>
      <c r="D168" s="15">
        <v>421</v>
      </c>
      <c r="E168" s="32">
        <f t="shared" ref="E168:E171" si="90">IF(ISNUMBER(D168), (D168 - $B168) / $B168, "")</f>
        <v>-0.21308411214953271</v>
      </c>
      <c r="F168" s="18">
        <f>IF(ISNUMBER(D168), $B172 * E168, "")</f>
        <v>-21308.41121495327</v>
      </c>
      <c r="G168" s="31">
        <v>452</v>
      </c>
      <c r="H168" s="32">
        <f t="shared" ref="H168:H171" si="91">IF(ISNUMBER(G168), (G168 - $B168) / $B168, "")</f>
        <v>-0.15514018691588785</v>
      </c>
      <c r="I168" s="101">
        <f>IF(ISNUMBER(G168), $B172 * H168, "")</f>
        <v>-15514.018691588784</v>
      </c>
      <c r="J168" s="15">
        <v>445</v>
      </c>
      <c r="K168" s="32">
        <f t="shared" ref="K168:K171" si="92">IF(ISNUMBER(J168), (J168 - $B168) / $B168, "")</f>
        <v>-0.16822429906542055</v>
      </c>
      <c r="L168" s="18">
        <f>IF(ISNUMBER(J168), $B172 * K168, "")</f>
        <v>-16822.429906542056</v>
      </c>
      <c r="M168" s="31">
        <v>452</v>
      </c>
      <c r="N168" s="32">
        <f t="shared" ref="N168:N171" si="93">IF(ISNUMBER(M168), (M168 - $B168) / $B168, "")</f>
        <v>-0.15514018691588785</v>
      </c>
      <c r="O168" s="18">
        <f>IF(ISNUMBER(M168), $B172 * N168, "")</f>
        <v>-15514.018691588784</v>
      </c>
      <c r="Q168" s="239"/>
      <c r="R168" s="239"/>
      <c r="S168" s="239"/>
    </row>
    <row r="169" spans="1:19" ht="17.25" thickBot="1">
      <c r="A169" s="162" t="s">
        <v>234</v>
      </c>
      <c r="B169" s="126">
        <v>313</v>
      </c>
      <c r="C169" s="77">
        <v>-0.2918552036</v>
      </c>
      <c r="D169" s="15">
        <v>269</v>
      </c>
      <c r="E169" s="32">
        <f t="shared" si="90"/>
        <v>-0.14057507987220447</v>
      </c>
      <c r="F169" s="18">
        <f>IF(ISNUMBER(D169), $B172 * E169, "")</f>
        <v>-14057.507987220446</v>
      </c>
      <c r="G169" s="31">
        <v>284</v>
      </c>
      <c r="H169" s="32">
        <f t="shared" si="91"/>
        <v>-9.2651757188498399E-2</v>
      </c>
      <c r="I169" s="101">
        <f>IF(ISNUMBER(G169), $B172 * H169, "")</f>
        <v>-9265.1757188498395</v>
      </c>
      <c r="J169" s="15">
        <v>284</v>
      </c>
      <c r="K169" s="32">
        <f t="shared" si="92"/>
        <v>-9.2651757188498399E-2</v>
      </c>
      <c r="L169" s="18">
        <f>IF(ISNUMBER(J169), $B172 * K169, "")</f>
        <v>-9265.1757188498395</v>
      </c>
      <c r="M169" s="31">
        <v>285</v>
      </c>
      <c r="N169" s="32">
        <f t="shared" si="93"/>
        <v>-8.9456869009584661E-2</v>
      </c>
      <c r="O169" s="18">
        <f>IF(ISNUMBER(M169), $B172 * N169, "")</f>
        <v>-8945.6869009584661</v>
      </c>
      <c r="Q169" s="239"/>
      <c r="R169" s="239"/>
      <c r="S169" s="239"/>
    </row>
    <row r="170" spans="1:19">
      <c r="A170" s="162" t="s">
        <v>252</v>
      </c>
      <c r="B170" s="126">
        <v>116</v>
      </c>
      <c r="C170" s="77">
        <v>-0.29268292680000002</v>
      </c>
      <c r="D170" s="15">
        <v>88.5</v>
      </c>
      <c r="E170" s="32">
        <f t="shared" si="90"/>
        <v>-0.23706896551724138</v>
      </c>
      <c r="F170" s="18">
        <f>IF(ISNUMBER(D170), $B172 * E170, "")</f>
        <v>-23706.896551724138</v>
      </c>
      <c r="G170" s="31">
        <v>89.3</v>
      </c>
      <c r="H170" s="32">
        <f t="shared" si="91"/>
        <v>-0.23017241379310346</v>
      </c>
      <c r="I170" s="101">
        <f>IF(ISNUMBER(G170), $B172 * H170, "")</f>
        <v>-23017.241379310348</v>
      </c>
      <c r="J170" s="15">
        <v>89.1</v>
      </c>
      <c r="K170" s="32">
        <f t="shared" si="92"/>
        <v>-0.23189655172413798</v>
      </c>
      <c r="L170" s="18">
        <f>IF(ISNUMBER(J170), $B172 * K170, "")</f>
        <v>-23189.655172413797</v>
      </c>
      <c r="M170" s="31">
        <v>89.9</v>
      </c>
      <c r="N170" s="32">
        <f t="shared" si="93"/>
        <v>-0.22499999999999995</v>
      </c>
      <c r="O170" s="18">
        <f>IF(ISNUMBER(M170), $B172 * N170, "")</f>
        <v>-22499.999999999996</v>
      </c>
      <c r="Q170" s="228"/>
      <c r="R170" s="229"/>
      <c r="S170" s="230"/>
    </row>
    <row r="171" spans="1:19" ht="17.25" thickBot="1">
      <c r="A171" s="130" t="s">
        <v>208</v>
      </c>
      <c r="B171" s="131">
        <v>103</v>
      </c>
      <c r="C171" s="79">
        <v>-0.30872483220000002</v>
      </c>
      <c r="D171" s="24">
        <v>78.2</v>
      </c>
      <c r="E171" s="25">
        <f t="shared" si="90"/>
        <v>-0.24077669902912618</v>
      </c>
      <c r="F171" s="104">
        <f>IF(ISNUMBER(D171), $B172 * E171, "")</f>
        <v>-24077.669902912618</v>
      </c>
      <c r="G171" s="102">
        <v>82.1</v>
      </c>
      <c r="H171" s="25">
        <f t="shared" si="91"/>
        <v>-0.20291262135922336</v>
      </c>
      <c r="I171" s="103">
        <f>IF(ISNUMBER(G171), $B172 * H171, "")</f>
        <v>-20291.262135922338</v>
      </c>
      <c r="J171" s="24">
        <v>82.1</v>
      </c>
      <c r="K171" s="25">
        <f t="shared" si="92"/>
        <v>-0.20291262135922336</v>
      </c>
      <c r="L171" s="104">
        <f>IF(ISNUMBER(J171), $B172 * K171, "")</f>
        <v>-20291.262135922338</v>
      </c>
      <c r="M171" s="102">
        <v>84.9</v>
      </c>
      <c r="N171" s="25">
        <f t="shared" si="93"/>
        <v>-0.17572815533980576</v>
      </c>
      <c r="O171" s="104">
        <f>IF(ISNUMBER(M171), $B172 * N171, "")</f>
        <v>-17572.815533980578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-5.2522378244529599E-2</v>
      </c>
      <c r="F172" s="28">
        <f>SUM(F152:F171)</f>
        <v>-105044.75648905917</v>
      </c>
      <c r="G172" s="26" t="s">
        <v>301</v>
      </c>
      <c r="H172" s="27">
        <f>IF(COUNT(H152:H171), SUM(H152:H171) / COUNT(H152:H171), 0)</f>
        <v>-3.7147327225830751E-2</v>
      </c>
      <c r="I172" s="28">
        <f>SUM(I152:I171)</f>
        <v>-74294.65445166151</v>
      </c>
      <c r="J172" s="26" t="s">
        <v>301</v>
      </c>
      <c r="K172" s="27">
        <f>IF(COUNT(K152:K171), SUM(K152:K171) / COUNT(K152:K171), 0)</f>
        <v>-3.2107438933722789E-2</v>
      </c>
      <c r="L172" s="28">
        <f>SUM(L152:L171)</f>
        <v>-64214.877867445568</v>
      </c>
      <c r="M172" s="26" t="s">
        <v>301</v>
      </c>
      <c r="N172" s="27">
        <f>IF(COUNT(N152:N171), SUM(N152:N171) / COUNT(N152:N171), 0)</f>
        <v>-3.5607350102853076E-2</v>
      </c>
      <c r="O172" s="28">
        <f>SUM(O152:O171)</f>
        <v>-71214.700205706147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208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45310000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3.311624E-4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2021-06-13(일) 오전 00:00</v>
      </c>
      <c r="C177" s="291"/>
      <c r="D177" s="263" t="str">
        <f>TEXT($G$1, "[$-ko-KR]yyyy-mm-dd(ddd) ") &amp; "오후 14:00"</f>
        <v>2021-06-13(일) 오후 14:00</v>
      </c>
      <c r="E177" s="264"/>
      <c r="F177" s="265"/>
      <c r="G177" s="263" t="str">
        <f>TEXT($G$1, "[$-ko-KR]yyyy-mm-dd(ddd) ") &amp; "오후 19:00"</f>
        <v>2021-06-13(일) 오후 19:00</v>
      </c>
      <c r="H177" s="264"/>
      <c r="I177" s="265"/>
      <c r="J177" s="263" t="str">
        <f>TEXT($G$1, "[$-ko-KR]yyyy-mm-dd(ddd) ") &amp; "오후 21:00"</f>
        <v>2021-06-13(일) 오후 21:00</v>
      </c>
      <c r="K177" s="264"/>
      <c r="L177" s="265"/>
      <c r="M177" s="263" t="str">
        <f>TEXT($G$1+1, "[$-ko-KR]yyyy-mm-dd(ddd) ") &amp; "오전 00:00"</f>
        <v>2021-06-14(월)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9" t="s">
        <v>58</v>
      </c>
      <c r="H178" s="210" t="s">
        <v>298</v>
      </c>
      <c r="I178" s="21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238</v>
      </c>
      <c r="B179" s="124">
        <v>88</v>
      </c>
      <c r="C179" s="76">
        <v>-0.18518518519999999</v>
      </c>
      <c r="D179" s="13">
        <v>79</v>
      </c>
      <c r="E179" s="14">
        <f>IF(ISNUMBER(D179), (D179 - $B179) / $B179, "")</f>
        <v>-0.10227272727272728</v>
      </c>
      <c r="F179" s="16">
        <f>IF(ISNUMBER(D179), $B199 * E179, "")</f>
        <v>-10227.272727272728</v>
      </c>
      <c r="G179" s="29">
        <v>82.6</v>
      </c>
      <c r="H179" s="14">
        <f>IF(ISNUMBER(G179), (G179 - $B179) / $B179, "")</f>
        <v>-6.1363636363636426E-2</v>
      </c>
      <c r="I179" s="100">
        <f>IF(ISNUMBER(G179), $B199 * H179, "")</f>
        <v>-6136.3636363636424</v>
      </c>
      <c r="J179" s="13">
        <v>81</v>
      </c>
      <c r="K179" s="14">
        <f>IF(ISNUMBER(J179), (J179 - $B179) / $B179, "")</f>
        <v>-7.9545454545454544E-2</v>
      </c>
      <c r="L179" s="16">
        <f>IF(ISNUMBER(J179), $B199 * K179, "")</f>
        <v>-7954.545454545454</v>
      </c>
      <c r="M179" s="29">
        <v>81.2</v>
      </c>
      <c r="N179" s="14">
        <f>IF(ISNUMBER(M179), (M179 - $B179) / $B179, "")</f>
        <v>-7.7272727272727243E-2</v>
      </c>
      <c r="O179" s="16">
        <f>IF(ISNUMBER(M179), $B199 * N179, "")</f>
        <v>-7727.2727272727243</v>
      </c>
      <c r="Q179" s="249"/>
      <c r="R179" s="249"/>
      <c r="S179" s="249"/>
    </row>
    <row r="180" spans="1:19" ht="17.25" thickBot="1">
      <c r="A180" s="162" t="s">
        <v>240</v>
      </c>
      <c r="B180" s="126">
        <v>84.6</v>
      </c>
      <c r="C180" s="77">
        <v>-0.1865384615</v>
      </c>
      <c r="D180" s="15">
        <v>84.5</v>
      </c>
      <c r="E180" s="32">
        <f t="shared" ref="E180:E183" si="94">IF(ISNUMBER(D180), (D180 - $B180) / $B180, "")</f>
        <v>-1.1820330969266469E-3</v>
      </c>
      <c r="F180" s="18">
        <f>IF(ISNUMBER(D180), $B199 * E180, "")</f>
        <v>-118.20330969266469</v>
      </c>
      <c r="G180" s="31">
        <v>80</v>
      </c>
      <c r="H180" s="32">
        <f t="shared" ref="H180:H183" si="95">IF(ISNUMBER(G180), (G180 - $B180) / $B180, "")</f>
        <v>-5.4373522458628781E-2</v>
      </c>
      <c r="I180" s="101">
        <f>IF(ISNUMBER(G180), $B199 * H180, "")</f>
        <v>-5437.3522458628777</v>
      </c>
      <c r="J180" s="15">
        <v>81.8</v>
      </c>
      <c r="K180" s="32">
        <f t="shared" ref="K180:K183" si="96">IF(ISNUMBER(J180), (J180 - $B180) / $B180, "")</f>
        <v>-3.3096926713947962E-2</v>
      </c>
      <c r="L180" s="18">
        <f>IF(ISNUMBER(J180), $B199 * K180, "")</f>
        <v>-3309.692671394796</v>
      </c>
      <c r="M180" s="31">
        <v>81</v>
      </c>
      <c r="N180" s="32">
        <f t="shared" ref="N180:N183" si="97">IF(ISNUMBER(M180), (M180 - $B180) / $B180, "")</f>
        <v>-4.2553191489361639E-2</v>
      </c>
      <c r="O180" s="18">
        <f>IF(ISNUMBER(M180), $B199 * N180, "")</f>
        <v>-4255.3191489361643</v>
      </c>
      <c r="Q180" s="249"/>
      <c r="R180" s="249"/>
      <c r="S180" s="249"/>
    </row>
    <row r="181" spans="1:19" ht="17.25" thickBot="1">
      <c r="A181" s="162" t="s">
        <v>222</v>
      </c>
      <c r="B181" s="126">
        <v>8.2100000000000009</v>
      </c>
      <c r="C181" s="77">
        <v>-0.18712871289999999</v>
      </c>
      <c r="D181" s="15">
        <v>7.87</v>
      </c>
      <c r="E181" s="32">
        <f t="shared" si="94"/>
        <v>-4.1412911084043935E-2</v>
      </c>
      <c r="F181" s="18">
        <f>IF(ISNUMBER(D181), $B199 * E181, "")</f>
        <v>-4141.2911084043935</v>
      </c>
      <c r="G181" s="31">
        <v>7.38</v>
      </c>
      <c r="H181" s="32">
        <f t="shared" si="95"/>
        <v>-0.10109622411693067</v>
      </c>
      <c r="I181" s="101">
        <f>IF(ISNUMBER(G181), $B199 * H181, "")</f>
        <v>-10109.622411693068</v>
      </c>
      <c r="J181" s="15">
        <v>7.68</v>
      </c>
      <c r="K181" s="32">
        <f t="shared" si="96"/>
        <v>-6.4555420219244958E-2</v>
      </c>
      <c r="L181" s="18">
        <f>IF(ISNUMBER(J181), $B199 * K181, "")</f>
        <v>-6455.5420219244961</v>
      </c>
      <c r="M181" s="31">
        <v>7.51</v>
      </c>
      <c r="N181" s="32">
        <f t="shared" si="97"/>
        <v>-8.526187576126687E-2</v>
      </c>
      <c r="O181" s="18">
        <f>IF(ISNUMBER(M181), $B199 * N181, "")</f>
        <v>-8526.1875761266874</v>
      </c>
      <c r="Q181" s="239"/>
      <c r="R181" s="239"/>
      <c r="S181" s="239"/>
    </row>
    <row r="182" spans="1:19" ht="17.25" thickBot="1">
      <c r="A182" s="162" t="s">
        <v>124</v>
      </c>
      <c r="B182" s="126">
        <v>2445</v>
      </c>
      <c r="C182" s="77">
        <v>-0.1877076412</v>
      </c>
      <c r="D182" s="15">
        <v>2175</v>
      </c>
      <c r="E182" s="32">
        <f t="shared" si="94"/>
        <v>-0.11042944785276074</v>
      </c>
      <c r="F182" s="18">
        <f>IF(ISNUMBER(D182), $B199 * E182, "")</f>
        <v>-11042.944785276073</v>
      </c>
      <c r="G182" s="31">
        <v>2230</v>
      </c>
      <c r="H182" s="32">
        <f t="shared" si="95"/>
        <v>-8.7934560327198361E-2</v>
      </c>
      <c r="I182" s="101">
        <f>IF(ISNUMBER(G182), $B199 * H182, "")</f>
        <v>-8793.456032719836</v>
      </c>
      <c r="J182" s="15">
        <v>2220</v>
      </c>
      <c r="K182" s="32">
        <f t="shared" si="96"/>
        <v>-9.202453987730061E-2</v>
      </c>
      <c r="L182" s="18">
        <f>IF(ISNUMBER(J182), $B199 * K182, "")</f>
        <v>-9202.4539877300613</v>
      </c>
      <c r="M182" s="31">
        <v>2220</v>
      </c>
      <c r="N182" s="32">
        <f t="shared" si="97"/>
        <v>-9.202453987730061E-2</v>
      </c>
      <c r="O182" s="18">
        <f>IF(ISNUMBER(M182), $B199 * N182, "")</f>
        <v>-9202.4539877300613</v>
      </c>
      <c r="Q182" s="239"/>
      <c r="R182" s="239"/>
      <c r="S182" s="239"/>
    </row>
    <row r="183" spans="1:19" ht="17.25" thickBot="1">
      <c r="A183" s="163" t="s">
        <v>226</v>
      </c>
      <c r="B183" s="128">
        <v>200</v>
      </c>
      <c r="C183" s="78">
        <v>-0.1902834008</v>
      </c>
      <c r="D183" s="20">
        <v>185</v>
      </c>
      <c r="E183" s="21">
        <f t="shared" si="94"/>
        <v>-7.4999999999999997E-2</v>
      </c>
      <c r="F183" s="22">
        <f>IF(ISNUMBER(D183), $B199 * E183, "")</f>
        <v>-7500</v>
      </c>
      <c r="G183" s="30">
        <v>186</v>
      </c>
      <c r="H183" s="21">
        <f t="shared" si="95"/>
        <v>-7.0000000000000007E-2</v>
      </c>
      <c r="I183" s="105">
        <f>IF(ISNUMBER(G183), $B199 * H183, "")</f>
        <v>-7000.0000000000009</v>
      </c>
      <c r="J183" s="20">
        <v>182</v>
      </c>
      <c r="K183" s="21">
        <f t="shared" si="96"/>
        <v>-0.09</v>
      </c>
      <c r="L183" s="22">
        <f>IF(ISNUMBER(J183), $B199 * K183, "")</f>
        <v>-9000</v>
      </c>
      <c r="M183" s="30">
        <v>185</v>
      </c>
      <c r="N183" s="21">
        <f t="shared" si="97"/>
        <v>-7.4999999999999997E-2</v>
      </c>
      <c r="O183" s="22">
        <f>IF(ISNUMBER(M183), $B199 * N183, "")</f>
        <v>-7500</v>
      </c>
      <c r="Q183" s="239"/>
      <c r="R183" s="239"/>
      <c r="S183" s="239"/>
    </row>
    <row r="184" spans="1:19" ht="17.25" thickBot="1">
      <c r="A184" s="162" t="s">
        <v>67</v>
      </c>
      <c r="B184" s="129">
        <v>3515</v>
      </c>
      <c r="C184" s="80">
        <v>-0.1928817451</v>
      </c>
      <c r="D184" s="106">
        <v>3260</v>
      </c>
      <c r="E184" s="107">
        <f>IF(ISNUMBER(D184), (D184 - $B184) / $B184, "")</f>
        <v>-7.254623044096728E-2</v>
      </c>
      <c r="F184" s="108">
        <f>IF(ISNUMBER(D184), $B199 * E184, "")</f>
        <v>-7254.6230440967283</v>
      </c>
      <c r="G184" s="109">
        <v>3395</v>
      </c>
      <c r="H184" s="107">
        <f>IF(ISNUMBER(G184), (G184 - $B184) / $B184, "")</f>
        <v>-3.4139402560455195E-2</v>
      </c>
      <c r="I184" s="110">
        <f>IF(ISNUMBER(G184), $B199 * H184, "")</f>
        <v>-3413.9402560455196</v>
      </c>
      <c r="J184" s="106">
        <v>3365</v>
      </c>
      <c r="K184" s="107">
        <f>IF(ISNUMBER(J184), (J184 - $B184) / $B184, "")</f>
        <v>-4.2674253200568987E-2</v>
      </c>
      <c r="L184" s="108">
        <f>IF(ISNUMBER(J184), $B199 * K184, "")</f>
        <v>-4267.4253200568992</v>
      </c>
      <c r="M184" s="109">
        <v>3375</v>
      </c>
      <c r="N184" s="107">
        <f>IF(ISNUMBER(M184), (M184 - $B184) / $B184, "")</f>
        <v>-3.9829302987197723E-2</v>
      </c>
      <c r="O184" s="108">
        <f>IF(ISNUMBER(M184), $B199 * N184, "")</f>
        <v>-3982.9302987197725</v>
      </c>
      <c r="Q184" s="239"/>
      <c r="R184" s="239"/>
      <c r="S184" s="239"/>
    </row>
    <row r="185" spans="1:19" ht="17.25" thickBot="1">
      <c r="A185" s="162" t="s">
        <v>174</v>
      </c>
      <c r="B185" s="126">
        <v>115</v>
      </c>
      <c r="C185" s="77">
        <v>-0.1958041958</v>
      </c>
      <c r="D185" s="15">
        <v>109</v>
      </c>
      <c r="E185" s="32">
        <f t="shared" ref="E185:E188" si="98">IF(ISNUMBER(D185), (D185 - $B185) / $B185, "")</f>
        <v>-5.2173913043478258E-2</v>
      </c>
      <c r="F185" s="18">
        <f>IF(ISNUMBER(D185), $B199 * E185, "")</f>
        <v>-5217.391304347826</v>
      </c>
      <c r="G185" s="31">
        <v>105</v>
      </c>
      <c r="H185" s="32">
        <f t="shared" ref="H185:H188" si="99">IF(ISNUMBER(G185), (G185 - $B185) / $B185, "")</f>
        <v>-8.6956521739130432E-2</v>
      </c>
      <c r="I185" s="101">
        <f>IF(ISNUMBER(G185), $B199 * H185, "")</f>
        <v>-8695.652173913044</v>
      </c>
      <c r="J185" s="15">
        <v>104</v>
      </c>
      <c r="K185" s="32">
        <f t="shared" ref="K185:K188" si="100">IF(ISNUMBER(J185), (J185 - $B185) / $B185, "")</f>
        <v>-9.5652173913043481E-2</v>
      </c>
      <c r="L185" s="18">
        <f>IF(ISNUMBER(J185), $B199 * K185, "")</f>
        <v>-9565.217391304348</v>
      </c>
      <c r="M185" s="31">
        <v>104</v>
      </c>
      <c r="N185" s="32">
        <f t="shared" ref="N185:N188" si="101">IF(ISNUMBER(M185), (M185 - $B185) / $B185, "")</f>
        <v>-9.5652173913043481E-2</v>
      </c>
      <c r="O185" s="18">
        <f>IF(ISNUMBER(M185), $B199 * N185, "")</f>
        <v>-9565.217391304348</v>
      </c>
      <c r="Q185" s="239"/>
      <c r="R185" s="239"/>
      <c r="S185" s="239"/>
    </row>
    <row r="186" spans="1:19" ht="17.25" thickBot="1">
      <c r="A186" s="162" t="s">
        <v>210</v>
      </c>
      <c r="B186" s="126">
        <v>85.2</v>
      </c>
      <c r="C186" s="77">
        <v>-0.1962264151</v>
      </c>
      <c r="D186" s="15">
        <v>75.900000000000006</v>
      </c>
      <c r="E186" s="32">
        <f t="shared" si="98"/>
        <v>-0.10915492957746475</v>
      </c>
      <c r="F186" s="18">
        <f>IF(ISNUMBER(D186), $B199 * E186, "")</f>
        <v>-10915.492957746475</v>
      </c>
      <c r="G186" s="31">
        <v>75</v>
      </c>
      <c r="H186" s="32">
        <f t="shared" si="99"/>
        <v>-0.11971830985915496</v>
      </c>
      <c r="I186" s="101">
        <f>IF(ISNUMBER(G186), $B199 * H186, "")</f>
        <v>-11971.830985915496</v>
      </c>
      <c r="J186" s="15">
        <v>75.5</v>
      </c>
      <c r="K186" s="32">
        <f t="shared" si="100"/>
        <v>-0.113849765258216</v>
      </c>
      <c r="L186" s="18">
        <f>IF(ISNUMBER(J186), $B199 * K186, "")</f>
        <v>-11384.976525821599</v>
      </c>
      <c r="M186" s="31">
        <v>75</v>
      </c>
      <c r="N186" s="32">
        <f t="shared" si="101"/>
        <v>-0.11971830985915496</v>
      </c>
      <c r="O186" s="18">
        <f>IF(ISNUMBER(M186), $B199 * N186, "")</f>
        <v>-11971.830985915496</v>
      </c>
      <c r="Q186" s="239"/>
      <c r="R186" s="239"/>
      <c r="S186" s="239"/>
    </row>
    <row r="187" spans="1:19" ht="17.25" thickBot="1">
      <c r="A187" s="162" t="s">
        <v>250</v>
      </c>
      <c r="B187" s="126">
        <v>58.8</v>
      </c>
      <c r="C187" s="77">
        <v>-0.1978171896</v>
      </c>
      <c r="D187" s="15">
        <v>52</v>
      </c>
      <c r="E187" s="32">
        <f t="shared" si="98"/>
        <v>-0.11564625850340132</v>
      </c>
      <c r="F187" s="18">
        <f>IF(ISNUMBER(D187), $B199 * E187, "")</f>
        <v>-11564.625850340131</v>
      </c>
      <c r="G187" s="31">
        <v>53.9</v>
      </c>
      <c r="H187" s="32">
        <f t="shared" si="99"/>
        <v>-8.3333333333333315E-2</v>
      </c>
      <c r="I187" s="101">
        <f>IF(ISNUMBER(G187), $B199 * H187, "")</f>
        <v>-8333.3333333333321</v>
      </c>
      <c r="J187" s="15">
        <v>53</v>
      </c>
      <c r="K187" s="32">
        <f t="shared" si="100"/>
        <v>-9.8639455782312882E-2</v>
      </c>
      <c r="L187" s="18">
        <f>IF(ISNUMBER(J187), $B199 * K187, "")</f>
        <v>-9863.9455782312889</v>
      </c>
      <c r="M187" s="31">
        <v>53</v>
      </c>
      <c r="N187" s="32">
        <f t="shared" si="101"/>
        <v>-9.8639455782312882E-2</v>
      </c>
      <c r="O187" s="18">
        <f>IF(ISNUMBER(M187), $B199 * N187, "")</f>
        <v>-9863.9455782312889</v>
      </c>
      <c r="Q187" s="33"/>
      <c r="R187" s="33"/>
    </row>
    <row r="188" spans="1:19" ht="17.25" thickBot="1">
      <c r="A188" s="130" t="s">
        <v>214</v>
      </c>
      <c r="B188" s="131">
        <v>9.1199999999999992</v>
      </c>
      <c r="C188" s="79">
        <v>-0.2</v>
      </c>
      <c r="D188" s="24">
        <v>8.0299999999999994</v>
      </c>
      <c r="E188" s="25">
        <f t="shared" si="98"/>
        <v>-0.11951754385964912</v>
      </c>
      <c r="F188" s="104">
        <f>IF(ISNUMBER(D188), $B199 * E188, "")</f>
        <v>-11951.754385964912</v>
      </c>
      <c r="G188" s="102">
        <v>8.23</v>
      </c>
      <c r="H188" s="25">
        <f t="shared" si="99"/>
        <v>-9.7587719298245487E-2</v>
      </c>
      <c r="I188" s="103">
        <f>IF(ISNUMBER(G188), $B199 * H188, "")</f>
        <v>-9758.7719298245484</v>
      </c>
      <c r="J188" s="24">
        <v>8.15</v>
      </c>
      <c r="K188" s="25">
        <f t="shared" si="100"/>
        <v>-0.1063596491228069</v>
      </c>
      <c r="L188" s="104">
        <f>IF(ISNUMBER(J188), $B199 * K188, "")</f>
        <v>-10635.96491228069</v>
      </c>
      <c r="M188" s="102">
        <v>8.2200000000000006</v>
      </c>
      <c r="N188" s="25">
        <f t="shared" si="101"/>
        <v>-9.8684210526315638E-2</v>
      </c>
      <c r="O188" s="104">
        <f>IF(ISNUMBER(M188), $B199 * N188, "")</f>
        <v>-9868.4210526315637</v>
      </c>
      <c r="Q188" s="240"/>
      <c r="R188" s="241"/>
      <c r="S188" s="242"/>
    </row>
    <row r="189" spans="1:19">
      <c r="A189" s="161" t="s">
        <v>266</v>
      </c>
      <c r="B189" s="124">
        <v>56.6</v>
      </c>
      <c r="C189" s="76">
        <v>-0.2402684564</v>
      </c>
      <c r="D189" s="13">
        <v>51</v>
      </c>
      <c r="E189" s="14">
        <f>IF(ISNUMBER(D189), (D189 - $B189) / $B189, "")</f>
        <v>-9.8939929328621931E-2</v>
      </c>
      <c r="F189" s="16">
        <f>IF(ISNUMBER(D189), $B199 * E189, "")</f>
        <v>-9893.9929328621929</v>
      </c>
      <c r="G189" s="29">
        <v>51.4</v>
      </c>
      <c r="H189" s="14">
        <f>IF(ISNUMBER(G189), (G189 - $B189) / $B189, "")</f>
        <v>-9.1872791519434671E-2</v>
      </c>
      <c r="I189" s="100">
        <f>IF(ISNUMBER(G189), $B199 * H189, "")</f>
        <v>-9187.2791519434668</v>
      </c>
      <c r="J189" s="13">
        <v>50.9</v>
      </c>
      <c r="K189" s="14">
        <f>IF(ISNUMBER(J189), (J189 - $B189) / $B189, "")</f>
        <v>-0.10070671378091878</v>
      </c>
      <c r="L189" s="16">
        <f>IF(ISNUMBER(J189), $B199 * K189, "")</f>
        <v>-10070.671378091878</v>
      </c>
      <c r="M189" s="29">
        <v>50.5</v>
      </c>
      <c r="N189" s="14">
        <f>IF(ISNUMBER(M189), (M189 - $B189) / $B189, "")</f>
        <v>-0.10777385159010602</v>
      </c>
      <c r="O189" s="16">
        <f>IF(ISNUMBER(M189), $B199 * N189, "")</f>
        <v>-10777.385159010602</v>
      </c>
      <c r="Q189" s="243"/>
      <c r="R189" s="244"/>
      <c r="S189" s="245"/>
    </row>
    <row r="190" spans="1:19" ht="17.25" thickBot="1">
      <c r="A190" s="162" t="s">
        <v>162</v>
      </c>
      <c r="B190" s="126">
        <v>535</v>
      </c>
      <c r="C190" s="77">
        <v>-0.2464788732</v>
      </c>
      <c r="D190" s="15">
        <v>421</v>
      </c>
      <c r="E190" s="32">
        <f t="shared" ref="E190:E193" si="102">IF(ISNUMBER(D190), (D190 - $B190) / $B190, "")</f>
        <v>-0.21308411214953271</v>
      </c>
      <c r="F190" s="18">
        <f>IF(ISNUMBER(D190), $B199 * E190, "")</f>
        <v>-21308.41121495327</v>
      </c>
      <c r="G190" s="31">
        <v>452</v>
      </c>
      <c r="H190" s="32">
        <f t="shared" ref="H190:H193" si="103">IF(ISNUMBER(G190), (G190 - $B190) / $B190, "")</f>
        <v>-0.15514018691588785</v>
      </c>
      <c r="I190" s="101">
        <f>IF(ISNUMBER(G190), $B199 * H190, "")</f>
        <v>-15514.018691588784</v>
      </c>
      <c r="J190" s="15">
        <v>445</v>
      </c>
      <c r="K190" s="32">
        <f t="shared" ref="K190:K193" si="104">IF(ISNUMBER(J190), (J190 - $B190) / $B190, "")</f>
        <v>-0.16822429906542055</v>
      </c>
      <c r="L190" s="18">
        <f>IF(ISNUMBER(J190), $B199 * K190, "")</f>
        <v>-16822.429906542056</v>
      </c>
      <c r="M190" s="31">
        <v>452</v>
      </c>
      <c r="N190" s="32">
        <f t="shared" ref="N190:N193" si="105">IF(ISNUMBER(M190), (M190 - $B190) / $B190, "")</f>
        <v>-0.15514018691588785</v>
      </c>
      <c r="O190" s="18">
        <f>IF(ISNUMBER(M190), $B199 * N190, "")</f>
        <v>-15514.018691588784</v>
      </c>
      <c r="Q190" s="246"/>
      <c r="R190" s="247"/>
      <c r="S190" s="248"/>
    </row>
    <row r="191" spans="1:19" ht="17.25" thickBot="1">
      <c r="A191" s="162" t="s">
        <v>234</v>
      </c>
      <c r="B191" s="126">
        <v>313</v>
      </c>
      <c r="C191" s="77">
        <v>-0.2918552036</v>
      </c>
      <c r="D191" s="15">
        <v>269</v>
      </c>
      <c r="E191" s="32">
        <f t="shared" si="102"/>
        <v>-0.14057507987220447</v>
      </c>
      <c r="F191" s="18">
        <f>IF(ISNUMBER(D191), $B199 * E191, "")</f>
        <v>-14057.507987220446</v>
      </c>
      <c r="G191" s="31">
        <v>284</v>
      </c>
      <c r="H191" s="32">
        <f t="shared" si="103"/>
        <v>-9.2651757188498399E-2</v>
      </c>
      <c r="I191" s="101">
        <f>IF(ISNUMBER(G191), $B199 * H191, "")</f>
        <v>-9265.1757188498395</v>
      </c>
      <c r="J191" s="15">
        <v>284</v>
      </c>
      <c r="K191" s="32">
        <f t="shared" si="104"/>
        <v>-9.2651757188498399E-2</v>
      </c>
      <c r="L191" s="18">
        <f>IF(ISNUMBER(J191), $B199 * K191, "")</f>
        <v>-9265.1757188498395</v>
      </c>
      <c r="M191" s="31">
        <v>285</v>
      </c>
      <c r="N191" s="32">
        <f t="shared" si="105"/>
        <v>-8.9456869009584661E-2</v>
      </c>
      <c r="O191" s="18">
        <f>IF(ISNUMBER(M191), $B199 * N191, "")</f>
        <v>-8945.6869009584661</v>
      </c>
      <c r="Q191" s="239"/>
      <c r="R191" s="239"/>
      <c r="S191" s="239"/>
    </row>
    <row r="192" spans="1:19" ht="17.25" thickBot="1">
      <c r="A192" s="162" t="s">
        <v>252</v>
      </c>
      <c r="B192" s="126">
        <v>116</v>
      </c>
      <c r="C192" s="77">
        <v>-0.29268292680000002</v>
      </c>
      <c r="D192" s="15">
        <v>88.5</v>
      </c>
      <c r="E192" s="32">
        <f t="shared" si="102"/>
        <v>-0.23706896551724138</v>
      </c>
      <c r="F192" s="18">
        <f>IF(ISNUMBER(D192), $B199 * E192, "")</f>
        <v>-23706.896551724138</v>
      </c>
      <c r="G192" s="31">
        <v>89.3</v>
      </c>
      <c r="H192" s="32">
        <f t="shared" si="103"/>
        <v>-0.23017241379310346</v>
      </c>
      <c r="I192" s="101">
        <f>IF(ISNUMBER(G192), $B199 * H192, "")</f>
        <v>-23017.241379310348</v>
      </c>
      <c r="J192" s="15">
        <v>89.1</v>
      </c>
      <c r="K192" s="32">
        <f t="shared" si="104"/>
        <v>-0.23189655172413798</v>
      </c>
      <c r="L192" s="18">
        <f>IF(ISNUMBER(J192), $B199 * K192, "")</f>
        <v>-23189.655172413797</v>
      </c>
      <c r="M192" s="31">
        <v>89.9</v>
      </c>
      <c r="N192" s="32">
        <f t="shared" si="105"/>
        <v>-0.22499999999999995</v>
      </c>
      <c r="O192" s="18">
        <f>IF(ISNUMBER(M192), $B199 * N192, "")</f>
        <v>-22499.999999999996</v>
      </c>
      <c r="Q192" s="249"/>
      <c r="R192" s="249"/>
      <c r="S192" s="249"/>
    </row>
    <row r="193" spans="1:19" ht="17.25" thickBot="1">
      <c r="A193" s="163" t="s">
        <v>208</v>
      </c>
      <c r="B193" s="128">
        <v>103</v>
      </c>
      <c r="C193" s="78">
        <v>-0.30872483220000002</v>
      </c>
      <c r="D193" s="20">
        <v>78.2</v>
      </c>
      <c r="E193" s="21">
        <f t="shared" si="102"/>
        <v>-0.24077669902912618</v>
      </c>
      <c r="F193" s="22">
        <f>IF(ISNUMBER(D193), $B199 * E193, "")</f>
        <v>-24077.669902912618</v>
      </c>
      <c r="G193" s="30">
        <v>82.1</v>
      </c>
      <c r="H193" s="21">
        <f t="shared" si="103"/>
        <v>-0.20291262135922336</v>
      </c>
      <c r="I193" s="105">
        <f>IF(ISNUMBER(G193), $B199 * H193, "")</f>
        <v>-20291.262135922338</v>
      </c>
      <c r="J193" s="20">
        <v>82.1</v>
      </c>
      <c r="K193" s="21">
        <f t="shared" si="104"/>
        <v>-0.20291262135922336</v>
      </c>
      <c r="L193" s="22">
        <f>IF(ISNUMBER(J193), $B199 * K193, "")</f>
        <v>-20291.262135922338</v>
      </c>
      <c r="M193" s="30">
        <v>84.9</v>
      </c>
      <c r="N193" s="21">
        <f t="shared" si="105"/>
        <v>-0.17572815533980576</v>
      </c>
      <c r="O193" s="22">
        <f>IF(ISNUMBER(M193), $B199 * N193, "")</f>
        <v>-17572.815533980578</v>
      </c>
      <c r="Q193" s="249"/>
      <c r="R193" s="249"/>
      <c r="S193" s="249"/>
    </row>
    <row r="194" spans="1:19" ht="17.25" thickBot="1">
      <c r="A194" s="162" t="s">
        <v>236</v>
      </c>
      <c r="B194" s="129">
        <v>21.8</v>
      </c>
      <c r="C194" s="80">
        <v>-0.31230283910000001</v>
      </c>
      <c r="D194" s="106">
        <v>16.399999999999999</v>
      </c>
      <c r="E194" s="107">
        <f>IF(ISNUMBER(D194), (D194 - $B194) / $B194, "")</f>
        <v>-0.24770642201834872</v>
      </c>
      <c r="F194" s="108">
        <f>IF(ISNUMBER(D194), $B199 * E194, "")</f>
        <v>-24770.642201834871</v>
      </c>
      <c r="G194" s="109">
        <v>16.8</v>
      </c>
      <c r="H194" s="107">
        <f>IF(ISNUMBER(G194), (G194 - $B194) / $B194, "")</f>
        <v>-0.2293577981651376</v>
      </c>
      <c r="I194" s="110">
        <f>IF(ISNUMBER(G194), $B199 * H194, "")</f>
        <v>-22935.779816513761</v>
      </c>
      <c r="J194" s="106">
        <v>16.7</v>
      </c>
      <c r="K194" s="107">
        <f>IF(ISNUMBER(J194), (J194 - $B194) / $B194, "")</f>
        <v>-0.23394495412844044</v>
      </c>
      <c r="L194" s="108">
        <f>IF(ISNUMBER(J194), $B199 * K194, "")</f>
        <v>-23394.495412844044</v>
      </c>
      <c r="M194" s="109">
        <v>16.899999999999999</v>
      </c>
      <c r="N194" s="107">
        <f>IF(ISNUMBER(M194), (M194 - $B194) / $B194, "")</f>
        <v>-0.22477064220183496</v>
      </c>
      <c r="O194" s="108">
        <f>IF(ISNUMBER(M194), $B199 * N194, "")</f>
        <v>-22477.064220183496</v>
      </c>
      <c r="Q194" s="239"/>
      <c r="R194" s="239"/>
      <c r="S194" s="239"/>
    </row>
    <row r="195" spans="1:19" ht="17.25" thickBot="1">
      <c r="A195" s="162" t="s">
        <v>218</v>
      </c>
      <c r="B195" s="126">
        <v>5.68</v>
      </c>
      <c r="C195" s="77">
        <v>-0.31566265059999998</v>
      </c>
      <c r="D195" s="15">
        <v>4.5599999999999996</v>
      </c>
      <c r="E195" s="32">
        <f t="shared" ref="E195:E198" si="106">IF(ISNUMBER(D195), (D195 - $B195) / $B195, "")</f>
        <v>-0.19718309859154931</v>
      </c>
      <c r="F195" s="18">
        <f>IF(ISNUMBER(D195), $B199 * E195, "")</f>
        <v>-19718.309859154931</v>
      </c>
      <c r="G195" s="31">
        <v>4.8499999999999996</v>
      </c>
      <c r="H195" s="32">
        <f t="shared" ref="H195:H198" si="107">IF(ISNUMBER(G195), (G195 - $B195) / $B195, "")</f>
        <v>-0.14612676056338031</v>
      </c>
      <c r="I195" s="101">
        <f>IF(ISNUMBER(G195), $B199 * H195, "")</f>
        <v>-14612.67605633803</v>
      </c>
      <c r="J195" s="15">
        <v>4.84</v>
      </c>
      <c r="K195" s="32">
        <f t="shared" ref="K195:K198" si="108">IF(ISNUMBER(J195), (J195 - $B195) / $B195, "")</f>
        <v>-0.14788732394366194</v>
      </c>
      <c r="L195" s="18">
        <f>IF(ISNUMBER(J195), $B199 * K195, "")</f>
        <v>-14788.732394366194</v>
      </c>
      <c r="M195" s="31">
        <v>4.8499999999999996</v>
      </c>
      <c r="N195" s="32">
        <f t="shared" ref="N195:N198" si="109">IF(ISNUMBER(M195), (M195 - $B195) / $B195, "")</f>
        <v>-0.14612676056338031</v>
      </c>
      <c r="O195" s="18">
        <f>IF(ISNUMBER(M195), $B199 * N195, "")</f>
        <v>-14612.67605633803</v>
      </c>
      <c r="Q195" s="239"/>
      <c r="R195" s="239"/>
      <c r="S195" s="239"/>
    </row>
    <row r="196" spans="1:19" ht="17.25" thickBot="1">
      <c r="A196" s="162" t="s">
        <v>254</v>
      </c>
      <c r="B196" s="126">
        <v>22.5</v>
      </c>
      <c r="C196" s="77">
        <v>-0.31610942250000001</v>
      </c>
      <c r="D196" s="15">
        <v>17.100000000000001</v>
      </c>
      <c r="E196" s="32">
        <f t="shared" si="106"/>
        <v>-0.23999999999999994</v>
      </c>
      <c r="F196" s="18">
        <f>IF(ISNUMBER(D196), $B199 * E196, "")</f>
        <v>-23999.999999999993</v>
      </c>
      <c r="G196" s="31">
        <v>18.600000000000001</v>
      </c>
      <c r="H196" s="32">
        <f t="shared" si="107"/>
        <v>-0.17333333333333328</v>
      </c>
      <c r="I196" s="101">
        <f>IF(ISNUMBER(G196), $B199 * H196, "")</f>
        <v>-17333.333333333328</v>
      </c>
      <c r="J196" s="15">
        <v>18</v>
      </c>
      <c r="K196" s="32">
        <f t="shared" si="108"/>
        <v>-0.2</v>
      </c>
      <c r="L196" s="18">
        <f>IF(ISNUMBER(J196), $B199 * K196, "")</f>
        <v>-20000</v>
      </c>
      <c r="M196" s="31">
        <v>17.899999999999999</v>
      </c>
      <c r="N196" s="32">
        <f t="shared" si="109"/>
        <v>-0.20444444444444451</v>
      </c>
      <c r="O196" s="18">
        <f>IF(ISNUMBER(M196), $B199 * N196, "")</f>
        <v>-20444.444444444453</v>
      </c>
      <c r="Q196" s="239"/>
      <c r="R196" s="239"/>
      <c r="S196" s="239"/>
    </row>
    <row r="197" spans="1:19">
      <c r="A197" s="162" t="s">
        <v>122</v>
      </c>
      <c r="B197" s="126">
        <v>27</v>
      </c>
      <c r="C197" s="77">
        <v>-0.3198992443</v>
      </c>
      <c r="D197" s="15">
        <v>19.8</v>
      </c>
      <c r="E197" s="32">
        <f t="shared" si="106"/>
        <v>-0.26666666666666666</v>
      </c>
      <c r="F197" s="18">
        <f>IF(ISNUMBER(D197), $B199 * E197, "")</f>
        <v>-26666.666666666668</v>
      </c>
      <c r="G197" s="31">
        <v>21</v>
      </c>
      <c r="H197" s="32">
        <f t="shared" si="107"/>
        <v>-0.22222222222222221</v>
      </c>
      <c r="I197" s="101">
        <f>IF(ISNUMBER(G197), $B199 * H197, "")</f>
        <v>-22222.222222222223</v>
      </c>
      <c r="J197" s="15">
        <v>20.7</v>
      </c>
      <c r="K197" s="32">
        <f t="shared" si="108"/>
        <v>-0.23333333333333336</v>
      </c>
      <c r="L197" s="18">
        <f>IF(ISNUMBER(J197), $B199 * K197, "")</f>
        <v>-23333.333333333336</v>
      </c>
      <c r="M197" s="31">
        <v>20.8</v>
      </c>
      <c r="N197" s="32">
        <f t="shared" si="109"/>
        <v>-0.2296296296296296</v>
      </c>
      <c r="O197" s="18">
        <f>IF(ISNUMBER(M197), $B199 * N197, "")</f>
        <v>-22962.96296296296</v>
      </c>
      <c r="Q197" s="228"/>
      <c r="R197" s="229"/>
      <c r="S197" s="230"/>
    </row>
    <row r="198" spans="1:19" ht="17.25" thickBot="1">
      <c r="A198" s="130" t="s">
        <v>172</v>
      </c>
      <c r="B198" s="131">
        <v>5.4</v>
      </c>
      <c r="C198" s="79">
        <v>-0.32075471700000002</v>
      </c>
      <c r="D198" s="24">
        <v>4.21</v>
      </c>
      <c r="E198" s="25">
        <f t="shared" si="106"/>
        <v>-0.22037037037037044</v>
      </c>
      <c r="F198" s="104">
        <f>IF(ISNUMBER(D198), $B199 * E198, "")</f>
        <v>-22037.037037037044</v>
      </c>
      <c r="G198" s="102">
        <v>4.5999999999999996</v>
      </c>
      <c r="H198" s="25">
        <f t="shared" si="107"/>
        <v>-0.14814814814814828</v>
      </c>
      <c r="I198" s="103">
        <f>IF(ISNUMBER(G198), $B199 * H198, "")</f>
        <v>-14814.814814814828</v>
      </c>
      <c r="J198" s="24">
        <v>4.38</v>
      </c>
      <c r="K198" s="25">
        <f t="shared" si="108"/>
        <v>-0.18888888888888897</v>
      </c>
      <c r="L198" s="104">
        <f>IF(ISNUMBER(J198), $B199 * K198, "")</f>
        <v>-18888.888888888898</v>
      </c>
      <c r="M198" s="102">
        <v>4.4400000000000004</v>
      </c>
      <c r="N198" s="25">
        <f t="shared" si="109"/>
        <v>-0.17777777777777776</v>
      </c>
      <c r="O198" s="104">
        <f>IF(ISNUMBER(M198), $B199 * N198, "")</f>
        <v>-17777.777777777777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-0.14508536691375404</v>
      </c>
      <c r="F199" s="28">
        <f>SUM(F179:F198)</f>
        <v>-290170.73382750811</v>
      </c>
      <c r="G199" s="26" t="s">
        <v>301</v>
      </c>
      <c r="H199" s="27">
        <f>IF(COUNT(H179:H198), SUM(H179:H198) / COUNT(H179:H198), 0)</f>
        <v>-0.12442206316325415</v>
      </c>
      <c r="I199" s="28">
        <f>SUM(I179:I198)</f>
        <v>-248844.12632650833</v>
      </c>
      <c r="J199" s="26" t="s">
        <v>301</v>
      </c>
      <c r="K199" s="27">
        <f>IF(COUNT(K179:K198), SUM(K179:K198) / COUNT(K179:K198), 0)</f>
        <v>-0.13084220410227104</v>
      </c>
      <c r="L199" s="28">
        <f>SUM(L179:L198)</f>
        <v>-261684.40820454204</v>
      </c>
      <c r="M199" s="26" t="s">
        <v>301</v>
      </c>
      <c r="N199" s="27">
        <f>IF(COUNT(N179:N198), SUM(N179:N198) / COUNT(N179:N198), 0)</f>
        <v>-0.1280242052470566</v>
      </c>
      <c r="O199" s="28">
        <f>SUM(O179:O198)</f>
        <v>-256048.41049411328</v>
      </c>
      <c r="Q199" s="234"/>
      <c r="R199" s="235"/>
      <c r="S199" s="23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9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03" priority="157">
      <formula>AND($N17 &gt; 0, ISNUMBER($N17))</formula>
    </cfRule>
    <cfRule type="expression" dxfId="902" priority="158">
      <formula>AND($N17 = 0 * ISNUMBER($N17))</formula>
    </cfRule>
    <cfRule type="expression" dxfId="901" priority="159">
      <formula>AND($N17 &lt; 0, ISNUMBER($N17))</formula>
    </cfRule>
  </conditionalFormatting>
  <conditionalFormatting sqref="A17:F36">
    <cfRule type="expression" dxfId="900" priority="166">
      <formula>AND($E17 &gt; 0, ISNUMBER($E17))</formula>
    </cfRule>
    <cfRule type="expression" dxfId="899" priority="167">
      <formula>AND($E17 = 0 * ISNUMBER($E17))</formula>
    </cfRule>
    <cfRule type="expression" dxfId="898" priority="168">
      <formula>AND($E17 &lt; 0, ISNUMBER($E17))</formula>
    </cfRule>
  </conditionalFormatting>
  <conditionalFormatting sqref="A17:C36 G17:I36">
    <cfRule type="expression" dxfId="897" priority="163">
      <formula>AND($H17 &gt; 0, ISNUMBER($H17))</formula>
    </cfRule>
    <cfRule type="expression" dxfId="896" priority="164">
      <formula>AND($H17 = 0 * ISNUMBER($H17))</formula>
    </cfRule>
    <cfRule type="expression" dxfId="895" priority="165">
      <formula>AND($H17 &lt; 0, ISNUMBER($H17))</formula>
    </cfRule>
  </conditionalFormatting>
  <conditionalFormatting sqref="A17:C36 J17:L36">
    <cfRule type="expression" dxfId="894" priority="160">
      <formula>AND($K17 &gt; 0, ISNUMBER($K17))</formula>
    </cfRule>
    <cfRule type="expression" dxfId="893" priority="161">
      <formula>AND($K17 = 0 * ISNUMBER($K17))</formula>
    </cfRule>
    <cfRule type="expression" dxfId="892" priority="162">
      <formula>AND($K17 &lt; 0, ISNUMBER($K17))</formula>
    </cfRule>
  </conditionalFormatting>
  <conditionalFormatting sqref="D15:F16 E37:F37">
    <cfRule type="expression" dxfId="891" priority="154">
      <formula>$E$37 &gt; 0</formula>
    </cfRule>
    <cfRule type="expression" dxfId="890" priority="155">
      <formula>$E$37 = 0</formula>
    </cfRule>
    <cfRule type="expression" dxfId="889" priority="156">
      <formula>$E$37 &lt; 0</formula>
    </cfRule>
  </conditionalFormatting>
  <conditionalFormatting sqref="G15:I16 H37:I37">
    <cfRule type="expression" dxfId="888" priority="151">
      <formula>$H$37 &gt; 0</formula>
    </cfRule>
    <cfRule type="expression" dxfId="887" priority="152">
      <formula>$H$37 = 0</formula>
    </cfRule>
    <cfRule type="expression" dxfId="886" priority="153">
      <formula>$H$37 &lt; 0</formula>
    </cfRule>
  </conditionalFormatting>
  <conditionalFormatting sqref="J15:L16 K37:L37">
    <cfRule type="expression" dxfId="885" priority="148">
      <formula>$K$37 &gt; 0</formula>
    </cfRule>
    <cfRule type="expression" dxfId="884" priority="149">
      <formula>$K$37 = 0</formula>
    </cfRule>
    <cfRule type="expression" dxfId="883" priority="150">
      <formula>$K$37 &lt; 0</formula>
    </cfRule>
  </conditionalFormatting>
  <conditionalFormatting sqref="M15:O16 N37:O37">
    <cfRule type="expression" dxfId="882" priority="145">
      <formula>$N$37 &gt; 0</formula>
    </cfRule>
    <cfRule type="expression" dxfId="881" priority="146">
      <formula>$N$37 = 0</formula>
    </cfRule>
    <cfRule type="expression" dxfId="880" priority="147">
      <formula>$N$37 &lt; 0</formula>
    </cfRule>
  </conditionalFormatting>
  <conditionalFormatting sqref="A44:C63 M44:O63">
    <cfRule type="expression" dxfId="879" priority="133">
      <formula>AND($N44 &gt; 0, ISNUMBER($N44))</formula>
    </cfRule>
    <cfRule type="expression" dxfId="878" priority="134">
      <formula>AND($N44 = 0 * ISNUMBER($N44))</formula>
    </cfRule>
    <cfRule type="expression" dxfId="877" priority="135">
      <formula>AND($N44 &lt; 0, ISNUMBER($N44))</formula>
    </cfRule>
  </conditionalFormatting>
  <conditionalFormatting sqref="A44:F63">
    <cfRule type="expression" dxfId="876" priority="142">
      <formula>AND($E44 &gt; 0, ISNUMBER($E44))</formula>
    </cfRule>
    <cfRule type="expression" dxfId="875" priority="143">
      <formula>AND($E44 = 0 * ISNUMBER($E44))</formula>
    </cfRule>
    <cfRule type="expression" dxfId="874" priority="144">
      <formula>AND($E44 &lt; 0, ISNUMBER($E44))</formula>
    </cfRule>
  </conditionalFormatting>
  <conditionalFormatting sqref="A44:C63 G44:I63">
    <cfRule type="expression" dxfId="873" priority="139">
      <formula>AND($H44 &gt; 0, ISNUMBER($H44))</formula>
    </cfRule>
    <cfRule type="expression" dxfId="872" priority="140">
      <formula>AND($H44 = 0 * ISNUMBER($H44))</formula>
    </cfRule>
    <cfRule type="expression" dxfId="871" priority="141">
      <formula>AND($H44 &lt; 0, ISNUMBER($H44))</formula>
    </cfRule>
  </conditionalFormatting>
  <conditionalFormatting sqref="A44:C63 J44:L63">
    <cfRule type="expression" dxfId="870" priority="136">
      <formula>AND($K44 &gt; 0, ISNUMBER($K44))</formula>
    </cfRule>
    <cfRule type="expression" dxfId="869" priority="137">
      <formula>AND($K44 = 0 * ISNUMBER($K44))</formula>
    </cfRule>
    <cfRule type="expression" dxfId="868" priority="138">
      <formula>AND($K44 &lt; 0, ISNUMBER($K44))</formula>
    </cfRule>
  </conditionalFormatting>
  <conditionalFormatting sqref="D42:F43 E64:F64">
    <cfRule type="expression" dxfId="867" priority="130">
      <formula>$E$64 &gt; 0</formula>
    </cfRule>
    <cfRule type="expression" dxfId="866" priority="131">
      <formula>$E$64 = 0</formula>
    </cfRule>
    <cfRule type="expression" dxfId="865" priority="132">
      <formula>$E$64 &lt; 0</formula>
    </cfRule>
  </conditionalFormatting>
  <conditionalFormatting sqref="G42:I43 H64:I64">
    <cfRule type="expression" dxfId="864" priority="127">
      <formula>$H$64 &gt; 0</formula>
    </cfRule>
    <cfRule type="expression" dxfId="863" priority="128">
      <formula>$H$64 = 0</formula>
    </cfRule>
    <cfRule type="expression" dxfId="862" priority="129">
      <formula>$H$64 &lt; 0</formula>
    </cfRule>
  </conditionalFormatting>
  <conditionalFormatting sqref="J42:L43 K64:L64">
    <cfRule type="expression" dxfId="861" priority="124">
      <formula>$K$64 &gt; 0</formula>
    </cfRule>
    <cfRule type="expression" dxfId="860" priority="125">
      <formula>$K$64 = 0</formula>
    </cfRule>
    <cfRule type="expression" dxfId="859" priority="126">
      <formula>$K$64 &lt; 0</formula>
    </cfRule>
  </conditionalFormatting>
  <conditionalFormatting sqref="M42:O43 N64:O64">
    <cfRule type="expression" dxfId="858" priority="121">
      <formula>$N$64 &gt; 0</formula>
    </cfRule>
    <cfRule type="expression" dxfId="857" priority="122">
      <formula>$N$64 = 0</formula>
    </cfRule>
    <cfRule type="expression" dxfId="856" priority="123">
      <formula>$N$64 &lt; 0</formula>
    </cfRule>
  </conditionalFormatting>
  <conditionalFormatting sqref="A71:C90 M71:O90">
    <cfRule type="expression" dxfId="855" priority="109">
      <formula>AND($N71 &gt; 0, ISNUMBER($N71))</formula>
    </cfRule>
    <cfRule type="expression" dxfId="854" priority="110">
      <formula>AND($N71 = 0 * ISNUMBER($N71))</formula>
    </cfRule>
    <cfRule type="expression" dxfId="853" priority="111">
      <formula>AND($N71 &lt; 0, ISNUMBER($N71))</formula>
    </cfRule>
  </conditionalFormatting>
  <conditionalFormatting sqref="A71:F90">
    <cfRule type="expression" dxfId="852" priority="118">
      <formula>AND($E71 &gt; 0, ISNUMBER($E71))</formula>
    </cfRule>
    <cfRule type="expression" dxfId="851" priority="119">
      <formula>AND($E71 = 0 * ISNUMBER($E71))</formula>
    </cfRule>
    <cfRule type="expression" dxfId="850" priority="120">
      <formula>AND($E71 &lt; 0, ISNUMBER($E71))</formula>
    </cfRule>
  </conditionalFormatting>
  <conditionalFormatting sqref="A71:C90 G71:I90">
    <cfRule type="expression" dxfId="849" priority="115">
      <formula>AND($H71 &gt; 0, ISNUMBER($H71))</formula>
    </cfRule>
    <cfRule type="expression" dxfId="848" priority="116">
      <formula>AND($H71 = 0 * ISNUMBER($H71))</formula>
    </cfRule>
    <cfRule type="expression" dxfId="847" priority="117">
      <formula>AND($H71 &lt; 0, ISNUMBER($H71))</formula>
    </cfRule>
  </conditionalFormatting>
  <conditionalFormatting sqref="A71:C90 J71:L90">
    <cfRule type="expression" dxfId="846" priority="112">
      <formula>AND($K71 &gt; 0, ISNUMBER($K71))</formula>
    </cfRule>
    <cfRule type="expression" dxfId="845" priority="113">
      <formula>AND($K71 = 0 * ISNUMBER($K71))</formula>
    </cfRule>
    <cfRule type="expression" dxfId="844" priority="114">
      <formula>AND($K71 &lt; 0, ISNUMBER($K71))</formula>
    </cfRule>
  </conditionalFormatting>
  <conditionalFormatting sqref="D69:F70 E91:F91">
    <cfRule type="expression" dxfId="843" priority="106">
      <formula>$E$91 &gt; 0</formula>
    </cfRule>
    <cfRule type="expression" dxfId="842" priority="107">
      <formula>$E$91 = 0</formula>
    </cfRule>
    <cfRule type="expression" dxfId="841" priority="108">
      <formula>$E$91 &lt; 0</formula>
    </cfRule>
  </conditionalFormatting>
  <conditionalFormatting sqref="G69:I70 H91:I91">
    <cfRule type="expression" dxfId="840" priority="103">
      <formula>$H$91 &gt; 0</formula>
    </cfRule>
    <cfRule type="expression" dxfId="839" priority="104">
      <formula>$H$91 = 0</formula>
    </cfRule>
    <cfRule type="expression" dxfId="838" priority="105">
      <formula>$H$91 &lt; 0</formula>
    </cfRule>
  </conditionalFormatting>
  <conditionalFormatting sqref="J69:L70 K91:L91">
    <cfRule type="expression" dxfId="837" priority="100">
      <formula>$K$91 &gt; 0</formula>
    </cfRule>
    <cfRule type="expression" dxfId="836" priority="101">
      <formula>$K$91 = 0</formula>
    </cfRule>
    <cfRule type="expression" dxfId="835" priority="102">
      <formula>$K$91 &lt; 0</formula>
    </cfRule>
  </conditionalFormatting>
  <conditionalFormatting sqref="M69:O70 N91:O91">
    <cfRule type="expression" dxfId="834" priority="97">
      <formula>$N$91 &gt; 0</formula>
    </cfRule>
    <cfRule type="expression" dxfId="833" priority="98">
      <formula>$N$91 = 0</formula>
    </cfRule>
    <cfRule type="expression" dxfId="832" priority="99">
      <formula>$N$91 &lt; 0</formula>
    </cfRule>
  </conditionalFormatting>
  <conditionalFormatting sqref="A98:C117 M98:O117">
    <cfRule type="expression" dxfId="831" priority="85">
      <formula>AND($N98 &gt; 0, ISNUMBER($N98))</formula>
    </cfRule>
    <cfRule type="expression" dxfId="830" priority="86">
      <formula>AND($N98 = 0 * ISNUMBER($N98))</formula>
    </cfRule>
    <cfRule type="expression" dxfId="829" priority="87">
      <formula>AND($N98 &lt; 0, ISNUMBER($N98))</formula>
    </cfRule>
  </conditionalFormatting>
  <conditionalFormatting sqref="A98:F117">
    <cfRule type="expression" dxfId="828" priority="94">
      <formula>AND($E98 &gt; 0, ISNUMBER($E98))</formula>
    </cfRule>
    <cfRule type="expression" dxfId="827" priority="95">
      <formula>AND($E98 = 0 * ISNUMBER($E98))</formula>
    </cfRule>
    <cfRule type="expression" dxfId="826" priority="96">
      <formula>AND($E98 &lt; 0, ISNUMBER($E98))</formula>
    </cfRule>
  </conditionalFormatting>
  <conditionalFormatting sqref="A98:C117 G98:I117">
    <cfRule type="expression" dxfId="825" priority="91">
      <formula>AND($H98 &gt; 0, ISNUMBER($H98))</formula>
    </cfRule>
    <cfRule type="expression" dxfId="824" priority="92">
      <formula>AND($H98 = 0 * ISNUMBER($H98))</formula>
    </cfRule>
    <cfRule type="expression" dxfId="823" priority="93">
      <formula>AND($H98 &lt; 0, ISNUMBER($H98))</formula>
    </cfRule>
  </conditionalFormatting>
  <conditionalFormatting sqref="A98:C117 J98:L117">
    <cfRule type="expression" dxfId="822" priority="88">
      <formula>AND($K98 &gt; 0, ISNUMBER($K98))</formula>
    </cfRule>
    <cfRule type="expression" dxfId="821" priority="89">
      <formula>AND($K98 = 0 * ISNUMBER($K98))</formula>
    </cfRule>
    <cfRule type="expression" dxfId="820" priority="90">
      <formula>AND($K98 &lt; 0, ISNUMBER($K98))</formula>
    </cfRule>
  </conditionalFormatting>
  <conditionalFormatting sqref="D96:F97 E118:F118">
    <cfRule type="expression" dxfId="819" priority="82">
      <formula>$E$118 &gt; 0</formula>
    </cfRule>
    <cfRule type="expression" dxfId="818" priority="83">
      <formula>$E$118 = 0</formula>
    </cfRule>
    <cfRule type="expression" dxfId="817" priority="84">
      <formula>$E$118 &lt; 0</formula>
    </cfRule>
  </conditionalFormatting>
  <conditionalFormatting sqref="G96:I97 H118:I118">
    <cfRule type="expression" dxfId="816" priority="79">
      <formula>$H$118 &gt; 0</formula>
    </cfRule>
    <cfRule type="expression" dxfId="815" priority="80">
      <formula>$H$118 = 0</formula>
    </cfRule>
    <cfRule type="expression" dxfId="814" priority="81">
      <formula>$H$118 &lt; 0</formula>
    </cfRule>
  </conditionalFormatting>
  <conditionalFormatting sqref="J96:L97 K118:L118">
    <cfRule type="expression" dxfId="813" priority="76">
      <formula>$K$118 &gt; 0</formula>
    </cfRule>
    <cfRule type="expression" dxfId="812" priority="77">
      <formula>$K$118 = 0</formula>
    </cfRule>
    <cfRule type="expression" dxfId="811" priority="78">
      <formula>$K$118 &lt; 0</formula>
    </cfRule>
  </conditionalFormatting>
  <conditionalFormatting sqref="M96:O97 N118:O118">
    <cfRule type="expression" dxfId="810" priority="73">
      <formula>$N$118 &gt; 0</formula>
    </cfRule>
    <cfRule type="expression" dxfId="809" priority="74">
      <formula>$N$118 = 0</formula>
    </cfRule>
    <cfRule type="expression" dxfId="808" priority="75">
      <formula>$N$118 &lt; 0</formula>
    </cfRule>
  </conditionalFormatting>
  <conditionalFormatting sqref="A125:C144 M125:O144">
    <cfRule type="expression" dxfId="807" priority="61">
      <formula>AND($N125 &gt; 0, ISNUMBER($N125))</formula>
    </cfRule>
    <cfRule type="expression" dxfId="806" priority="62">
      <formula>AND($N125 = 0 * ISNUMBER($N125))</formula>
    </cfRule>
    <cfRule type="expression" dxfId="805" priority="63">
      <formula>AND($N125 &lt; 0, ISNUMBER($N125))</formula>
    </cfRule>
  </conditionalFormatting>
  <conditionalFormatting sqref="A125:F144">
    <cfRule type="expression" dxfId="804" priority="70">
      <formula>AND($E125 &gt; 0, ISNUMBER($E125))</formula>
    </cfRule>
    <cfRule type="expression" dxfId="803" priority="71">
      <formula>AND($E125 = 0 * ISNUMBER($E125))</formula>
    </cfRule>
    <cfRule type="expression" dxfId="802" priority="72">
      <formula>AND($E125 &lt; 0, ISNUMBER($E125))</formula>
    </cfRule>
  </conditionalFormatting>
  <conditionalFormatting sqref="A125:C144 G125:I144">
    <cfRule type="expression" dxfId="801" priority="67">
      <formula>AND($H125 &gt; 0, ISNUMBER($H125))</formula>
    </cfRule>
    <cfRule type="expression" dxfId="800" priority="68">
      <formula>AND($H125 = 0 * ISNUMBER($H125))</formula>
    </cfRule>
    <cfRule type="expression" dxfId="799" priority="69">
      <formula>AND($H125 &lt; 0, ISNUMBER($H125))</formula>
    </cfRule>
  </conditionalFormatting>
  <conditionalFormatting sqref="A125:C144 J125:L144">
    <cfRule type="expression" dxfId="798" priority="64">
      <formula>AND($K125 &gt; 0, ISNUMBER($K125))</formula>
    </cfRule>
    <cfRule type="expression" dxfId="797" priority="65">
      <formula>AND($K125 = 0 * ISNUMBER($K125))</formula>
    </cfRule>
    <cfRule type="expression" dxfId="796" priority="66">
      <formula>AND($K125 &lt; 0, ISNUMBER($K125))</formula>
    </cfRule>
  </conditionalFormatting>
  <conditionalFormatting sqref="D123:F124 E145:F145">
    <cfRule type="expression" dxfId="795" priority="58">
      <formula>$E$145 &gt; 0</formula>
    </cfRule>
    <cfRule type="expression" dxfId="794" priority="59">
      <formula>$E$145 = 0</formula>
    </cfRule>
    <cfRule type="expression" dxfId="793" priority="60">
      <formula>$E$145 &lt; 0</formula>
    </cfRule>
  </conditionalFormatting>
  <conditionalFormatting sqref="G123:I124 H145:I145">
    <cfRule type="expression" dxfId="792" priority="55">
      <formula>$H$145 &gt; 0</formula>
    </cfRule>
    <cfRule type="expression" dxfId="791" priority="56">
      <formula>$H$145 = 0</formula>
    </cfRule>
    <cfRule type="expression" dxfId="790" priority="57">
      <formula>$H$145 &lt; 0</formula>
    </cfRule>
  </conditionalFormatting>
  <conditionalFormatting sqref="J123:L124 K145:L145">
    <cfRule type="expression" dxfId="789" priority="52">
      <formula>$K$145 &gt; 0</formula>
    </cfRule>
    <cfRule type="expression" dxfId="788" priority="53">
      <formula>$K$145 = 0</formula>
    </cfRule>
    <cfRule type="expression" dxfId="787" priority="54">
      <formula>$K$145 &lt; 0</formula>
    </cfRule>
  </conditionalFormatting>
  <conditionalFormatting sqref="M123:O124 N145:O145">
    <cfRule type="expression" dxfId="786" priority="49">
      <formula>$N$145 &gt; 0</formula>
    </cfRule>
    <cfRule type="expression" dxfId="785" priority="50">
      <formula>$N$145 = 0</formula>
    </cfRule>
    <cfRule type="expression" dxfId="784" priority="51">
      <formula>$N$145 &lt; 0</formula>
    </cfRule>
  </conditionalFormatting>
  <conditionalFormatting sqref="A152:C171 M152:O171">
    <cfRule type="expression" dxfId="783" priority="37">
      <formula>AND($N152 &gt; 0, ISNUMBER($N152))</formula>
    </cfRule>
    <cfRule type="expression" dxfId="782" priority="38">
      <formula>AND($N152 = 0 * ISNUMBER($N152))</formula>
    </cfRule>
    <cfRule type="expression" dxfId="781" priority="39">
      <formula>AND($N152 &lt; 0, ISNUMBER($N152))</formula>
    </cfRule>
  </conditionalFormatting>
  <conditionalFormatting sqref="A152:F171">
    <cfRule type="expression" dxfId="780" priority="46">
      <formula>AND($E152 &gt; 0, ISNUMBER($E152))</formula>
    </cfRule>
    <cfRule type="expression" dxfId="779" priority="47">
      <formula>AND($E152 = 0 * ISNUMBER($E152))</formula>
    </cfRule>
    <cfRule type="expression" dxfId="778" priority="48">
      <formula>AND($E152 &lt; 0, ISNUMBER($E152))</formula>
    </cfRule>
  </conditionalFormatting>
  <conditionalFormatting sqref="A152:C171 G152:I171">
    <cfRule type="expression" dxfId="777" priority="43">
      <formula>AND($H152 &gt; 0, ISNUMBER($H152))</formula>
    </cfRule>
    <cfRule type="expression" dxfId="776" priority="44">
      <formula>AND($H152 = 0 * ISNUMBER($H152))</formula>
    </cfRule>
    <cfRule type="expression" dxfId="775" priority="45">
      <formula>AND($H152 &lt; 0, ISNUMBER($H152))</formula>
    </cfRule>
  </conditionalFormatting>
  <conditionalFormatting sqref="A152:C171 J152:L171">
    <cfRule type="expression" dxfId="774" priority="40">
      <formula>AND($K152 &gt; 0, ISNUMBER($K152))</formula>
    </cfRule>
    <cfRule type="expression" dxfId="773" priority="41">
      <formula>AND($K152 = 0 * ISNUMBER($K152))</formula>
    </cfRule>
    <cfRule type="expression" dxfId="772" priority="42">
      <formula>AND($K152 &lt; 0, ISNUMBER($K152))</formula>
    </cfRule>
  </conditionalFormatting>
  <conditionalFormatting sqref="D150:F151 E172:F172">
    <cfRule type="expression" dxfId="771" priority="34">
      <formula>$E$172 &gt; 0</formula>
    </cfRule>
    <cfRule type="expression" dxfId="770" priority="35">
      <formula>$E$172 = 0</formula>
    </cfRule>
    <cfRule type="expression" dxfId="769" priority="36">
      <formula>$E$172 &lt; 0</formula>
    </cfRule>
  </conditionalFormatting>
  <conditionalFormatting sqref="G150:I151 H172:I172">
    <cfRule type="expression" dxfId="768" priority="31">
      <formula>$H$172 &gt; 0</formula>
    </cfRule>
    <cfRule type="expression" dxfId="767" priority="32">
      <formula>$H$172 = 0</formula>
    </cfRule>
    <cfRule type="expression" dxfId="766" priority="33">
      <formula>$H$172 &lt; 0</formula>
    </cfRule>
  </conditionalFormatting>
  <conditionalFormatting sqref="J150:L151 K172:L172">
    <cfRule type="expression" dxfId="765" priority="28">
      <formula>$K$172 &gt; 0</formula>
    </cfRule>
    <cfRule type="expression" dxfId="764" priority="29">
      <formula>$K$172 = 0</formula>
    </cfRule>
    <cfRule type="expression" dxfId="763" priority="30">
      <formula>$K$172 &lt; 0</formula>
    </cfRule>
  </conditionalFormatting>
  <conditionalFormatting sqref="M150:O151 N172:O172">
    <cfRule type="expression" dxfId="762" priority="25">
      <formula>$N$172 &gt; 0</formula>
    </cfRule>
    <cfRule type="expression" dxfId="761" priority="26">
      <formula>$N$172 = 0</formula>
    </cfRule>
    <cfRule type="expression" dxfId="760" priority="27">
      <formula>$N$172 &lt; 0</formula>
    </cfRule>
  </conditionalFormatting>
  <conditionalFormatting sqref="A179:C198 M179:O198">
    <cfRule type="expression" dxfId="759" priority="13">
      <formula>AND($N179 &gt; 0, ISNUMBER($N179))</formula>
    </cfRule>
    <cfRule type="expression" dxfId="758" priority="14">
      <formula>AND($N179 = 0 * ISNUMBER($N179))</formula>
    </cfRule>
    <cfRule type="expression" dxfId="757" priority="15">
      <formula>AND($N179 &lt; 0, ISNUMBER($N179))</formula>
    </cfRule>
  </conditionalFormatting>
  <conditionalFormatting sqref="A179:F198">
    <cfRule type="expression" dxfId="756" priority="22">
      <formula>AND($E179 &gt; 0, ISNUMBER($E179))</formula>
    </cfRule>
    <cfRule type="expression" dxfId="755" priority="23">
      <formula>AND($E179 = 0 * ISNUMBER($E179))</formula>
    </cfRule>
    <cfRule type="expression" dxfId="754" priority="24">
      <formula>AND($E179 &lt; 0, ISNUMBER($E179))</formula>
    </cfRule>
  </conditionalFormatting>
  <conditionalFormatting sqref="A179:C198 G179:I198">
    <cfRule type="expression" dxfId="753" priority="19">
      <formula>AND($H179 &gt; 0, ISNUMBER($H179))</formula>
    </cfRule>
    <cfRule type="expression" dxfId="752" priority="20">
      <formula>AND($H179 = 0 * ISNUMBER($H179))</formula>
    </cfRule>
    <cfRule type="expression" dxfId="751" priority="21">
      <formula>AND($H179 &lt; 0, ISNUMBER($H179))</formula>
    </cfRule>
  </conditionalFormatting>
  <conditionalFormatting sqref="A179:C198 J179:L198">
    <cfRule type="expression" dxfId="750" priority="16">
      <formula>AND($K179 &gt; 0, ISNUMBER($K179))</formula>
    </cfRule>
    <cfRule type="expression" dxfId="749" priority="17">
      <formula>AND($K179 = 0 * ISNUMBER($K179))</formula>
    </cfRule>
    <cfRule type="expression" dxfId="748" priority="18">
      <formula>AND($K179 &lt; 0, ISNUMBER($K179))</formula>
    </cfRule>
  </conditionalFormatting>
  <conditionalFormatting sqref="D177:F178 E199:F199">
    <cfRule type="expression" dxfId="747" priority="10">
      <formula>$E$199 &gt; 0</formula>
    </cfRule>
    <cfRule type="expression" dxfId="746" priority="11">
      <formula>$E$199 = 0</formula>
    </cfRule>
    <cfRule type="expression" dxfId="745" priority="12">
      <formula>$E$199 &lt; 0</formula>
    </cfRule>
  </conditionalFormatting>
  <conditionalFormatting sqref="G177:I178 H199:I199">
    <cfRule type="expression" dxfId="744" priority="7">
      <formula>$H$199 &gt; 0</formula>
    </cfRule>
    <cfRule type="expression" dxfId="743" priority="8">
      <formula>$H$199 = 0</formula>
    </cfRule>
    <cfRule type="expression" dxfId="742" priority="9">
      <formula>$H$199 &lt; 0</formula>
    </cfRule>
  </conditionalFormatting>
  <conditionalFormatting sqref="J177:L178 K199:L199">
    <cfRule type="expression" dxfId="741" priority="4">
      <formula>$K$199 &gt; 0</formula>
    </cfRule>
    <cfRule type="expression" dxfId="740" priority="5">
      <formula>$K$199 = 0</formula>
    </cfRule>
    <cfRule type="expression" dxfId="739" priority="6">
      <formula>$K$199 &lt; 0</formula>
    </cfRule>
  </conditionalFormatting>
  <conditionalFormatting sqref="M177:O178 N199:O199">
    <cfRule type="expression" dxfId="738" priority="1">
      <formula>$N$199 &gt; 0</formula>
    </cfRule>
    <cfRule type="expression" dxfId="737" priority="2">
      <formula>$N$199 = 0</formula>
    </cfRule>
    <cfRule type="expression" dxfId="7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F39D-A54A-40D5-9A94-51E2A4A2884F}">
  <sheetPr codeName="Sheet20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44361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114,315 KRW (5.72%)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192,487 KRW (9.62%)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118,520 KRW (5.93%)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265,833 KRW (13.29%)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88,700 KRW (5.91%)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212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45310000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3.311624E-4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2021-06-14(월) 오전 00:00</v>
      </c>
      <c r="C15" s="289"/>
      <c r="D15" s="263" t="str">
        <f>TEXT($G$1, "[$-ko-KR]yyyy-mm-dd(ddd) ") &amp; "오후 14:00"</f>
        <v>2021-06-14(월) 오후 14:00</v>
      </c>
      <c r="E15" s="264"/>
      <c r="F15" s="265"/>
      <c r="G15" s="263" t="str">
        <f>TEXT($G$1, "[$-ko-KR]yyyy-mm-dd(ddd) ") &amp; "오후 19:00"</f>
        <v>2021-06-14(월) 오후 19:00</v>
      </c>
      <c r="H15" s="264"/>
      <c r="I15" s="265"/>
      <c r="J15" s="263" t="str">
        <f>TEXT($G$1, "[$-ko-KR]yyyy-mm-dd(ddd) ") &amp; "오후 21:00"</f>
        <v>2021-06-14(월) 오후 21:00</v>
      </c>
      <c r="K15" s="264"/>
      <c r="L15" s="265"/>
      <c r="M15" s="263" t="str">
        <f>TEXT($G$1+1, "[$-ko-KR]yyyy-mm-dd(ddd) ") &amp; "오전 00:00"</f>
        <v>2021-06-15(화)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3" t="s">
        <v>37</v>
      </c>
      <c r="H16" s="214" t="s">
        <v>40</v>
      </c>
      <c r="I16" s="21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75.900000000000006</v>
      </c>
      <c r="C17" s="76">
        <f>IF(NOT(ISBLANK(_xlfn.IFNA(VLOOKUP($A17, $A$40:$O$199, 3, FALSE), ))), _xlfn.IFNA(VLOOKUP($A17, $A$40:$O$199, 3, FALSE), ), "")</f>
        <v>-7.8431373000000006E-3</v>
      </c>
      <c r="D17" s="13">
        <f>IF(NOT(ISBLANK(_xlfn.IFNA(VLOOKUP($A17, $A$40:$O$199, 4, FALSE), ))), _xlfn.IFNA(VLOOKUP($A17, $A$40:$O$199, 4, FALSE), ), "")</f>
        <v>76.8</v>
      </c>
      <c r="E17" s="14">
        <f>IF(NOT(ISBLANK(_xlfn.IFNA(VLOOKUP($A17, $A$40:$O$199, 5, FALSE), ))), _xlfn.IFNA(VLOOKUP($A17, $A$40:$O$199, 5, FALSE), ), "")</f>
        <v>1.1857707509881309E-2</v>
      </c>
      <c r="F17" s="16">
        <f>IF(NOT(ISBLANK(_xlfn.IFNA(VLOOKUP($A17, $A$40:$O$199, 6, FALSE), ))), _xlfn.IFNA(VLOOKUP($A17, $A$40:$O$199, 6, FALSE), ), "")</f>
        <v>1185.7707509881309</v>
      </c>
      <c r="G17" s="29">
        <f>IF(NOT(ISBLANK(_xlfn.IFNA(VLOOKUP($A17, $A$40:$O$199, 7, FALSE), ))), _xlfn.IFNA(VLOOKUP($A17, $A$40:$O$199, 7, FALSE), ), "")</f>
        <v>83.4</v>
      </c>
      <c r="H17" s="14">
        <f>IF(NOT(ISBLANK(_xlfn.IFNA(VLOOKUP($A17, $A$40:$O$199, 8, FALSE), ))), _xlfn.IFNA(VLOOKUP($A17, $A$40:$O$199, 8, FALSE), ), "")</f>
        <v>9.8814229249011856E-2</v>
      </c>
      <c r="I17" s="100">
        <f>IF(NOT(ISBLANK(_xlfn.IFNA(VLOOKUP($A17, $A$40:$O$199, 9, FALSE), ))), _xlfn.IFNA(VLOOKUP($A17, $A$40:$O$199, 9, FALSE), ), "")</f>
        <v>9881.422924901186</v>
      </c>
      <c r="J17" s="13">
        <f>IF(NOT(ISBLANK(_xlfn.IFNA(VLOOKUP($A17, $A$40:$O$199, 10, FALSE), ))), _xlfn.IFNA(VLOOKUP($A17, $A$40:$O$199, 10, FALSE), ), "")</f>
        <v>80.8</v>
      </c>
      <c r="K17" s="14">
        <f>IF(NOT(ISBLANK(_xlfn.IFNA(VLOOKUP($A17, $A$40:$O$199, 11, FALSE), ))), _xlfn.IFNA(VLOOKUP($A17, $A$40:$O$199, 11, FALSE), ), "")</f>
        <v>6.4558629776020962E-2</v>
      </c>
      <c r="L17" s="16">
        <f>IF(NOT(ISBLANK(_xlfn.IFNA(VLOOKUP($A17, $A$40:$O$199, 12, FALSE), ))), _xlfn.IFNA(VLOOKUP($A17, $A$40:$O$199, 12, FALSE), ), "")</f>
        <v>6455.8629776020962</v>
      </c>
      <c r="M17" s="29">
        <f>IF(NOT(ISBLANK(_xlfn.IFNA(VLOOKUP($A17, $A$40:$O$199, 13, FALSE), ))), _xlfn.IFNA(VLOOKUP($A17, $A$40:$O$199, 13, FALSE), ), "")</f>
        <v>81.400000000000006</v>
      </c>
      <c r="N17" s="14">
        <f>IF(NOT(ISBLANK(_xlfn.IFNA(VLOOKUP($A17, $A$40:$O$199, 14, FALSE), ))), _xlfn.IFNA(VLOOKUP($A17, $A$40:$O$199, 14, FALSE), ), "")</f>
        <v>7.2463768115942018E-2</v>
      </c>
      <c r="O17" s="16">
        <f>IF(NOT(ISBLANK(_xlfn.IFNA(VLOOKUP($A17, $A$40:$O$199, 15, FALSE), ))), _xlfn.IFNA(VLOOKUP($A17, $A$40:$O$199, 15, FALSE), ), "")</f>
        <v>7246.3768115942021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50.7</v>
      </c>
      <c r="C18" s="77">
        <f t="shared" ref="C18:C36" si="1">IF(NOT(ISBLANK(_xlfn.IFNA(VLOOKUP($A18, $A$40:$O$199, 3, FALSE), ))), _xlfn.IFNA(VLOOKUP($A18, $A$40:$O$199, 3, FALSE), ), "")</f>
        <v>-7.6502732200000007E-2</v>
      </c>
      <c r="D18" s="15">
        <f t="shared" ref="D18:D36" si="2">IF(NOT(ISBLANK(_xlfn.IFNA(VLOOKUP($A18, $A$40:$O$199, 4, FALSE), ))), _xlfn.IFNA(VLOOKUP($A18, $A$40:$O$199, 4, FALSE), ), "")</f>
        <v>55.9</v>
      </c>
      <c r="E18" s="32">
        <f t="shared" ref="E18:E36" si="3">IF(NOT(ISBLANK(_xlfn.IFNA(VLOOKUP($A18, $A$40:$O$199, 5, FALSE), ))), _xlfn.IFNA(VLOOKUP($A18, $A$40:$O$199, 5, FALSE), ), "")</f>
        <v>0.10256410256410248</v>
      </c>
      <c r="F18" s="18">
        <f t="shared" ref="F18:F36" si="4">IF(NOT(ISBLANK(_xlfn.IFNA(VLOOKUP($A18, $A$40:$O$199, 6, FALSE), ))), _xlfn.IFNA(VLOOKUP($A18, $A$40:$O$199, 6, FALSE), ), "")</f>
        <v>10256.410256410249</v>
      </c>
      <c r="G18" s="31">
        <f t="shared" ref="G18:G36" si="5">IF(NOT(ISBLANK(_xlfn.IFNA(VLOOKUP($A18, $A$40:$O$199, 7, FALSE), ))), _xlfn.IFNA(VLOOKUP($A18, $A$40:$O$199, 7, FALSE), ), "")</f>
        <v>56.5</v>
      </c>
      <c r="H18" s="32">
        <f t="shared" ref="H18:H36" si="6">IF(NOT(ISBLANK(_xlfn.IFNA(VLOOKUP($A18, $A$40:$O$199, 8, FALSE), ))), _xlfn.IFNA(VLOOKUP($A18, $A$40:$O$199, 8, FALSE), ), "")</f>
        <v>0.11439842209072972</v>
      </c>
      <c r="I18" s="101">
        <f t="shared" ref="I18:I36" si="7">IF(NOT(ISBLANK(_xlfn.IFNA(VLOOKUP($A18, $A$40:$O$199, 9, FALSE), ))), _xlfn.IFNA(VLOOKUP($A18, $A$40:$O$199, 9, FALSE), ), "")</f>
        <v>11439.842209072971</v>
      </c>
      <c r="J18" s="15">
        <f t="shared" ref="J18:J36" si="8">IF(NOT(ISBLANK(_xlfn.IFNA(VLOOKUP($A18, $A$40:$O$199, 10, FALSE), ))), _xlfn.IFNA(VLOOKUP($A18, $A$40:$O$199, 10, FALSE), ), "")</f>
        <v>55.6</v>
      </c>
      <c r="K18" s="32">
        <f t="shared" ref="K18:K36" si="9">IF(NOT(ISBLANK(_xlfn.IFNA(VLOOKUP($A18, $A$40:$O$199, 11, FALSE), ))), _xlfn.IFNA(VLOOKUP($A18, $A$40:$O$199, 11, FALSE), ), "")</f>
        <v>9.6646942800788921E-2</v>
      </c>
      <c r="L18" s="18">
        <f t="shared" ref="L18:L36" si="10">IF(NOT(ISBLANK(_xlfn.IFNA(VLOOKUP($A18, $A$40:$O$199, 12, FALSE), ))), _xlfn.IFNA(VLOOKUP($A18, $A$40:$O$199, 12, FALSE), ), "")</f>
        <v>9664.6942800788929</v>
      </c>
      <c r="M18" s="31">
        <f t="shared" ref="M18:M36" si="11">IF(NOT(ISBLANK(_xlfn.IFNA(VLOOKUP($A18, $A$40:$O$199, 13, FALSE), ))), _xlfn.IFNA(VLOOKUP($A18, $A$40:$O$199, 13, FALSE), ), "")</f>
        <v>56.5</v>
      </c>
      <c r="N18" s="32">
        <f t="shared" ref="N18:N36" si="12">IF(NOT(ISBLANK(_xlfn.IFNA(VLOOKUP($A18, $A$40:$O$199, 14, FALSE), ))), _xlfn.IFNA(VLOOKUP($A18, $A$40:$O$199, 14, FALSE), ), "")</f>
        <v>0.11439842209072972</v>
      </c>
      <c r="O18" s="18">
        <f t="shared" ref="O18:O36" si="13">IF(NOT(ISBLANK(_xlfn.IFNA(VLOOKUP($A18, $A$40:$O$199, 15, FALSE), ))), _xlfn.IFNA(VLOOKUP($A18, $A$40:$O$199, 15, FALSE), ), "")</f>
        <v>11439.842209072971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81</v>
      </c>
      <c r="C19" s="77">
        <f t="shared" si="1"/>
        <v>-9.5982142899999998E-2</v>
      </c>
      <c r="D19" s="15">
        <f t="shared" si="2"/>
        <v>89</v>
      </c>
      <c r="E19" s="32">
        <f t="shared" si="3"/>
        <v>9.8765432098765427E-2</v>
      </c>
      <c r="F19" s="18">
        <f t="shared" si="4"/>
        <v>9876.5432098765432</v>
      </c>
      <c r="G19" s="31">
        <f t="shared" si="5"/>
        <v>89.6</v>
      </c>
      <c r="H19" s="32">
        <f t="shared" si="6"/>
        <v>0.10617283950617278</v>
      </c>
      <c r="I19" s="101">
        <f t="shared" si="7"/>
        <v>10617.283950617277</v>
      </c>
      <c r="J19" s="15">
        <f t="shared" si="8"/>
        <v>88.8</v>
      </c>
      <c r="K19" s="32">
        <f t="shared" si="9"/>
        <v>9.6296296296296255E-2</v>
      </c>
      <c r="L19" s="18">
        <f t="shared" si="10"/>
        <v>9629.6296296296259</v>
      </c>
      <c r="M19" s="31">
        <f t="shared" si="11"/>
        <v>91.1</v>
      </c>
      <c r="N19" s="32">
        <f t="shared" si="12"/>
        <v>0.12469135802469129</v>
      </c>
      <c r="O19" s="18">
        <f t="shared" si="13"/>
        <v>12469.135802469129</v>
      </c>
      <c r="Q19" s="239"/>
      <c r="R19" s="239"/>
      <c r="S19" s="239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7.6923076999999996E-3</v>
      </c>
      <c r="D20" s="15">
        <f t="shared" si="2"/>
        <v>136</v>
      </c>
      <c r="E20" s="32">
        <f t="shared" si="3"/>
        <v>3.8167938931297711E-2</v>
      </c>
      <c r="F20" s="18">
        <f t="shared" si="4"/>
        <v>3816.7938931297713</v>
      </c>
      <c r="G20" s="31">
        <f t="shared" si="5"/>
        <v>137</v>
      </c>
      <c r="H20" s="32">
        <f t="shared" si="6"/>
        <v>4.5801526717557252E-2</v>
      </c>
      <c r="I20" s="101">
        <f t="shared" si="7"/>
        <v>4580.1526717557254</v>
      </c>
      <c r="J20" s="15">
        <f t="shared" si="8"/>
        <v>136</v>
      </c>
      <c r="K20" s="32">
        <f t="shared" si="9"/>
        <v>3.8167938931297711E-2</v>
      </c>
      <c r="L20" s="18">
        <f t="shared" si="10"/>
        <v>3816.7938931297713</v>
      </c>
      <c r="M20" s="31">
        <f t="shared" si="11"/>
        <v>139</v>
      </c>
      <c r="N20" s="32">
        <f t="shared" si="12"/>
        <v>6.1068702290076333E-2</v>
      </c>
      <c r="O20" s="18">
        <f t="shared" si="13"/>
        <v>6106.8702290076335</v>
      </c>
      <c r="Q20" s="239"/>
      <c r="R20" s="239"/>
      <c r="S20" s="239"/>
    </row>
    <row r="21" spans="1:19" ht="17.25" customHeight="1" thickBot="1">
      <c r="A21" s="163" t="s">
        <v>246</v>
      </c>
      <c r="B21" s="128">
        <f t="shared" si="0"/>
        <v>250</v>
      </c>
      <c r="C21" s="78">
        <f t="shared" si="1"/>
        <v>-0.11032028469999999</v>
      </c>
      <c r="D21" s="20">
        <f t="shared" si="2"/>
        <v>260</v>
      </c>
      <c r="E21" s="21">
        <f t="shared" si="3"/>
        <v>0.04</v>
      </c>
      <c r="F21" s="22">
        <f t="shared" si="4"/>
        <v>4000</v>
      </c>
      <c r="G21" s="30">
        <f t="shared" si="5"/>
        <v>257</v>
      </c>
      <c r="H21" s="21">
        <f t="shared" si="6"/>
        <v>2.8000000000000001E-2</v>
      </c>
      <c r="I21" s="105">
        <f t="shared" si="7"/>
        <v>2800</v>
      </c>
      <c r="J21" s="20">
        <f t="shared" si="8"/>
        <v>254</v>
      </c>
      <c r="K21" s="21">
        <f t="shared" si="9"/>
        <v>1.6E-2</v>
      </c>
      <c r="L21" s="22">
        <f t="shared" si="10"/>
        <v>1600</v>
      </c>
      <c r="M21" s="30">
        <f t="shared" si="11"/>
        <v>262</v>
      </c>
      <c r="N21" s="21">
        <f t="shared" si="12"/>
        <v>4.8000000000000001E-2</v>
      </c>
      <c r="O21" s="22">
        <f t="shared" si="13"/>
        <v>4800</v>
      </c>
      <c r="Q21" s="239"/>
      <c r="R21" s="239"/>
      <c r="S21" s="239"/>
    </row>
    <row r="22" spans="1:19" ht="17.25" customHeight="1" thickBot="1">
      <c r="A22" s="162" t="s">
        <v>216</v>
      </c>
      <c r="B22" s="129">
        <f t="shared" si="0"/>
        <v>250</v>
      </c>
      <c r="C22" s="80">
        <f t="shared" si="1"/>
        <v>6.3829787200000002E-2</v>
      </c>
      <c r="D22" s="106">
        <f t="shared" si="2"/>
        <v>243</v>
      </c>
      <c r="E22" s="107">
        <f t="shared" si="3"/>
        <v>-2.8000000000000001E-2</v>
      </c>
      <c r="F22" s="108">
        <f t="shared" si="4"/>
        <v>-2800</v>
      </c>
      <c r="G22" s="109">
        <f t="shared" si="5"/>
        <v>243</v>
      </c>
      <c r="H22" s="107">
        <f t="shared" si="6"/>
        <v>-2.8000000000000001E-2</v>
      </c>
      <c r="I22" s="110">
        <f t="shared" si="7"/>
        <v>-2800</v>
      </c>
      <c r="J22" s="106">
        <f t="shared" si="8"/>
        <v>243</v>
      </c>
      <c r="K22" s="107">
        <f t="shared" si="9"/>
        <v>-2.8000000000000001E-2</v>
      </c>
      <c r="L22" s="108">
        <f t="shared" si="10"/>
        <v>-2800</v>
      </c>
      <c r="M22" s="109">
        <f t="shared" si="11"/>
        <v>248</v>
      </c>
      <c r="N22" s="107">
        <f t="shared" si="12"/>
        <v>-8.0000000000000002E-3</v>
      </c>
      <c r="O22" s="108">
        <f t="shared" si="13"/>
        <v>-800</v>
      </c>
      <c r="Q22" s="239"/>
      <c r="R22" s="239"/>
      <c r="S22" s="239"/>
    </row>
    <row r="23" spans="1:19" ht="17.25" customHeight="1" thickBot="1">
      <c r="A23" s="162" t="s">
        <v>170</v>
      </c>
      <c r="B23" s="126">
        <f t="shared" si="0"/>
        <v>256</v>
      </c>
      <c r="C23" s="77">
        <f t="shared" si="1"/>
        <v>5.7851239700000001E-2</v>
      </c>
      <c r="D23" s="15">
        <f t="shared" si="2"/>
        <v>238</v>
      </c>
      <c r="E23" s="32">
        <f t="shared" si="3"/>
        <v>-7.03125E-2</v>
      </c>
      <c r="F23" s="18">
        <f t="shared" si="4"/>
        <v>-7031.25</v>
      </c>
      <c r="G23" s="31">
        <f t="shared" si="5"/>
        <v>242</v>
      </c>
      <c r="H23" s="32">
        <f t="shared" si="6"/>
        <v>-5.46875E-2</v>
      </c>
      <c r="I23" s="101">
        <f t="shared" si="7"/>
        <v>-5468.75</v>
      </c>
      <c r="J23" s="15">
        <f t="shared" si="8"/>
        <v>242</v>
      </c>
      <c r="K23" s="32">
        <f t="shared" si="9"/>
        <v>-5.46875E-2</v>
      </c>
      <c r="L23" s="18">
        <f t="shared" si="10"/>
        <v>-5468.75</v>
      </c>
      <c r="M23" s="31">
        <f t="shared" si="11"/>
        <v>247</v>
      </c>
      <c r="N23" s="32">
        <f t="shared" si="12"/>
        <v>-3.515625E-2</v>
      </c>
      <c r="O23" s="18">
        <f t="shared" si="13"/>
        <v>-3515.625</v>
      </c>
      <c r="Q23" s="239"/>
      <c r="R23" s="239"/>
      <c r="S23" s="239"/>
    </row>
    <row r="24" spans="1:19" ht="17.25" customHeight="1" thickBot="1">
      <c r="A24" s="162" t="s">
        <v>192</v>
      </c>
      <c r="B24" s="126">
        <f t="shared" si="0"/>
        <v>957</v>
      </c>
      <c r="C24" s="77">
        <f t="shared" si="1"/>
        <v>4.7045951900000001E-2</v>
      </c>
      <c r="D24" s="15">
        <f t="shared" si="2"/>
        <v>1015</v>
      </c>
      <c r="E24" s="32">
        <f t="shared" si="3"/>
        <v>6.0606060606060608E-2</v>
      </c>
      <c r="F24" s="18">
        <f t="shared" si="4"/>
        <v>6060.606060606061</v>
      </c>
      <c r="G24" s="31">
        <f t="shared" si="5"/>
        <v>991</v>
      </c>
      <c r="H24" s="32">
        <f t="shared" si="6"/>
        <v>3.5527690700104496E-2</v>
      </c>
      <c r="I24" s="101">
        <f t="shared" si="7"/>
        <v>3552.7690700104495</v>
      </c>
      <c r="J24" s="15">
        <f t="shared" si="8"/>
        <v>980</v>
      </c>
      <c r="K24" s="32">
        <f t="shared" si="9"/>
        <v>2.4033437826541274E-2</v>
      </c>
      <c r="L24" s="18">
        <f t="shared" si="10"/>
        <v>2403.3437826541276</v>
      </c>
      <c r="M24" s="31">
        <f t="shared" si="11"/>
        <v>999</v>
      </c>
      <c r="N24" s="32">
        <f t="shared" si="12"/>
        <v>4.3887147335423198E-2</v>
      </c>
      <c r="O24" s="18">
        <f t="shared" si="13"/>
        <v>4388.7147335423197</v>
      </c>
      <c r="Q24" s="239"/>
      <c r="R24" s="239"/>
      <c r="S24" s="239"/>
    </row>
    <row r="25" spans="1:19" ht="17.25" customHeight="1" thickBot="1">
      <c r="A25" s="162" t="s">
        <v>114</v>
      </c>
      <c r="B25" s="126">
        <f t="shared" si="0"/>
        <v>9475</v>
      </c>
      <c r="C25" s="77">
        <f t="shared" si="1"/>
        <v>3.7219485500000003E-2</v>
      </c>
      <c r="D25" s="15">
        <f t="shared" si="2"/>
        <v>10020</v>
      </c>
      <c r="E25" s="32">
        <f t="shared" si="3"/>
        <v>5.7519788918205805E-2</v>
      </c>
      <c r="F25" s="18">
        <f t="shared" si="4"/>
        <v>5751.9788918205804</v>
      </c>
      <c r="G25" s="31">
        <f t="shared" si="5"/>
        <v>10420</v>
      </c>
      <c r="H25" s="32">
        <f t="shared" si="6"/>
        <v>9.9736147757255936E-2</v>
      </c>
      <c r="I25" s="101">
        <f t="shared" si="7"/>
        <v>9973.6147757255931</v>
      </c>
      <c r="J25" s="15">
        <f t="shared" si="8"/>
        <v>10510</v>
      </c>
      <c r="K25" s="32">
        <f t="shared" si="9"/>
        <v>0.10923482849604221</v>
      </c>
      <c r="L25" s="18">
        <f t="shared" si="10"/>
        <v>10923.482849604221</v>
      </c>
      <c r="M25" s="31">
        <f t="shared" si="11"/>
        <v>10570</v>
      </c>
      <c r="N25" s="32">
        <f t="shared" si="12"/>
        <v>0.11556728232189974</v>
      </c>
      <c r="O25" s="18">
        <f t="shared" si="13"/>
        <v>11556.728232189973</v>
      </c>
      <c r="Q25" s="33"/>
      <c r="R25" s="33"/>
    </row>
    <row r="26" spans="1:19" ht="17.25" customHeight="1" thickBot="1">
      <c r="A26" s="130" t="s">
        <v>186</v>
      </c>
      <c r="B26" s="131">
        <f t="shared" si="0"/>
        <v>14</v>
      </c>
      <c r="C26" s="79">
        <f t="shared" si="1"/>
        <v>3.7037037000000002E-2</v>
      </c>
      <c r="D26" s="24">
        <f t="shared" si="2"/>
        <v>14.6</v>
      </c>
      <c r="E26" s="25">
        <f t="shared" si="3"/>
        <v>4.285714285714283E-2</v>
      </c>
      <c r="F26" s="104">
        <f t="shared" si="4"/>
        <v>4285.7142857142826</v>
      </c>
      <c r="G26" s="102">
        <f t="shared" si="5"/>
        <v>14.6</v>
      </c>
      <c r="H26" s="25">
        <f t="shared" si="6"/>
        <v>4.285714285714283E-2</v>
      </c>
      <c r="I26" s="103">
        <f t="shared" si="7"/>
        <v>4285.7142857142826</v>
      </c>
      <c r="J26" s="24">
        <f t="shared" si="8"/>
        <v>14.5</v>
      </c>
      <c r="K26" s="25">
        <f t="shared" si="9"/>
        <v>3.5714285714285712E-2</v>
      </c>
      <c r="L26" s="104">
        <f t="shared" si="10"/>
        <v>3571.4285714285711</v>
      </c>
      <c r="M26" s="102">
        <f t="shared" si="11"/>
        <v>14.9</v>
      </c>
      <c r="N26" s="25">
        <f t="shared" si="12"/>
        <v>6.4285714285714307E-2</v>
      </c>
      <c r="O26" s="104">
        <f t="shared" si="13"/>
        <v>6428.5714285714303</v>
      </c>
      <c r="Q26" s="240"/>
      <c r="R26" s="241"/>
      <c r="S26" s="242"/>
    </row>
    <row r="27" spans="1:19" ht="17.25" customHeight="1">
      <c r="A27" s="161" t="s">
        <v>274</v>
      </c>
      <c r="B27" s="124">
        <f t="shared" si="0"/>
        <v>7110</v>
      </c>
      <c r="C27" s="76">
        <f t="shared" si="1"/>
        <v>7.6457229400000007E-2</v>
      </c>
      <c r="D27" s="13">
        <f t="shared" si="2"/>
        <v>7825</v>
      </c>
      <c r="E27" s="14">
        <f t="shared" si="3"/>
        <v>0.10056258790436005</v>
      </c>
      <c r="F27" s="16">
        <f t="shared" si="4"/>
        <v>10056.258790436006</v>
      </c>
      <c r="G27" s="29">
        <f t="shared" si="5"/>
        <v>7635</v>
      </c>
      <c r="H27" s="14">
        <f t="shared" si="6"/>
        <v>7.3839662447257384E-2</v>
      </c>
      <c r="I27" s="100">
        <f t="shared" si="7"/>
        <v>7383.9662447257388</v>
      </c>
      <c r="J27" s="13">
        <f t="shared" si="8"/>
        <v>7465</v>
      </c>
      <c r="K27" s="14">
        <f t="shared" si="9"/>
        <v>4.9929676511954992E-2</v>
      </c>
      <c r="L27" s="16">
        <f t="shared" si="10"/>
        <v>4992.9676511954995</v>
      </c>
      <c r="M27" s="29">
        <f t="shared" si="11"/>
        <v>7875</v>
      </c>
      <c r="N27" s="14">
        <f t="shared" si="12"/>
        <v>0.10759493670886076</v>
      </c>
      <c r="O27" s="16">
        <f t="shared" si="13"/>
        <v>10759.493670886077</v>
      </c>
      <c r="Q27" s="243"/>
      <c r="R27" s="244"/>
      <c r="S27" s="245"/>
    </row>
    <row r="28" spans="1:19" ht="17.25" customHeight="1" thickBot="1">
      <c r="A28" s="162" t="s">
        <v>146</v>
      </c>
      <c r="B28" s="126">
        <f t="shared" si="0"/>
        <v>9075</v>
      </c>
      <c r="C28" s="77">
        <f t="shared" si="1"/>
        <v>3.0079455200000001E-2</v>
      </c>
      <c r="D28" s="15">
        <f t="shared" si="2"/>
        <v>9090</v>
      </c>
      <c r="E28" s="32">
        <f t="shared" si="3"/>
        <v>1.652892561983471E-3</v>
      </c>
      <c r="F28" s="18">
        <f t="shared" si="4"/>
        <v>165.28925619834709</v>
      </c>
      <c r="G28" s="31">
        <f t="shared" si="5"/>
        <v>9095</v>
      </c>
      <c r="H28" s="32">
        <f t="shared" si="6"/>
        <v>2.2038567493112946E-3</v>
      </c>
      <c r="I28" s="101">
        <f t="shared" si="7"/>
        <v>220.38567493112944</v>
      </c>
      <c r="J28" s="15">
        <f t="shared" si="8"/>
        <v>9070</v>
      </c>
      <c r="K28" s="32">
        <f t="shared" si="9"/>
        <v>-5.5096418732782364E-4</v>
      </c>
      <c r="L28" s="18">
        <f t="shared" si="10"/>
        <v>-55.096418732782361</v>
      </c>
      <c r="M28" s="31">
        <f t="shared" si="11"/>
        <v>9320</v>
      </c>
      <c r="N28" s="32">
        <f t="shared" si="12"/>
        <v>2.6997245179063361E-2</v>
      </c>
      <c r="O28" s="18">
        <f t="shared" si="13"/>
        <v>2699.7245179063361</v>
      </c>
      <c r="Q28" s="246"/>
      <c r="R28" s="247"/>
      <c r="S28" s="248"/>
    </row>
    <row r="29" spans="1:19" ht="17.25" customHeight="1" thickBot="1">
      <c r="A29" s="162" t="s">
        <v>270</v>
      </c>
      <c r="B29" s="126">
        <f t="shared" si="0"/>
        <v>309</v>
      </c>
      <c r="C29" s="77">
        <f t="shared" si="1"/>
        <v>2.3178807900000001E-2</v>
      </c>
      <c r="D29" s="15">
        <f t="shared" si="2"/>
        <v>317</v>
      </c>
      <c r="E29" s="32">
        <f t="shared" si="3"/>
        <v>2.5889967637540454E-2</v>
      </c>
      <c r="F29" s="18">
        <f t="shared" si="4"/>
        <v>2588.9967637540453</v>
      </c>
      <c r="G29" s="31">
        <f t="shared" si="5"/>
        <v>324</v>
      </c>
      <c r="H29" s="32">
        <f t="shared" si="6"/>
        <v>4.8543689320388349E-2</v>
      </c>
      <c r="I29" s="101">
        <f t="shared" si="7"/>
        <v>4854.3689320388348</v>
      </c>
      <c r="J29" s="15">
        <f t="shared" si="8"/>
        <v>329</v>
      </c>
      <c r="K29" s="32">
        <f t="shared" si="9"/>
        <v>6.4724919093851127E-2</v>
      </c>
      <c r="L29" s="18">
        <f t="shared" si="10"/>
        <v>6472.4919093851131</v>
      </c>
      <c r="M29" s="31">
        <f t="shared" si="11"/>
        <v>338</v>
      </c>
      <c r="N29" s="32">
        <f t="shared" si="12"/>
        <v>9.3851132686084138E-2</v>
      </c>
      <c r="O29" s="18">
        <f t="shared" si="13"/>
        <v>9385.1132686084129</v>
      </c>
      <c r="Q29" s="239"/>
      <c r="R29" s="239"/>
      <c r="S29" s="239"/>
    </row>
    <row r="30" spans="1:19" ht="17.25" customHeight="1" thickBot="1">
      <c r="A30" s="162" t="s">
        <v>276</v>
      </c>
      <c r="B30" s="126">
        <f t="shared" si="0"/>
        <v>2430</v>
      </c>
      <c r="C30" s="77">
        <f t="shared" si="1"/>
        <v>2.10084034E-2</v>
      </c>
      <c r="D30" s="15">
        <f t="shared" si="2"/>
        <v>2445</v>
      </c>
      <c r="E30" s="32">
        <f t="shared" si="3"/>
        <v>6.1728395061728392E-3</v>
      </c>
      <c r="F30" s="18">
        <f t="shared" si="4"/>
        <v>617.28395061728395</v>
      </c>
      <c r="G30" s="31">
        <f t="shared" si="5"/>
        <v>2450</v>
      </c>
      <c r="H30" s="32">
        <f t="shared" si="6"/>
        <v>8.23045267489712E-3</v>
      </c>
      <c r="I30" s="101">
        <f t="shared" si="7"/>
        <v>823.04526748971205</v>
      </c>
      <c r="J30" s="15">
        <f t="shared" si="8"/>
        <v>2460</v>
      </c>
      <c r="K30" s="32">
        <f t="shared" si="9"/>
        <v>1.2345679012345678E-2</v>
      </c>
      <c r="L30" s="18">
        <f t="shared" si="10"/>
        <v>1234.5679012345679</v>
      </c>
      <c r="M30" s="31">
        <f t="shared" si="11"/>
        <v>2530</v>
      </c>
      <c r="N30" s="32">
        <f t="shared" si="12"/>
        <v>4.1152263374485597E-2</v>
      </c>
      <c r="O30" s="18">
        <f t="shared" si="13"/>
        <v>4115.2263374485601</v>
      </c>
      <c r="Q30" s="249"/>
      <c r="R30" s="249"/>
      <c r="S30" s="249"/>
    </row>
    <row r="31" spans="1:19" ht="17.25" customHeight="1" thickBot="1">
      <c r="A31" s="163" t="s">
        <v>272</v>
      </c>
      <c r="B31" s="128">
        <f t="shared" si="0"/>
        <v>1235</v>
      </c>
      <c r="C31" s="78">
        <f t="shared" si="1"/>
        <v>2.0661156999999999E-2</v>
      </c>
      <c r="D31" s="20">
        <f t="shared" si="2"/>
        <v>1225</v>
      </c>
      <c r="E31" s="21">
        <f t="shared" si="3"/>
        <v>-8.0971659919028341E-3</v>
      </c>
      <c r="F31" s="22">
        <f t="shared" si="4"/>
        <v>-809.71659919028343</v>
      </c>
      <c r="G31" s="30">
        <f t="shared" si="5"/>
        <v>1230</v>
      </c>
      <c r="H31" s="21">
        <f t="shared" si="6"/>
        <v>-4.048582995951417E-3</v>
      </c>
      <c r="I31" s="105">
        <f t="shared" si="7"/>
        <v>-404.85829959514172</v>
      </c>
      <c r="J31" s="20">
        <f t="shared" si="8"/>
        <v>1230</v>
      </c>
      <c r="K31" s="21">
        <f t="shared" si="9"/>
        <v>-4.048582995951417E-3</v>
      </c>
      <c r="L31" s="22">
        <f t="shared" si="10"/>
        <v>-404.85829959514172</v>
      </c>
      <c r="M31" s="30">
        <f t="shared" si="11"/>
        <v>1255</v>
      </c>
      <c r="N31" s="21">
        <f t="shared" si="12"/>
        <v>1.6194331983805668E-2</v>
      </c>
      <c r="O31" s="22">
        <f t="shared" si="13"/>
        <v>1619.4331983805669</v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3.2013786340240678E-2</v>
      </c>
      <c r="F37" s="28">
        <f>SUM(F17:F36)</f>
        <v>48020.67951036102</v>
      </c>
      <c r="G37" s="26" t="s">
        <v>43</v>
      </c>
      <c r="H37" s="27">
        <f>IF(COUNT(H17:H36), SUM(H17:H36) / COUNT(H17:H36), 0)</f>
        <v>4.1159305138258502E-2</v>
      </c>
      <c r="I37" s="28">
        <f>SUM(I17:I36)</f>
        <v>61738.957707387752</v>
      </c>
      <c r="J37" s="26" t="s">
        <v>43</v>
      </c>
      <c r="K37" s="27">
        <f>IF(COUNT(K17:K36), SUM(K17:K36) / COUNT(K17:K36), 0)</f>
        <v>3.4691039151743035E-2</v>
      </c>
      <c r="L37" s="28">
        <f>SUM(L17:L36)</f>
        <v>52036.558727614552</v>
      </c>
      <c r="M37" s="26" t="s">
        <v>43</v>
      </c>
      <c r="N37" s="27">
        <f>IF(COUNT(N17:N36), SUM(N17:N36) / COUNT(N17:N36), 0)</f>
        <v>5.9133070293118407E-2</v>
      </c>
      <c r="O37" s="28">
        <f>SUM(O17:O36)</f>
        <v>88699.605439677602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212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45310000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3.311624E-4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2021-06-14(월) 오전 00:00</v>
      </c>
      <c r="C42" s="291"/>
      <c r="D42" s="263" t="str">
        <f>TEXT($G$1, "[$-ko-KR]yyyy-mm-dd(ddd) ") &amp; "오후 14:00"</f>
        <v>2021-06-14(월) 오후 14:00</v>
      </c>
      <c r="E42" s="264"/>
      <c r="F42" s="265"/>
      <c r="G42" s="263" t="str">
        <f>TEXT($G$1, "[$-ko-KR]yyyy-mm-dd(ddd) ") &amp; "오후 19:00"</f>
        <v>2021-06-14(월) 오후 19:00</v>
      </c>
      <c r="H42" s="264"/>
      <c r="I42" s="265"/>
      <c r="J42" s="263" t="str">
        <f>TEXT($G$1, "[$-ko-KR]yyyy-mm-dd(ddd) ") &amp; "오후 21:00"</f>
        <v>2021-06-14(월) 오후 21:00</v>
      </c>
      <c r="K42" s="264"/>
      <c r="L42" s="265"/>
      <c r="M42" s="263" t="str">
        <f>TEXT($G$1+1, "[$-ko-KR]yyyy-mm-dd(ddd) ") &amp; "오전 00:00"</f>
        <v>2021-06-15(화)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13" t="s">
        <v>58</v>
      </c>
      <c r="H43" s="214" t="s">
        <v>298</v>
      </c>
      <c r="I43" s="21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186</v>
      </c>
      <c r="B44" s="124">
        <v>14</v>
      </c>
      <c r="C44" s="76">
        <v>3.7037037000000002E-2</v>
      </c>
      <c r="D44" s="13">
        <v>14.6</v>
      </c>
      <c r="E44" s="14">
        <f>IF(ISNUMBER(D44), (D44 - $B44) / $B44, "")</f>
        <v>4.285714285714283E-2</v>
      </c>
      <c r="F44" s="16">
        <f>IF(ISNUMBER(D44), $B64 * E44, "")</f>
        <v>4285.7142857142826</v>
      </c>
      <c r="G44" s="29">
        <v>14.6</v>
      </c>
      <c r="H44" s="14">
        <f>IF(ISNUMBER(G44), (G44 - $B44) / $B44, "")</f>
        <v>4.285714285714283E-2</v>
      </c>
      <c r="I44" s="100">
        <f>IF(ISNUMBER(G44), $B64 * H44, "")</f>
        <v>4285.7142857142826</v>
      </c>
      <c r="J44" s="13">
        <v>14.5</v>
      </c>
      <c r="K44" s="14">
        <f>IF(ISNUMBER(J44), (J44 - $B44) / $B44, "")</f>
        <v>3.5714285714285712E-2</v>
      </c>
      <c r="L44" s="16">
        <f>IF(ISNUMBER(J44), $B64 * K44, "")</f>
        <v>3571.4285714285711</v>
      </c>
      <c r="M44" s="29">
        <v>14.9</v>
      </c>
      <c r="N44" s="14">
        <f>IF(ISNUMBER(M44), (M44 - $B44) / $B44, "")</f>
        <v>6.4285714285714307E-2</v>
      </c>
      <c r="O44" s="16">
        <f>IF(ISNUMBER(M44), $B64 * N44, "")</f>
        <v>6428.5714285714303</v>
      </c>
      <c r="Q44" s="249"/>
      <c r="R44" s="249"/>
      <c r="S44" s="249"/>
    </row>
    <row r="45" spans="1:19" ht="17.25" customHeight="1" thickBot="1">
      <c r="A45" s="162" t="s">
        <v>65</v>
      </c>
      <c r="B45" s="126">
        <v>30.7</v>
      </c>
      <c r="C45" s="77">
        <v>-3.2467531999999999E-3</v>
      </c>
      <c r="D45" s="15">
        <v>31.7</v>
      </c>
      <c r="E45" s="32">
        <f t="shared" ref="E45:E48" si="14">IF(ISNUMBER(D45), (D45 - $B45) / $B45, "")</f>
        <v>3.2573289902280131E-2</v>
      </c>
      <c r="F45" s="18">
        <f>IF(ISNUMBER(D45), $B64 * E45, "")</f>
        <v>3257.328990228013</v>
      </c>
      <c r="G45" s="31">
        <v>31.7</v>
      </c>
      <c r="H45" s="32">
        <f t="shared" ref="H45:H48" si="15">IF(ISNUMBER(G45), (G45 - $B45) / $B45, "")</f>
        <v>3.2573289902280131E-2</v>
      </c>
      <c r="I45" s="101">
        <f>IF(ISNUMBER(G45), $B64 * H45, "")</f>
        <v>3257.328990228013</v>
      </c>
      <c r="J45" s="15">
        <v>31.7</v>
      </c>
      <c r="K45" s="32">
        <f t="shared" ref="K45:K48" si="16">IF(ISNUMBER(J45), (J45 - $B45) / $B45, "")</f>
        <v>3.2573289902280131E-2</v>
      </c>
      <c r="L45" s="18">
        <f>IF(ISNUMBER(J45), $B64 * K45, "")</f>
        <v>3257.328990228013</v>
      </c>
      <c r="M45" s="31">
        <v>33</v>
      </c>
      <c r="N45" s="32">
        <f t="shared" ref="N45:N48" si="17">IF(ISNUMBER(M45), (M45 - $B45) / $B45, "")</f>
        <v>7.4918566775244319E-2</v>
      </c>
      <c r="O45" s="18">
        <f>IF(ISNUMBER(M45), $B64 * N45, "")</f>
        <v>7491.8566775244317</v>
      </c>
      <c r="Q45" s="249"/>
      <c r="R45" s="249"/>
      <c r="S45" s="249"/>
    </row>
    <row r="46" spans="1:19" ht="17.25" customHeight="1" thickBot="1">
      <c r="A46" s="162" t="s">
        <v>100</v>
      </c>
      <c r="B46" s="126">
        <v>3.89</v>
      </c>
      <c r="C46" s="77">
        <v>-5.1150895000000004E-3</v>
      </c>
      <c r="D46" s="15">
        <v>4</v>
      </c>
      <c r="E46" s="32">
        <f t="shared" si="14"/>
        <v>2.8277634961439556E-2</v>
      </c>
      <c r="F46" s="18">
        <f>IF(ISNUMBER(D46), $B64 * E46, "")</f>
        <v>2827.7634961439558</v>
      </c>
      <c r="G46" s="31">
        <v>4.01</v>
      </c>
      <c r="H46" s="32">
        <f t="shared" si="15"/>
        <v>3.08483290488431E-2</v>
      </c>
      <c r="I46" s="101">
        <f>IF(ISNUMBER(G46), $B64 * H46, "")</f>
        <v>3084.8329048843102</v>
      </c>
      <c r="J46" s="15">
        <v>3.98</v>
      </c>
      <c r="K46" s="32">
        <f t="shared" si="16"/>
        <v>2.3136246786632352E-2</v>
      </c>
      <c r="L46" s="18">
        <f>IF(ISNUMBER(J46), $B64 * K46, "")</f>
        <v>2313.624678663235</v>
      </c>
      <c r="M46" s="31">
        <v>4.08</v>
      </c>
      <c r="N46" s="32">
        <f t="shared" si="17"/>
        <v>4.8843187660668363E-2</v>
      </c>
      <c r="O46" s="18">
        <f>IF(ISNUMBER(M46), $B64 * N46, "")</f>
        <v>4884.3187660668364</v>
      </c>
      <c r="Q46" s="239"/>
      <c r="R46" s="239"/>
      <c r="S46" s="239"/>
    </row>
    <row r="47" spans="1:19" ht="17.25" customHeight="1" thickBot="1">
      <c r="A47" s="162" t="s">
        <v>152</v>
      </c>
      <c r="B47" s="126">
        <v>17.3</v>
      </c>
      <c r="C47" s="77">
        <v>-5.7471264000000001E-3</v>
      </c>
      <c r="D47" s="15">
        <v>18.2</v>
      </c>
      <c r="E47" s="32">
        <f t="shared" si="14"/>
        <v>5.2023121387283155E-2</v>
      </c>
      <c r="F47" s="18">
        <f>IF(ISNUMBER(D47), $B64 * E47, "")</f>
        <v>5202.3121387283154</v>
      </c>
      <c r="G47" s="31">
        <v>18.2</v>
      </c>
      <c r="H47" s="32">
        <f t="shared" si="15"/>
        <v>5.2023121387283155E-2</v>
      </c>
      <c r="I47" s="101">
        <f>IF(ISNUMBER(G47), $B64 * H47, "")</f>
        <v>5202.3121387283154</v>
      </c>
      <c r="J47" s="15">
        <v>18</v>
      </c>
      <c r="K47" s="32">
        <f t="shared" si="16"/>
        <v>4.0462427745664699E-2</v>
      </c>
      <c r="L47" s="18">
        <f>IF(ISNUMBER(J47), $B64 * K47, "")</f>
        <v>4046.24277456647</v>
      </c>
      <c r="M47" s="31">
        <v>18.399999999999999</v>
      </c>
      <c r="N47" s="32">
        <f t="shared" si="17"/>
        <v>6.3583815028901605E-2</v>
      </c>
      <c r="O47" s="18">
        <f>IF(ISNUMBER(M47), $B64 * N47, "")</f>
        <v>6358.3815028901608</v>
      </c>
      <c r="Q47" s="239"/>
      <c r="R47" s="239"/>
      <c r="S47" s="239"/>
    </row>
    <row r="48" spans="1:19" ht="17.25" customHeight="1" thickBot="1">
      <c r="A48" s="163" t="s">
        <v>156</v>
      </c>
      <c r="B48" s="128">
        <v>78.599999999999994</v>
      </c>
      <c r="C48" s="78">
        <v>-7.5757576E-3</v>
      </c>
      <c r="D48" s="20">
        <v>81.2</v>
      </c>
      <c r="E48" s="21">
        <f t="shared" si="14"/>
        <v>3.307888040712479E-2</v>
      </c>
      <c r="F48" s="22">
        <f>IF(ISNUMBER(D48), $B64 * E48, "")</f>
        <v>3307.8880407124789</v>
      </c>
      <c r="G48" s="30">
        <v>81.3</v>
      </c>
      <c r="H48" s="21">
        <f t="shared" si="15"/>
        <v>3.4351145038167975E-2</v>
      </c>
      <c r="I48" s="105">
        <f>IF(ISNUMBER(G48), $B64 * H48, "")</f>
        <v>3435.1145038167974</v>
      </c>
      <c r="J48" s="20">
        <v>81</v>
      </c>
      <c r="K48" s="21">
        <f t="shared" si="16"/>
        <v>3.0534351145038243E-2</v>
      </c>
      <c r="L48" s="22">
        <f>IF(ISNUMBER(J48), $B64 * K48, "")</f>
        <v>3053.4351145038245</v>
      </c>
      <c r="M48" s="30">
        <v>83</v>
      </c>
      <c r="N48" s="21">
        <f t="shared" si="17"/>
        <v>5.5979643765903385E-2</v>
      </c>
      <c r="O48" s="22">
        <f>IF(ISNUMBER(M48), $B64 * N48, "")</f>
        <v>5597.9643765903384</v>
      </c>
      <c r="Q48" s="239"/>
      <c r="R48" s="239"/>
      <c r="S48" s="239"/>
    </row>
    <row r="49" spans="1:19" ht="17.25" customHeight="1" thickBot="1">
      <c r="A49" s="162" t="s">
        <v>134</v>
      </c>
      <c r="B49" s="129">
        <v>75.900000000000006</v>
      </c>
      <c r="C49" s="80">
        <v>-7.8431373000000006E-3</v>
      </c>
      <c r="D49" s="106">
        <v>76.8</v>
      </c>
      <c r="E49" s="107">
        <f>IF(ISNUMBER(D49), (D49 - $B49) / $B49, "")</f>
        <v>1.1857707509881309E-2</v>
      </c>
      <c r="F49" s="108">
        <f>IF(ISNUMBER(D49), $B64 * E49, "")</f>
        <v>1185.7707509881309</v>
      </c>
      <c r="G49" s="109">
        <v>83.4</v>
      </c>
      <c r="H49" s="107">
        <f>IF(ISNUMBER(G49), (G49 - $B49) / $B49, "")</f>
        <v>9.8814229249011856E-2</v>
      </c>
      <c r="I49" s="110">
        <f>IF(ISNUMBER(G49), $B64 * H49, "")</f>
        <v>9881.422924901186</v>
      </c>
      <c r="J49" s="106">
        <v>80.8</v>
      </c>
      <c r="K49" s="107">
        <f>IF(ISNUMBER(J49), (J49 - $B49) / $B49, "")</f>
        <v>6.4558629776020962E-2</v>
      </c>
      <c r="L49" s="108">
        <f>IF(ISNUMBER(J49), $B64 * K49, "")</f>
        <v>6455.8629776020962</v>
      </c>
      <c r="M49" s="109">
        <v>81.400000000000006</v>
      </c>
      <c r="N49" s="107">
        <f>IF(ISNUMBER(M49), (M49 - $B49) / $B49, "")</f>
        <v>7.2463768115942018E-2</v>
      </c>
      <c r="O49" s="108">
        <f>IF(ISNUMBER(M49), $B64 * N49, "")</f>
        <v>7246.3768115942021</v>
      </c>
      <c r="Q49" s="239"/>
      <c r="R49" s="239"/>
      <c r="S49" s="239"/>
    </row>
    <row r="50" spans="1:19" ht="17.25" customHeight="1" thickBot="1">
      <c r="A50" s="162" t="s">
        <v>72</v>
      </c>
      <c r="B50" s="126">
        <v>18</v>
      </c>
      <c r="C50" s="77">
        <v>-1.6393442599999999E-2</v>
      </c>
      <c r="D50" s="15">
        <v>18.2</v>
      </c>
      <c r="E50" s="32">
        <f t="shared" ref="E50:E53" si="18">IF(ISNUMBER(D50), (D50 - $B50) / $B50, "")</f>
        <v>1.1111111111111072E-2</v>
      </c>
      <c r="F50" s="18">
        <f>IF(ISNUMBER(D50), $B64 * E50, "")</f>
        <v>1111.1111111111072</v>
      </c>
      <c r="G50" s="31">
        <v>18.399999999999999</v>
      </c>
      <c r="H50" s="32">
        <f t="shared" ref="H50:H53" si="19">IF(ISNUMBER(G50), (G50 - $B50) / $B50, "")</f>
        <v>2.2222222222222143E-2</v>
      </c>
      <c r="I50" s="101">
        <f>IF(ISNUMBER(G50), $B64 * H50, "")</f>
        <v>2222.2222222222144</v>
      </c>
      <c r="J50" s="15">
        <v>18.3</v>
      </c>
      <c r="K50" s="32">
        <f t="shared" ref="K50:K53" si="20">IF(ISNUMBER(J50), (J50 - $B50) / $B50, "")</f>
        <v>1.6666666666666705E-2</v>
      </c>
      <c r="L50" s="18">
        <f>IF(ISNUMBER(J50), $B64 * K50, "")</f>
        <v>1666.6666666666704</v>
      </c>
      <c r="M50" s="31">
        <v>19</v>
      </c>
      <c r="N50" s="32">
        <f t="shared" ref="N50:N53" si="21">IF(ISNUMBER(M50), (M50 - $B50) / $B50, "")</f>
        <v>5.5555555555555552E-2</v>
      </c>
      <c r="O50" s="18">
        <f>IF(ISNUMBER(M50), $B64 * N50, "")</f>
        <v>5555.5555555555557</v>
      </c>
      <c r="Q50" s="239"/>
      <c r="R50" s="239"/>
      <c r="S50" s="239"/>
    </row>
    <row r="51" spans="1:19" ht="17.25" customHeight="1" thickBot="1">
      <c r="A51" s="162" t="s">
        <v>278</v>
      </c>
      <c r="B51" s="126">
        <v>67.8</v>
      </c>
      <c r="C51" s="77">
        <v>-1.8813314000000001E-2</v>
      </c>
      <c r="D51" s="15">
        <v>69.400000000000006</v>
      </c>
      <c r="E51" s="32">
        <f t="shared" si="18"/>
        <v>2.3598820058997178E-2</v>
      </c>
      <c r="F51" s="18">
        <f>IF(ISNUMBER(D51), $B64 * E51, "")</f>
        <v>2359.882005899718</v>
      </c>
      <c r="G51" s="31">
        <v>69.5</v>
      </c>
      <c r="H51" s="32">
        <f t="shared" si="19"/>
        <v>2.5073746312684407E-2</v>
      </c>
      <c r="I51" s="101">
        <f>IF(ISNUMBER(G51), $B64 * H51, "")</f>
        <v>2507.3746312684407</v>
      </c>
      <c r="J51" s="15">
        <v>69.099999999999994</v>
      </c>
      <c r="K51" s="32">
        <f t="shared" si="20"/>
        <v>1.9174041297935061E-2</v>
      </c>
      <c r="L51" s="18">
        <f>IF(ISNUMBER(J51), $B64 * K51, "")</f>
        <v>1917.4041297935062</v>
      </c>
      <c r="M51" s="31">
        <v>71.2</v>
      </c>
      <c r="N51" s="32">
        <f t="shared" si="21"/>
        <v>5.0147492625368814E-2</v>
      </c>
      <c r="O51" s="18">
        <f>IF(ISNUMBER(M51), $B64 * N51, "")</f>
        <v>5014.7492625368814</v>
      </c>
      <c r="Q51" s="239"/>
      <c r="R51" s="239"/>
      <c r="S51" s="239"/>
    </row>
    <row r="52" spans="1:19" ht="17.25" customHeight="1" thickBot="1">
      <c r="A52" s="162" t="s">
        <v>126</v>
      </c>
      <c r="B52" s="126">
        <v>22.9</v>
      </c>
      <c r="C52" s="77">
        <v>-2.5531914900000001E-2</v>
      </c>
      <c r="D52" s="15">
        <v>24.1</v>
      </c>
      <c r="E52" s="32">
        <f t="shared" si="18"/>
        <v>5.2401746724890959E-2</v>
      </c>
      <c r="F52" s="18">
        <f>IF(ISNUMBER(D52), $B64 * E52, "")</f>
        <v>5240.1746724890954</v>
      </c>
      <c r="G52" s="31">
        <v>24.6</v>
      </c>
      <c r="H52" s="32">
        <f t="shared" si="19"/>
        <v>7.423580786026214E-2</v>
      </c>
      <c r="I52" s="101">
        <f>IF(ISNUMBER(G52), $B64 * H52, "")</f>
        <v>7423.5807860262139</v>
      </c>
      <c r="J52" s="15">
        <v>24.6</v>
      </c>
      <c r="K52" s="32">
        <f t="shared" si="20"/>
        <v>7.423580786026214E-2</v>
      </c>
      <c r="L52" s="18">
        <f>IF(ISNUMBER(J52), $B64 * K52, "")</f>
        <v>7423.5807860262139</v>
      </c>
      <c r="M52" s="31">
        <v>26.3</v>
      </c>
      <c r="N52" s="32">
        <f t="shared" si="21"/>
        <v>0.14847161572052411</v>
      </c>
      <c r="O52" s="18">
        <f>IF(ISNUMBER(M52), $B64 * N52, "")</f>
        <v>14847.161572052411</v>
      </c>
      <c r="Q52" s="33"/>
      <c r="R52" s="33"/>
    </row>
    <row r="53" spans="1:19" ht="17.25" customHeight="1" thickBot="1">
      <c r="A53" s="130" t="s">
        <v>198</v>
      </c>
      <c r="B53" s="131">
        <v>10.6</v>
      </c>
      <c r="C53" s="79">
        <v>-2.7522935799999999E-2</v>
      </c>
      <c r="D53" s="24">
        <v>11.9</v>
      </c>
      <c r="E53" s="25">
        <f t="shared" si="18"/>
        <v>0.12264150943396233</v>
      </c>
      <c r="F53" s="104">
        <f>IF(ISNUMBER(D53), $B64 * E53, "")</f>
        <v>12264.150943396233</v>
      </c>
      <c r="G53" s="102">
        <v>12.1</v>
      </c>
      <c r="H53" s="25">
        <f t="shared" si="19"/>
        <v>0.14150943396226415</v>
      </c>
      <c r="I53" s="103">
        <f>IF(ISNUMBER(G53), $B64 * H53, "")</f>
        <v>14150.943396226414</v>
      </c>
      <c r="J53" s="24">
        <v>12.2</v>
      </c>
      <c r="K53" s="25">
        <f t="shared" si="20"/>
        <v>0.15094339622641506</v>
      </c>
      <c r="L53" s="104">
        <f>IF(ISNUMBER(J53), $B64 * K53, "")</f>
        <v>15094.339622641506</v>
      </c>
      <c r="M53" s="102">
        <v>13.7</v>
      </c>
      <c r="N53" s="25">
        <f t="shared" si="21"/>
        <v>0.29245283018867924</v>
      </c>
      <c r="O53" s="104">
        <f>IF(ISNUMBER(M53), $B64 * N53, "")</f>
        <v>29245.283018867922</v>
      </c>
      <c r="Q53" s="240"/>
      <c r="R53" s="241"/>
      <c r="S53" s="242"/>
    </row>
    <row r="54" spans="1:19" ht="17.25" customHeight="1">
      <c r="A54" s="161" t="s">
        <v>168</v>
      </c>
      <c r="B54" s="124">
        <v>77.7</v>
      </c>
      <c r="C54" s="76">
        <v>-2.7534418000000001E-2</v>
      </c>
      <c r="D54" s="13">
        <v>81.099999999999994</v>
      </c>
      <c r="E54" s="14">
        <f>IF(ISNUMBER(D54), (D54 - $B54) / $B54, "")</f>
        <v>4.3758043758043645E-2</v>
      </c>
      <c r="F54" s="16">
        <f>IF(ISNUMBER(D54), $B64 * E54, "")</f>
        <v>4375.8043758043641</v>
      </c>
      <c r="G54" s="29">
        <v>82.8</v>
      </c>
      <c r="H54" s="14">
        <f>IF(ISNUMBER(G54), (G54 - $B54) / $B54, "")</f>
        <v>6.5637065637065561E-2</v>
      </c>
      <c r="I54" s="100">
        <f>IF(ISNUMBER(G54), $B64 * H54, "")</f>
        <v>6563.7065637065562</v>
      </c>
      <c r="J54" s="13">
        <v>82.1</v>
      </c>
      <c r="K54" s="14">
        <f>IF(ISNUMBER(J54), (J54 - $B54) / $B54, "")</f>
        <v>5.662805662805652E-2</v>
      </c>
      <c r="L54" s="16">
        <f>IF(ISNUMBER(J54), $B64 * K54, "")</f>
        <v>5662.805662805652</v>
      </c>
      <c r="M54" s="29">
        <v>85.7</v>
      </c>
      <c r="N54" s="14">
        <f>IF(ISNUMBER(M54), (M54 - $B54) / $B54, "")</f>
        <v>0.10296010296010295</v>
      </c>
      <c r="O54" s="16">
        <f>IF(ISNUMBER(M54), $B64 * N54, "")</f>
        <v>10296.010296010296</v>
      </c>
      <c r="Q54" s="243"/>
      <c r="R54" s="244"/>
      <c r="S54" s="245"/>
    </row>
    <row r="55" spans="1:19" ht="17.25" customHeight="1" thickBot="1">
      <c r="A55" s="162" t="s">
        <v>240</v>
      </c>
      <c r="B55" s="126">
        <v>81</v>
      </c>
      <c r="C55" s="77">
        <v>-3.1100478500000001E-2</v>
      </c>
      <c r="D55" s="15">
        <v>92.2</v>
      </c>
      <c r="E55" s="32">
        <f t="shared" ref="E55:E58" si="22">IF(ISNUMBER(D55), (D55 - $B55) / $B55, "")</f>
        <v>0.13827160493827165</v>
      </c>
      <c r="F55" s="18">
        <f>IF(ISNUMBER(D55), $B64 * E55, "")</f>
        <v>13827.160493827165</v>
      </c>
      <c r="G55" s="31">
        <v>94</v>
      </c>
      <c r="H55" s="32">
        <f t="shared" ref="H55:H58" si="23">IF(ISNUMBER(G55), (G55 - $B55) / $B55, "")</f>
        <v>0.16049382716049382</v>
      </c>
      <c r="I55" s="101">
        <f>IF(ISNUMBER(G55), $B64 * H55, "")</f>
        <v>16049.382716049382</v>
      </c>
      <c r="J55" s="15">
        <v>90.9</v>
      </c>
      <c r="K55" s="32">
        <f t="shared" ref="K55:K58" si="24">IF(ISNUMBER(J55), (J55 - $B55) / $B55, "")</f>
        <v>0.12222222222222229</v>
      </c>
      <c r="L55" s="18">
        <f>IF(ISNUMBER(J55), $B64 * K55, "")</f>
        <v>12222.222222222228</v>
      </c>
      <c r="M55" s="31">
        <v>90.3</v>
      </c>
      <c r="N55" s="32">
        <f t="shared" ref="N55:N58" si="25">IF(ISNUMBER(M55), (M55 - $B55) / $B55, "")</f>
        <v>0.11481481481481479</v>
      </c>
      <c r="O55" s="18">
        <f>IF(ISNUMBER(M55), $B64 * N55, "")</f>
        <v>11481.481481481478</v>
      </c>
      <c r="Q55" s="246"/>
      <c r="R55" s="247"/>
      <c r="S55" s="248"/>
    </row>
    <row r="56" spans="1:19" ht="17.25" customHeight="1" thickBot="1">
      <c r="A56" s="162" t="s">
        <v>148</v>
      </c>
      <c r="B56" s="126">
        <v>93.8</v>
      </c>
      <c r="C56" s="77">
        <v>-4.0899795500000002E-2</v>
      </c>
      <c r="D56" s="15">
        <v>99.1</v>
      </c>
      <c r="E56" s="32">
        <f t="shared" si="22"/>
        <v>5.6503198294243044E-2</v>
      </c>
      <c r="F56" s="18">
        <f>IF(ISNUMBER(D56), $B64 * E56, "")</f>
        <v>5650.3198294243048</v>
      </c>
      <c r="G56" s="31">
        <v>98.8</v>
      </c>
      <c r="H56" s="32">
        <f t="shared" si="23"/>
        <v>5.3304904051172712E-2</v>
      </c>
      <c r="I56" s="101">
        <f>IF(ISNUMBER(G56), $B64 * H56, "")</f>
        <v>5330.4904051172716</v>
      </c>
      <c r="J56" s="15">
        <v>98.5</v>
      </c>
      <c r="K56" s="32">
        <f t="shared" si="24"/>
        <v>5.010660980810238E-2</v>
      </c>
      <c r="L56" s="18">
        <f>IF(ISNUMBER(J56), $B64 * K56, "")</f>
        <v>5010.6609808102376</v>
      </c>
      <c r="M56" s="31">
        <v>102</v>
      </c>
      <c r="N56" s="32">
        <f t="shared" si="25"/>
        <v>8.7420042643923279E-2</v>
      </c>
      <c r="O56" s="18">
        <f>IF(ISNUMBER(M56), $B64 * N56, "")</f>
        <v>8742.004264392328</v>
      </c>
      <c r="Q56" s="239"/>
      <c r="R56" s="239"/>
      <c r="S56" s="239"/>
    </row>
    <row r="57" spans="1:19" ht="17.25" customHeight="1" thickBot="1">
      <c r="A57" s="162" t="s">
        <v>220</v>
      </c>
      <c r="B57" s="126">
        <v>9.2799999999999994</v>
      </c>
      <c r="C57" s="77">
        <v>-5.59511699E-2</v>
      </c>
      <c r="D57" s="15">
        <v>9.77</v>
      </c>
      <c r="E57" s="32">
        <f t="shared" si="22"/>
        <v>5.2801724137931064E-2</v>
      </c>
      <c r="F57" s="18">
        <f>IF(ISNUMBER(D57), $B64 * E57, "")</f>
        <v>5280.172413793106</v>
      </c>
      <c r="G57" s="31">
        <v>9.82</v>
      </c>
      <c r="H57" s="32">
        <f t="shared" si="23"/>
        <v>5.8189655172413896E-2</v>
      </c>
      <c r="I57" s="101">
        <f>IF(ISNUMBER(G57), $B64 * H57, "")</f>
        <v>5818.9655172413895</v>
      </c>
      <c r="J57" s="15">
        <v>9.84</v>
      </c>
      <c r="K57" s="32">
        <f t="shared" si="24"/>
        <v>6.0344827586206955E-2</v>
      </c>
      <c r="L57" s="18">
        <f>IF(ISNUMBER(J57), $B64 * K57, "")</f>
        <v>6034.4827586206957</v>
      </c>
      <c r="M57" s="31">
        <v>10.199999999999999</v>
      </c>
      <c r="N57" s="32">
        <f t="shared" si="25"/>
        <v>9.9137931034482762E-2</v>
      </c>
      <c r="O57" s="18">
        <f>IF(ISNUMBER(M57), $B64 * N57, "")</f>
        <v>9913.7931034482754</v>
      </c>
      <c r="Q57" s="249"/>
      <c r="R57" s="249"/>
      <c r="S57" s="249"/>
    </row>
    <row r="58" spans="1:19" ht="17.25" customHeight="1" thickBot="1">
      <c r="A58" s="163" t="s">
        <v>238</v>
      </c>
      <c r="B58" s="128">
        <v>81.2</v>
      </c>
      <c r="C58" s="78">
        <v>-5.8004640400000002E-2</v>
      </c>
      <c r="D58" s="20">
        <v>117</v>
      </c>
      <c r="E58" s="21">
        <f t="shared" si="22"/>
        <v>0.44088669950738912</v>
      </c>
      <c r="F58" s="22">
        <f>IF(ISNUMBER(D58), $B64 * E58, "")</f>
        <v>44088.669950738913</v>
      </c>
      <c r="G58" s="30">
        <v>117</v>
      </c>
      <c r="H58" s="21">
        <f t="shared" si="23"/>
        <v>0.44088669950738912</v>
      </c>
      <c r="I58" s="105">
        <f>IF(ISNUMBER(G58), $B64 * H58, "")</f>
        <v>44088.669950738913</v>
      </c>
      <c r="J58" s="20">
        <v>109</v>
      </c>
      <c r="K58" s="21">
        <f t="shared" si="24"/>
        <v>0.3423645320197044</v>
      </c>
      <c r="L58" s="22">
        <f>IF(ISNUMBER(J58), $B64 * K58, "")</f>
        <v>34236.453201970442</v>
      </c>
      <c r="M58" s="30">
        <v>96.1</v>
      </c>
      <c r="N58" s="21">
        <f t="shared" si="25"/>
        <v>0.18349753694581269</v>
      </c>
      <c r="O58" s="22">
        <f>IF(ISNUMBER(M58), $B64 * N58, "")</f>
        <v>18349.753694581268</v>
      </c>
      <c r="Q58" s="249"/>
      <c r="R58" s="249"/>
      <c r="S58" s="249"/>
    </row>
    <row r="59" spans="1:19" ht="17.25" customHeight="1" thickBot="1">
      <c r="A59" s="162" t="s">
        <v>196</v>
      </c>
      <c r="B59" s="129">
        <v>7.79</v>
      </c>
      <c r="C59" s="80">
        <v>-6.0313630899999998E-2</v>
      </c>
      <c r="D59" s="106">
        <v>8.24</v>
      </c>
      <c r="E59" s="107">
        <f>IF(ISNUMBER(D59), (D59 - $B59) / $B59, "")</f>
        <v>5.7766367137355605E-2</v>
      </c>
      <c r="F59" s="108">
        <f>IF(ISNUMBER(D59), $B64 * E59, "")</f>
        <v>5776.6367137355601</v>
      </c>
      <c r="G59" s="109">
        <v>8.42</v>
      </c>
      <c r="H59" s="107">
        <f>IF(ISNUMBER(G59), (G59 - $B59) / $B59, "")</f>
        <v>8.0872913992297804E-2</v>
      </c>
      <c r="I59" s="110">
        <f>IF(ISNUMBER(G59), $B64 * H59, "")</f>
        <v>8087.2913992297808</v>
      </c>
      <c r="J59" s="106">
        <v>8.31</v>
      </c>
      <c r="K59" s="107">
        <f>IF(ISNUMBER(J59), (J59 - $B59) / $B59, "")</f>
        <v>6.6752246469833174E-2</v>
      </c>
      <c r="L59" s="108">
        <f>IF(ISNUMBER(J59), $B64 * K59, "")</f>
        <v>6675.2246469833171</v>
      </c>
      <c r="M59" s="109">
        <v>8.5500000000000007</v>
      </c>
      <c r="N59" s="107">
        <f>IF(ISNUMBER(M59), (M59 - $B59) / $B59, "")</f>
        <v>9.7560975609756184E-2</v>
      </c>
      <c r="O59" s="108">
        <f>IF(ISNUMBER(M59), $B64 * N59, "")</f>
        <v>9756.0975609756188</v>
      </c>
      <c r="Q59" s="239"/>
      <c r="R59" s="239"/>
      <c r="S59" s="239"/>
    </row>
    <row r="60" spans="1:19" ht="17.25" customHeight="1" thickBot="1">
      <c r="A60" s="162" t="s">
        <v>260</v>
      </c>
      <c r="B60" s="126">
        <v>53.8</v>
      </c>
      <c r="C60" s="77">
        <v>-6.1082024399999997E-2</v>
      </c>
      <c r="D60" s="15">
        <v>56.4</v>
      </c>
      <c r="E60" s="32">
        <f t="shared" ref="E60:E63" si="26">IF(ISNUMBER(D60), (D60 - $B60) / $B60, "")</f>
        <v>4.8327137546468432E-2</v>
      </c>
      <c r="F60" s="18">
        <f>IF(ISNUMBER(D60), $B64 * E60, "")</f>
        <v>4832.713754646843</v>
      </c>
      <c r="G60" s="31">
        <v>57.1</v>
      </c>
      <c r="H60" s="32">
        <f t="shared" ref="H60:H63" si="27">IF(ISNUMBER(G60), (G60 - $B60) / $B60, "")</f>
        <v>6.1338289962825358E-2</v>
      </c>
      <c r="I60" s="101">
        <f>IF(ISNUMBER(G60), $B64 * H60, "")</f>
        <v>6133.8289962825356</v>
      </c>
      <c r="J60" s="15">
        <v>56.6</v>
      </c>
      <c r="K60" s="32">
        <f t="shared" ref="K60:K63" si="28">IF(ISNUMBER(J60), (J60 - $B60) / $B60, "")</f>
        <v>5.2044609665427594E-2</v>
      </c>
      <c r="L60" s="18">
        <f>IF(ISNUMBER(J60), $B64 * K60, "")</f>
        <v>5204.4609665427597</v>
      </c>
      <c r="M60" s="31">
        <v>58.4</v>
      </c>
      <c r="N60" s="32">
        <f t="shared" ref="N60:N63" si="29">IF(ISNUMBER(M60), (M60 - $B60) / $B60, "")</f>
        <v>8.5501858736059505E-2</v>
      </c>
      <c r="O60" s="18">
        <f>IF(ISNUMBER(M60), $B64 * N60, "")</f>
        <v>8550.1858736059512</v>
      </c>
      <c r="Q60" s="239"/>
      <c r="R60" s="239"/>
      <c r="S60" s="239"/>
    </row>
    <row r="61" spans="1:19" ht="17.25" customHeight="1" thickBot="1">
      <c r="A61" s="162" t="s">
        <v>282</v>
      </c>
      <c r="B61" s="126">
        <v>51.8</v>
      </c>
      <c r="C61" s="77">
        <v>-6.4981949499999997E-2</v>
      </c>
      <c r="D61" s="15">
        <v>63.4</v>
      </c>
      <c r="E61" s="32">
        <f t="shared" si="26"/>
        <v>0.22393822393822399</v>
      </c>
      <c r="F61" s="18">
        <f>IF(ISNUMBER(D61), $B64 * E61, "")</f>
        <v>22393.8223938224</v>
      </c>
      <c r="G61" s="31">
        <v>71.5</v>
      </c>
      <c r="H61" s="32">
        <f t="shared" si="27"/>
        <v>0.38030888030888038</v>
      </c>
      <c r="I61" s="101">
        <f>IF(ISNUMBER(G61), $B64 * H61, "")</f>
        <v>38030.88803088804</v>
      </c>
      <c r="J61" s="15">
        <v>61.2</v>
      </c>
      <c r="K61" s="32">
        <f t="shared" si="28"/>
        <v>0.18146718146718158</v>
      </c>
      <c r="L61" s="18">
        <f>IF(ISNUMBER(J61), $B64 * K61, "")</f>
        <v>18146.718146718158</v>
      </c>
      <c r="M61" s="31">
        <v>55.4</v>
      </c>
      <c r="N61" s="32">
        <f t="shared" si="29"/>
        <v>6.9498069498069526E-2</v>
      </c>
      <c r="O61" s="18">
        <f>IF(ISNUMBER(M61), $B64 * N61, "")</f>
        <v>6949.8069498069526</v>
      </c>
      <c r="Q61" s="239"/>
      <c r="R61" s="239"/>
      <c r="S61" s="239"/>
    </row>
    <row r="62" spans="1:19" ht="17.25" customHeight="1">
      <c r="A62" s="162" t="s">
        <v>250</v>
      </c>
      <c r="B62" s="126">
        <v>53</v>
      </c>
      <c r="C62" s="77">
        <v>-6.8541300499999999E-2</v>
      </c>
      <c r="D62" s="15">
        <v>63.1</v>
      </c>
      <c r="E62" s="32">
        <f t="shared" si="26"/>
        <v>0.19056603773584907</v>
      </c>
      <c r="F62" s="18">
        <f>IF(ISNUMBER(D62), $B64 * E62, "")</f>
        <v>19056.603773584906</v>
      </c>
      <c r="G62" s="31">
        <v>71.7</v>
      </c>
      <c r="H62" s="32">
        <f t="shared" si="27"/>
        <v>0.35283018867924532</v>
      </c>
      <c r="I62" s="101">
        <f>IF(ISNUMBER(G62), $B64 * H62, "")</f>
        <v>35283.018867924533</v>
      </c>
      <c r="J62" s="15">
        <v>62.6</v>
      </c>
      <c r="K62" s="32">
        <f t="shared" si="28"/>
        <v>0.18113207547169813</v>
      </c>
      <c r="L62" s="18">
        <f>IF(ISNUMBER(J62), $B64 * K62, "")</f>
        <v>18113.207547169812</v>
      </c>
      <c r="M62" s="31">
        <v>58</v>
      </c>
      <c r="N62" s="32">
        <f t="shared" si="29"/>
        <v>9.4339622641509441E-2</v>
      </c>
      <c r="O62" s="18">
        <f>IF(ISNUMBER(M62), $B64 * N62, "")</f>
        <v>9433.962264150945</v>
      </c>
      <c r="Q62" s="228"/>
      <c r="R62" s="229"/>
      <c r="S62" s="230"/>
    </row>
    <row r="63" spans="1:19" ht="17.25" customHeight="1" thickBot="1">
      <c r="A63" s="130" t="s">
        <v>268</v>
      </c>
      <c r="B63" s="131">
        <v>26.8</v>
      </c>
      <c r="C63" s="79">
        <v>-7.5862069000000004E-2</v>
      </c>
      <c r="D63" s="24">
        <v>32.700000000000003</v>
      </c>
      <c r="E63" s="25">
        <f t="shared" si="26"/>
        <v>0.22014925373134336</v>
      </c>
      <c r="F63" s="104">
        <f>IF(ISNUMBER(D63), $B64 * E63, "")</f>
        <v>22014.925373134338</v>
      </c>
      <c r="G63" s="102">
        <v>37.200000000000003</v>
      </c>
      <c r="H63" s="25">
        <f t="shared" si="27"/>
        <v>0.38805970149253738</v>
      </c>
      <c r="I63" s="103">
        <f>IF(ISNUMBER(G63), $B64 * H63, "")</f>
        <v>38805.970149253735</v>
      </c>
      <c r="J63" s="24">
        <v>31.6</v>
      </c>
      <c r="K63" s="25">
        <f t="shared" si="28"/>
        <v>0.17910447761194032</v>
      </c>
      <c r="L63" s="104">
        <f>IF(ISNUMBER(J63), $B64 * K63, "")</f>
        <v>17910.447761194031</v>
      </c>
      <c r="M63" s="102">
        <v>28.5</v>
      </c>
      <c r="N63" s="25">
        <f t="shared" si="29"/>
        <v>6.3432835820895497E-2</v>
      </c>
      <c r="O63" s="104">
        <f>IF(ISNUMBER(M63), $B64 * N63, "")</f>
        <v>6343.2835820895498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9.4169462753961625E-2</v>
      </c>
      <c r="F64" s="28">
        <f>SUM(F44:F63)</f>
        <v>188338.92550792324</v>
      </c>
      <c r="G64" s="26" t="s">
        <v>301</v>
      </c>
      <c r="H64" s="27">
        <f>IF(COUNT(H44:H63), SUM(H44:H63) / COUNT(H44:H63), 0)</f>
        <v>0.12982152969022417</v>
      </c>
      <c r="I64" s="28">
        <f>SUM(I44:I63)</f>
        <v>259643.05938044831</v>
      </c>
      <c r="J64" s="26" t="s">
        <v>301</v>
      </c>
      <c r="K64" s="27">
        <f>IF(COUNT(K44:K63), SUM(K44:K63) / COUNT(K44:K63), 0)</f>
        <v>8.9008299103578714E-2</v>
      </c>
      <c r="L64" s="28">
        <f>SUM(L44:L63)</f>
        <v>178016.59820715743</v>
      </c>
      <c r="M64" s="26" t="s">
        <v>301</v>
      </c>
      <c r="N64" s="27">
        <f>IF(COUNT(N44:N63), SUM(N44:N63) / COUNT(N44:N63), 0)</f>
        <v>9.6243299021396417E-2</v>
      </c>
      <c r="O64" s="28">
        <f>SUM(O44:O63)</f>
        <v>192486.59804279282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212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45310000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3.311624E-4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2021-06-14(월) 오전 00:00</v>
      </c>
      <c r="C69" s="291"/>
      <c r="D69" s="263" t="str">
        <f>TEXT($G$1, "[$-ko-KR]yyyy-mm-dd(ddd) ") &amp; "오후 14:00"</f>
        <v>2021-06-14(월) 오후 14:00</v>
      </c>
      <c r="E69" s="264"/>
      <c r="F69" s="265"/>
      <c r="G69" s="263" t="str">
        <f>TEXT($G$1, "[$-ko-KR]yyyy-mm-dd(ddd) ") &amp; "오후 19:00"</f>
        <v>2021-06-14(월) 오후 19:00</v>
      </c>
      <c r="H69" s="264"/>
      <c r="I69" s="265"/>
      <c r="J69" s="263" t="str">
        <f>TEXT($G$1, "[$-ko-KR]yyyy-mm-dd(ddd) ") &amp; "오후 21:00"</f>
        <v>2021-06-14(월) 오후 21:00</v>
      </c>
      <c r="K69" s="264"/>
      <c r="L69" s="265"/>
      <c r="M69" s="263" t="str">
        <f>TEXT($G$1+1, "[$-ko-KR]yyyy-mm-dd(ddd) ") &amp; "오전 00:00"</f>
        <v>2021-06-15(화)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13" t="s">
        <v>58</v>
      </c>
      <c r="H70" s="214" t="s">
        <v>298</v>
      </c>
      <c r="I70" s="21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142</v>
      </c>
      <c r="B71" s="124">
        <v>589</v>
      </c>
      <c r="C71" s="76">
        <v>0.19715447150000001</v>
      </c>
      <c r="D71" s="13">
        <v>613</v>
      </c>
      <c r="E71" s="14">
        <f>IF(ISNUMBER(D71), (D71 - $B71) / $B71, "")</f>
        <v>4.074702886247878E-2</v>
      </c>
      <c r="F71" s="16">
        <f>IF(ISNUMBER(D71), $B91 * E71, "")</f>
        <v>4074.7028862478783</v>
      </c>
      <c r="G71" s="29">
        <v>616</v>
      </c>
      <c r="H71" s="14">
        <f>IF(ISNUMBER(G71), (G71 - $B71) / $B71, "")</f>
        <v>4.5840407470288627E-2</v>
      </c>
      <c r="I71" s="100">
        <f>IF(ISNUMBER(G71), $B91 * H71, "")</f>
        <v>4584.0407470288628</v>
      </c>
      <c r="J71" s="13">
        <v>619</v>
      </c>
      <c r="K71" s="14">
        <f>IF(ISNUMBER(J71), (J71 - $B71) / $B71, "")</f>
        <v>5.0933786078098474E-2</v>
      </c>
      <c r="L71" s="16">
        <f>IF(ISNUMBER(J71), $B91 * K71, "")</f>
        <v>5093.3786078098474</v>
      </c>
      <c r="M71" s="29">
        <v>638</v>
      </c>
      <c r="N71" s="14">
        <f>IF(ISNUMBER(M71), (M71 - $B71) / $B71, "")</f>
        <v>8.3191850594227498E-2</v>
      </c>
      <c r="O71" s="16">
        <f>IF(ISNUMBER(M71), $B91 * N71, "")</f>
        <v>8319.185059422749</v>
      </c>
      <c r="Q71" s="249"/>
      <c r="R71" s="249"/>
      <c r="S71" s="249"/>
    </row>
    <row r="72" spans="1:19" ht="17.25" thickBot="1">
      <c r="A72" s="162" t="s">
        <v>258</v>
      </c>
      <c r="B72" s="126">
        <v>409</v>
      </c>
      <c r="C72" s="77">
        <v>7.6315789499999995E-2</v>
      </c>
      <c r="D72" s="15">
        <v>405</v>
      </c>
      <c r="E72" s="32">
        <f t="shared" ref="E72:E75" si="30">IF(ISNUMBER(D72), (D72 - $B72) / $B72, "")</f>
        <v>-9.7799511002444987E-3</v>
      </c>
      <c r="F72" s="18">
        <f>IF(ISNUMBER(D72), $B91 * E72, "")</f>
        <v>-977.9951100244499</v>
      </c>
      <c r="G72" s="31">
        <v>408</v>
      </c>
      <c r="H72" s="32">
        <f t="shared" ref="H72:H75" si="31">IF(ISNUMBER(G72), (G72 - $B72) / $B72, "")</f>
        <v>-2.4449877750611247E-3</v>
      </c>
      <c r="I72" s="101">
        <f>IF(ISNUMBER(G72), $B91 * H72, "")</f>
        <v>-244.49877750611248</v>
      </c>
      <c r="J72" s="15">
        <v>407</v>
      </c>
      <c r="K72" s="32">
        <f t="shared" ref="K72:K75" si="32">IF(ISNUMBER(J72), (J72 - $B72) / $B72, "")</f>
        <v>-4.8899755501222494E-3</v>
      </c>
      <c r="L72" s="18">
        <f>IF(ISNUMBER(J72), $B91 * K72, "")</f>
        <v>-488.99755501222495</v>
      </c>
      <c r="M72" s="31">
        <v>419</v>
      </c>
      <c r="N72" s="32">
        <f t="shared" ref="N72:N75" si="33">IF(ISNUMBER(M72), (M72 - $B72) / $B72, "")</f>
        <v>2.4449877750611249E-2</v>
      </c>
      <c r="O72" s="18">
        <f>IF(ISNUMBER(M72), $B91 * N72, "")</f>
        <v>2444.9877750611249</v>
      </c>
      <c r="Q72" s="249"/>
      <c r="R72" s="249"/>
      <c r="S72" s="249"/>
    </row>
    <row r="73" spans="1:19" ht="17.25" thickBot="1">
      <c r="A73" s="162" t="s">
        <v>200</v>
      </c>
      <c r="B73" s="126">
        <v>160</v>
      </c>
      <c r="C73" s="77">
        <v>7.3825503400000006E-2</v>
      </c>
      <c r="D73" s="15">
        <v>157</v>
      </c>
      <c r="E73" s="32">
        <f t="shared" si="30"/>
        <v>-1.8749999999999999E-2</v>
      </c>
      <c r="F73" s="18">
        <f>IF(ISNUMBER(D73), $B91 * E73, "")</f>
        <v>-1875</v>
      </c>
      <c r="G73" s="31">
        <v>159</v>
      </c>
      <c r="H73" s="32">
        <f t="shared" si="31"/>
        <v>-6.2500000000000003E-3</v>
      </c>
      <c r="I73" s="101">
        <f>IF(ISNUMBER(G73), $B91 * H73, "")</f>
        <v>-625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>
        <v>161</v>
      </c>
      <c r="N73" s="32">
        <f t="shared" si="33"/>
        <v>6.2500000000000003E-3</v>
      </c>
      <c r="O73" s="18">
        <f>IF(ISNUMBER(M73), $B91 * N73, "")</f>
        <v>625</v>
      </c>
      <c r="Q73" s="239"/>
      <c r="R73" s="239"/>
      <c r="S73" s="239"/>
    </row>
    <row r="74" spans="1:19" ht="17.25" thickBot="1">
      <c r="A74" s="162" t="s">
        <v>216</v>
      </c>
      <c r="B74" s="126">
        <v>250</v>
      </c>
      <c r="C74" s="77">
        <v>6.3829787200000002E-2</v>
      </c>
      <c r="D74" s="15">
        <v>243</v>
      </c>
      <c r="E74" s="32">
        <f t="shared" si="30"/>
        <v>-2.8000000000000001E-2</v>
      </c>
      <c r="F74" s="18">
        <f>IF(ISNUMBER(D74), $B91 * E74, "")</f>
        <v>-2800</v>
      </c>
      <c r="G74" s="31">
        <v>243</v>
      </c>
      <c r="H74" s="32">
        <f t="shared" si="31"/>
        <v>-2.8000000000000001E-2</v>
      </c>
      <c r="I74" s="101">
        <f>IF(ISNUMBER(G74), $B91 * H74, "")</f>
        <v>-2800</v>
      </c>
      <c r="J74" s="15">
        <v>243</v>
      </c>
      <c r="K74" s="32">
        <f t="shared" si="32"/>
        <v>-2.8000000000000001E-2</v>
      </c>
      <c r="L74" s="18">
        <f>IF(ISNUMBER(J74), $B91 * K74, "")</f>
        <v>-2800</v>
      </c>
      <c r="M74" s="31">
        <v>248</v>
      </c>
      <c r="N74" s="32">
        <f t="shared" si="33"/>
        <v>-8.0000000000000002E-3</v>
      </c>
      <c r="O74" s="18">
        <f>IF(ISNUMBER(M74), $B91 * N74, "")</f>
        <v>-800</v>
      </c>
      <c r="Q74" s="239"/>
      <c r="R74" s="239"/>
      <c r="S74" s="239"/>
    </row>
    <row r="75" spans="1:19" ht="17.25" thickBot="1">
      <c r="A75" s="163" t="s">
        <v>170</v>
      </c>
      <c r="B75" s="128">
        <v>256</v>
      </c>
      <c r="C75" s="78">
        <v>5.7851239700000001E-2</v>
      </c>
      <c r="D75" s="20">
        <v>238</v>
      </c>
      <c r="E75" s="21">
        <f t="shared" si="30"/>
        <v>-7.03125E-2</v>
      </c>
      <c r="F75" s="22">
        <f>IF(ISNUMBER(D75), $B91 * E75, "")</f>
        <v>-7031.25</v>
      </c>
      <c r="G75" s="30">
        <v>242</v>
      </c>
      <c r="H75" s="21">
        <f t="shared" si="31"/>
        <v>-5.46875E-2</v>
      </c>
      <c r="I75" s="105">
        <f>IF(ISNUMBER(G75), $B91 * H75, "")</f>
        <v>-5468.75</v>
      </c>
      <c r="J75" s="20">
        <v>242</v>
      </c>
      <c r="K75" s="21">
        <f t="shared" si="32"/>
        <v>-5.46875E-2</v>
      </c>
      <c r="L75" s="22">
        <f>IF(ISNUMBER(J75), $B91 * K75, "")</f>
        <v>-5468.75</v>
      </c>
      <c r="M75" s="30">
        <v>247</v>
      </c>
      <c r="N75" s="21">
        <f t="shared" si="33"/>
        <v>-3.515625E-2</v>
      </c>
      <c r="O75" s="22">
        <f>IF(ISNUMBER(M75), $B91 * N75, "")</f>
        <v>-3515.625</v>
      </c>
      <c r="Q75" s="239"/>
      <c r="R75" s="239"/>
      <c r="S75" s="239"/>
    </row>
    <row r="76" spans="1:19" ht="17.25" thickBot="1">
      <c r="A76" s="162" t="s">
        <v>192</v>
      </c>
      <c r="B76" s="129">
        <v>957</v>
      </c>
      <c r="C76" s="80">
        <v>4.7045951900000001E-2</v>
      </c>
      <c r="D76" s="106">
        <v>1015</v>
      </c>
      <c r="E76" s="107">
        <f>IF(ISNUMBER(D76), (D76 - $B76) / $B76, "")</f>
        <v>6.0606060606060608E-2</v>
      </c>
      <c r="F76" s="108">
        <f>IF(ISNUMBER(D76), $B91 * E76, "")</f>
        <v>6060.606060606061</v>
      </c>
      <c r="G76" s="109">
        <v>991</v>
      </c>
      <c r="H76" s="107">
        <f>IF(ISNUMBER(G76), (G76 - $B76) / $B76, "")</f>
        <v>3.5527690700104496E-2</v>
      </c>
      <c r="I76" s="110">
        <f>IF(ISNUMBER(G76), $B91 * H76, "")</f>
        <v>3552.7690700104495</v>
      </c>
      <c r="J76" s="106">
        <v>980</v>
      </c>
      <c r="K76" s="107">
        <f>IF(ISNUMBER(J76), (J76 - $B76) / $B76, "")</f>
        <v>2.4033437826541274E-2</v>
      </c>
      <c r="L76" s="108">
        <f>IF(ISNUMBER(J76), $B91 * K76, "")</f>
        <v>2403.3437826541276</v>
      </c>
      <c r="M76" s="109">
        <v>999</v>
      </c>
      <c r="N76" s="107">
        <f>IF(ISNUMBER(M76), (M76 - $B76) / $B76, "")</f>
        <v>4.3887147335423198E-2</v>
      </c>
      <c r="O76" s="108">
        <f>IF(ISNUMBER(M76), $B91 * N76, "")</f>
        <v>4388.7147335423197</v>
      </c>
      <c r="Q76" s="239"/>
      <c r="R76" s="239"/>
      <c r="S76" s="239"/>
    </row>
    <row r="77" spans="1:19" ht="17.25" thickBot="1">
      <c r="A77" s="162" t="s">
        <v>270</v>
      </c>
      <c r="B77" s="126">
        <v>309</v>
      </c>
      <c r="C77" s="77">
        <v>2.3178807900000001E-2</v>
      </c>
      <c r="D77" s="15">
        <v>317</v>
      </c>
      <c r="E77" s="32">
        <f t="shared" ref="E77:E80" si="34">IF(ISNUMBER(D77), (D77 - $B77) / $B77, "")</f>
        <v>2.5889967637540454E-2</v>
      </c>
      <c r="F77" s="18">
        <f>IF(ISNUMBER(D77), $B91 * E77, "")</f>
        <v>2588.9967637540453</v>
      </c>
      <c r="G77" s="31">
        <v>324</v>
      </c>
      <c r="H77" s="32">
        <f t="shared" ref="H77:H80" si="35">IF(ISNUMBER(G77), (G77 - $B77) / $B77, "")</f>
        <v>4.8543689320388349E-2</v>
      </c>
      <c r="I77" s="101">
        <f>IF(ISNUMBER(G77), $B91 * H77, "")</f>
        <v>4854.3689320388348</v>
      </c>
      <c r="J77" s="15">
        <v>329</v>
      </c>
      <c r="K77" s="32">
        <f t="shared" ref="K77:K80" si="36">IF(ISNUMBER(J77), (J77 - $B77) / $B77, "")</f>
        <v>6.4724919093851127E-2</v>
      </c>
      <c r="L77" s="18">
        <f>IF(ISNUMBER(J77), $B91 * K77, "")</f>
        <v>6472.4919093851131</v>
      </c>
      <c r="M77" s="31">
        <v>338</v>
      </c>
      <c r="N77" s="32">
        <f t="shared" ref="N77:N80" si="37">IF(ISNUMBER(M77), (M77 - $B77) / $B77, "")</f>
        <v>9.3851132686084138E-2</v>
      </c>
      <c r="O77" s="18">
        <f>IF(ISNUMBER(M77), $B91 * N77, "")</f>
        <v>9385.1132686084129</v>
      </c>
      <c r="Q77" s="239"/>
      <c r="R77" s="239"/>
      <c r="S77" s="239"/>
    </row>
    <row r="78" spans="1:19" ht="17.25" thickBot="1">
      <c r="A78" s="162" t="s">
        <v>120</v>
      </c>
      <c r="B78" s="126">
        <v>131</v>
      </c>
      <c r="C78" s="77">
        <v>7.6923076999999996E-3</v>
      </c>
      <c r="D78" s="15">
        <v>136</v>
      </c>
      <c r="E78" s="32">
        <f t="shared" si="34"/>
        <v>3.8167938931297711E-2</v>
      </c>
      <c r="F78" s="18">
        <f>IF(ISNUMBER(D78), $B91 * E78, "")</f>
        <v>3816.7938931297713</v>
      </c>
      <c r="G78" s="31">
        <v>137</v>
      </c>
      <c r="H78" s="32">
        <f t="shared" si="35"/>
        <v>4.5801526717557252E-2</v>
      </c>
      <c r="I78" s="101">
        <f>IF(ISNUMBER(G78), $B91 * H78, "")</f>
        <v>4580.1526717557254</v>
      </c>
      <c r="J78" s="15">
        <v>136</v>
      </c>
      <c r="K78" s="32">
        <f t="shared" si="36"/>
        <v>3.8167938931297711E-2</v>
      </c>
      <c r="L78" s="18">
        <f>IF(ISNUMBER(J78), $B91 * K78, "")</f>
        <v>3816.7938931297713</v>
      </c>
      <c r="M78" s="31">
        <v>139</v>
      </c>
      <c r="N78" s="32">
        <f t="shared" si="37"/>
        <v>6.1068702290076333E-2</v>
      </c>
      <c r="O78" s="18">
        <f>IF(ISNUMBER(M78), $B91 * N78, "")</f>
        <v>6106.8702290076335</v>
      </c>
      <c r="Q78" s="239"/>
      <c r="R78" s="239"/>
      <c r="S78" s="239"/>
    </row>
    <row r="79" spans="1:19" ht="17.25" thickBot="1">
      <c r="A79" s="162" t="s">
        <v>92</v>
      </c>
      <c r="B79" s="126">
        <v>965</v>
      </c>
      <c r="C79" s="77">
        <v>-2.0682523000000001E-3</v>
      </c>
      <c r="D79" s="15">
        <v>1000</v>
      </c>
      <c r="E79" s="32">
        <f t="shared" si="34"/>
        <v>3.6269430051813469E-2</v>
      </c>
      <c r="F79" s="18">
        <f>IF(ISNUMBER(D79), $B91 * E79, "")</f>
        <v>3626.943005181347</v>
      </c>
      <c r="G79" s="31">
        <v>1000</v>
      </c>
      <c r="H79" s="32">
        <f t="shared" si="35"/>
        <v>3.6269430051813469E-2</v>
      </c>
      <c r="I79" s="101">
        <f>IF(ISNUMBER(G79), $B91 * H79, "")</f>
        <v>3626.943005181347</v>
      </c>
      <c r="J79" s="15">
        <v>999</v>
      </c>
      <c r="K79" s="32">
        <f t="shared" si="36"/>
        <v>3.5233160621761656E-2</v>
      </c>
      <c r="L79" s="18">
        <f>IF(ISNUMBER(J79), $B91 * K79, "")</f>
        <v>3523.3160621761654</v>
      </c>
      <c r="M79" s="31">
        <v>1020</v>
      </c>
      <c r="N79" s="32">
        <f t="shared" si="37"/>
        <v>5.6994818652849742E-2</v>
      </c>
      <c r="O79" s="18">
        <f>IF(ISNUMBER(M79), $B91 * N79, "")</f>
        <v>5699.4818652849744</v>
      </c>
      <c r="Q79" s="33"/>
      <c r="R79" s="33"/>
    </row>
    <row r="80" spans="1:19" ht="17.25" thickBot="1">
      <c r="A80" s="130" t="s">
        <v>57</v>
      </c>
      <c r="B80" s="131">
        <v>182</v>
      </c>
      <c r="C80" s="79">
        <v>-5.4644808999999997E-3</v>
      </c>
      <c r="D80" s="24">
        <v>189</v>
      </c>
      <c r="E80" s="25">
        <f t="shared" si="34"/>
        <v>3.8461538461538464E-2</v>
      </c>
      <c r="F80" s="104">
        <f>IF(ISNUMBER(D80), $B91 * E80, "")</f>
        <v>3846.1538461538462</v>
      </c>
      <c r="G80" s="102">
        <v>189</v>
      </c>
      <c r="H80" s="25">
        <f t="shared" si="35"/>
        <v>3.8461538461538464E-2</v>
      </c>
      <c r="I80" s="103">
        <f>IF(ISNUMBER(G80), $B91 * H80, "")</f>
        <v>3846.1538461538462</v>
      </c>
      <c r="J80" s="24">
        <v>188</v>
      </c>
      <c r="K80" s="25">
        <f t="shared" si="36"/>
        <v>3.2967032967032968E-2</v>
      </c>
      <c r="L80" s="104">
        <f>IF(ISNUMBER(J80), $B91 * K80, "")</f>
        <v>3296.7032967032969</v>
      </c>
      <c r="M80" s="102">
        <v>194</v>
      </c>
      <c r="N80" s="25">
        <f t="shared" si="37"/>
        <v>6.5934065934065936E-2</v>
      </c>
      <c r="O80" s="104">
        <f>IF(ISNUMBER(M80), $B91 * N80, "")</f>
        <v>6593.4065934065939</v>
      </c>
      <c r="Q80" s="240"/>
      <c r="R80" s="241"/>
      <c r="S80" s="242"/>
    </row>
    <row r="81" spans="1:19">
      <c r="A81" s="161" t="s">
        <v>296</v>
      </c>
      <c r="B81" s="124">
        <v>360</v>
      </c>
      <c r="C81" s="76">
        <v>-5.5248618999999997E-3</v>
      </c>
      <c r="D81" s="13">
        <v>374</v>
      </c>
      <c r="E81" s="14">
        <f>IF(ISNUMBER(D81), (D81 - $B81) / $B81, "")</f>
        <v>3.888888888888889E-2</v>
      </c>
      <c r="F81" s="16">
        <f>IF(ISNUMBER(D81), $B91 * E81, "")</f>
        <v>3888.8888888888891</v>
      </c>
      <c r="G81" s="29">
        <v>373</v>
      </c>
      <c r="H81" s="14">
        <f>IF(ISNUMBER(G81), (G81 - $B81) / $B81, "")</f>
        <v>3.6111111111111108E-2</v>
      </c>
      <c r="I81" s="100">
        <f>IF(ISNUMBER(G81), $B91 * H81, "")</f>
        <v>3611.1111111111109</v>
      </c>
      <c r="J81" s="13">
        <v>371</v>
      </c>
      <c r="K81" s="14">
        <f>IF(ISNUMBER(J81), (J81 - $B81) / $B81, "")</f>
        <v>3.0555555555555555E-2</v>
      </c>
      <c r="L81" s="16">
        <f>IF(ISNUMBER(J81), $B91 * K81, "")</f>
        <v>3055.5555555555557</v>
      </c>
      <c r="M81" s="29">
        <v>380</v>
      </c>
      <c r="N81" s="14">
        <f>IF(ISNUMBER(M81), (M81 - $B81) / $B81, "")</f>
        <v>5.5555555555555552E-2</v>
      </c>
      <c r="O81" s="16">
        <f>IF(ISNUMBER(M81), $B91 * N81, "")</f>
        <v>5555.5555555555557</v>
      </c>
      <c r="Q81" s="243"/>
      <c r="R81" s="244"/>
      <c r="S81" s="245"/>
    </row>
    <row r="82" spans="1:19" ht="17.25" thickBot="1">
      <c r="A82" s="162" t="s">
        <v>176</v>
      </c>
      <c r="B82" s="126">
        <v>972</v>
      </c>
      <c r="C82" s="77">
        <v>-6.1349693000000002E-3</v>
      </c>
      <c r="D82" s="15">
        <v>1010</v>
      </c>
      <c r="E82" s="32">
        <f t="shared" ref="E82:E85" si="38">IF(ISNUMBER(D82), (D82 - $B82) / $B82, "")</f>
        <v>3.9094650205761319E-2</v>
      </c>
      <c r="F82" s="18">
        <f>IF(ISNUMBER(D82), $B91 * E82, "")</f>
        <v>3909.4650205761318</v>
      </c>
      <c r="G82" s="31">
        <v>997</v>
      </c>
      <c r="H82" s="32">
        <f t="shared" ref="H82:H85" si="39">IF(ISNUMBER(G82), (G82 - $B82) / $B82, "")</f>
        <v>2.5720164609053499E-2</v>
      </c>
      <c r="I82" s="101">
        <f>IF(ISNUMBER(G82), $B91 * H82, "")</f>
        <v>2572.01646090535</v>
      </c>
      <c r="J82" s="15">
        <v>1005</v>
      </c>
      <c r="K82" s="32">
        <f t="shared" ref="K82:K85" si="40">IF(ISNUMBER(J82), (J82 - $B82) / $B82, "")</f>
        <v>3.3950617283950615E-2</v>
      </c>
      <c r="L82" s="18">
        <f>IF(ISNUMBER(J82), $B91 * K82, "")</f>
        <v>3395.0617283950614</v>
      </c>
      <c r="M82" s="31">
        <v>1020</v>
      </c>
      <c r="N82" s="32">
        <f t="shared" ref="N82:N85" si="41">IF(ISNUMBER(M82), (M82 - $B82) / $B82, "")</f>
        <v>4.9382716049382713E-2</v>
      </c>
      <c r="O82" s="18">
        <f>IF(ISNUMBER(M82), $B91 * N82, "")</f>
        <v>4938.2716049382716</v>
      </c>
      <c r="Q82" s="246"/>
      <c r="R82" s="247"/>
      <c r="S82" s="248"/>
    </row>
    <row r="83" spans="1:19" ht="17.25" thickBot="1">
      <c r="A83" s="162" t="s">
        <v>61</v>
      </c>
      <c r="B83" s="126">
        <v>755</v>
      </c>
      <c r="C83" s="77">
        <v>-1.30718954E-2</v>
      </c>
      <c r="D83" s="15">
        <v>784</v>
      </c>
      <c r="E83" s="32">
        <f t="shared" si="38"/>
        <v>3.8410596026490065E-2</v>
      </c>
      <c r="F83" s="18">
        <f>IF(ISNUMBER(D83), $B91 * E83, "")</f>
        <v>3841.0596026490066</v>
      </c>
      <c r="G83" s="31">
        <v>793</v>
      </c>
      <c r="H83" s="32">
        <f t="shared" si="39"/>
        <v>5.0331125827814571E-2</v>
      </c>
      <c r="I83" s="101">
        <f>IF(ISNUMBER(G83), $B91 * H83, "")</f>
        <v>5033.1125827814567</v>
      </c>
      <c r="J83" s="15">
        <v>789</v>
      </c>
      <c r="K83" s="32">
        <f t="shared" si="40"/>
        <v>4.5033112582781455E-2</v>
      </c>
      <c r="L83" s="18">
        <f>IF(ISNUMBER(J83), $B91 * K83, "")</f>
        <v>4503.3112582781459</v>
      </c>
      <c r="M83" s="31">
        <v>816</v>
      </c>
      <c r="N83" s="32">
        <f t="shared" si="41"/>
        <v>8.0794701986754966E-2</v>
      </c>
      <c r="O83" s="18">
        <f>IF(ISNUMBER(M83), $B91 * N83, "")</f>
        <v>8079.4701986754962</v>
      </c>
      <c r="Q83" s="239"/>
      <c r="R83" s="239"/>
      <c r="S83" s="239"/>
    </row>
    <row r="84" spans="1:19" ht="17.25" thickBot="1">
      <c r="A84" s="162" t="s">
        <v>80</v>
      </c>
      <c r="B84" s="126">
        <v>708</v>
      </c>
      <c r="C84" s="77">
        <v>-1.52990264E-2</v>
      </c>
      <c r="D84" s="15">
        <v>737</v>
      </c>
      <c r="E84" s="32">
        <f t="shared" si="38"/>
        <v>4.0960451977401127E-2</v>
      </c>
      <c r="F84" s="18">
        <f>IF(ISNUMBER(D84), $B91 * E84, "")</f>
        <v>4096.0451977401126</v>
      </c>
      <c r="G84" s="31">
        <v>742</v>
      </c>
      <c r="H84" s="32">
        <f t="shared" si="39"/>
        <v>4.8022598870056499E-2</v>
      </c>
      <c r="I84" s="101">
        <f>IF(ISNUMBER(G84), $B91 * H84, "")</f>
        <v>4802.2598870056499</v>
      </c>
      <c r="J84" s="15">
        <v>743</v>
      </c>
      <c r="K84" s="32">
        <f t="shared" si="40"/>
        <v>4.9435028248587573E-2</v>
      </c>
      <c r="L84" s="18">
        <f>IF(ISNUMBER(J84), $B91 * K84, "")</f>
        <v>4943.5028248587569</v>
      </c>
      <c r="M84" s="31">
        <v>771</v>
      </c>
      <c r="N84" s="32">
        <f t="shared" si="41"/>
        <v>8.8983050847457626E-2</v>
      </c>
      <c r="O84" s="18">
        <f>IF(ISNUMBER(M84), $B91 * N84, "")</f>
        <v>8898.3050847457635</v>
      </c>
      <c r="Q84" s="249"/>
      <c r="R84" s="249"/>
      <c r="S84" s="249"/>
    </row>
    <row r="85" spans="1:19" ht="17.25" thickBot="1">
      <c r="A85" s="163" t="s">
        <v>128</v>
      </c>
      <c r="B85" s="128">
        <v>290</v>
      </c>
      <c r="C85" s="78">
        <v>-1.6949152499999998E-2</v>
      </c>
      <c r="D85" s="20">
        <v>301</v>
      </c>
      <c r="E85" s="21">
        <f t="shared" si="38"/>
        <v>3.793103448275862E-2</v>
      </c>
      <c r="F85" s="22">
        <f>IF(ISNUMBER(D85), $B91 * E85, "")</f>
        <v>3793.1034482758619</v>
      </c>
      <c r="G85" s="30">
        <v>317</v>
      </c>
      <c r="H85" s="21">
        <f t="shared" si="39"/>
        <v>9.3103448275862075E-2</v>
      </c>
      <c r="I85" s="105">
        <f>IF(ISNUMBER(G85), $B91 * H85, "")</f>
        <v>9310.3448275862083</v>
      </c>
      <c r="J85" s="20">
        <v>311</v>
      </c>
      <c r="K85" s="21">
        <f t="shared" si="40"/>
        <v>7.2413793103448282E-2</v>
      </c>
      <c r="L85" s="22">
        <f>IF(ISNUMBER(J85), $B91 * K85, "")</f>
        <v>7241.3793103448279</v>
      </c>
      <c r="M85" s="30">
        <v>316</v>
      </c>
      <c r="N85" s="21">
        <f t="shared" si="41"/>
        <v>8.9655172413793102E-2</v>
      </c>
      <c r="O85" s="22">
        <f>IF(ISNUMBER(M85), $B91 * N85, "")</f>
        <v>8965.5172413793098</v>
      </c>
      <c r="Q85" s="249"/>
      <c r="R85" s="249"/>
      <c r="S85" s="249"/>
    </row>
    <row r="86" spans="1:19" ht="17.25" thickBot="1">
      <c r="A86" s="162" t="s">
        <v>136</v>
      </c>
      <c r="B86" s="129">
        <v>113</v>
      </c>
      <c r="C86" s="80">
        <v>-1.73913043E-2</v>
      </c>
      <c r="D86" s="106">
        <v>124</v>
      </c>
      <c r="E86" s="107">
        <f>IF(ISNUMBER(D86), (D86 - $B86) / $B86, "")</f>
        <v>9.7345132743362831E-2</v>
      </c>
      <c r="F86" s="108">
        <f>IF(ISNUMBER(D86), $B91 * E86, "")</f>
        <v>9734.5132743362828</v>
      </c>
      <c r="G86" s="109">
        <v>122</v>
      </c>
      <c r="H86" s="107">
        <f>IF(ISNUMBER(G86), (G86 - $B86) / $B86, "")</f>
        <v>7.9646017699115043E-2</v>
      </c>
      <c r="I86" s="110">
        <f>IF(ISNUMBER(G86), $B91 * H86, "")</f>
        <v>7964.6017699115046</v>
      </c>
      <c r="J86" s="106">
        <v>122</v>
      </c>
      <c r="K86" s="107">
        <f>IF(ISNUMBER(J86), (J86 - $B86) / $B86, "")</f>
        <v>7.9646017699115043E-2</v>
      </c>
      <c r="L86" s="108">
        <f>IF(ISNUMBER(J86), $B91 * K86, "")</f>
        <v>7964.6017699115046</v>
      </c>
      <c r="M86" s="109">
        <v>125</v>
      </c>
      <c r="N86" s="107">
        <f>IF(ISNUMBER(M86), (M86 - $B86) / $B86, "")</f>
        <v>0.10619469026548672</v>
      </c>
      <c r="O86" s="108">
        <f>IF(ISNUMBER(M86), $B91 * N86, "")</f>
        <v>10619.469026548672</v>
      </c>
      <c r="Q86" s="239"/>
      <c r="R86" s="239"/>
      <c r="S86" s="239"/>
    </row>
    <row r="87" spans="1:19" ht="17.25" thickBot="1">
      <c r="A87" s="162" t="s">
        <v>182</v>
      </c>
      <c r="B87" s="126">
        <v>222</v>
      </c>
      <c r="C87" s="77">
        <v>-1.7699115000000001E-2</v>
      </c>
      <c r="D87" s="15">
        <v>229</v>
      </c>
      <c r="E87" s="32">
        <f t="shared" ref="E87:E90" si="42">IF(ISNUMBER(D87), (D87 - $B87) / $B87, "")</f>
        <v>3.1531531531531529E-2</v>
      </c>
      <c r="F87" s="18">
        <f>IF(ISNUMBER(D87), $B91 * E87, "")</f>
        <v>3153.1531531531527</v>
      </c>
      <c r="G87" s="31">
        <v>231</v>
      </c>
      <c r="H87" s="32">
        <f t="shared" ref="H87:H90" si="43">IF(ISNUMBER(G87), (G87 - $B87) / $B87, "")</f>
        <v>4.0540540540540543E-2</v>
      </c>
      <c r="I87" s="101">
        <f>IF(ISNUMBER(G87), $B91 * H87, "")</f>
        <v>4054.0540540540542</v>
      </c>
      <c r="J87" s="15">
        <v>228</v>
      </c>
      <c r="K87" s="32">
        <f t="shared" ref="K87:K90" si="44">IF(ISNUMBER(J87), (J87 - $B87) / $B87, "")</f>
        <v>2.7027027027027029E-2</v>
      </c>
      <c r="L87" s="18">
        <f>IF(ISNUMBER(J87), $B91 * K87, "")</f>
        <v>2702.7027027027029</v>
      </c>
      <c r="M87" s="31">
        <v>237</v>
      </c>
      <c r="N87" s="32">
        <f t="shared" ref="N87:N90" si="45">IF(ISNUMBER(M87), (M87 - $B87) / $B87, "")</f>
        <v>6.7567567567567571E-2</v>
      </c>
      <c r="O87" s="18">
        <f>IF(ISNUMBER(M87), $B91 * N87, "")</f>
        <v>6756.7567567567576</v>
      </c>
      <c r="Q87" s="239"/>
      <c r="R87" s="239"/>
      <c r="S87" s="239"/>
    </row>
    <row r="88" spans="1:19" ht="17.25" thickBot="1">
      <c r="A88" s="162" t="s">
        <v>88</v>
      </c>
      <c r="B88" s="126">
        <v>311</v>
      </c>
      <c r="C88" s="77">
        <v>-2.2012578599999999E-2</v>
      </c>
      <c r="D88" s="15">
        <v>323</v>
      </c>
      <c r="E88" s="32">
        <f t="shared" si="42"/>
        <v>3.8585209003215437E-2</v>
      </c>
      <c r="F88" s="18">
        <f>IF(ISNUMBER(D88), $B91 * E88, "")</f>
        <v>3858.5209003215436</v>
      </c>
      <c r="G88" s="31">
        <v>326</v>
      </c>
      <c r="H88" s="32">
        <f t="shared" si="43"/>
        <v>4.8231511254019289E-2</v>
      </c>
      <c r="I88" s="101">
        <f>IF(ISNUMBER(G88), $B91 * H88, "")</f>
        <v>4823.1511254019288</v>
      </c>
      <c r="J88" s="15">
        <v>322</v>
      </c>
      <c r="K88" s="32">
        <f t="shared" si="44"/>
        <v>3.5369774919614148E-2</v>
      </c>
      <c r="L88" s="18">
        <f>IF(ISNUMBER(J88), $B91 * K88, "")</f>
        <v>3536.9774919614147</v>
      </c>
      <c r="M88" s="31">
        <v>330</v>
      </c>
      <c r="N88" s="32">
        <f t="shared" si="45"/>
        <v>6.1093247588424437E-2</v>
      </c>
      <c r="O88" s="18">
        <f>IF(ISNUMBER(M88), $B91 * N88, "")</f>
        <v>6109.3247588424438</v>
      </c>
      <c r="Q88" s="239"/>
      <c r="R88" s="239"/>
      <c r="S88" s="239"/>
    </row>
    <row r="89" spans="1:19">
      <c r="A89" s="162" t="s">
        <v>262</v>
      </c>
      <c r="B89" s="126">
        <v>453</v>
      </c>
      <c r="C89" s="77">
        <v>-2.3706896599999999E-2</v>
      </c>
      <c r="D89" s="15">
        <v>485</v>
      </c>
      <c r="E89" s="32">
        <f t="shared" si="42"/>
        <v>7.0640176600441501E-2</v>
      </c>
      <c r="F89" s="18">
        <f>IF(ISNUMBER(D89), $B91 * E89, "")</f>
        <v>7064.01766004415</v>
      </c>
      <c r="G89" s="31">
        <v>491</v>
      </c>
      <c r="H89" s="32">
        <f t="shared" si="43"/>
        <v>8.3885209713024281E-2</v>
      </c>
      <c r="I89" s="101">
        <f>IF(ISNUMBER(G89), $B91 * H89, "")</f>
        <v>8388.5209713024287</v>
      </c>
      <c r="J89" s="15">
        <v>487</v>
      </c>
      <c r="K89" s="32">
        <f t="shared" si="44"/>
        <v>7.505518763796909E-2</v>
      </c>
      <c r="L89" s="18">
        <f>IF(ISNUMBER(J89), $B91 * K89, "")</f>
        <v>7505.5187637969093</v>
      </c>
      <c r="M89" s="31">
        <v>501</v>
      </c>
      <c r="N89" s="32">
        <f t="shared" si="45"/>
        <v>0.10596026490066225</v>
      </c>
      <c r="O89" s="18">
        <f>IF(ISNUMBER(M89), $B91 * N89, "")</f>
        <v>10596.026490066226</v>
      </c>
      <c r="Q89" s="228"/>
      <c r="R89" s="229"/>
      <c r="S89" s="230"/>
    </row>
    <row r="90" spans="1:19" ht="17.25" thickBot="1">
      <c r="A90" s="130" t="s">
        <v>116</v>
      </c>
      <c r="B90" s="131">
        <v>297</v>
      </c>
      <c r="C90" s="79">
        <v>-2.9411764699999999E-2</v>
      </c>
      <c r="D90" s="24">
        <v>313</v>
      </c>
      <c r="E90" s="25">
        <f t="shared" si="42"/>
        <v>5.387205387205387E-2</v>
      </c>
      <c r="F90" s="104">
        <f>IF(ISNUMBER(D90), $B91 * E90, "")</f>
        <v>5387.2053872053866</v>
      </c>
      <c r="G90" s="102">
        <v>314</v>
      </c>
      <c r="H90" s="25">
        <f t="shared" si="43"/>
        <v>5.7239057239057242E-2</v>
      </c>
      <c r="I90" s="103">
        <f>IF(ISNUMBER(G90), $B91 * H90, "")</f>
        <v>5723.9057239057238</v>
      </c>
      <c r="J90" s="24">
        <v>313</v>
      </c>
      <c r="K90" s="25">
        <f t="shared" si="44"/>
        <v>5.387205387205387E-2</v>
      </c>
      <c r="L90" s="104">
        <f>IF(ISNUMBER(J90), $B91 * K90, "")</f>
        <v>5387.2053872053866</v>
      </c>
      <c r="M90" s="102">
        <v>323</v>
      </c>
      <c r="N90" s="25">
        <f t="shared" si="45"/>
        <v>8.7542087542087546E-2</v>
      </c>
      <c r="O90" s="104">
        <f>IF(ISNUMBER(M90), $B91 * N90, "")</f>
        <v>8754.2087542087538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3.0027961939119507E-2</v>
      </c>
      <c r="F91" s="28">
        <f>SUM(F71:F90)</f>
        <v>60055.923878239017</v>
      </c>
      <c r="G91" s="26" t="s">
        <v>301</v>
      </c>
      <c r="H91" s="27">
        <f>IF(COUNT(H71:H90), SUM(H71:H90) / COUNT(H71:H90), 0)</f>
        <v>3.6094629004314184E-2</v>
      </c>
      <c r="I91" s="28">
        <f>SUM(I71:I90)</f>
        <v>72189.258008628371</v>
      </c>
      <c r="J91" s="26" t="s">
        <v>301</v>
      </c>
      <c r="K91" s="27">
        <f>IF(COUNT(K71:K90), SUM(K71:K90) / COUNT(K71:K90), 0)</f>
        <v>3.2417048394928184E-2</v>
      </c>
      <c r="L91" s="28">
        <f>SUM(L71:L90)</f>
        <v>64834.096789856354</v>
      </c>
      <c r="M91" s="26" t="s">
        <v>301</v>
      </c>
      <c r="N91" s="27">
        <f>IF(COUNT(N71:N90), SUM(N71:N90) / COUNT(N71:N90), 0)</f>
        <v>5.9260019998025534E-2</v>
      </c>
      <c r="O91" s="28">
        <f>SUM(O71:O90)</f>
        <v>118520.03999605105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212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45310000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3.311624E-4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2021-06-14(월) 오전 00:00</v>
      </c>
      <c r="C96" s="291"/>
      <c r="D96" s="263" t="str">
        <f>TEXT($G$1, "[$-ko-KR]yyyy-mm-dd(ddd) ") &amp; "오후 14:00"</f>
        <v>2021-06-14(월) 오후 14:00</v>
      </c>
      <c r="E96" s="264"/>
      <c r="F96" s="265"/>
      <c r="G96" s="263" t="str">
        <f>TEXT($G$1, "[$-ko-KR]yyyy-mm-dd(ddd) ") &amp; "오후 19:00"</f>
        <v>2021-06-14(월) 오후 19:00</v>
      </c>
      <c r="H96" s="264"/>
      <c r="I96" s="265"/>
      <c r="J96" s="263" t="str">
        <f>TEXT($G$1, "[$-ko-KR]yyyy-mm-dd(ddd) ") &amp; "오후 21:00"</f>
        <v>2021-06-14(월) 오후 21:00</v>
      </c>
      <c r="K96" s="264"/>
      <c r="L96" s="265"/>
      <c r="M96" s="263" t="str">
        <f>TEXT($G$1+1, "[$-ko-KR]yyyy-mm-dd(ddd) ") &amp; "오전 00:00"</f>
        <v>2021-06-15(화)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13" t="s">
        <v>58</v>
      </c>
      <c r="H97" s="214" t="s">
        <v>298</v>
      </c>
      <c r="I97" s="21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142</v>
      </c>
      <c r="B98" s="124">
        <v>589</v>
      </c>
      <c r="C98" s="76">
        <v>0.19715447150000001</v>
      </c>
      <c r="D98" s="13">
        <v>613</v>
      </c>
      <c r="E98" s="14">
        <f>IF(ISNUMBER(D98), (D98 - $B98) / $B98, "")</f>
        <v>4.074702886247878E-2</v>
      </c>
      <c r="F98" s="16">
        <f>IF(ISNUMBER(D98), $B118 * E98, "")</f>
        <v>4074.7028862478783</v>
      </c>
      <c r="G98" s="29">
        <v>616</v>
      </c>
      <c r="H98" s="14">
        <f>IF(ISNUMBER(G98), (G98 - $B98) / $B98, "")</f>
        <v>4.5840407470288627E-2</v>
      </c>
      <c r="I98" s="100">
        <f>IF(ISNUMBER(G98), $B118 * H98, "")</f>
        <v>4584.0407470288628</v>
      </c>
      <c r="J98" s="13">
        <v>619</v>
      </c>
      <c r="K98" s="14">
        <f>IF(ISNUMBER(J98), (J98 - $B98) / $B98, "")</f>
        <v>5.0933786078098474E-2</v>
      </c>
      <c r="L98" s="16">
        <f>IF(ISNUMBER(J98), $B118 * K98, "")</f>
        <v>5093.3786078098474</v>
      </c>
      <c r="M98" s="29">
        <v>638</v>
      </c>
      <c r="N98" s="14">
        <f>IF(ISNUMBER(M98), (M98 - $B98) / $B98, "")</f>
        <v>8.3191850594227498E-2</v>
      </c>
      <c r="O98" s="16">
        <f>IF(ISNUMBER(M98), $B118 * N98, "")</f>
        <v>8319.185059422749</v>
      </c>
      <c r="Q98" s="249"/>
      <c r="R98" s="249"/>
      <c r="S98" s="249"/>
    </row>
    <row r="99" spans="1:19" ht="17.25" thickBot="1">
      <c r="A99" s="162" t="s">
        <v>190</v>
      </c>
      <c r="B99" s="126">
        <v>50460</v>
      </c>
      <c r="C99" s="77">
        <v>7.6594836799999996E-2</v>
      </c>
      <c r="D99" s="15">
        <v>50000</v>
      </c>
      <c r="E99" s="32">
        <f t="shared" ref="E99:E102" si="46">IF(ISNUMBER(D99), (D99 - $B99) / $B99, "")</f>
        <v>-9.116131589377725E-3</v>
      </c>
      <c r="F99" s="18">
        <f>IF(ISNUMBER(D99), $B118 * E99, "")</f>
        <v>-911.61315893777248</v>
      </c>
      <c r="G99" s="31">
        <v>50650</v>
      </c>
      <c r="H99" s="32">
        <f t="shared" ref="H99:H102" si="47">IF(ISNUMBER(G99), (G99 - $B99) / $B99, "")</f>
        <v>3.7653586999603647E-3</v>
      </c>
      <c r="I99" s="101">
        <f>IF(ISNUMBER(G99), $B118 * H99, "")</f>
        <v>376.53586999603647</v>
      </c>
      <c r="J99" s="15">
        <v>50820</v>
      </c>
      <c r="K99" s="32">
        <f t="shared" ref="K99:K102" si="48">IF(ISNUMBER(J99), (J99 - $B99) / $B99, "")</f>
        <v>7.1343638525564806E-3</v>
      </c>
      <c r="L99" s="18">
        <f>IF(ISNUMBER(J99), $B118 * K99, "")</f>
        <v>713.43638525564802</v>
      </c>
      <c r="M99" s="31">
        <v>52800</v>
      </c>
      <c r="N99" s="32">
        <f t="shared" ref="N99:N102" si="49">IF(ISNUMBER(M99), (M99 - $B99) / $B99, "")</f>
        <v>4.6373365041617119E-2</v>
      </c>
      <c r="O99" s="18">
        <f>IF(ISNUMBER(M99), $B118 * N99, "")</f>
        <v>4637.3365041617117</v>
      </c>
      <c r="Q99" s="249"/>
      <c r="R99" s="249"/>
      <c r="S99" s="249"/>
    </row>
    <row r="100" spans="1:19" ht="17.25" thickBot="1">
      <c r="A100" s="162" t="s">
        <v>274</v>
      </c>
      <c r="B100" s="126">
        <v>7110</v>
      </c>
      <c r="C100" s="77">
        <v>7.6457229400000007E-2</v>
      </c>
      <c r="D100" s="15">
        <v>7825</v>
      </c>
      <c r="E100" s="32">
        <f t="shared" si="46"/>
        <v>0.10056258790436005</v>
      </c>
      <c r="F100" s="18">
        <f>IF(ISNUMBER(D100), $B118 * E100, "")</f>
        <v>10056.258790436006</v>
      </c>
      <c r="G100" s="31">
        <v>7635</v>
      </c>
      <c r="H100" s="32">
        <f t="shared" si="47"/>
        <v>7.3839662447257384E-2</v>
      </c>
      <c r="I100" s="101">
        <f>IF(ISNUMBER(G100), $B118 * H100, "")</f>
        <v>7383.9662447257388</v>
      </c>
      <c r="J100" s="15">
        <v>7465</v>
      </c>
      <c r="K100" s="32">
        <f t="shared" si="48"/>
        <v>4.9929676511954992E-2</v>
      </c>
      <c r="L100" s="18">
        <f>IF(ISNUMBER(J100), $B118 * K100, "")</f>
        <v>4992.9676511954995</v>
      </c>
      <c r="M100" s="31">
        <v>7875</v>
      </c>
      <c r="N100" s="32">
        <f t="shared" si="49"/>
        <v>0.10759493670886076</v>
      </c>
      <c r="O100" s="18">
        <f>IF(ISNUMBER(M100), $B118 * N100, "")</f>
        <v>10759.493670886077</v>
      </c>
      <c r="Q100" s="239"/>
      <c r="R100" s="239"/>
      <c r="S100" s="239"/>
    </row>
    <row r="101" spans="1:19" ht="17.25" thickBot="1">
      <c r="A101" s="162" t="s">
        <v>258</v>
      </c>
      <c r="B101" s="126">
        <v>409</v>
      </c>
      <c r="C101" s="77">
        <v>7.6315789499999995E-2</v>
      </c>
      <c r="D101" s="15">
        <v>405</v>
      </c>
      <c r="E101" s="32">
        <f t="shared" si="46"/>
        <v>-9.7799511002444987E-3</v>
      </c>
      <c r="F101" s="18">
        <f>IF(ISNUMBER(D101), $B118 * E101, "")</f>
        <v>-977.9951100244499</v>
      </c>
      <c r="G101" s="31">
        <v>408</v>
      </c>
      <c r="H101" s="32">
        <f t="shared" si="47"/>
        <v>-2.4449877750611247E-3</v>
      </c>
      <c r="I101" s="101">
        <f>IF(ISNUMBER(G101), $B118 * H101, "")</f>
        <v>-244.49877750611248</v>
      </c>
      <c r="J101" s="15">
        <v>407</v>
      </c>
      <c r="K101" s="32">
        <f t="shared" si="48"/>
        <v>-4.8899755501222494E-3</v>
      </c>
      <c r="L101" s="18">
        <f>IF(ISNUMBER(J101), $B118 * K101, "")</f>
        <v>-488.99755501222495</v>
      </c>
      <c r="M101" s="31">
        <v>419</v>
      </c>
      <c r="N101" s="32">
        <f t="shared" si="49"/>
        <v>2.4449877750611249E-2</v>
      </c>
      <c r="O101" s="18">
        <f>IF(ISNUMBER(M101), $B118 * N101, "")</f>
        <v>2444.9877750611249</v>
      </c>
      <c r="Q101" s="239"/>
      <c r="R101" s="239"/>
      <c r="S101" s="239"/>
    </row>
    <row r="102" spans="1:19" ht="17.25" thickBot="1">
      <c r="A102" s="163" t="s">
        <v>200</v>
      </c>
      <c r="B102" s="128">
        <v>160</v>
      </c>
      <c r="C102" s="78">
        <v>7.3825503400000006E-2</v>
      </c>
      <c r="D102" s="20">
        <v>157</v>
      </c>
      <c r="E102" s="21">
        <f t="shared" si="46"/>
        <v>-1.8749999999999999E-2</v>
      </c>
      <c r="F102" s="22">
        <f>IF(ISNUMBER(D102), $B118 * E102, "")</f>
        <v>-1875</v>
      </c>
      <c r="G102" s="30">
        <v>159</v>
      </c>
      <c r="H102" s="21">
        <f t="shared" si="47"/>
        <v>-6.2500000000000003E-3</v>
      </c>
      <c r="I102" s="105">
        <f>IF(ISNUMBER(G102), $B118 * H102, "")</f>
        <v>-625</v>
      </c>
      <c r="J102" s="20">
        <v>158</v>
      </c>
      <c r="K102" s="21">
        <f t="shared" si="48"/>
        <v>-1.2500000000000001E-2</v>
      </c>
      <c r="L102" s="22">
        <f>IF(ISNUMBER(J102), $B118 * K102, "")</f>
        <v>-1250</v>
      </c>
      <c r="M102" s="30">
        <v>161</v>
      </c>
      <c r="N102" s="21">
        <f t="shared" si="49"/>
        <v>6.2500000000000003E-3</v>
      </c>
      <c r="O102" s="22">
        <f>IF(ISNUMBER(M102), $B118 * N102, "")</f>
        <v>625</v>
      </c>
      <c r="Q102" s="239"/>
      <c r="R102" s="239"/>
      <c r="S102" s="239"/>
    </row>
    <row r="103" spans="1:19" ht="17.25" thickBot="1">
      <c r="A103" s="162" t="s">
        <v>216</v>
      </c>
      <c r="B103" s="129">
        <v>250</v>
      </c>
      <c r="C103" s="80">
        <v>6.3829787200000002E-2</v>
      </c>
      <c r="D103" s="106">
        <v>243</v>
      </c>
      <c r="E103" s="107">
        <f>IF(ISNUMBER(D103), (D103 - $B103) / $B103, "")</f>
        <v>-2.8000000000000001E-2</v>
      </c>
      <c r="F103" s="108">
        <f>IF(ISNUMBER(D103), $B118 * E103, "")</f>
        <v>-2800</v>
      </c>
      <c r="G103" s="109">
        <v>243</v>
      </c>
      <c r="H103" s="107">
        <f>IF(ISNUMBER(G103), (G103 - $B103) / $B103, "")</f>
        <v>-2.8000000000000001E-2</v>
      </c>
      <c r="I103" s="110">
        <f>IF(ISNUMBER(G103), $B118 * H103, "")</f>
        <v>-2800</v>
      </c>
      <c r="J103" s="106">
        <v>243</v>
      </c>
      <c r="K103" s="107">
        <f>IF(ISNUMBER(J103), (J103 - $B103) / $B103, "")</f>
        <v>-2.8000000000000001E-2</v>
      </c>
      <c r="L103" s="108">
        <f>IF(ISNUMBER(J103), $B118 * K103, "")</f>
        <v>-2800</v>
      </c>
      <c r="M103" s="109">
        <v>248</v>
      </c>
      <c r="N103" s="107">
        <f>IF(ISNUMBER(M103), (M103 - $B103) / $B103, "")</f>
        <v>-8.0000000000000002E-3</v>
      </c>
      <c r="O103" s="108">
        <f>IF(ISNUMBER(M103), $B118 * N103, "")</f>
        <v>-800</v>
      </c>
      <c r="Q103" s="239"/>
      <c r="R103" s="239"/>
      <c r="S103" s="239"/>
    </row>
    <row r="104" spans="1:19" ht="17.25" thickBot="1">
      <c r="A104" s="162" t="s">
        <v>170</v>
      </c>
      <c r="B104" s="126">
        <v>256</v>
      </c>
      <c r="C104" s="77">
        <v>5.7851239700000001E-2</v>
      </c>
      <c r="D104" s="15">
        <v>238</v>
      </c>
      <c r="E104" s="32">
        <f t="shared" ref="E104:E107" si="50">IF(ISNUMBER(D104), (D104 - $B104) / $B104, "")</f>
        <v>-7.03125E-2</v>
      </c>
      <c r="F104" s="18">
        <f>IF(ISNUMBER(D104), $B118 * E104, "")</f>
        <v>-7031.25</v>
      </c>
      <c r="G104" s="31">
        <v>242</v>
      </c>
      <c r="H104" s="32">
        <f t="shared" ref="H104:H107" si="51">IF(ISNUMBER(G104), (G104 - $B104) / $B104, "")</f>
        <v>-5.46875E-2</v>
      </c>
      <c r="I104" s="101">
        <f>IF(ISNUMBER(G104), $B118 * H104, "")</f>
        <v>-5468.75</v>
      </c>
      <c r="J104" s="15">
        <v>242</v>
      </c>
      <c r="K104" s="32">
        <f t="shared" ref="K104:K107" si="52">IF(ISNUMBER(J104), (J104 - $B104) / $B104, "")</f>
        <v>-5.46875E-2</v>
      </c>
      <c r="L104" s="18">
        <f>IF(ISNUMBER(J104), $B118 * K104, "")</f>
        <v>-5468.75</v>
      </c>
      <c r="M104" s="31">
        <v>247</v>
      </c>
      <c r="N104" s="32">
        <f t="shared" ref="N104:N107" si="53">IF(ISNUMBER(M104), (M104 - $B104) / $B104, "")</f>
        <v>-3.515625E-2</v>
      </c>
      <c r="O104" s="18">
        <f>IF(ISNUMBER(M104), $B118 * N104, "")</f>
        <v>-3515.625</v>
      </c>
      <c r="Q104" s="239"/>
      <c r="R104" s="239"/>
      <c r="S104" s="239"/>
    </row>
    <row r="105" spans="1:19" ht="17.25" thickBot="1">
      <c r="A105" s="162" t="s">
        <v>192</v>
      </c>
      <c r="B105" s="126">
        <v>957</v>
      </c>
      <c r="C105" s="77">
        <v>4.7045951900000001E-2</v>
      </c>
      <c r="D105" s="15">
        <v>1015</v>
      </c>
      <c r="E105" s="32">
        <f t="shared" si="50"/>
        <v>6.0606060606060608E-2</v>
      </c>
      <c r="F105" s="18">
        <f>IF(ISNUMBER(D105), $B118 * E105, "")</f>
        <v>6060.606060606061</v>
      </c>
      <c r="G105" s="31">
        <v>991</v>
      </c>
      <c r="H105" s="32">
        <f t="shared" si="51"/>
        <v>3.5527690700104496E-2</v>
      </c>
      <c r="I105" s="101">
        <f>IF(ISNUMBER(G105), $B118 * H105, "")</f>
        <v>3552.7690700104495</v>
      </c>
      <c r="J105" s="15">
        <v>980</v>
      </c>
      <c r="K105" s="32">
        <f t="shared" si="52"/>
        <v>2.4033437826541274E-2</v>
      </c>
      <c r="L105" s="18">
        <f>IF(ISNUMBER(J105), $B118 * K105, "")</f>
        <v>2403.3437826541276</v>
      </c>
      <c r="M105" s="31">
        <v>999</v>
      </c>
      <c r="N105" s="32">
        <f t="shared" si="53"/>
        <v>4.3887147335423198E-2</v>
      </c>
      <c r="O105" s="18">
        <f>IF(ISNUMBER(M105), $B118 * N105, "")</f>
        <v>4388.7147335423197</v>
      </c>
      <c r="Q105" s="239"/>
      <c r="R105" s="239"/>
      <c r="S105" s="239"/>
    </row>
    <row r="106" spans="1:19" ht="17.25" thickBot="1">
      <c r="A106" s="162" t="s">
        <v>114</v>
      </c>
      <c r="B106" s="126">
        <v>9475</v>
      </c>
      <c r="C106" s="77">
        <v>3.7219485500000003E-2</v>
      </c>
      <c r="D106" s="15">
        <v>10020</v>
      </c>
      <c r="E106" s="32">
        <f t="shared" si="50"/>
        <v>5.7519788918205805E-2</v>
      </c>
      <c r="F106" s="18">
        <f>IF(ISNUMBER(D106), $B118 * E106, "")</f>
        <v>5751.9788918205804</v>
      </c>
      <c r="G106" s="31">
        <v>10420</v>
      </c>
      <c r="H106" s="32">
        <f t="shared" si="51"/>
        <v>9.9736147757255936E-2</v>
      </c>
      <c r="I106" s="101">
        <f>IF(ISNUMBER(G106), $B118 * H106, "")</f>
        <v>9973.6147757255931</v>
      </c>
      <c r="J106" s="15">
        <v>10510</v>
      </c>
      <c r="K106" s="32">
        <f t="shared" si="52"/>
        <v>0.10923482849604221</v>
      </c>
      <c r="L106" s="18">
        <f>IF(ISNUMBER(J106), $B118 * K106, "")</f>
        <v>10923.482849604221</v>
      </c>
      <c r="M106" s="31">
        <v>10570</v>
      </c>
      <c r="N106" s="32">
        <f t="shared" si="53"/>
        <v>0.11556728232189974</v>
      </c>
      <c r="O106" s="18">
        <f>IF(ISNUMBER(M106), $B118 * N106, "")</f>
        <v>11556.728232189973</v>
      </c>
      <c r="Q106" s="33"/>
      <c r="R106" s="33"/>
    </row>
    <row r="107" spans="1:19" ht="17.25" thickBot="1">
      <c r="A107" s="130" t="s">
        <v>186</v>
      </c>
      <c r="B107" s="131">
        <v>14</v>
      </c>
      <c r="C107" s="79">
        <v>3.7037037000000002E-2</v>
      </c>
      <c r="D107" s="24">
        <v>14.6</v>
      </c>
      <c r="E107" s="25">
        <f t="shared" si="50"/>
        <v>4.285714285714283E-2</v>
      </c>
      <c r="F107" s="104">
        <f>IF(ISNUMBER(D107), $B118 * E107, "")</f>
        <v>4285.7142857142826</v>
      </c>
      <c r="G107" s="102">
        <v>14.6</v>
      </c>
      <c r="H107" s="25">
        <f t="shared" si="51"/>
        <v>4.285714285714283E-2</v>
      </c>
      <c r="I107" s="103">
        <f>IF(ISNUMBER(G107), $B118 * H107, "")</f>
        <v>4285.7142857142826</v>
      </c>
      <c r="J107" s="24">
        <v>14.5</v>
      </c>
      <c r="K107" s="25">
        <f t="shared" si="52"/>
        <v>3.5714285714285712E-2</v>
      </c>
      <c r="L107" s="104">
        <f>IF(ISNUMBER(J107), $B118 * K107, "")</f>
        <v>3571.4285714285711</v>
      </c>
      <c r="M107" s="102">
        <v>14.9</v>
      </c>
      <c r="N107" s="25">
        <f t="shared" si="53"/>
        <v>6.4285714285714307E-2</v>
      </c>
      <c r="O107" s="104">
        <f>IF(ISNUMBER(M107), $B118 * N107, "")</f>
        <v>6428.5714285714303</v>
      </c>
      <c r="Q107" s="240"/>
      <c r="R107" s="241"/>
      <c r="S107" s="242"/>
    </row>
    <row r="108" spans="1:19">
      <c r="A108" s="161" t="s">
        <v>248</v>
      </c>
      <c r="B108" s="124">
        <v>1250</v>
      </c>
      <c r="C108" s="76">
        <v>3.3057851200000002E-2</v>
      </c>
      <c r="D108" s="13">
        <v>1450</v>
      </c>
      <c r="E108" s="14">
        <f>IF(ISNUMBER(D108), (D108 - $B108) / $B108, "")</f>
        <v>0.16</v>
      </c>
      <c r="F108" s="16">
        <f>IF(ISNUMBER(D108), $B118 * E108, "")</f>
        <v>16000</v>
      </c>
      <c r="G108" s="29">
        <v>1590</v>
      </c>
      <c r="H108" s="14">
        <f>IF(ISNUMBER(G108), (G108 - $B108) / $B108, "")</f>
        <v>0.27200000000000002</v>
      </c>
      <c r="I108" s="100">
        <f>IF(ISNUMBER(G108), $B118 * H108, "")</f>
        <v>27200.000000000004</v>
      </c>
      <c r="J108" s="13">
        <v>1395</v>
      </c>
      <c r="K108" s="14">
        <f>IF(ISNUMBER(J108), (J108 - $B108) / $B108, "")</f>
        <v>0.11600000000000001</v>
      </c>
      <c r="L108" s="16">
        <f>IF(ISNUMBER(J108), $B118 * K108, "")</f>
        <v>11600</v>
      </c>
      <c r="M108" s="29">
        <v>1310</v>
      </c>
      <c r="N108" s="14">
        <f>IF(ISNUMBER(M108), (M108 - $B108) / $B108, "")</f>
        <v>4.8000000000000001E-2</v>
      </c>
      <c r="O108" s="16">
        <f>IF(ISNUMBER(M108), $B118 * N108, "")</f>
        <v>4800</v>
      </c>
      <c r="Q108" s="243"/>
      <c r="R108" s="244"/>
      <c r="S108" s="245"/>
    </row>
    <row r="109" spans="1:19" ht="17.25" thickBot="1">
      <c r="A109" s="162" t="s">
        <v>146</v>
      </c>
      <c r="B109" s="126">
        <v>9075</v>
      </c>
      <c r="C109" s="77">
        <v>3.0079455200000001E-2</v>
      </c>
      <c r="D109" s="15">
        <v>9090</v>
      </c>
      <c r="E109" s="32">
        <f t="shared" ref="E109:E112" si="54">IF(ISNUMBER(D109), (D109 - $B109) / $B109, "")</f>
        <v>1.652892561983471E-3</v>
      </c>
      <c r="F109" s="18">
        <f>IF(ISNUMBER(D109), $B118 * E109, "")</f>
        <v>165.28925619834709</v>
      </c>
      <c r="G109" s="31">
        <v>9095</v>
      </c>
      <c r="H109" s="32">
        <f t="shared" ref="H109:H112" si="55">IF(ISNUMBER(G109), (G109 - $B109) / $B109, "")</f>
        <v>2.2038567493112946E-3</v>
      </c>
      <c r="I109" s="101">
        <f>IF(ISNUMBER(G109), $B118 * H109, "")</f>
        <v>220.38567493112944</v>
      </c>
      <c r="J109" s="15">
        <v>9070</v>
      </c>
      <c r="K109" s="32">
        <f t="shared" ref="K109:K112" si="56">IF(ISNUMBER(J109), (J109 - $B109) / $B109, "")</f>
        <v>-5.5096418732782364E-4</v>
      </c>
      <c r="L109" s="18">
        <f>IF(ISNUMBER(J109), $B118 * K109, "")</f>
        <v>-55.096418732782361</v>
      </c>
      <c r="M109" s="31">
        <v>9320</v>
      </c>
      <c r="N109" s="32">
        <f t="shared" ref="N109:N112" si="57">IF(ISNUMBER(M109), (M109 - $B109) / $B109, "")</f>
        <v>2.6997245179063361E-2</v>
      </c>
      <c r="O109" s="18">
        <f>IF(ISNUMBER(M109), $B118 * N109, "")</f>
        <v>2699.7245179063361</v>
      </c>
      <c r="Q109" s="246"/>
      <c r="R109" s="247"/>
      <c r="S109" s="248"/>
    </row>
    <row r="110" spans="1:19" ht="17.25" thickBot="1">
      <c r="A110" s="162" t="s">
        <v>270</v>
      </c>
      <c r="B110" s="126">
        <v>309</v>
      </c>
      <c r="C110" s="77">
        <v>2.3178807900000001E-2</v>
      </c>
      <c r="D110" s="15">
        <v>317</v>
      </c>
      <c r="E110" s="32">
        <f t="shared" si="54"/>
        <v>2.5889967637540454E-2</v>
      </c>
      <c r="F110" s="18">
        <f>IF(ISNUMBER(D110), $B118 * E110, "")</f>
        <v>2588.9967637540453</v>
      </c>
      <c r="G110" s="31">
        <v>324</v>
      </c>
      <c r="H110" s="32">
        <f t="shared" si="55"/>
        <v>4.8543689320388349E-2</v>
      </c>
      <c r="I110" s="101">
        <f>IF(ISNUMBER(G110), $B118 * H110, "")</f>
        <v>4854.3689320388348</v>
      </c>
      <c r="J110" s="15">
        <v>329</v>
      </c>
      <c r="K110" s="32">
        <f t="shared" si="56"/>
        <v>6.4724919093851127E-2</v>
      </c>
      <c r="L110" s="18">
        <f>IF(ISNUMBER(J110), $B118 * K110, "")</f>
        <v>6472.4919093851131</v>
      </c>
      <c r="M110" s="31">
        <v>338</v>
      </c>
      <c r="N110" s="32">
        <f t="shared" si="57"/>
        <v>9.3851132686084138E-2</v>
      </c>
      <c r="O110" s="18">
        <f>IF(ISNUMBER(M110), $B118 * N110, "")</f>
        <v>9385.1132686084129</v>
      </c>
      <c r="Q110" s="239"/>
      <c r="R110" s="239"/>
      <c r="S110" s="239"/>
    </row>
    <row r="111" spans="1:19" ht="17.25" thickBot="1">
      <c r="A111" s="162" t="s">
        <v>276</v>
      </c>
      <c r="B111" s="126">
        <v>2430</v>
      </c>
      <c r="C111" s="77">
        <v>2.10084034E-2</v>
      </c>
      <c r="D111" s="15">
        <v>2445</v>
      </c>
      <c r="E111" s="32">
        <f t="shared" si="54"/>
        <v>6.1728395061728392E-3</v>
      </c>
      <c r="F111" s="18">
        <f>IF(ISNUMBER(D111), $B118 * E111, "")</f>
        <v>617.28395061728395</v>
      </c>
      <c r="G111" s="31">
        <v>2450</v>
      </c>
      <c r="H111" s="32">
        <f t="shared" si="55"/>
        <v>8.23045267489712E-3</v>
      </c>
      <c r="I111" s="101">
        <f>IF(ISNUMBER(G111), $B118 * H111, "")</f>
        <v>823.04526748971205</v>
      </c>
      <c r="J111" s="15">
        <v>2460</v>
      </c>
      <c r="K111" s="32">
        <f t="shared" si="56"/>
        <v>1.2345679012345678E-2</v>
      </c>
      <c r="L111" s="18">
        <f>IF(ISNUMBER(J111), $B118 * K111, "")</f>
        <v>1234.5679012345679</v>
      </c>
      <c r="M111" s="31">
        <v>2530</v>
      </c>
      <c r="N111" s="32">
        <f t="shared" si="57"/>
        <v>4.1152263374485597E-2</v>
      </c>
      <c r="O111" s="18">
        <f>IF(ISNUMBER(M111), $B118 * N111, "")</f>
        <v>4115.2263374485601</v>
      </c>
      <c r="Q111" s="249"/>
      <c r="R111" s="249"/>
      <c r="S111" s="249"/>
    </row>
    <row r="112" spans="1:19" ht="17.25" thickBot="1">
      <c r="A112" s="163" t="s">
        <v>272</v>
      </c>
      <c r="B112" s="128">
        <v>1235</v>
      </c>
      <c r="C112" s="78">
        <v>2.0661156999999999E-2</v>
      </c>
      <c r="D112" s="20">
        <v>1225</v>
      </c>
      <c r="E112" s="21">
        <f t="shared" si="54"/>
        <v>-8.0971659919028341E-3</v>
      </c>
      <c r="F112" s="22">
        <f>IF(ISNUMBER(D112), $B118 * E112, "")</f>
        <v>-809.71659919028343</v>
      </c>
      <c r="G112" s="30">
        <v>1230</v>
      </c>
      <c r="H112" s="21">
        <f t="shared" si="55"/>
        <v>-4.048582995951417E-3</v>
      </c>
      <c r="I112" s="105">
        <f>IF(ISNUMBER(G112), $B118 * H112, "")</f>
        <v>-404.85829959514172</v>
      </c>
      <c r="J112" s="20">
        <v>1230</v>
      </c>
      <c r="K112" s="21">
        <f t="shared" si="56"/>
        <v>-4.048582995951417E-3</v>
      </c>
      <c r="L112" s="22">
        <f>IF(ISNUMBER(J112), $B118 * K112, "")</f>
        <v>-404.85829959514172</v>
      </c>
      <c r="M112" s="30">
        <v>1255</v>
      </c>
      <c r="N112" s="21">
        <f t="shared" si="57"/>
        <v>1.6194331983805668E-2</v>
      </c>
      <c r="O112" s="22">
        <f>IF(ISNUMBER(M112), $B118 * N112, "")</f>
        <v>1619.4331983805669</v>
      </c>
      <c r="Q112" s="249"/>
      <c r="R112" s="249"/>
      <c r="S112" s="249"/>
    </row>
    <row r="113" spans="1:19" ht="17.25" thickBot="1">
      <c r="A113" s="162" t="s">
        <v>108</v>
      </c>
      <c r="B113" s="129">
        <v>28780</v>
      </c>
      <c r="C113" s="80">
        <v>1.4809591E-2</v>
      </c>
      <c r="D113" s="106">
        <v>29200</v>
      </c>
      <c r="E113" s="107">
        <f>IF(ISNUMBER(D113), (D113 - $B113) / $B113, "")</f>
        <v>1.4593467685892982E-2</v>
      </c>
      <c r="F113" s="108">
        <f>IF(ISNUMBER(D113), $B118 * E113, "")</f>
        <v>1459.3467685892981</v>
      </c>
      <c r="G113" s="109">
        <v>29260</v>
      </c>
      <c r="H113" s="107">
        <f>IF(ISNUMBER(G113), (G113 - $B113) / $B113, "")</f>
        <v>1.6678248783877692E-2</v>
      </c>
      <c r="I113" s="110">
        <f>IF(ISNUMBER(G113), $B118 * H113, "")</f>
        <v>1667.8248783877691</v>
      </c>
      <c r="J113" s="106">
        <v>29260</v>
      </c>
      <c r="K113" s="107">
        <f>IF(ISNUMBER(J113), (J113 - $B113) / $B113, "")</f>
        <v>1.6678248783877692E-2</v>
      </c>
      <c r="L113" s="108">
        <f>IF(ISNUMBER(J113), $B118 * K113, "")</f>
        <v>1667.8248783877691</v>
      </c>
      <c r="M113" s="109">
        <v>30270</v>
      </c>
      <c r="N113" s="107">
        <f>IF(ISNUMBER(M113), (M113 - $B113) / $B113, "")</f>
        <v>5.1772063933287003E-2</v>
      </c>
      <c r="O113" s="108">
        <f>IF(ISNUMBER(M113), $B118 * N113, "")</f>
        <v>5177.2063933287</v>
      </c>
      <c r="Q113" s="239"/>
      <c r="R113" s="239"/>
      <c r="S113" s="239"/>
    </row>
    <row r="114" spans="1:19" ht="17.25" thickBot="1">
      <c r="A114" s="162" t="s">
        <v>150</v>
      </c>
      <c r="B114" s="126">
        <v>1995</v>
      </c>
      <c r="C114" s="77">
        <v>1.2690355299999999E-2</v>
      </c>
      <c r="D114" s="15">
        <v>2205</v>
      </c>
      <c r="E114" s="32">
        <f t="shared" ref="E114:E117" si="58">IF(ISNUMBER(D114), (D114 - $B114) / $B114, "")</f>
        <v>0.10526315789473684</v>
      </c>
      <c r="F114" s="18">
        <f>IF(ISNUMBER(D114), $B118 * E114, "")</f>
        <v>10526.315789473683</v>
      </c>
      <c r="G114" s="31">
        <v>2250</v>
      </c>
      <c r="H114" s="32">
        <f t="shared" ref="H114:H117" si="59">IF(ISNUMBER(G114), (G114 - $B114) / $B114, "")</f>
        <v>0.12781954887218044</v>
      </c>
      <c r="I114" s="101">
        <f>IF(ISNUMBER(G114), $B118 * H114, "")</f>
        <v>12781.954887218044</v>
      </c>
      <c r="J114" s="15">
        <v>2230</v>
      </c>
      <c r="K114" s="32">
        <f t="shared" ref="K114:K117" si="60">IF(ISNUMBER(J114), (J114 - $B114) / $B114, "")</f>
        <v>0.11779448621553884</v>
      </c>
      <c r="L114" s="18">
        <f>IF(ISNUMBER(J114), $B118 * K114, "")</f>
        <v>11779.448621553884</v>
      </c>
      <c r="M114" s="31">
        <v>2340</v>
      </c>
      <c r="N114" s="32">
        <f t="shared" ref="N114:N117" si="61">IF(ISNUMBER(M114), (M114 - $B114) / $B114, "")</f>
        <v>0.17293233082706766</v>
      </c>
      <c r="O114" s="18">
        <f>IF(ISNUMBER(M114), $B118 * N114, "")</f>
        <v>17293.233082706767</v>
      </c>
      <c r="Q114" s="239"/>
      <c r="R114" s="239"/>
      <c r="S114" s="239"/>
    </row>
    <row r="115" spans="1:19" ht="17.25" thickBot="1">
      <c r="A115" s="162" t="s">
        <v>49</v>
      </c>
      <c r="B115" s="126">
        <v>41806000</v>
      </c>
      <c r="C115" s="77">
        <v>9.0755491000000001E-3</v>
      </c>
      <c r="D115" s="15">
        <v>44999000</v>
      </c>
      <c r="E115" s="32">
        <f t="shared" si="58"/>
        <v>7.6376596660766391E-2</v>
      </c>
      <c r="F115" s="18">
        <f>IF(ISNUMBER(D115), $B118 * E115, "")</f>
        <v>7637.659666076639</v>
      </c>
      <c r="G115" s="31">
        <v>45375000</v>
      </c>
      <c r="H115" s="32">
        <f t="shared" si="59"/>
        <v>8.537052097785007E-2</v>
      </c>
      <c r="I115" s="101">
        <f>IF(ISNUMBER(G115), $B118 * H115, "")</f>
        <v>8537.0520977850065</v>
      </c>
      <c r="J115" s="15">
        <v>45147000</v>
      </c>
      <c r="K115" s="32">
        <f t="shared" si="60"/>
        <v>7.9916758360044013E-2</v>
      </c>
      <c r="L115" s="18">
        <f>IF(ISNUMBER(J115), $B118 * K115, "")</f>
        <v>7991.6758360044014</v>
      </c>
      <c r="M115" s="31">
        <v>46809000</v>
      </c>
      <c r="N115" s="32">
        <f t="shared" si="61"/>
        <v>0.11967181744247238</v>
      </c>
      <c r="O115" s="18">
        <f>IF(ISNUMBER(M115), $B118 * N115, "")</f>
        <v>11967.181744247238</v>
      </c>
      <c r="Q115" s="239"/>
      <c r="R115" s="239"/>
      <c r="S115" s="239"/>
    </row>
    <row r="116" spans="1:19">
      <c r="A116" s="162" t="s">
        <v>120</v>
      </c>
      <c r="B116" s="126">
        <v>131</v>
      </c>
      <c r="C116" s="77">
        <v>7.6923076999999996E-3</v>
      </c>
      <c r="D116" s="15">
        <v>136</v>
      </c>
      <c r="E116" s="32">
        <f t="shared" si="58"/>
        <v>3.8167938931297711E-2</v>
      </c>
      <c r="F116" s="18">
        <f>IF(ISNUMBER(D116), $B118 * E116, "")</f>
        <v>3816.7938931297713</v>
      </c>
      <c r="G116" s="31">
        <v>137</v>
      </c>
      <c r="H116" s="32">
        <f t="shared" si="59"/>
        <v>4.5801526717557252E-2</v>
      </c>
      <c r="I116" s="101">
        <f>IF(ISNUMBER(G116), $B118 * H116, "")</f>
        <v>4580.1526717557254</v>
      </c>
      <c r="J116" s="15">
        <v>136</v>
      </c>
      <c r="K116" s="32">
        <f t="shared" si="60"/>
        <v>3.8167938931297711E-2</v>
      </c>
      <c r="L116" s="18">
        <f>IF(ISNUMBER(J116), $B118 * K116, "")</f>
        <v>3816.7938931297713</v>
      </c>
      <c r="M116" s="31">
        <v>139</v>
      </c>
      <c r="N116" s="32">
        <f t="shared" si="61"/>
        <v>6.1068702290076333E-2</v>
      </c>
      <c r="O116" s="18">
        <f>IF(ISNUMBER(M116), $B118 * N116, "")</f>
        <v>6106.8702290076335</v>
      </c>
      <c r="Q116" s="228"/>
      <c r="R116" s="229"/>
      <c r="S116" s="230"/>
    </row>
    <row r="117" spans="1:19" ht="17.25" thickBot="1">
      <c r="A117" s="130" t="s">
        <v>90</v>
      </c>
      <c r="B117" s="131">
        <v>187900</v>
      </c>
      <c r="C117" s="79">
        <v>1.0655300999999999E-3</v>
      </c>
      <c r="D117" s="24">
        <v>194200</v>
      </c>
      <c r="E117" s="25">
        <f t="shared" si="58"/>
        <v>3.3528472591804151E-2</v>
      </c>
      <c r="F117" s="104">
        <f>IF(ISNUMBER(D117), $B118 * E117, "")</f>
        <v>3352.8472591804152</v>
      </c>
      <c r="G117" s="102">
        <v>197250</v>
      </c>
      <c r="H117" s="25">
        <f t="shared" si="59"/>
        <v>4.9760510910058543E-2</v>
      </c>
      <c r="I117" s="103">
        <f>IF(ISNUMBER(G117), $B118 * H117, "")</f>
        <v>4976.0510910058547</v>
      </c>
      <c r="J117" s="24">
        <v>194850</v>
      </c>
      <c r="K117" s="25">
        <f t="shared" si="60"/>
        <v>3.6987759446514105E-2</v>
      </c>
      <c r="L117" s="104">
        <f>IF(ISNUMBER(J117), $B118 * K117, "")</f>
        <v>3698.7759446514106</v>
      </c>
      <c r="M117" s="102">
        <v>199750</v>
      </c>
      <c r="N117" s="25">
        <f t="shared" si="61"/>
        <v>6.3065460351250671E-2</v>
      </c>
      <c r="O117" s="104">
        <f>IF(ISNUMBER(M117), $B118 * N117, "")</f>
        <v>6306.5460351250667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3.0994109696845889E-2</v>
      </c>
      <c r="F118" s="28">
        <f>SUM(F98:F117)</f>
        <v>61988.21939369179</v>
      </c>
      <c r="G118" s="26" t="s">
        <v>301</v>
      </c>
      <c r="H118" s="27">
        <f>IF(COUNT(H98:H117), SUM(H98:H117) / COUNT(H98:H117), 0)</f>
        <v>4.312718470835588E-2</v>
      </c>
      <c r="I118" s="28">
        <f>SUM(I98:I117)</f>
        <v>86254.369416711794</v>
      </c>
      <c r="J118" s="26" t="s">
        <v>301</v>
      </c>
      <c r="K118" s="27">
        <f>IF(COUNT(K98:K117), SUM(K98:K117) / COUNT(K98:K117), 0)</f>
        <v>3.2745957279477336E-2</v>
      </c>
      <c r="L118" s="28">
        <f>SUM(L98:L117)</f>
        <v>65491.914558954682</v>
      </c>
      <c r="M118" s="26" t="s">
        <v>301</v>
      </c>
      <c r="N118" s="27">
        <f>IF(COUNT(N98:N117), SUM(N98:N117) / COUNT(N98:N117), 0)</f>
        <v>5.7157463605297346E-2</v>
      </c>
      <c r="O118" s="28">
        <f>SUM(O98:O117)</f>
        <v>114314.92721059466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212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45310000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3.311624E-4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2021-06-14(월) 오전 00:00</v>
      </c>
      <c r="C123" s="291"/>
      <c r="D123" s="263" t="str">
        <f>TEXT($G$1, "[$-ko-KR]yyyy-mm-dd(ddd) ") &amp; "오후 14:00"</f>
        <v>2021-06-14(월) 오후 14:00</v>
      </c>
      <c r="E123" s="264"/>
      <c r="F123" s="265"/>
      <c r="G123" s="263" t="str">
        <f>TEXT($G$1, "[$-ko-KR]yyyy-mm-dd(ddd) ") &amp; "오후 19:00"</f>
        <v>2021-06-14(월) 오후 19:00</v>
      </c>
      <c r="H123" s="264"/>
      <c r="I123" s="265"/>
      <c r="J123" s="263" t="str">
        <f>TEXT($G$1, "[$-ko-KR]yyyy-mm-dd(ddd) ") &amp; "오후 21:00"</f>
        <v>2021-06-14(월) 오후 21:00</v>
      </c>
      <c r="K123" s="264"/>
      <c r="L123" s="265"/>
      <c r="M123" s="263" t="str">
        <f>TEXT($G$1+1, "[$-ko-KR]yyyy-mm-dd(ddd) ") &amp; "오전 00:00"</f>
        <v>2021-06-15(화)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13" t="s">
        <v>58</v>
      </c>
      <c r="H124" s="214" t="s">
        <v>298</v>
      </c>
      <c r="I124" s="21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250</v>
      </c>
      <c r="B125" s="124">
        <v>53</v>
      </c>
      <c r="C125" s="76">
        <v>-6.8541300499999999E-2</v>
      </c>
      <c r="D125" s="13">
        <v>63.1</v>
      </c>
      <c r="E125" s="14">
        <f>IF(ISNUMBER(D125), (D125 - $B125) / $B125, "")</f>
        <v>0.19056603773584907</v>
      </c>
      <c r="F125" s="16">
        <f>IF(ISNUMBER(D125), $B145 * E125, "")</f>
        <v>19056.603773584906</v>
      </c>
      <c r="G125" s="29">
        <v>71.7</v>
      </c>
      <c r="H125" s="14">
        <f>IF(ISNUMBER(G125), (G125 - $B125) / $B125, "")</f>
        <v>0.35283018867924532</v>
      </c>
      <c r="I125" s="100">
        <f>IF(ISNUMBER(G125), $B145 * H125, "")</f>
        <v>35283.018867924533</v>
      </c>
      <c r="J125" s="13">
        <v>62.6</v>
      </c>
      <c r="K125" s="14">
        <f>IF(ISNUMBER(J125), (J125 - $B125) / $B125, "")</f>
        <v>0.18113207547169813</v>
      </c>
      <c r="L125" s="16">
        <f>IF(ISNUMBER(J125), $B145 * K125, "")</f>
        <v>18113.207547169812</v>
      </c>
      <c r="M125" s="29">
        <v>58</v>
      </c>
      <c r="N125" s="14">
        <f>IF(ISNUMBER(M125), (M125 - $B125) / $B125, "")</f>
        <v>9.4339622641509441E-2</v>
      </c>
      <c r="O125" s="16">
        <f>IF(ISNUMBER(M125), $B145 * N125, "")</f>
        <v>9433.962264150945</v>
      </c>
      <c r="Q125" s="249"/>
      <c r="R125" s="249"/>
      <c r="S125" s="249"/>
    </row>
    <row r="126" spans="1:19" ht="17.25" thickBot="1">
      <c r="A126" s="162" t="s">
        <v>268</v>
      </c>
      <c r="B126" s="126">
        <v>26.8</v>
      </c>
      <c r="C126" s="77">
        <v>-7.5862069000000004E-2</v>
      </c>
      <c r="D126" s="15">
        <v>32.700000000000003</v>
      </c>
      <c r="E126" s="32">
        <f t="shared" ref="E126:E129" si="62">IF(ISNUMBER(D126), (D126 - $B126) / $B126, "")</f>
        <v>0.22014925373134336</v>
      </c>
      <c r="F126" s="18">
        <f>IF(ISNUMBER(D126), $B145 * E126, "")</f>
        <v>22014.925373134338</v>
      </c>
      <c r="G126" s="31">
        <v>37.200000000000003</v>
      </c>
      <c r="H126" s="32">
        <f t="shared" ref="H126:H129" si="63">IF(ISNUMBER(G126), (G126 - $B126) / $B126, "")</f>
        <v>0.38805970149253738</v>
      </c>
      <c r="I126" s="101">
        <f>IF(ISNUMBER(G126), $B145 * H126, "")</f>
        <v>38805.970149253735</v>
      </c>
      <c r="J126" s="15">
        <v>31.6</v>
      </c>
      <c r="K126" s="32">
        <f t="shared" ref="K126:K129" si="64">IF(ISNUMBER(J126), (J126 - $B126) / $B126, "")</f>
        <v>0.17910447761194032</v>
      </c>
      <c r="L126" s="18">
        <f>IF(ISNUMBER(J126), $B145 * K126, "")</f>
        <v>17910.447761194031</v>
      </c>
      <c r="M126" s="31">
        <v>28.5</v>
      </c>
      <c r="N126" s="32">
        <f t="shared" ref="N126:N129" si="65">IF(ISNUMBER(M126), (M126 - $B126) / $B126, "")</f>
        <v>6.3432835820895497E-2</v>
      </c>
      <c r="O126" s="18">
        <f>IF(ISNUMBER(M126), $B145 * N126, "")</f>
        <v>6343.2835820895498</v>
      </c>
      <c r="Q126" s="249"/>
      <c r="R126" s="249"/>
      <c r="S126" s="249"/>
    </row>
    <row r="127" spans="1:19" ht="17.25" thickBot="1">
      <c r="A127" s="162" t="s">
        <v>212</v>
      </c>
      <c r="B127" s="126">
        <v>50.7</v>
      </c>
      <c r="C127" s="77">
        <v>-7.6502732200000007E-2</v>
      </c>
      <c r="D127" s="15">
        <v>55.9</v>
      </c>
      <c r="E127" s="32">
        <f t="shared" si="62"/>
        <v>0.10256410256410248</v>
      </c>
      <c r="F127" s="18">
        <f>IF(ISNUMBER(D127), $B145 * E127, "")</f>
        <v>10256.410256410249</v>
      </c>
      <c r="G127" s="31">
        <v>56.5</v>
      </c>
      <c r="H127" s="32">
        <f t="shared" si="63"/>
        <v>0.11439842209072972</v>
      </c>
      <c r="I127" s="101">
        <f>IF(ISNUMBER(G127), $B145 * H127, "")</f>
        <v>11439.842209072971</v>
      </c>
      <c r="J127" s="15">
        <v>55.6</v>
      </c>
      <c r="K127" s="32">
        <f t="shared" si="64"/>
        <v>9.6646942800788921E-2</v>
      </c>
      <c r="L127" s="18">
        <f>IF(ISNUMBER(J127), $B145 * K127, "")</f>
        <v>9664.6942800788929</v>
      </c>
      <c r="M127" s="31">
        <v>56.5</v>
      </c>
      <c r="N127" s="32">
        <f t="shared" si="65"/>
        <v>0.11439842209072972</v>
      </c>
      <c r="O127" s="18">
        <f>IF(ISNUMBER(M127), $B145 * N127, "")</f>
        <v>11439.842209072971</v>
      </c>
      <c r="Q127" s="239"/>
      <c r="R127" s="239"/>
      <c r="S127" s="239"/>
    </row>
    <row r="128" spans="1:19" ht="17.25" thickBot="1">
      <c r="A128" s="162" t="s">
        <v>228</v>
      </c>
      <c r="B128" s="126">
        <v>7.17</v>
      </c>
      <c r="C128" s="77">
        <v>-7.84061697E-2</v>
      </c>
      <c r="D128" s="15">
        <v>7.69</v>
      </c>
      <c r="E128" s="32">
        <f t="shared" si="62"/>
        <v>7.252440725244079E-2</v>
      </c>
      <c r="F128" s="18">
        <f>IF(ISNUMBER(D128), $B145 * E128, "")</f>
        <v>7252.4407252440787</v>
      </c>
      <c r="G128" s="31">
        <v>7.84</v>
      </c>
      <c r="H128" s="32">
        <f t="shared" si="63"/>
        <v>9.3444909344490928E-2</v>
      </c>
      <c r="I128" s="101">
        <f>IF(ISNUMBER(G128), $B145 * H128, "")</f>
        <v>9344.4909344490934</v>
      </c>
      <c r="J128" s="15">
        <v>7.93</v>
      </c>
      <c r="K128" s="32">
        <f t="shared" si="64"/>
        <v>0.10599721059972103</v>
      </c>
      <c r="L128" s="18">
        <f>IF(ISNUMBER(J128), $B145 * K128, "")</f>
        <v>10599.721059972104</v>
      </c>
      <c r="M128" s="31">
        <v>8.17</v>
      </c>
      <c r="N128" s="32">
        <f t="shared" si="65"/>
        <v>0.1394700139470014</v>
      </c>
      <c r="O128" s="18">
        <f>IF(ISNUMBER(M128), $B145 * N128, "")</f>
        <v>13947.001394700139</v>
      </c>
      <c r="Q128" s="239"/>
      <c r="R128" s="239"/>
      <c r="S128" s="239"/>
    </row>
    <row r="129" spans="1:19" ht="17.25" thickBot="1">
      <c r="A129" s="163" t="s">
        <v>222</v>
      </c>
      <c r="B129" s="128">
        <v>7.51</v>
      </c>
      <c r="C129" s="78">
        <v>-8.4146341499999999E-2</v>
      </c>
      <c r="D129" s="20">
        <v>8.1999999999999993</v>
      </c>
      <c r="E129" s="21">
        <f t="shared" si="62"/>
        <v>9.1877496671105133E-2</v>
      </c>
      <c r="F129" s="22">
        <f>IF(ISNUMBER(D129), $B145 * E129, "")</f>
        <v>9187.7496671105127</v>
      </c>
      <c r="G129" s="30">
        <v>8.1199999999999992</v>
      </c>
      <c r="H129" s="21">
        <f t="shared" si="63"/>
        <v>8.1225033288947993E-2</v>
      </c>
      <c r="I129" s="105">
        <f>IF(ISNUMBER(G129), $B145 * H129, "")</f>
        <v>8122.5033288947989</v>
      </c>
      <c r="J129" s="20">
        <v>8.0399999999999991</v>
      </c>
      <c r="K129" s="21">
        <f t="shared" si="64"/>
        <v>7.0572569906790866E-2</v>
      </c>
      <c r="L129" s="22">
        <f>IF(ISNUMBER(J129), $B145 * K129, "")</f>
        <v>7057.2569906790868</v>
      </c>
      <c r="M129" s="30">
        <v>8.4</v>
      </c>
      <c r="N129" s="21">
        <f t="shared" si="65"/>
        <v>0.11850865512649808</v>
      </c>
      <c r="O129" s="22">
        <f>IF(ISNUMBER(M129), $B145 * N129, "")</f>
        <v>11850.865512649809</v>
      </c>
      <c r="Q129" s="239"/>
      <c r="R129" s="239"/>
      <c r="S129" s="239"/>
    </row>
    <row r="130" spans="1:19" ht="17.25" thickBot="1">
      <c r="A130" s="162" t="s">
        <v>232</v>
      </c>
      <c r="B130" s="129">
        <v>77.3</v>
      </c>
      <c r="C130" s="80">
        <v>-8.5207100600000002E-2</v>
      </c>
      <c r="D130" s="106">
        <v>100</v>
      </c>
      <c r="E130" s="107">
        <f>IF(ISNUMBER(D130), (D130 - $B130) / $B130, "")</f>
        <v>0.29366106080206988</v>
      </c>
      <c r="F130" s="108">
        <f>IF(ISNUMBER(D130), $B145 * E130, "")</f>
        <v>29366.106080206988</v>
      </c>
      <c r="G130" s="109">
        <v>98.7</v>
      </c>
      <c r="H130" s="107">
        <f>IF(ISNUMBER(G130), (G130 - $B130) / $B130, "")</f>
        <v>0.27684346701164303</v>
      </c>
      <c r="I130" s="110">
        <f>IF(ISNUMBER(G130), $B145 * H130, "")</f>
        <v>27684.346701164304</v>
      </c>
      <c r="J130" s="106">
        <v>100</v>
      </c>
      <c r="K130" s="107">
        <f>IF(ISNUMBER(J130), (J130 - $B130) / $B130, "")</f>
        <v>0.29366106080206988</v>
      </c>
      <c r="L130" s="108">
        <f>IF(ISNUMBER(J130), $B145 * K130, "")</f>
        <v>29366.106080206988</v>
      </c>
      <c r="M130" s="109">
        <v>94.3</v>
      </c>
      <c r="N130" s="107">
        <f>IF(ISNUMBER(M130), (M130 - $B130) / $B130, "")</f>
        <v>0.21992238033635189</v>
      </c>
      <c r="O130" s="108">
        <f>IF(ISNUMBER(M130), $B145 * N130, "")</f>
        <v>21992.238033635189</v>
      </c>
      <c r="Q130" s="239"/>
      <c r="R130" s="239"/>
      <c r="S130" s="239"/>
    </row>
    <row r="131" spans="1:19" ht="17.25" thickBot="1">
      <c r="A131" s="162" t="s">
        <v>218</v>
      </c>
      <c r="B131" s="126">
        <v>4.8499999999999996</v>
      </c>
      <c r="C131" s="77">
        <v>-8.6629001900000002E-2</v>
      </c>
      <c r="D131" s="15">
        <v>6.81</v>
      </c>
      <c r="E131" s="32">
        <f t="shared" ref="E131:E134" si="66">IF(ISNUMBER(D131), (D131 - $B131) / $B131, "")</f>
        <v>0.40412371134020619</v>
      </c>
      <c r="F131" s="18">
        <f>IF(ISNUMBER(D131), $B145 * E131, "")</f>
        <v>40412.371134020621</v>
      </c>
      <c r="G131" s="31">
        <v>7.42</v>
      </c>
      <c r="H131" s="32">
        <f t="shared" ref="H131:H134" si="67">IF(ISNUMBER(G131), (G131 - $B131) / $B131, "")</f>
        <v>0.52989690721649496</v>
      </c>
      <c r="I131" s="101">
        <f>IF(ISNUMBER(G131), $B145 * H131, "")</f>
        <v>52989.690721649495</v>
      </c>
      <c r="J131" s="15">
        <v>6.63</v>
      </c>
      <c r="K131" s="32">
        <f t="shared" ref="K131:K134" si="68">IF(ISNUMBER(J131), (J131 - $B131) / $B131, "")</f>
        <v>0.3670103092783506</v>
      </c>
      <c r="L131" s="18">
        <f>IF(ISNUMBER(J131), $B145 * K131, "")</f>
        <v>36701.030927835061</v>
      </c>
      <c r="M131" s="31">
        <v>5.8</v>
      </c>
      <c r="N131" s="32">
        <f t="shared" ref="N131:N134" si="69">IF(ISNUMBER(M131), (M131 - $B131) / $B131, "")</f>
        <v>0.19587628865979387</v>
      </c>
      <c r="O131" s="18">
        <f>IF(ISNUMBER(M131), $B145 * N131, "")</f>
        <v>19587.628865979386</v>
      </c>
      <c r="Q131" s="239"/>
      <c r="R131" s="239"/>
      <c r="S131" s="239"/>
    </row>
    <row r="132" spans="1:19" ht="17.25" thickBot="1">
      <c r="A132" s="162" t="s">
        <v>208</v>
      </c>
      <c r="B132" s="126">
        <v>84.9</v>
      </c>
      <c r="C132" s="77">
        <v>-8.7096774200000004E-2</v>
      </c>
      <c r="D132" s="15">
        <v>125</v>
      </c>
      <c r="E132" s="32">
        <f t="shared" si="66"/>
        <v>0.4723203769140164</v>
      </c>
      <c r="F132" s="18">
        <f>IF(ISNUMBER(D132), $B145 * E132, "")</f>
        <v>47232.037691401638</v>
      </c>
      <c r="G132" s="31">
        <v>131</v>
      </c>
      <c r="H132" s="32">
        <f t="shared" si="67"/>
        <v>0.54299175500588914</v>
      </c>
      <c r="I132" s="101">
        <f>IF(ISNUMBER(G132), $B145 * H132, "")</f>
        <v>54299.175500588914</v>
      </c>
      <c r="J132" s="15">
        <v>112</v>
      </c>
      <c r="K132" s="32">
        <f t="shared" si="68"/>
        <v>0.31919905771495871</v>
      </c>
      <c r="L132" s="18">
        <f>IF(ISNUMBER(J132), $B145 * K132, "")</f>
        <v>31919.905771495873</v>
      </c>
      <c r="M132" s="31">
        <v>97.8</v>
      </c>
      <c r="N132" s="32">
        <f t="shared" si="69"/>
        <v>0.15194346289752639</v>
      </c>
      <c r="O132" s="18">
        <f>IF(ISNUMBER(M132), $B145 * N132, "")</f>
        <v>15194.346289752639</v>
      </c>
      <c r="Q132" s="239"/>
      <c r="R132" s="239"/>
      <c r="S132" s="239"/>
    </row>
    <row r="133" spans="1:19" ht="17.25" thickBot="1">
      <c r="A133" s="162" t="s">
        <v>266</v>
      </c>
      <c r="B133" s="126">
        <v>50.5</v>
      </c>
      <c r="C133" s="77">
        <v>-9.0090090100000006E-2</v>
      </c>
      <c r="D133" s="15">
        <v>51.7</v>
      </c>
      <c r="E133" s="32">
        <f t="shared" si="66"/>
        <v>2.3762376237623818E-2</v>
      </c>
      <c r="F133" s="18">
        <f>IF(ISNUMBER(D133), $B145 * E133, "")</f>
        <v>2376.2376237623816</v>
      </c>
      <c r="G133" s="31">
        <v>52.2</v>
      </c>
      <c r="H133" s="32">
        <f t="shared" si="67"/>
        <v>3.3663366336633721E-2</v>
      </c>
      <c r="I133" s="101">
        <f>IF(ISNUMBER(G133), $B145 * H133, "")</f>
        <v>3366.3366336633721</v>
      </c>
      <c r="J133" s="15">
        <v>52.3</v>
      </c>
      <c r="K133" s="32">
        <f t="shared" si="68"/>
        <v>3.5643564356435585E-2</v>
      </c>
      <c r="L133" s="18">
        <f>IF(ISNUMBER(J133), $B145 * K133, "")</f>
        <v>3564.3564356435586</v>
      </c>
      <c r="M133" s="31">
        <v>54.2</v>
      </c>
      <c r="N133" s="32">
        <f t="shared" si="69"/>
        <v>7.3267326732673319E-2</v>
      </c>
      <c r="O133" s="18">
        <f>IF(ISNUMBER(M133), $B145 * N133, "")</f>
        <v>7326.7326732673318</v>
      </c>
      <c r="Q133" s="33"/>
      <c r="R133" s="33"/>
    </row>
    <row r="134" spans="1:19" ht="17.25" thickBot="1">
      <c r="A134" s="130" t="s">
        <v>230</v>
      </c>
      <c r="B134" s="131">
        <v>82.3</v>
      </c>
      <c r="C134" s="79">
        <v>-9.0607734800000006E-2</v>
      </c>
      <c r="D134" s="24">
        <v>90.4</v>
      </c>
      <c r="E134" s="25">
        <f t="shared" si="66"/>
        <v>9.8420413122721859E-2</v>
      </c>
      <c r="F134" s="104">
        <f>IF(ISNUMBER(D134), $B145 * E134, "")</f>
        <v>9842.0413122721857</v>
      </c>
      <c r="G134" s="102">
        <v>95.8</v>
      </c>
      <c r="H134" s="25">
        <f t="shared" si="67"/>
        <v>0.16403402187120292</v>
      </c>
      <c r="I134" s="103">
        <f>IF(ISNUMBER(G134), $B145 * H134, "")</f>
        <v>16403.402187120293</v>
      </c>
      <c r="J134" s="24">
        <v>91.7</v>
      </c>
      <c r="K134" s="25">
        <f t="shared" si="68"/>
        <v>0.11421628189550433</v>
      </c>
      <c r="L134" s="104">
        <f>IF(ISNUMBER(J134), $B145 * K134, "")</f>
        <v>11421.628189550433</v>
      </c>
      <c r="M134" s="102">
        <v>93.2</v>
      </c>
      <c r="N134" s="25">
        <f t="shared" si="69"/>
        <v>0.13244228432563798</v>
      </c>
      <c r="O134" s="104">
        <f>IF(ISNUMBER(M134), $B145 * N134, "")</f>
        <v>13244.228432563797</v>
      </c>
      <c r="Q134" s="240"/>
      <c r="R134" s="241"/>
      <c r="S134" s="242"/>
    </row>
    <row r="135" spans="1:19">
      <c r="A135" s="161" t="s">
        <v>202</v>
      </c>
      <c r="B135" s="124">
        <v>81</v>
      </c>
      <c r="C135" s="76">
        <v>-9.5982142899999998E-2</v>
      </c>
      <c r="D135" s="13">
        <v>89</v>
      </c>
      <c r="E135" s="14">
        <f>IF(ISNUMBER(D135), (D135 - $B135) / $B135, "")</f>
        <v>9.8765432098765427E-2</v>
      </c>
      <c r="F135" s="16">
        <f>IF(ISNUMBER(D135), $B145 * E135, "")</f>
        <v>9876.5432098765432</v>
      </c>
      <c r="G135" s="29">
        <v>89.6</v>
      </c>
      <c r="H135" s="14">
        <f>IF(ISNUMBER(G135), (G135 - $B135) / $B135, "")</f>
        <v>0.10617283950617278</v>
      </c>
      <c r="I135" s="100">
        <f>IF(ISNUMBER(G135), $B145 * H135, "")</f>
        <v>10617.283950617277</v>
      </c>
      <c r="J135" s="13">
        <v>88.8</v>
      </c>
      <c r="K135" s="14">
        <f>IF(ISNUMBER(J135), (J135 - $B135) / $B135, "")</f>
        <v>9.6296296296296255E-2</v>
      </c>
      <c r="L135" s="16">
        <f>IF(ISNUMBER(J135), $B145 * K135, "")</f>
        <v>9629.6296296296259</v>
      </c>
      <c r="M135" s="29">
        <v>91.1</v>
      </c>
      <c r="N135" s="14">
        <f>IF(ISNUMBER(M135), (M135 - $B135) / $B135, "")</f>
        <v>0.12469135802469129</v>
      </c>
      <c r="O135" s="16">
        <f>IF(ISNUMBER(M135), $B145 * N135, "")</f>
        <v>12469.135802469129</v>
      </c>
      <c r="Q135" s="243"/>
      <c r="R135" s="244"/>
      <c r="S135" s="245"/>
    </row>
    <row r="136" spans="1:19" ht="17.25" thickBot="1">
      <c r="A136" s="162" t="s">
        <v>264</v>
      </c>
      <c r="B136" s="126">
        <v>72</v>
      </c>
      <c r="C136" s="77">
        <v>-0.1089108911</v>
      </c>
      <c r="D136" s="15">
        <v>73.099999999999994</v>
      </c>
      <c r="E136" s="32">
        <f t="shared" ref="E136:E139" si="70">IF(ISNUMBER(D136), (D136 - $B136) / $B136, "")</f>
        <v>1.5277777777777699E-2</v>
      </c>
      <c r="F136" s="18">
        <f>IF(ISNUMBER(D136), $B145 * E136, "")</f>
        <v>1527.7777777777699</v>
      </c>
      <c r="G136" s="31">
        <v>74.099999999999994</v>
      </c>
      <c r="H136" s="32">
        <f t="shared" ref="H136:H139" si="71">IF(ISNUMBER(G136), (G136 - $B136) / $B136, "")</f>
        <v>2.9166666666666587E-2</v>
      </c>
      <c r="I136" s="101">
        <f>IF(ISNUMBER(G136), $B145 * H136, "")</f>
        <v>2916.6666666666588</v>
      </c>
      <c r="J136" s="15">
        <v>73.7</v>
      </c>
      <c r="K136" s="32">
        <f t="shared" ref="K136:K139" si="72">IF(ISNUMBER(J136), (J136 - $B136) / $B136, "")</f>
        <v>2.3611111111111152E-2</v>
      </c>
      <c r="L136" s="18">
        <f>IF(ISNUMBER(J136), $B145 * K136, "")</f>
        <v>2361.1111111111154</v>
      </c>
      <c r="M136" s="31">
        <v>75.8</v>
      </c>
      <c r="N136" s="32">
        <f t="shared" ref="N136:N139" si="73">IF(ISNUMBER(M136), (M136 - $B136) / $B136, "")</f>
        <v>5.2777777777777736E-2</v>
      </c>
      <c r="O136" s="18">
        <f>IF(ISNUMBER(M136), $B145 * N136, "")</f>
        <v>5277.7777777777737</v>
      </c>
      <c r="Q136" s="246"/>
      <c r="R136" s="247"/>
      <c r="S136" s="248"/>
    </row>
    <row r="137" spans="1:19" ht="17.25" thickBot="1">
      <c r="A137" s="162" t="s">
        <v>214</v>
      </c>
      <c r="B137" s="126">
        <v>8.2200000000000006</v>
      </c>
      <c r="C137" s="77">
        <v>-0.1103896104</v>
      </c>
      <c r="D137" s="15">
        <v>8.9700000000000006</v>
      </c>
      <c r="E137" s="32">
        <f t="shared" si="70"/>
        <v>9.1240875912408759E-2</v>
      </c>
      <c r="F137" s="18">
        <f>IF(ISNUMBER(D137), $B145 * E137, "")</f>
        <v>9124.0875912408756</v>
      </c>
      <c r="G137" s="31">
        <v>9.1</v>
      </c>
      <c r="H137" s="32">
        <f t="shared" si="71"/>
        <v>0.10705596107055948</v>
      </c>
      <c r="I137" s="101">
        <f>IF(ISNUMBER(G137), $B145 * H137, "")</f>
        <v>10705.596107055948</v>
      </c>
      <c r="J137" s="15">
        <v>9.06</v>
      </c>
      <c r="K137" s="32">
        <f t="shared" si="72"/>
        <v>0.10218978102189778</v>
      </c>
      <c r="L137" s="18">
        <f>IF(ISNUMBER(J137), $B145 * K137, "")</f>
        <v>10218.978102189778</v>
      </c>
      <c r="M137" s="31">
        <v>9.9700000000000006</v>
      </c>
      <c r="N137" s="32">
        <f t="shared" si="73"/>
        <v>0.21289537712895376</v>
      </c>
      <c r="O137" s="18">
        <f>IF(ISNUMBER(M137), $B145 * N137, "")</f>
        <v>21289.537712895377</v>
      </c>
      <c r="Q137" s="239"/>
      <c r="R137" s="239"/>
      <c r="S137" s="239"/>
    </row>
    <row r="138" spans="1:19" ht="17.25" thickBot="1">
      <c r="A138" s="162" t="s">
        <v>210</v>
      </c>
      <c r="B138" s="126">
        <v>75</v>
      </c>
      <c r="C138" s="77">
        <v>-0.11242603549999999</v>
      </c>
      <c r="D138" s="15">
        <v>85.2</v>
      </c>
      <c r="E138" s="32">
        <f t="shared" si="70"/>
        <v>0.13600000000000004</v>
      </c>
      <c r="F138" s="18">
        <f>IF(ISNUMBER(D138), $B145 * E138, "")</f>
        <v>13600.000000000004</v>
      </c>
      <c r="G138" s="31">
        <v>86.2</v>
      </c>
      <c r="H138" s="32">
        <f t="shared" si="71"/>
        <v>0.14933333333333337</v>
      </c>
      <c r="I138" s="101">
        <f>IF(ISNUMBER(G138), $B145 * H138, "")</f>
        <v>14933.333333333338</v>
      </c>
      <c r="J138" s="15">
        <v>83.6</v>
      </c>
      <c r="K138" s="32">
        <f t="shared" si="72"/>
        <v>0.1146666666666666</v>
      </c>
      <c r="L138" s="18">
        <f>IF(ISNUMBER(J138), $B145 * K138, "")</f>
        <v>11466.666666666661</v>
      </c>
      <c r="M138" s="31">
        <v>86.5</v>
      </c>
      <c r="N138" s="32">
        <f t="shared" si="73"/>
        <v>0.15333333333333332</v>
      </c>
      <c r="O138" s="18">
        <f>IF(ISNUMBER(M138), $B145 * N138, "")</f>
        <v>15333.333333333332</v>
      </c>
      <c r="Q138" s="249"/>
      <c r="R138" s="249"/>
      <c r="S138" s="249"/>
    </row>
    <row r="139" spans="1:19" ht="17.25" thickBot="1">
      <c r="A139" s="163" t="s">
        <v>154</v>
      </c>
      <c r="B139" s="128">
        <v>7.54</v>
      </c>
      <c r="C139" s="78">
        <v>-0.12325581400000001</v>
      </c>
      <c r="D139" s="20">
        <v>8.4</v>
      </c>
      <c r="E139" s="21">
        <f t="shared" si="70"/>
        <v>0.11405835543766582</v>
      </c>
      <c r="F139" s="22">
        <f>IF(ISNUMBER(D139), $B145 * E139, "")</f>
        <v>11405.835543766581</v>
      </c>
      <c r="G139" s="30">
        <v>8.3699999999999992</v>
      </c>
      <c r="H139" s="21">
        <f t="shared" si="71"/>
        <v>0.11007957559681687</v>
      </c>
      <c r="I139" s="105">
        <f>IF(ISNUMBER(G139), $B145 * H139, "")</f>
        <v>11007.957559681687</v>
      </c>
      <c r="J139" s="20">
        <v>8.2799999999999994</v>
      </c>
      <c r="K139" s="21">
        <f t="shared" si="72"/>
        <v>9.8143236074270473E-2</v>
      </c>
      <c r="L139" s="22">
        <f>IF(ISNUMBER(J139), $B145 * K139, "")</f>
        <v>9814.323607427048</v>
      </c>
      <c r="M139" s="30">
        <v>8.76</v>
      </c>
      <c r="N139" s="21">
        <f t="shared" si="73"/>
        <v>0.16180371352785142</v>
      </c>
      <c r="O139" s="22">
        <f>IF(ISNUMBER(M139), $B145 * N139, "")</f>
        <v>16180.371352785141</v>
      </c>
      <c r="Q139" s="249"/>
      <c r="R139" s="249"/>
      <c r="S139" s="249"/>
    </row>
    <row r="140" spans="1:19" ht="17.25" thickBot="1">
      <c r="A140" s="162" t="s">
        <v>172</v>
      </c>
      <c r="B140" s="129">
        <v>4.4400000000000004</v>
      </c>
      <c r="C140" s="80">
        <v>-0.14285714290000001</v>
      </c>
      <c r="D140" s="106">
        <v>5.55</v>
      </c>
      <c r="E140" s="107">
        <f>IF(ISNUMBER(D140), (D140 - $B140) / $B140, "")</f>
        <v>0.24999999999999986</v>
      </c>
      <c r="F140" s="108">
        <f>IF(ISNUMBER(D140), $B145 * E140, "")</f>
        <v>24999.999999999985</v>
      </c>
      <c r="G140" s="109">
        <v>6.27</v>
      </c>
      <c r="H140" s="107">
        <f>IF(ISNUMBER(G140), (G140 - $B140) / $B140, "")</f>
        <v>0.41216216216216195</v>
      </c>
      <c r="I140" s="110">
        <f>IF(ISNUMBER(G140), $B145 * H140, "")</f>
        <v>41216.216216216199</v>
      </c>
      <c r="J140" s="106">
        <v>5.45</v>
      </c>
      <c r="K140" s="107">
        <f>IF(ISNUMBER(J140), (J140 - $B140) / $B140, "")</f>
        <v>0.2274774774774774</v>
      </c>
      <c r="L140" s="108">
        <f>IF(ISNUMBER(J140), $B145 * K140, "")</f>
        <v>22747.747747747741</v>
      </c>
      <c r="M140" s="109">
        <v>4.79</v>
      </c>
      <c r="N140" s="107">
        <f>IF(ISNUMBER(M140), (M140 - $B140) / $B140, "")</f>
        <v>7.8828828828828745E-2</v>
      </c>
      <c r="O140" s="108">
        <f>IF(ISNUMBER(M140), $B145 * N140, "")</f>
        <v>7882.8828828828746</v>
      </c>
      <c r="Q140" s="239"/>
      <c r="R140" s="239"/>
      <c r="S140" s="239"/>
    </row>
    <row r="141" spans="1:19" ht="17.25" thickBot="1">
      <c r="A141" s="162" t="s">
        <v>122</v>
      </c>
      <c r="B141" s="126">
        <v>20.8</v>
      </c>
      <c r="C141" s="77">
        <v>-0.15102040820000001</v>
      </c>
      <c r="D141" s="15">
        <v>27.7</v>
      </c>
      <c r="E141" s="32">
        <f t="shared" ref="E141:E144" si="74">IF(ISNUMBER(D141), (D141 - $B141) / $B141, "")</f>
        <v>0.33173076923076916</v>
      </c>
      <c r="F141" s="18">
        <f>IF(ISNUMBER(D141), $B145 * E141, "")</f>
        <v>33173.076923076915</v>
      </c>
      <c r="G141" s="31">
        <v>30.8</v>
      </c>
      <c r="H141" s="32">
        <f t="shared" ref="H141:H144" si="75">IF(ISNUMBER(G141), (G141 - $B141) / $B141, "")</f>
        <v>0.48076923076923073</v>
      </c>
      <c r="I141" s="101">
        <f>IF(ISNUMBER(G141), $B145 * H141, "")</f>
        <v>48076.923076923071</v>
      </c>
      <c r="J141" s="15">
        <v>25.6</v>
      </c>
      <c r="K141" s="32">
        <f t="shared" ref="K141:K144" si="76">IF(ISNUMBER(J141), (J141 - $B141) / $B141, "")</f>
        <v>0.23076923076923078</v>
      </c>
      <c r="L141" s="18">
        <f>IF(ISNUMBER(J141), $B145 * K141, "")</f>
        <v>23076.923076923078</v>
      </c>
      <c r="M141" s="31">
        <v>22.5</v>
      </c>
      <c r="N141" s="32">
        <f t="shared" ref="N141:N144" si="77">IF(ISNUMBER(M141), (M141 - $B141) / $B141, "")</f>
        <v>8.173076923076919E-2</v>
      </c>
      <c r="O141" s="18">
        <f>IF(ISNUMBER(M141), $B145 * N141, "")</f>
        <v>8173.0769230769192</v>
      </c>
      <c r="Q141" s="239"/>
      <c r="R141" s="239"/>
      <c r="S141" s="239"/>
    </row>
    <row r="142" spans="1:19" ht="17.25" thickBot="1">
      <c r="A142" s="162" t="s">
        <v>254</v>
      </c>
      <c r="B142" s="126">
        <v>17.899999999999999</v>
      </c>
      <c r="C142" s="77">
        <v>-0.15165876780000001</v>
      </c>
      <c r="D142" s="15">
        <v>25.2</v>
      </c>
      <c r="E142" s="32">
        <f t="shared" si="74"/>
        <v>0.4078212290502794</v>
      </c>
      <c r="F142" s="18">
        <f>IF(ISNUMBER(D142), $B145 * E142, "")</f>
        <v>40782.122905027943</v>
      </c>
      <c r="G142" s="31">
        <v>26.4</v>
      </c>
      <c r="H142" s="32">
        <f t="shared" si="75"/>
        <v>0.47486033519553078</v>
      </c>
      <c r="I142" s="101">
        <f>IF(ISNUMBER(G142), $B145 * H142, "")</f>
        <v>47486.033519553079</v>
      </c>
      <c r="J142" s="15">
        <v>22.9</v>
      </c>
      <c r="K142" s="32">
        <f t="shared" si="76"/>
        <v>0.27932960893854752</v>
      </c>
      <c r="L142" s="18">
        <f>IF(ISNUMBER(J142), $B145 * K142, "")</f>
        <v>27932.960893854754</v>
      </c>
      <c r="M142" s="31">
        <v>20.6</v>
      </c>
      <c r="N142" s="32">
        <f t="shared" si="77"/>
        <v>0.15083798882681582</v>
      </c>
      <c r="O142" s="18">
        <f>IF(ISNUMBER(M142), $B145 * N142, "")</f>
        <v>15083.798882681582</v>
      </c>
      <c r="Q142" s="239"/>
      <c r="R142" s="239"/>
      <c r="S142" s="239"/>
    </row>
    <row r="143" spans="1:19">
      <c r="A143" s="162" t="s">
        <v>252</v>
      </c>
      <c r="B143" s="126">
        <v>89.9</v>
      </c>
      <c r="C143" s="77">
        <v>-0.15188679250000001</v>
      </c>
      <c r="D143" s="15">
        <v>119</v>
      </c>
      <c r="E143" s="32">
        <f t="shared" si="74"/>
        <v>0.32369299221357056</v>
      </c>
      <c r="F143" s="18">
        <f>IF(ISNUMBER(D143), $B145 * E143, "")</f>
        <v>32369.299221357058</v>
      </c>
      <c r="G143" s="31">
        <v>133</v>
      </c>
      <c r="H143" s="32">
        <f t="shared" si="75"/>
        <v>0.47942157953281417</v>
      </c>
      <c r="I143" s="101">
        <f>IF(ISNUMBER(G143), $B145 * H143, "")</f>
        <v>47942.157953281414</v>
      </c>
      <c r="J143" s="15">
        <v>114</v>
      </c>
      <c r="K143" s="32">
        <f t="shared" si="76"/>
        <v>0.26807563959955499</v>
      </c>
      <c r="L143" s="18">
        <f>IF(ISNUMBER(J143), $B145 * K143, "")</f>
        <v>26807.5639599555</v>
      </c>
      <c r="M143" s="31">
        <v>102</v>
      </c>
      <c r="N143" s="32">
        <f t="shared" si="77"/>
        <v>0.13459399332591762</v>
      </c>
      <c r="O143" s="18">
        <f>IF(ISNUMBER(M143), $B145 * N143, "")</f>
        <v>13459.399332591762</v>
      </c>
      <c r="Q143" s="228"/>
      <c r="R143" s="229"/>
      <c r="S143" s="230"/>
    </row>
    <row r="144" spans="1:19" ht="17.25" thickBot="1">
      <c r="A144" s="130" t="s">
        <v>236</v>
      </c>
      <c r="B144" s="131">
        <v>16.899999999999999</v>
      </c>
      <c r="C144" s="79">
        <v>-0.1633663366</v>
      </c>
      <c r="D144" s="24">
        <v>22</v>
      </c>
      <c r="E144" s="25">
        <f t="shared" si="74"/>
        <v>0.30177514792899418</v>
      </c>
      <c r="F144" s="104">
        <f>IF(ISNUMBER(D144), $B145 * E144, "")</f>
        <v>30177.514792899419</v>
      </c>
      <c r="G144" s="102">
        <v>24.1</v>
      </c>
      <c r="H144" s="25">
        <f t="shared" si="75"/>
        <v>0.42603550295858006</v>
      </c>
      <c r="I144" s="103">
        <f>IF(ISNUMBER(G144), $B145 * H144, "")</f>
        <v>42603.550295858004</v>
      </c>
      <c r="J144" s="24">
        <v>20.8</v>
      </c>
      <c r="K144" s="25">
        <f t="shared" si="76"/>
        <v>0.23076923076923092</v>
      </c>
      <c r="L144" s="104">
        <f>IF(ISNUMBER(J144), $B145 * K144, "")</f>
        <v>23076.923076923093</v>
      </c>
      <c r="M144" s="102">
        <v>18.600000000000001</v>
      </c>
      <c r="N144" s="25">
        <f t="shared" si="77"/>
        <v>0.10059171597633154</v>
      </c>
      <c r="O144" s="104">
        <f>IF(ISNUMBER(M144), $B145 * N144, "")</f>
        <v>10059.171597633154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0.2020165908010855</v>
      </c>
      <c r="F145" s="28">
        <f>SUM(F125:F144)</f>
        <v>404033.18160217098</v>
      </c>
      <c r="G145" s="26" t="s">
        <v>301</v>
      </c>
      <c r="H145" s="27">
        <f>IF(COUNT(H125:H144), SUM(H125:H144) / COUNT(H125:H144), 0)</f>
        <v>0.26762224795648415</v>
      </c>
      <c r="I145" s="28">
        <f>SUM(I125:I144)</f>
        <v>535244.49591296818</v>
      </c>
      <c r="J145" s="26" t="s">
        <v>301</v>
      </c>
      <c r="K145" s="27">
        <f>IF(COUNT(K125:K144), SUM(K125:K144) / COUNT(K125:K144), 0)</f>
        <v>0.17172559145812713</v>
      </c>
      <c r="L145" s="28">
        <f>SUM(L125:L144)</f>
        <v>343451.18291625427</v>
      </c>
      <c r="M145" s="26" t="s">
        <v>301</v>
      </c>
      <c r="N145" s="27">
        <f>IF(COUNT(N125:N144), SUM(N125:N144) / COUNT(N125:N144), 0)</f>
        <v>0.12778430742799443</v>
      </c>
      <c r="O145" s="28">
        <f>SUM(O125:O144)</f>
        <v>255568.61485598882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212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45310000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3.311624E-4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2021-06-14(월) 오전 00:00</v>
      </c>
      <c r="C150" s="291"/>
      <c r="D150" s="263" t="str">
        <f>TEXT($G$1, "[$-ko-KR]yyyy-mm-dd(ddd) ") &amp; "오후 14:00"</f>
        <v>2021-06-14(월) 오후 14:00</v>
      </c>
      <c r="E150" s="264"/>
      <c r="F150" s="265"/>
      <c r="G150" s="263" t="str">
        <f>TEXT($G$1, "[$-ko-KR]yyyy-mm-dd(ddd) ") &amp; "오후 19:00"</f>
        <v>2021-06-14(월) 오후 19:00</v>
      </c>
      <c r="H150" s="264"/>
      <c r="I150" s="265"/>
      <c r="J150" s="263" t="str">
        <f>TEXT($G$1, "[$-ko-KR]yyyy-mm-dd(ddd) ") &amp; "오후 21:00"</f>
        <v>2021-06-14(월) 오후 21:00</v>
      </c>
      <c r="K150" s="264"/>
      <c r="L150" s="265"/>
      <c r="M150" s="263" t="str">
        <f>TEXT($G$1+1, "[$-ko-KR]yyyy-mm-dd(ddd) ") &amp; "오전 00:00"</f>
        <v>2021-06-15(화)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13" t="s">
        <v>58</v>
      </c>
      <c r="H151" s="214" t="s">
        <v>298</v>
      </c>
      <c r="I151" s="21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128</v>
      </c>
      <c r="B152" s="124">
        <v>290</v>
      </c>
      <c r="C152" s="76">
        <v>-1.6949152499999998E-2</v>
      </c>
      <c r="D152" s="13">
        <v>301</v>
      </c>
      <c r="E152" s="14">
        <f>IF(ISNUMBER(D152), (D152 - $B152) / $B152, "")</f>
        <v>3.793103448275862E-2</v>
      </c>
      <c r="F152" s="16">
        <f>IF(ISNUMBER(D152), $B172 * E152, "")</f>
        <v>3793.1034482758619</v>
      </c>
      <c r="G152" s="29">
        <v>317</v>
      </c>
      <c r="H152" s="14">
        <f>IF(ISNUMBER(G152), (G152 - $B152) / $B152, "")</f>
        <v>9.3103448275862075E-2</v>
      </c>
      <c r="I152" s="100">
        <f>IF(ISNUMBER(G152), $B172 * H152, "")</f>
        <v>9310.3448275862083</v>
      </c>
      <c r="J152" s="13">
        <v>311</v>
      </c>
      <c r="K152" s="14">
        <f>IF(ISNUMBER(J152), (J152 - $B152) / $B152, "")</f>
        <v>7.2413793103448282E-2</v>
      </c>
      <c r="L152" s="16">
        <f>IF(ISNUMBER(J152), $B172 * K152, "")</f>
        <v>7241.3793103448279</v>
      </c>
      <c r="M152" s="29">
        <v>316</v>
      </c>
      <c r="N152" s="14">
        <f>IF(ISNUMBER(M152), (M152 - $B152) / $B152, "")</f>
        <v>8.9655172413793102E-2</v>
      </c>
      <c r="O152" s="16">
        <f>IF(ISNUMBER(M152), $B172 * N152, "")</f>
        <v>8965.5172413793098</v>
      </c>
      <c r="Q152" s="249"/>
      <c r="R152" s="249"/>
      <c r="S152" s="249"/>
    </row>
    <row r="153" spans="1:19" ht="17.25" thickBot="1">
      <c r="A153" s="162" t="s">
        <v>136</v>
      </c>
      <c r="B153" s="126">
        <v>113</v>
      </c>
      <c r="C153" s="77">
        <v>-1.73913043E-2</v>
      </c>
      <c r="D153" s="15">
        <v>124</v>
      </c>
      <c r="E153" s="32">
        <f t="shared" ref="E153:E156" si="78">IF(ISNUMBER(D153), (D153 - $B153) / $B153, "")</f>
        <v>9.7345132743362831E-2</v>
      </c>
      <c r="F153" s="18">
        <f>IF(ISNUMBER(D153), $B172 * E153, "")</f>
        <v>9734.5132743362828</v>
      </c>
      <c r="G153" s="31">
        <v>122</v>
      </c>
      <c r="H153" s="32">
        <f t="shared" ref="H153:H156" si="79">IF(ISNUMBER(G153), (G153 - $B153) / $B153, "")</f>
        <v>7.9646017699115043E-2</v>
      </c>
      <c r="I153" s="101">
        <f>IF(ISNUMBER(G153), $B172 * H153, "")</f>
        <v>7964.6017699115046</v>
      </c>
      <c r="J153" s="15">
        <v>122</v>
      </c>
      <c r="K153" s="32">
        <f t="shared" ref="K153:K156" si="80">IF(ISNUMBER(J153), (J153 - $B153) / $B153, "")</f>
        <v>7.9646017699115043E-2</v>
      </c>
      <c r="L153" s="18">
        <f>IF(ISNUMBER(J153), $B172 * K153, "")</f>
        <v>7964.6017699115046</v>
      </c>
      <c r="M153" s="31">
        <v>125</v>
      </c>
      <c r="N153" s="32">
        <f t="shared" ref="N153:N156" si="81">IF(ISNUMBER(M153), (M153 - $B153) / $B153, "")</f>
        <v>0.10619469026548672</v>
      </c>
      <c r="O153" s="18">
        <f>IF(ISNUMBER(M153), $B172 * N153, "")</f>
        <v>10619.469026548672</v>
      </c>
      <c r="Q153" s="249"/>
      <c r="R153" s="249"/>
      <c r="S153" s="249"/>
    </row>
    <row r="154" spans="1:19" ht="17.25" thickBot="1">
      <c r="A154" s="162" t="s">
        <v>182</v>
      </c>
      <c r="B154" s="126">
        <v>222</v>
      </c>
      <c r="C154" s="77">
        <v>-1.7699115000000001E-2</v>
      </c>
      <c r="D154" s="15">
        <v>229</v>
      </c>
      <c r="E154" s="32">
        <f t="shared" si="78"/>
        <v>3.1531531531531529E-2</v>
      </c>
      <c r="F154" s="18">
        <f>IF(ISNUMBER(D154), $B172 * E154, "")</f>
        <v>3153.1531531531527</v>
      </c>
      <c r="G154" s="31">
        <v>231</v>
      </c>
      <c r="H154" s="32">
        <f t="shared" si="79"/>
        <v>4.0540540540540543E-2</v>
      </c>
      <c r="I154" s="101">
        <f>IF(ISNUMBER(G154), $B172 * H154, "")</f>
        <v>4054.0540540540542</v>
      </c>
      <c r="J154" s="15">
        <v>228</v>
      </c>
      <c r="K154" s="32">
        <f t="shared" si="80"/>
        <v>2.7027027027027029E-2</v>
      </c>
      <c r="L154" s="18">
        <f>IF(ISNUMBER(J154), $B172 * K154, "")</f>
        <v>2702.7027027027029</v>
      </c>
      <c r="M154" s="31">
        <v>237</v>
      </c>
      <c r="N154" s="32">
        <f t="shared" si="81"/>
        <v>6.7567567567567571E-2</v>
      </c>
      <c r="O154" s="18">
        <f>IF(ISNUMBER(M154), $B172 * N154, "")</f>
        <v>6756.7567567567576</v>
      </c>
      <c r="Q154" s="239"/>
      <c r="R154" s="239"/>
      <c r="S154" s="239"/>
    </row>
    <row r="155" spans="1:19" ht="17.25" thickBot="1">
      <c r="A155" s="162" t="s">
        <v>88</v>
      </c>
      <c r="B155" s="126">
        <v>311</v>
      </c>
      <c r="C155" s="77">
        <v>-2.2012578599999999E-2</v>
      </c>
      <c r="D155" s="15">
        <v>323</v>
      </c>
      <c r="E155" s="32">
        <f t="shared" si="78"/>
        <v>3.8585209003215437E-2</v>
      </c>
      <c r="F155" s="18">
        <f>IF(ISNUMBER(D155), $B172 * E155, "")</f>
        <v>3858.5209003215436</v>
      </c>
      <c r="G155" s="31">
        <v>326</v>
      </c>
      <c r="H155" s="32">
        <f t="shared" si="79"/>
        <v>4.8231511254019289E-2</v>
      </c>
      <c r="I155" s="101">
        <f>IF(ISNUMBER(G155), $B172 * H155, "")</f>
        <v>4823.1511254019288</v>
      </c>
      <c r="J155" s="15">
        <v>322</v>
      </c>
      <c r="K155" s="32">
        <f t="shared" si="80"/>
        <v>3.5369774919614148E-2</v>
      </c>
      <c r="L155" s="18">
        <f>IF(ISNUMBER(J155), $B172 * K155, "")</f>
        <v>3536.9774919614147</v>
      </c>
      <c r="M155" s="31">
        <v>330</v>
      </c>
      <c r="N155" s="32">
        <f t="shared" si="81"/>
        <v>6.1093247588424437E-2</v>
      </c>
      <c r="O155" s="18">
        <f>IF(ISNUMBER(M155), $B172 * N155, "")</f>
        <v>6109.3247588424438</v>
      </c>
      <c r="Q155" s="239"/>
      <c r="R155" s="239"/>
      <c r="S155" s="239"/>
    </row>
    <row r="156" spans="1:19" ht="17.25" thickBot="1">
      <c r="A156" s="163" t="s">
        <v>262</v>
      </c>
      <c r="B156" s="128">
        <v>453</v>
      </c>
      <c r="C156" s="78">
        <v>-2.3706896599999999E-2</v>
      </c>
      <c r="D156" s="20">
        <v>485</v>
      </c>
      <c r="E156" s="21">
        <f t="shared" si="78"/>
        <v>7.0640176600441501E-2</v>
      </c>
      <c r="F156" s="22">
        <f>IF(ISNUMBER(D156), $B172 * E156, "")</f>
        <v>7064.01766004415</v>
      </c>
      <c r="G156" s="30">
        <v>491</v>
      </c>
      <c r="H156" s="21">
        <f t="shared" si="79"/>
        <v>8.3885209713024281E-2</v>
      </c>
      <c r="I156" s="105">
        <f>IF(ISNUMBER(G156), $B172 * H156, "")</f>
        <v>8388.5209713024287</v>
      </c>
      <c r="J156" s="20">
        <v>487</v>
      </c>
      <c r="K156" s="21">
        <f t="shared" si="80"/>
        <v>7.505518763796909E-2</v>
      </c>
      <c r="L156" s="22">
        <f>IF(ISNUMBER(J156), $B172 * K156, "")</f>
        <v>7505.5187637969093</v>
      </c>
      <c r="M156" s="30">
        <v>501</v>
      </c>
      <c r="N156" s="21">
        <f t="shared" si="81"/>
        <v>0.10596026490066225</v>
      </c>
      <c r="O156" s="22">
        <f>IF(ISNUMBER(M156), $B172 * N156, "")</f>
        <v>10596.026490066226</v>
      </c>
      <c r="Q156" s="239"/>
      <c r="R156" s="239"/>
      <c r="S156" s="239"/>
    </row>
    <row r="157" spans="1:19" ht="17.25" thickBot="1">
      <c r="A157" s="162" t="s">
        <v>116</v>
      </c>
      <c r="B157" s="129">
        <v>297</v>
      </c>
      <c r="C157" s="80">
        <v>-2.9411764699999999E-2</v>
      </c>
      <c r="D157" s="106">
        <v>313</v>
      </c>
      <c r="E157" s="107">
        <f>IF(ISNUMBER(D157), (D157 - $B157) / $B157, "")</f>
        <v>5.387205387205387E-2</v>
      </c>
      <c r="F157" s="108">
        <f>IF(ISNUMBER(D157), $B172 * E157, "")</f>
        <v>5387.2053872053866</v>
      </c>
      <c r="G157" s="109">
        <v>314</v>
      </c>
      <c r="H157" s="107">
        <f>IF(ISNUMBER(G157), (G157 - $B157) / $B157, "")</f>
        <v>5.7239057239057242E-2</v>
      </c>
      <c r="I157" s="110">
        <f>IF(ISNUMBER(G157), $B172 * H157, "")</f>
        <v>5723.9057239057238</v>
      </c>
      <c r="J157" s="106">
        <v>313</v>
      </c>
      <c r="K157" s="107">
        <f>IF(ISNUMBER(J157), (J157 - $B157) / $B157, "")</f>
        <v>5.387205387205387E-2</v>
      </c>
      <c r="L157" s="108">
        <f>IF(ISNUMBER(J157), $B172 * K157, "")</f>
        <v>5387.2053872053866</v>
      </c>
      <c r="M157" s="109">
        <v>323</v>
      </c>
      <c r="N157" s="107">
        <f>IF(ISNUMBER(M157), (M157 - $B157) / $B157, "")</f>
        <v>8.7542087542087546E-2</v>
      </c>
      <c r="O157" s="108">
        <f>IF(ISNUMBER(M157), $B172 * N157, "")</f>
        <v>8754.2087542087538</v>
      </c>
      <c r="Q157" s="239"/>
      <c r="R157" s="239"/>
      <c r="S157" s="239"/>
    </row>
    <row r="158" spans="1:19" ht="17.25" thickBot="1">
      <c r="A158" s="162" t="s">
        <v>284</v>
      </c>
      <c r="B158" s="126">
        <v>185</v>
      </c>
      <c r="C158" s="77">
        <v>-3.1413612600000002E-2</v>
      </c>
      <c r="D158" s="15">
        <v>204</v>
      </c>
      <c r="E158" s="32">
        <f t="shared" ref="E158:E161" si="82">IF(ISNUMBER(D158), (D158 - $B158) / $B158, "")</f>
        <v>0.10270270270270271</v>
      </c>
      <c r="F158" s="18">
        <f>IF(ISNUMBER(D158), $B172 * E158, "")</f>
        <v>10270.27027027027</v>
      </c>
      <c r="G158" s="31">
        <v>203</v>
      </c>
      <c r="H158" s="32">
        <f t="shared" ref="H158:H161" si="83">IF(ISNUMBER(G158), (G158 - $B158) / $B158, "")</f>
        <v>9.7297297297297303E-2</v>
      </c>
      <c r="I158" s="101">
        <f>IF(ISNUMBER(G158), $B172 * H158, "")</f>
        <v>9729.72972972973</v>
      </c>
      <c r="J158" s="15">
        <v>204</v>
      </c>
      <c r="K158" s="32">
        <f t="shared" ref="K158:K161" si="84">IF(ISNUMBER(J158), (J158 - $B158) / $B158, "")</f>
        <v>0.10270270270270271</v>
      </c>
      <c r="L158" s="18">
        <f>IF(ISNUMBER(J158), $B172 * K158, "")</f>
        <v>10270.27027027027</v>
      </c>
      <c r="M158" s="31">
        <v>206</v>
      </c>
      <c r="N158" s="32">
        <f t="shared" ref="N158:N161" si="85">IF(ISNUMBER(M158), (M158 - $B158) / $B158, "")</f>
        <v>0.11351351351351352</v>
      </c>
      <c r="O158" s="18">
        <f>IF(ISNUMBER(M158), $B172 * N158, "")</f>
        <v>11351.351351351352</v>
      </c>
      <c r="Q158" s="239"/>
      <c r="R158" s="239"/>
      <c r="S158" s="239"/>
    </row>
    <row r="159" spans="1:19" ht="17.25" thickBot="1">
      <c r="A159" s="162" t="s">
        <v>51</v>
      </c>
      <c r="B159" s="126">
        <v>368</v>
      </c>
      <c r="C159" s="77">
        <v>-3.6649214700000002E-2</v>
      </c>
      <c r="D159" s="15">
        <v>389</v>
      </c>
      <c r="E159" s="32">
        <f t="shared" si="82"/>
        <v>5.7065217391304345E-2</v>
      </c>
      <c r="F159" s="18">
        <f>IF(ISNUMBER(D159), $B172 * E159, "")</f>
        <v>5706.5217391304341</v>
      </c>
      <c r="G159" s="31">
        <v>381</v>
      </c>
      <c r="H159" s="32">
        <f t="shared" si="83"/>
        <v>3.5326086956521736E-2</v>
      </c>
      <c r="I159" s="101">
        <f>IF(ISNUMBER(G159), $B172 * H159, "")</f>
        <v>3532.6086956521735</v>
      </c>
      <c r="J159" s="15">
        <v>380</v>
      </c>
      <c r="K159" s="32">
        <f t="shared" si="84"/>
        <v>3.2608695652173912E-2</v>
      </c>
      <c r="L159" s="18">
        <f>IF(ISNUMBER(J159), $B172 * K159, "")</f>
        <v>3260.869565217391</v>
      </c>
      <c r="M159" s="31">
        <v>394</v>
      </c>
      <c r="N159" s="32">
        <f t="shared" si="85"/>
        <v>7.0652173913043473E-2</v>
      </c>
      <c r="O159" s="18">
        <f>IF(ISNUMBER(M159), $B172 * N159, "")</f>
        <v>7065.2173913043471</v>
      </c>
      <c r="Q159" s="239"/>
      <c r="R159" s="239"/>
      <c r="S159" s="239"/>
    </row>
    <row r="160" spans="1:19" ht="17.25" thickBot="1">
      <c r="A160" s="162" t="s">
        <v>106</v>
      </c>
      <c r="B160" s="126">
        <v>950</v>
      </c>
      <c r="C160" s="77">
        <v>-4.0404040400000001E-2</v>
      </c>
      <c r="D160" s="15">
        <v>1025</v>
      </c>
      <c r="E160" s="32">
        <f t="shared" si="82"/>
        <v>7.8947368421052627E-2</v>
      </c>
      <c r="F160" s="18">
        <f>IF(ISNUMBER(D160), $B172 * E160, "")</f>
        <v>7894.7368421052624</v>
      </c>
      <c r="G160" s="31">
        <v>1015</v>
      </c>
      <c r="H160" s="32">
        <f t="shared" si="83"/>
        <v>6.8421052631578952E-2</v>
      </c>
      <c r="I160" s="101">
        <f>IF(ISNUMBER(G160), $B172 * H160, "")</f>
        <v>6842.105263157895</v>
      </c>
      <c r="J160" s="15">
        <v>1005</v>
      </c>
      <c r="K160" s="32">
        <f t="shared" si="84"/>
        <v>5.7894736842105263E-2</v>
      </c>
      <c r="L160" s="18">
        <f>IF(ISNUMBER(J160), $B172 * K160, "")</f>
        <v>5789.4736842105267</v>
      </c>
      <c r="M160" s="31">
        <v>1065</v>
      </c>
      <c r="N160" s="32">
        <f t="shared" si="85"/>
        <v>0.12105263157894737</v>
      </c>
      <c r="O160" s="18">
        <f>IF(ISNUMBER(M160), $B172 * N160, "")</f>
        <v>12105.263157894737</v>
      </c>
      <c r="Q160" s="33"/>
      <c r="R160" s="33"/>
    </row>
    <row r="161" spans="1:19" ht="17.25" thickBot="1">
      <c r="A161" s="130" t="s">
        <v>132</v>
      </c>
      <c r="B161" s="131">
        <v>118</v>
      </c>
      <c r="C161" s="79">
        <v>-4.06504065E-2</v>
      </c>
      <c r="D161" s="24">
        <v>127</v>
      </c>
      <c r="E161" s="25">
        <f t="shared" si="82"/>
        <v>7.6271186440677971E-2</v>
      </c>
      <c r="F161" s="104">
        <f>IF(ISNUMBER(D161), $B172 * E161, "")</f>
        <v>7627.1186440677975</v>
      </c>
      <c r="G161" s="102">
        <v>128</v>
      </c>
      <c r="H161" s="25">
        <f t="shared" si="83"/>
        <v>8.4745762711864403E-2</v>
      </c>
      <c r="I161" s="103">
        <f>IF(ISNUMBER(G161), $B172 * H161, "")</f>
        <v>8474.5762711864409</v>
      </c>
      <c r="J161" s="24">
        <v>126</v>
      </c>
      <c r="K161" s="25">
        <f t="shared" si="84"/>
        <v>6.7796610169491525E-2</v>
      </c>
      <c r="L161" s="104">
        <f>IF(ISNUMBER(J161), $B172 * K161, "")</f>
        <v>6779.6610169491523</v>
      </c>
      <c r="M161" s="102">
        <v>132</v>
      </c>
      <c r="N161" s="25">
        <f t="shared" si="85"/>
        <v>0.11864406779661017</v>
      </c>
      <c r="O161" s="104">
        <f>IF(ISNUMBER(M161), $B172 * N161, "")</f>
        <v>11864.406779661018</v>
      </c>
      <c r="Q161" s="240"/>
      <c r="R161" s="241"/>
      <c r="S161" s="242"/>
    </row>
    <row r="162" spans="1:19">
      <c r="A162" s="161" t="s">
        <v>54</v>
      </c>
      <c r="B162" s="124">
        <v>211</v>
      </c>
      <c r="C162" s="76">
        <v>-4.09090909E-2</v>
      </c>
      <c r="D162" s="13">
        <v>222</v>
      </c>
      <c r="E162" s="14">
        <f>IF(ISNUMBER(D162), (D162 - $B162) / $B162, "")</f>
        <v>5.2132701421800945E-2</v>
      </c>
      <c r="F162" s="16">
        <f>IF(ISNUMBER(D162), $B172 * E162, "")</f>
        <v>5213.2701421800948</v>
      </c>
      <c r="G162" s="29">
        <v>226</v>
      </c>
      <c r="H162" s="14">
        <f>IF(ISNUMBER(G162), (G162 - $B162) / $B162, "")</f>
        <v>7.1090047393364927E-2</v>
      </c>
      <c r="I162" s="100">
        <f>IF(ISNUMBER(G162), $B172 * H162, "")</f>
        <v>7109.004739336493</v>
      </c>
      <c r="J162" s="13">
        <v>222</v>
      </c>
      <c r="K162" s="14">
        <f>IF(ISNUMBER(J162), (J162 - $B162) / $B162, "")</f>
        <v>5.2132701421800945E-2</v>
      </c>
      <c r="L162" s="16">
        <f>IF(ISNUMBER(J162), $B172 * K162, "")</f>
        <v>5213.2701421800948</v>
      </c>
      <c r="M162" s="29">
        <v>229</v>
      </c>
      <c r="N162" s="14">
        <f>IF(ISNUMBER(M162), (M162 - $B162) / $B162, "")</f>
        <v>8.5308056872037921E-2</v>
      </c>
      <c r="O162" s="16">
        <f>IF(ISNUMBER(M162), $B172 * N162, "")</f>
        <v>8530.8056872037923</v>
      </c>
      <c r="Q162" s="243"/>
      <c r="R162" s="244"/>
      <c r="S162" s="245"/>
    </row>
    <row r="163" spans="1:19" ht="17.25" thickBot="1">
      <c r="A163" s="162" t="s">
        <v>256</v>
      </c>
      <c r="B163" s="126">
        <v>135</v>
      </c>
      <c r="C163" s="77">
        <v>-4.2553191499999997E-2</v>
      </c>
      <c r="D163" s="15">
        <v>141</v>
      </c>
      <c r="E163" s="32">
        <f t="shared" ref="E163:E166" si="86">IF(ISNUMBER(D163), (D163 - $B163) / $B163, "")</f>
        <v>4.4444444444444446E-2</v>
      </c>
      <c r="F163" s="18">
        <f>IF(ISNUMBER(D163), $B172 * E163, "")</f>
        <v>4444.4444444444443</v>
      </c>
      <c r="G163" s="31">
        <v>142</v>
      </c>
      <c r="H163" s="32">
        <f t="shared" ref="H163:H166" si="87">IF(ISNUMBER(G163), (G163 - $B163) / $B163, "")</f>
        <v>5.185185185185185E-2</v>
      </c>
      <c r="I163" s="101">
        <f>IF(ISNUMBER(G163), $B172 * H163, "")</f>
        <v>5185.1851851851852</v>
      </c>
      <c r="J163" s="15">
        <v>144</v>
      </c>
      <c r="K163" s="32">
        <f t="shared" ref="K163:K166" si="88">IF(ISNUMBER(J163), (J163 - $B163) / $B163, "")</f>
        <v>6.6666666666666666E-2</v>
      </c>
      <c r="L163" s="18">
        <f>IF(ISNUMBER(J163), $B172 * K163, "")</f>
        <v>6666.666666666667</v>
      </c>
      <c r="M163" s="31">
        <v>147</v>
      </c>
      <c r="N163" s="32">
        <f t="shared" ref="N163:N166" si="89">IF(ISNUMBER(M163), (M163 - $B163) / $B163, "")</f>
        <v>8.8888888888888892E-2</v>
      </c>
      <c r="O163" s="18">
        <f>IF(ISNUMBER(M163), $B172 * N163, "")</f>
        <v>8888.8888888888887</v>
      </c>
      <c r="Q163" s="246"/>
      <c r="R163" s="247"/>
      <c r="S163" s="248"/>
    </row>
    <row r="164" spans="1:19" ht="17.25" thickBot="1">
      <c r="A164" s="162" t="s">
        <v>112</v>
      </c>
      <c r="B164" s="126">
        <v>124</v>
      </c>
      <c r="C164" s="77">
        <v>-4.6153846200000001E-2</v>
      </c>
      <c r="D164" s="15">
        <v>126</v>
      </c>
      <c r="E164" s="32">
        <f t="shared" si="86"/>
        <v>1.6129032258064516E-2</v>
      </c>
      <c r="F164" s="18">
        <f>IF(ISNUMBER(D164), $B172 * E164, "")</f>
        <v>1612.9032258064515</v>
      </c>
      <c r="G164" s="31">
        <v>126</v>
      </c>
      <c r="H164" s="32">
        <f t="shared" si="87"/>
        <v>1.6129032258064516E-2</v>
      </c>
      <c r="I164" s="101">
        <f>IF(ISNUMBER(G164), $B172 * H164, "")</f>
        <v>1612.9032258064515</v>
      </c>
      <c r="J164" s="15">
        <v>126</v>
      </c>
      <c r="K164" s="32">
        <f t="shared" si="88"/>
        <v>1.6129032258064516E-2</v>
      </c>
      <c r="L164" s="18">
        <f>IF(ISNUMBER(J164), $B172 * K164, "")</f>
        <v>1612.9032258064515</v>
      </c>
      <c r="M164" s="31">
        <v>132</v>
      </c>
      <c r="N164" s="32">
        <f t="shared" si="89"/>
        <v>6.4516129032258063E-2</v>
      </c>
      <c r="O164" s="18">
        <f>IF(ISNUMBER(M164), $B172 * N164, "")</f>
        <v>6451.6129032258059</v>
      </c>
      <c r="Q164" s="239"/>
      <c r="R164" s="239"/>
      <c r="S164" s="239"/>
    </row>
    <row r="165" spans="1:19" ht="17.25" thickBot="1">
      <c r="A165" s="162" t="s">
        <v>82</v>
      </c>
      <c r="B165" s="126">
        <v>761</v>
      </c>
      <c r="C165" s="77">
        <v>-5.23038605E-2</v>
      </c>
      <c r="D165" s="15">
        <v>928</v>
      </c>
      <c r="E165" s="32">
        <f t="shared" si="86"/>
        <v>0.21944809461235218</v>
      </c>
      <c r="F165" s="18">
        <f>IF(ISNUMBER(D165), $B172 * E165, "")</f>
        <v>21944.809461235218</v>
      </c>
      <c r="G165" s="31">
        <v>1015</v>
      </c>
      <c r="H165" s="32">
        <f t="shared" si="87"/>
        <v>0.33377135348226017</v>
      </c>
      <c r="I165" s="101">
        <f>IF(ISNUMBER(G165), $B172 * H165, "")</f>
        <v>33377.135348226017</v>
      </c>
      <c r="J165" s="15">
        <v>882</v>
      </c>
      <c r="K165" s="32">
        <f t="shared" si="88"/>
        <v>0.15900131406044679</v>
      </c>
      <c r="L165" s="18">
        <f>IF(ISNUMBER(J165), $B172 * K165, "")</f>
        <v>15900.131406044678</v>
      </c>
      <c r="M165" s="31">
        <v>822</v>
      </c>
      <c r="N165" s="32">
        <f t="shared" si="89"/>
        <v>8.0157687253613663E-2</v>
      </c>
      <c r="O165" s="18">
        <f>IF(ISNUMBER(M165), $B172 * N165, "")</f>
        <v>8015.7687253613667</v>
      </c>
      <c r="Q165" s="249"/>
      <c r="R165" s="249"/>
      <c r="S165" s="249"/>
    </row>
    <row r="166" spans="1:19" ht="17.25" thickBot="1">
      <c r="A166" s="163" t="s">
        <v>234</v>
      </c>
      <c r="B166" s="128">
        <v>285</v>
      </c>
      <c r="C166" s="78">
        <v>-6.25E-2</v>
      </c>
      <c r="D166" s="20">
        <v>368</v>
      </c>
      <c r="E166" s="21">
        <f t="shared" si="86"/>
        <v>0.29122807017543861</v>
      </c>
      <c r="F166" s="22">
        <f>IF(ISNUMBER(D166), $B172 * E166, "")</f>
        <v>29122.807017543862</v>
      </c>
      <c r="G166" s="30">
        <v>515</v>
      </c>
      <c r="H166" s="21">
        <f t="shared" si="87"/>
        <v>0.80701754385964908</v>
      </c>
      <c r="I166" s="105">
        <f>IF(ISNUMBER(G166), $B172 * H166, "")</f>
        <v>80701.754385964901</v>
      </c>
      <c r="J166" s="20">
        <v>444</v>
      </c>
      <c r="K166" s="21">
        <f t="shared" si="88"/>
        <v>0.55789473684210522</v>
      </c>
      <c r="L166" s="22">
        <f>IF(ISNUMBER(J166), $B172 * K166, "")</f>
        <v>55789.473684210519</v>
      </c>
      <c r="M166" s="30">
        <v>360</v>
      </c>
      <c r="N166" s="21">
        <f t="shared" si="89"/>
        <v>0.26315789473684209</v>
      </c>
      <c r="O166" s="22">
        <f>IF(ISNUMBER(M166), $B172 * N166, "")</f>
        <v>26315.78947368421</v>
      </c>
      <c r="Q166" s="249"/>
      <c r="R166" s="249"/>
      <c r="S166" s="249"/>
    </row>
    <row r="167" spans="1:19" ht="17.25" thickBot="1">
      <c r="A167" s="162" t="s">
        <v>162</v>
      </c>
      <c r="B167" s="129">
        <v>452</v>
      </c>
      <c r="C167" s="80">
        <v>-6.8041237099999999E-2</v>
      </c>
      <c r="D167" s="106">
        <v>942</v>
      </c>
      <c r="E167" s="107">
        <f>IF(ISNUMBER(D167), (D167 - $B167) / $B167, "")</f>
        <v>1.084070796460177</v>
      </c>
      <c r="F167" s="108">
        <f>IF(ISNUMBER(D167), $B172 * E167, "")</f>
        <v>108407.07964601771</v>
      </c>
      <c r="G167" s="109">
        <v>929</v>
      </c>
      <c r="H167" s="107">
        <f>IF(ISNUMBER(G167), (G167 - $B167) / $B167, "")</f>
        <v>1.0553097345132743</v>
      </c>
      <c r="I167" s="110">
        <f>IF(ISNUMBER(G167), $B172 * H167, "")</f>
        <v>105530.97345132743</v>
      </c>
      <c r="J167" s="106">
        <v>862</v>
      </c>
      <c r="K167" s="107">
        <f>IF(ISNUMBER(J167), (J167 - $B167) / $B167, "")</f>
        <v>0.90707964601769908</v>
      </c>
      <c r="L167" s="108">
        <f>IF(ISNUMBER(J167), $B172 * K167, "")</f>
        <v>90707.964601769912</v>
      </c>
      <c r="M167" s="109">
        <v>760</v>
      </c>
      <c r="N167" s="107">
        <f>IF(ISNUMBER(M167), (M167 - $B167) / $B167, "")</f>
        <v>0.68141592920353977</v>
      </c>
      <c r="O167" s="108">
        <f>IF(ISNUMBER(M167), $B172 * N167, "")</f>
        <v>68141.592920353971</v>
      </c>
      <c r="Q167" s="239"/>
      <c r="R167" s="239"/>
      <c r="S167" s="239"/>
    </row>
    <row r="168" spans="1:19" ht="17.25" thickBot="1">
      <c r="A168" s="162" t="s">
        <v>280</v>
      </c>
      <c r="B168" s="126">
        <v>785</v>
      </c>
      <c r="C168" s="77">
        <v>-7.6470588199999995E-2</v>
      </c>
      <c r="D168" s="15">
        <v>821</v>
      </c>
      <c r="E168" s="32">
        <f t="shared" ref="E168:E171" si="90">IF(ISNUMBER(D168), (D168 - $B168) / $B168, "")</f>
        <v>4.5859872611464965E-2</v>
      </c>
      <c r="F168" s="18">
        <f>IF(ISNUMBER(D168), $B172 * E168, "")</f>
        <v>4585.9872611464962</v>
      </c>
      <c r="G168" s="31">
        <v>830</v>
      </c>
      <c r="H168" s="32">
        <f t="shared" ref="H168:H171" si="91">IF(ISNUMBER(G168), (G168 - $B168) / $B168, "")</f>
        <v>5.7324840764331211E-2</v>
      </c>
      <c r="I168" s="101">
        <f>IF(ISNUMBER(G168), $B172 * H168, "")</f>
        <v>5732.4840764331211</v>
      </c>
      <c r="J168" s="15">
        <v>830</v>
      </c>
      <c r="K168" s="32">
        <f t="shared" ref="K168:K171" si="92">IF(ISNUMBER(J168), (J168 - $B168) / $B168, "")</f>
        <v>5.7324840764331211E-2</v>
      </c>
      <c r="L168" s="18">
        <f>IF(ISNUMBER(J168), $B172 * K168, "")</f>
        <v>5732.4840764331211</v>
      </c>
      <c r="M168" s="31">
        <v>843</v>
      </c>
      <c r="N168" s="32">
        <f t="shared" ref="N168:N171" si="93">IF(ISNUMBER(M168), (M168 - $B168) / $B168, "")</f>
        <v>7.3885350318471335E-2</v>
      </c>
      <c r="O168" s="18">
        <f>IF(ISNUMBER(M168), $B172 * N168, "")</f>
        <v>7388.5350318471337</v>
      </c>
      <c r="Q168" s="239"/>
      <c r="R168" s="239"/>
      <c r="S168" s="239"/>
    </row>
    <row r="169" spans="1:19" ht="17.25" thickBot="1">
      <c r="A169" s="162" t="s">
        <v>226</v>
      </c>
      <c r="B169" s="126">
        <v>185</v>
      </c>
      <c r="C169" s="77">
        <v>-7.9601989999999997E-2</v>
      </c>
      <c r="D169" s="15">
        <v>221</v>
      </c>
      <c r="E169" s="32">
        <f t="shared" si="90"/>
        <v>0.19459459459459461</v>
      </c>
      <c r="F169" s="18">
        <f>IF(ISNUMBER(D169), $B172 * E169, "")</f>
        <v>19459.45945945946</v>
      </c>
      <c r="G169" s="31">
        <v>217</v>
      </c>
      <c r="H169" s="32">
        <f t="shared" si="91"/>
        <v>0.17297297297297298</v>
      </c>
      <c r="I169" s="101">
        <f>IF(ISNUMBER(G169), $B172 * H169, "")</f>
        <v>17297.297297297297</v>
      </c>
      <c r="J169" s="15">
        <v>219</v>
      </c>
      <c r="K169" s="32">
        <f t="shared" si="92"/>
        <v>0.18378378378378379</v>
      </c>
      <c r="L169" s="18">
        <f>IF(ISNUMBER(J169), $B172 * K169, "")</f>
        <v>18378.37837837838</v>
      </c>
      <c r="M169" s="31">
        <v>217</v>
      </c>
      <c r="N169" s="32">
        <f t="shared" si="93"/>
        <v>0.17297297297297298</v>
      </c>
      <c r="O169" s="18">
        <f>IF(ISNUMBER(M169), $B172 * N169, "")</f>
        <v>17297.297297297297</v>
      </c>
      <c r="Q169" s="239"/>
      <c r="R169" s="239"/>
      <c r="S169" s="239"/>
    </row>
    <row r="170" spans="1:19">
      <c r="A170" s="162" t="s">
        <v>174</v>
      </c>
      <c r="B170" s="126">
        <v>104</v>
      </c>
      <c r="C170" s="77">
        <v>-9.5652173899999998E-2</v>
      </c>
      <c r="D170" s="15">
        <v>122</v>
      </c>
      <c r="E170" s="32">
        <f t="shared" si="90"/>
        <v>0.17307692307692307</v>
      </c>
      <c r="F170" s="18">
        <f>IF(ISNUMBER(D170), $B172 * E170, "")</f>
        <v>17307.692307692309</v>
      </c>
      <c r="G170" s="31">
        <v>120</v>
      </c>
      <c r="H170" s="32">
        <f t="shared" si="91"/>
        <v>0.15384615384615385</v>
      </c>
      <c r="I170" s="101">
        <f>IF(ISNUMBER(G170), $B172 * H170, "")</f>
        <v>15384.615384615385</v>
      </c>
      <c r="J170" s="15">
        <v>119</v>
      </c>
      <c r="K170" s="32">
        <f t="shared" si="92"/>
        <v>0.14423076923076922</v>
      </c>
      <c r="L170" s="18">
        <f>IF(ISNUMBER(J170), $B172 * K170, "")</f>
        <v>14423.076923076922</v>
      </c>
      <c r="M170" s="31">
        <v>120</v>
      </c>
      <c r="N170" s="32">
        <f t="shared" si="93"/>
        <v>0.15384615384615385</v>
      </c>
      <c r="O170" s="18">
        <f>IF(ISNUMBER(M170), $B172 * N170, "")</f>
        <v>15384.615384615385</v>
      </c>
      <c r="Q170" s="228"/>
      <c r="R170" s="229"/>
      <c r="S170" s="230"/>
    </row>
    <row r="171" spans="1:19" ht="17.25" thickBot="1">
      <c r="A171" s="130" t="s">
        <v>246</v>
      </c>
      <c r="B171" s="131">
        <v>250</v>
      </c>
      <c r="C171" s="79">
        <v>-0.11032028469999999</v>
      </c>
      <c r="D171" s="24">
        <v>260</v>
      </c>
      <c r="E171" s="25">
        <f t="shared" si="90"/>
        <v>0.04</v>
      </c>
      <c r="F171" s="104">
        <f>IF(ISNUMBER(D171), $B172 * E171, "")</f>
        <v>4000</v>
      </c>
      <c r="G171" s="102">
        <v>257</v>
      </c>
      <c r="H171" s="25">
        <f t="shared" si="91"/>
        <v>2.8000000000000001E-2</v>
      </c>
      <c r="I171" s="103">
        <f>IF(ISNUMBER(G171), $B172 * H171, "")</f>
        <v>2800</v>
      </c>
      <c r="J171" s="24">
        <v>254</v>
      </c>
      <c r="K171" s="25">
        <f t="shared" si="92"/>
        <v>1.6E-2</v>
      </c>
      <c r="L171" s="104">
        <f>IF(ISNUMBER(J171), $B172 * K171, "")</f>
        <v>1600</v>
      </c>
      <c r="M171" s="102">
        <v>262</v>
      </c>
      <c r="N171" s="25">
        <f t="shared" si="93"/>
        <v>4.8000000000000001E-2</v>
      </c>
      <c r="O171" s="104">
        <f>IF(ISNUMBER(M171), $B172 * N171, "")</f>
        <v>4800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0.14029380714221806</v>
      </c>
      <c r="F172" s="28">
        <f>SUM(F152:F171)</f>
        <v>280587.61428443616</v>
      </c>
      <c r="G172" s="26" t="s">
        <v>301</v>
      </c>
      <c r="H172" s="27">
        <f>IF(COUNT(H152:H171), SUM(H152:H171) / COUNT(H152:H171), 0)</f>
        <v>0.17178747576304015</v>
      </c>
      <c r="I172" s="28">
        <f>SUM(I152:I171)</f>
        <v>343574.95152608032</v>
      </c>
      <c r="J172" s="26" t="s">
        <v>301</v>
      </c>
      <c r="K172" s="27">
        <f>IF(COUNT(K152:K171), SUM(K152:K171) / COUNT(K152:K171), 0)</f>
        <v>0.13823150453356842</v>
      </c>
      <c r="L172" s="28">
        <f>SUM(L152:L171)</f>
        <v>276463.00906713679</v>
      </c>
      <c r="M172" s="26" t="s">
        <v>301</v>
      </c>
      <c r="N172" s="27">
        <f>IF(COUNT(N152:N171), SUM(N152:N171) / COUNT(N152:N171), 0)</f>
        <v>0.13270122401024573</v>
      </c>
      <c r="O172" s="28">
        <f>SUM(O152:O171)</f>
        <v>265402.4480204914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212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45310000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3.311624E-4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2021-06-14(월) 오전 00:00</v>
      </c>
      <c r="C177" s="291"/>
      <c r="D177" s="263" t="str">
        <f>TEXT($G$1, "[$-ko-KR]yyyy-mm-dd(ddd) ") &amp; "오후 14:00"</f>
        <v>2021-06-14(월) 오후 14:00</v>
      </c>
      <c r="E177" s="264"/>
      <c r="F177" s="265"/>
      <c r="G177" s="263" t="str">
        <f>TEXT($G$1, "[$-ko-KR]yyyy-mm-dd(ddd) ") &amp; "오후 19:00"</f>
        <v>2021-06-14(월) 오후 19:00</v>
      </c>
      <c r="H177" s="264"/>
      <c r="I177" s="265"/>
      <c r="J177" s="263" t="str">
        <f>TEXT($G$1, "[$-ko-KR]yyyy-mm-dd(ddd) ") &amp; "오후 21:00"</f>
        <v>2021-06-14(월) 오후 21:00</v>
      </c>
      <c r="K177" s="264"/>
      <c r="L177" s="265"/>
      <c r="M177" s="263" t="str">
        <f>TEXT($G$1+1, "[$-ko-KR]yyyy-mm-dd(ddd) ") &amp; "오전 00:00"</f>
        <v>2021-06-15(화)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13" t="s">
        <v>58</v>
      </c>
      <c r="H178" s="214" t="s">
        <v>298</v>
      </c>
      <c r="I178" s="21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228</v>
      </c>
      <c r="B179" s="124">
        <v>7.17</v>
      </c>
      <c r="C179" s="76">
        <v>-7.84061697E-2</v>
      </c>
      <c r="D179" s="13">
        <v>7.69</v>
      </c>
      <c r="E179" s="14">
        <f>IF(ISNUMBER(D179), (D179 - $B179) / $B179, "")</f>
        <v>7.252440725244079E-2</v>
      </c>
      <c r="F179" s="16">
        <f>IF(ISNUMBER(D179), $B199 * E179, "")</f>
        <v>7252.4407252440787</v>
      </c>
      <c r="G179" s="29">
        <v>7.84</v>
      </c>
      <c r="H179" s="14">
        <f>IF(ISNUMBER(G179), (G179 - $B179) / $B179, "")</f>
        <v>9.3444909344490928E-2</v>
      </c>
      <c r="I179" s="100">
        <f>IF(ISNUMBER(G179), $B199 * H179, "")</f>
        <v>9344.4909344490934</v>
      </c>
      <c r="J179" s="13">
        <v>7.93</v>
      </c>
      <c r="K179" s="14">
        <f>IF(ISNUMBER(J179), (J179 - $B179) / $B179, "")</f>
        <v>0.10599721059972103</v>
      </c>
      <c r="L179" s="16">
        <f>IF(ISNUMBER(J179), $B199 * K179, "")</f>
        <v>10599.721059972104</v>
      </c>
      <c r="M179" s="29">
        <v>8.17</v>
      </c>
      <c r="N179" s="14">
        <f>IF(ISNUMBER(M179), (M179 - $B179) / $B179, "")</f>
        <v>0.1394700139470014</v>
      </c>
      <c r="O179" s="16">
        <f>IF(ISNUMBER(M179), $B199 * N179, "")</f>
        <v>13947.001394700139</v>
      </c>
      <c r="Q179" s="249"/>
      <c r="R179" s="249"/>
      <c r="S179" s="249"/>
    </row>
    <row r="180" spans="1:19" ht="17.25" thickBot="1">
      <c r="A180" s="162" t="s">
        <v>226</v>
      </c>
      <c r="B180" s="126">
        <v>185</v>
      </c>
      <c r="C180" s="77">
        <v>-7.9601989999999997E-2</v>
      </c>
      <c r="D180" s="15">
        <v>221</v>
      </c>
      <c r="E180" s="32">
        <f t="shared" ref="E180:E183" si="94">IF(ISNUMBER(D180), (D180 - $B180) / $B180, "")</f>
        <v>0.19459459459459461</v>
      </c>
      <c r="F180" s="18">
        <f>IF(ISNUMBER(D180), $B199 * E180, "")</f>
        <v>19459.45945945946</v>
      </c>
      <c r="G180" s="31">
        <v>217</v>
      </c>
      <c r="H180" s="32">
        <f t="shared" ref="H180:H183" si="95">IF(ISNUMBER(G180), (G180 - $B180) / $B180, "")</f>
        <v>0.17297297297297298</v>
      </c>
      <c r="I180" s="101">
        <f>IF(ISNUMBER(G180), $B199 * H180, "")</f>
        <v>17297.297297297297</v>
      </c>
      <c r="J180" s="15">
        <v>219</v>
      </c>
      <c r="K180" s="32">
        <f t="shared" ref="K180:K183" si="96">IF(ISNUMBER(J180), (J180 - $B180) / $B180, "")</f>
        <v>0.18378378378378379</v>
      </c>
      <c r="L180" s="18">
        <f>IF(ISNUMBER(J180), $B199 * K180, "")</f>
        <v>18378.37837837838</v>
      </c>
      <c r="M180" s="31">
        <v>217</v>
      </c>
      <c r="N180" s="32">
        <f t="shared" ref="N180:N183" si="97">IF(ISNUMBER(M180), (M180 - $B180) / $B180, "")</f>
        <v>0.17297297297297298</v>
      </c>
      <c r="O180" s="18">
        <f>IF(ISNUMBER(M180), $B199 * N180, "")</f>
        <v>17297.297297297297</v>
      </c>
      <c r="Q180" s="249"/>
      <c r="R180" s="249"/>
      <c r="S180" s="249"/>
    </row>
    <row r="181" spans="1:19" ht="17.25" thickBot="1">
      <c r="A181" s="162" t="s">
        <v>222</v>
      </c>
      <c r="B181" s="126">
        <v>7.51</v>
      </c>
      <c r="C181" s="77">
        <v>-8.4146341499999999E-2</v>
      </c>
      <c r="D181" s="15">
        <v>8.1999999999999993</v>
      </c>
      <c r="E181" s="32">
        <f t="shared" si="94"/>
        <v>9.1877496671105133E-2</v>
      </c>
      <c r="F181" s="18">
        <f>IF(ISNUMBER(D181), $B199 * E181, "")</f>
        <v>9187.7496671105127</v>
      </c>
      <c r="G181" s="31">
        <v>8.1199999999999992</v>
      </c>
      <c r="H181" s="32">
        <f t="shared" si="95"/>
        <v>8.1225033288947993E-2</v>
      </c>
      <c r="I181" s="101">
        <f>IF(ISNUMBER(G181), $B199 * H181, "")</f>
        <v>8122.5033288947989</v>
      </c>
      <c r="J181" s="15">
        <v>8.0399999999999991</v>
      </c>
      <c r="K181" s="32">
        <f t="shared" si="96"/>
        <v>7.0572569906790866E-2</v>
      </c>
      <c r="L181" s="18">
        <f>IF(ISNUMBER(J181), $B199 * K181, "")</f>
        <v>7057.2569906790868</v>
      </c>
      <c r="M181" s="31">
        <v>8.4</v>
      </c>
      <c r="N181" s="32">
        <f t="shared" si="97"/>
        <v>0.11850865512649808</v>
      </c>
      <c r="O181" s="18">
        <f>IF(ISNUMBER(M181), $B199 * N181, "")</f>
        <v>11850.865512649809</v>
      </c>
      <c r="Q181" s="239"/>
      <c r="R181" s="239"/>
      <c r="S181" s="239"/>
    </row>
    <row r="182" spans="1:19" ht="17.25" thickBot="1">
      <c r="A182" s="162" t="s">
        <v>232</v>
      </c>
      <c r="B182" s="126">
        <v>77.3</v>
      </c>
      <c r="C182" s="77">
        <v>-8.5207100600000002E-2</v>
      </c>
      <c r="D182" s="15">
        <v>100</v>
      </c>
      <c r="E182" s="32">
        <f t="shared" si="94"/>
        <v>0.29366106080206988</v>
      </c>
      <c r="F182" s="18">
        <f>IF(ISNUMBER(D182), $B199 * E182, "")</f>
        <v>29366.106080206988</v>
      </c>
      <c r="G182" s="31">
        <v>98.7</v>
      </c>
      <c r="H182" s="32">
        <f t="shared" si="95"/>
        <v>0.27684346701164303</v>
      </c>
      <c r="I182" s="101">
        <f>IF(ISNUMBER(G182), $B199 * H182, "")</f>
        <v>27684.346701164304</v>
      </c>
      <c r="J182" s="15">
        <v>100</v>
      </c>
      <c r="K182" s="32">
        <f t="shared" si="96"/>
        <v>0.29366106080206988</v>
      </c>
      <c r="L182" s="18">
        <f>IF(ISNUMBER(J182), $B199 * K182, "")</f>
        <v>29366.106080206988</v>
      </c>
      <c r="M182" s="31">
        <v>94.3</v>
      </c>
      <c r="N182" s="32">
        <f t="shared" si="97"/>
        <v>0.21992238033635189</v>
      </c>
      <c r="O182" s="18">
        <f>IF(ISNUMBER(M182), $B199 * N182, "")</f>
        <v>21992.238033635189</v>
      </c>
      <c r="Q182" s="239"/>
      <c r="R182" s="239"/>
      <c r="S182" s="239"/>
    </row>
    <row r="183" spans="1:19" ht="17.25" thickBot="1">
      <c r="A183" s="163" t="s">
        <v>218</v>
      </c>
      <c r="B183" s="128">
        <v>4.8499999999999996</v>
      </c>
      <c r="C183" s="78">
        <v>-8.6629001900000002E-2</v>
      </c>
      <c r="D183" s="20">
        <v>6.81</v>
      </c>
      <c r="E183" s="21">
        <f t="shared" si="94"/>
        <v>0.40412371134020619</v>
      </c>
      <c r="F183" s="22">
        <f>IF(ISNUMBER(D183), $B199 * E183, "")</f>
        <v>40412.371134020621</v>
      </c>
      <c r="G183" s="30">
        <v>7.42</v>
      </c>
      <c r="H183" s="21">
        <f t="shared" si="95"/>
        <v>0.52989690721649496</v>
      </c>
      <c r="I183" s="105">
        <f>IF(ISNUMBER(G183), $B199 * H183, "")</f>
        <v>52989.690721649495</v>
      </c>
      <c r="J183" s="20">
        <v>6.63</v>
      </c>
      <c r="K183" s="21">
        <f t="shared" si="96"/>
        <v>0.3670103092783506</v>
      </c>
      <c r="L183" s="22">
        <f>IF(ISNUMBER(J183), $B199 * K183, "")</f>
        <v>36701.030927835061</v>
      </c>
      <c r="M183" s="30">
        <v>5.8</v>
      </c>
      <c r="N183" s="21">
        <f t="shared" si="97"/>
        <v>0.19587628865979387</v>
      </c>
      <c r="O183" s="22">
        <f>IF(ISNUMBER(M183), $B199 * N183, "")</f>
        <v>19587.628865979386</v>
      </c>
      <c r="Q183" s="239"/>
      <c r="R183" s="239"/>
      <c r="S183" s="239"/>
    </row>
    <row r="184" spans="1:19" ht="17.25" thickBot="1">
      <c r="A184" s="162" t="s">
        <v>208</v>
      </c>
      <c r="B184" s="129">
        <v>84.9</v>
      </c>
      <c r="C184" s="80">
        <v>-8.7096774200000004E-2</v>
      </c>
      <c r="D184" s="106">
        <v>125</v>
      </c>
      <c r="E184" s="107">
        <f>IF(ISNUMBER(D184), (D184 - $B184) / $B184, "")</f>
        <v>0.4723203769140164</v>
      </c>
      <c r="F184" s="108">
        <f>IF(ISNUMBER(D184), $B199 * E184, "")</f>
        <v>47232.037691401638</v>
      </c>
      <c r="G184" s="109">
        <v>131</v>
      </c>
      <c r="H184" s="107">
        <f>IF(ISNUMBER(G184), (G184 - $B184) / $B184, "")</f>
        <v>0.54299175500588914</v>
      </c>
      <c r="I184" s="110">
        <f>IF(ISNUMBER(G184), $B199 * H184, "")</f>
        <v>54299.175500588914</v>
      </c>
      <c r="J184" s="106">
        <v>112</v>
      </c>
      <c r="K184" s="107">
        <f>IF(ISNUMBER(J184), (J184 - $B184) / $B184, "")</f>
        <v>0.31919905771495871</v>
      </c>
      <c r="L184" s="108">
        <f>IF(ISNUMBER(J184), $B199 * K184, "")</f>
        <v>31919.905771495873</v>
      </c>
      <c r="M184" s="109">
        <v>97.8</v>
      </c>
      <c r="N184" s="107">
        <f>IF(ISNUMBER(M184), (M184 - $B184) / $B184, "")</f>
        <v>0.15194346289752639</v>
      </c>
      <c r="O184" s="108">
        <f>IF(ISNUMBER(M184), $B199 * N184, "")</f>
        <v>15194.346289752639</v>
      </c>
      <c r="Q184" s="239"/>
      <c r="R184" s="239"/>
      <c r="S184" s="239"/>
    </row>
    <row r="185" spans="1:19" ht="17.25" thickBot="1">
      <c r="A185" s="162" t="s">
        <v>266</v>
      </c>
      <c r="B185" s="126">
        <v>50.5</v>
      </c>
      <c r="C185" s="77">
        <v>-9.0090090100000006E-2</v>
      </c>
      <c r="D185" s="15">
        <v>51.7</v>
      </c>
      <c r="E185" s="32">
        <f t="shared" ref="E185:E188" si="98">IF(ISNUMBER(D185), (D185 - $B185) / $B185, "")</f>
        <v>2.3762376237623818E-2</v>
      </c>
      <c r="F185" s="18">
        <f>IF(ISNUMBER(D185), $B199 * E185, "")</f>
        <v>2376.2376237623816</v>
      </c>
      <c r="G185" s="31">
        <v>52.2</v>
      </c>
      <c r="H185" s="32">
        <f t="shared" ref="H185:H188" si="99">IF(ISNUMBER(G185), (G185 - $B185) / $B185, "")</f>
        <v>3.3663366336633721E-2</v>
      </c>
      <c r="I185" s="101">
        <f>IF(ISNUMBER(G185), $B199 * H185, "")</f>
        <v>3366.3366336633721</v>
      </c>
      <c r="J185" s="15">
        <v>52.3</v>
      </c>
      <c r="K185" s="32">
        <f t="shared" ref="K185:K188" si="100">IF(ISNUMBER(J185), (J185 - $B185) / $B185, "")</f>
        <v>3.5643564356435585E-2</v>
      </c>
      <c r="L185" s="18">
        <f>IF(ISNUMBER(J185), $B199 * K185, "")</f>
        <v>3564.3564356435586</v>
      </c>
      <c r="M185" s="31">
        <v>54.2</v>
      </c>
      <c r="N185" s="32">
        <f t="shared" ref="N185:N188" si="101">IF(ISNUMBER(M185), (M185 - $B185) / $B185, "")</f>
        <v>7.3267326732673319E-2</v>
      </c>
      <c r="O185" s="18">
        <f>IF(ISNUMBER(M185), $B199 * N185, "")</f>
        <v>7326.7326732673318</v>
      </c>
      <c r="Q185" s="239"/>
      <c r="R185" s="239"/>
      <c r="S185" s="239"/>
    </row>
    <row r="186" spans="1:19" ht="17.25" thickBot="1">
      <c r="A186" s="162" t="s">
        <v>230</v>
      </c>
      <c r="B186" s="126">
        <v>82.3</v>
      </c>
      <c r="C186" s="77">
        <v>-9.0607734800000006E-2</v>
      </c>
      <c r="D186" s="15">
        <v>90.4</v>
      </c>
      <c r="E186" s="32">
        <f t="shared" si="98"/>
        <v>9.8420413122721859E-2</v>
      </c>
      <c r="F186" s="18">
        <f>IF(ISNUMBER(D186), $B199 * E186, "")</f>
        <v>9842.0413122721857</v>
      </c>
      <c r="G186" s="31">
        <v>95.8</v>
      </c>
      <c r="H186" s="32">
        <f t="shared" si="99"/>
        <v>0.16403402187120292</v>
      </c>
      <c r="I186" s="101">
        <f>IF(ISNUMBER(G186), $B199 * H186, "")</f>
        <v>16403.402187120293</v>
      </c>
      <c r="J186" s="15">
        <v>91.7</v>
      </c>
      <c r="K186" s="32">
        <f t="shared" si="100"/>
        <v>0.11421628189550433</v>
      </c>
      <c r="L186" s="18">
        <f>IF(ISNUMBER(J186), $B199 * K186, "")</f>
        <v>11421.628189550433</v>
      </c>
      <c r="M186" s="31">
        <v>93.2</v>
      </c>
      <c r="N186" s="32">
        <f t="shared" si="101"/>
        <v>0.13244228432563798</v>
      </c>
      <c r="O186" s="18">
        <f>IF(ISNUMBER(M186), $B199 * N186, "")</f>
        <v>13244.228432563797</v>
      </c>
      <c r="Q186" s="239"/>
      <c r="R186" s="239"/>
      <c r="S186" s="239"/>
    </row>
    <row r="187" spans="1:19" ht="17.25" thickBot="1">
      <c r="A187" s="162" t="s">
        <v>174</v>
      </c>
      <c r="B187" s="126">
        <v>104</v>
      </c>
      <c r="C187" s="77">
        <v>-9.5652173899999998E-2</v>
      </c>
      <c r="D187" s="15">
        <v>122</v>
      </c>
      <c r="E187" s="32">
        <f t="shared" si="98"/>
        <v>0.17307692307692307</v>
      </c>
      <c r="F187" s="18">
        <f>IF(ISNUMBER(D187), $B199 * E187, "")</f>
        <v>17307.692307692309</v>
      </c>
      <c r="G187" s="31">
        <v>120</v>
      </c>
      <c r="H187" s="32">
        <f t="shared" si="99"/>
        <v>0.15384615384615385</v>
      </c>
      <c r="I187" s="101">
        <f>IF(ISNUMBER(G187), $B199 * H187, "")</f>
        <v>15384.615384615385</v>
      </c>
      <c r="J187" s="15">
        <v>119</v>
      </c>
      <c r="K187" s="32">
        <f t="shared" si="100"/>
        <v>0.14423076923076922</v>
      </c>
      <c r="L187" s="18">
        <f>IF(ISNUMBER(J187), $B199 * K187, "")</f>
        <v>14423.076923076922</v>
      </c>
      <c r="M187" s="31">
        <v>120</v>
      </c>
      <c r="N187" s="32">
        <f t="shared" si="101"/>
        <v>0.15384615384615385</v>
      </c>
      <c r="O187" s="18">
        <f>IF(ISNUMBER(M187), $B199 * N187, "")</f>
        <v>15384.615384615385</v>
      </c>
      <c r="Q187" s="33"/>
      <c r="R187" s="33"/>
    </row>
    <row r="188" spans="1:19" ht="17.25" thickBot="1">
      <c r="A188" s="130" t="s">
        <v>202</v>
      </c>
      <c r="B188" s="131">
        <v>81</v>
      </c>
      <c r="C188" s="79">
        <v>-9.5982142899999998E-2</v>
      </c>
      <c r="D188" s="24">
        <v>89</v>
      </c>
      <c r="E188" s="25">
        <f t="shared" si="98"/>
        <v>9.8765432098765427E-2</v>
      </c>
      <c r="F188" s="104">
        <f>IF(ISNUMBER(D188), $B199 * E188, "")</f>
        <v>9876.5432098765432</v>
      </c>
      <c r="G188" s="102">
        <v>89.6</v>
      </c>
      <c r="H188" s="25">
        <f t="shared" si="99"/>
        <v>0.10617283950617278</v>
      </c>
      <c r="I188" s="103">
        <f>IF(ISNUMBER(G188), $B199 * H188, "")</f>
        <v>10617.283950617277</v>
      </c>
      <c r="J188" s="24">
        <v>88.8</v>
      </c>
      <c r="K188" s="25">
        <f t="shared" si="100"/>
        <v>9.6296296296296255E-2</v>
      </c>
      <c r="L188" s="104">
        <f>IF(ISNUMBER(J188), $B199 * K188, "")</f>
        <v>9629.6296296296259</v>
      </c>
      <c r="M188" s="102">
        <v>91.1</v>
      </c>
      <c r="N188" s="25">
        <f t="shared" si="101"/>
        <v>0.12469135802469129</v>
      </c>
      <c r="O188" s="104">
        <f>IF(ISNUMBER(M188), $B199 * N188, "")</f>
        <v>12469.135802469129</v>
      </c>
      <c r="Q188" s="240"/>
      <c r="R188" s="241"/>
      <c r="S188" s="242"/>
    </row>
    <row r="189" spans="1:19">
      <c r="A189" s="161" t="s">
        <v>264</v>
      </c>
      <c r="B189" s="124">
        <v>72</v>
      </c>
      <c r="C189" s="76">
        <v>-0.1089108911</v>
      </c>
      <c r="D189" s="13">
        <v>73.099999999999994</v>
      </c>
      <c r="E189" s="14">
        <f>IF(ISNUMBER(D189), (D189 - $B189) / $B189, "")</f>
        <v>1.5277777777777699E-2</v>
      </c>
      <c r="F189" s="16">
        <f>IF(ISNUMBER(D189), $B199 * E189, "")</f>
        <v>1527.7777777777699</v>
      </c>
      <c r="G189" s="29">
        <v>74.099999999999994</v>
      </c>
      <c r="H189" s="14">
        <f>IF(ISNUMBER(G189), (G189 - $B189) / $B189, "")</f>
        <v>2.9166666666666587E-2</v>
      </c>
      <c r="I189" s="100">
        <f>IF(ISNUMBER(G189), $B199 * H189, "")</f>
        <v>2916.6666666666588</v>
      </c>
      <c r="J189" s="13">
        <v>73.7</v>
      </c>
      <c r="K189" s="14">
        <f>IF(ISNUMBER(J189), (J189 - $B189) / $B189, "")</f>
        <v>2.3611111111111152E-2</v>
      </c>
      <c r="L189" s="16">
        <f>IF(ISNUMBER(J189), $B199 * K189, "")</f>
        <v>2361.1111111111154</v>
      </c>
      <c r="M189" s="29">
        <v>75.8</v>
      </c>
      <c r="N189" s="14">
        <f>IF(ISNUMBER(M189), (M189 - $B189) / $B189, "")</f>
        <v>5.2777777777777736E-2</v>
      </c>
      <c r="O189" s="16">
        <f>IF(ISNUMBER(M189), $B199 * N189, "")</f>
        <v>5277.7777777777737</v>
      </c>
      <c r="Q189" s="243"/>
      <c r="R189" s="244"/>
      <c r="S189" s="245"/>
    </row>
    <row r="190" spans="1:19" ht="17.25" thickBot="1">
      <c r="A190" s="162" t="s">
        <v>246</v>
      </c>
      <c r="B190" s="126">
        <v>250</v>
      </c>
      <c r="C190" s="77">
        <v>-0.11032028469999999</v>
      </c>
      <c r="D190" s="15">
        <v>260</v>
      </c>
      <c r="E190" s="32">
        <f t="shared" ref="E190:E193" si="102">IF(ISNUMBER(D190), (D190 - $B190) / $B190, "")</f>
        <v>0.04</v>
      </c>
      <c r="F190" s="18">
        <f>IF(ISNUMBER(D190), $B199 * E190, "")</f>
        <v>4000</v>
      </c>
      <c r="G190" s="31">
        <v>257</v>
      </c>
      <c r="H190" s="32">
        <f t="shared" ref="H190:H193" si="103">IF(ISNUMBER(G190), (G190 - $B190) / $B190, "")</f>
        <v>2.8000000000000001E-2</v>
      </c>
      <c r="I190" s="101">
        <f>IF(ISNUMBER(G190), $B199 * H190, "")</f>
        <v>2800</v>
      </c>
      <c r="J190" s="15">
        <v>254</v>
      </c>
      <c r="K190" s="32">
        <f t="shared" ref="K190:K193" si="104">IF(ISNUMBER(J190), (J190 - $B190) / $B190, "")</f>
        <v>1.6E-2</v>
      </c>
      <c r="L190" s="18">
        <f>IF(ISNUMBER(J190), $B199 * K190, "")</f>
        <v>1600</v>
      </c>
      <c r="M190" s="31">
        <v>262</v>
      </c>
      <c r="N190" s="32">
        <f t="shared" ref="N190:N193" si="105">IF(ISNUMBER(M190), (M190 - $B190) / $B190, "")</f>
        <v>4.8000000000000001E-2</v>
      </c>
      <c r="O190" s="18">
        <f>IF(ISNUMBER(M190), $B199 * N190, "")</f>
        <v>4800</v>
      </c>
      <c r="Q190" s="246"/>
      <c r="R190" s="247"/>
      <c r="S190" s="248"/>
    </row>
    <row r="191" spans="1:19" ht="17.25" thickBot="1">
      <c r="A191" s="162" t="s">
        <v>214</v>
      </c>
      <c r="B191" s="126">
        <v>8.2200000000000006</v>
      </c>
      <c r="C191" s="77">
        <v>-0.1103896104</v>
      </c>
      <c r="D191" s="15">
        <v>8.9700000000000006</v>
      </c>
      <c r="E191" s="32">
        <f t="shared" si="102"/>
        <v>9.1240875912408759E-2</v>
      </c>
      <c r="F191" s="18">
        <f>IF(ISNUMBER(D191), $B199 * E191, "")</f>
        <v>9124.0875912408756</v>
      </c>
      <c r="G191" s="31">
        <v>9.1</v>
      </c>
      <c r="H191" s="32">
        <f t="shared" si="103"/>
        <v>0.10705596107055948</v>
      </c>
      <c r="I191" s="101">
        <f>IF(ISNUMBER(G191), $B199 * H191, "")</f>
        <v>10705.596107055948</v>
      </c>
      <c r="J191" s="15">
        <v>9.06</v>
      </c>
      <c r="K191" s="32">
        <f t="shared" si="104"/>
        <v>0.10218978102189778</v>
      </c>
      <c r="L191" s="18">
        <f>IF(ISNUMBER(J191), $B199 * K191, "")</f>
        <v>10218.978102189778</v>
      </c>
      <c r="M191" s="31">
        <v>9.9700000000000006</v>
      </c>
      <c r="N191" s="32">
        <f t="shared" si="105"/>
        <v>0.21289537712895376</v>
      </c>
      <c r="O191" s="18">
        <f>IF(ISNUMBER(M191), $B199 * N191, "")</f>
        <v>21289.537712895377</v>
      </c>
      <c r="Q191" s="239"/>
      <c r="R191" s="239"/>
      <c r="S191" s="239"/>
    </row>
    <row r="192" spans="1:19" ht="17.25" thickBot="1">
      <c r="A192" s="162" t="s">
        <v>210</v>
      </c>
      <c r="B192" s="126">
        <v>75</v>
      </c>
      <c r="C192" s="77">
        <v>-0.11242603549999999</v>
      </c>
      <c r="D192" s="15">
        <v>85.2</v>
      </c>
      <c r="E192" s="32">
        <f t="shared" si="102"/>
        <v>0.13600000000000004</v>
      </c>
      <c r="F192" s="18">
        <f>IF(ISNUMBER(D192), $B199 * E192, "")</f>
        <v>13600.000000000004</v>
      </c>
      <c r="G192" s="31">
        <v>86.2</v>
      </c>
      <c r="H192" s="32">
        <f t="shared" si="103"/>
        <v>0.14933333333333337</v>
      </c>
      <c r="I192" s="101">
        <f>IF(ISNUMBER(G192), $B199 * H192, "")</f>
        <v>14933.333333333338</v>
      </c>
      <c r="J192" s="15">
        <v>83.6</v>
      </c>
      <c r="K192" s="32">
        <f t="shared" si="104"/>
        <v>0.1146666666666666</v>
      </c>
      <c r="L192" s="18">
        <f>IF(ISNUMBER(J192), $B199 * K192, "")</f>
        <v>11466.666666666661</v>
      </c>
      <c r="M192" s="31">
        <v>86.5</v>
      </c>
      <c r="N192" s="32">
        <f t="shared" si="105"/>
        <v>0.15333333333333332</v>
      </c>
      <c r="O192" s="18">
        <f>IF(ISNUMBER(M192), $B199 * N192, "")</f>
        <v>15333.333333333332</v>
      </c>
      <c r="Q192" s="249"/>
      <c r="R192" s="249"/>
      <c r="S192" s="249"/>
    </row>
    <row r="193" spans="1:19" ht="17.25" thickBot="1">
      <c r="A193" s="163" t="s">
        <v>154</v>
      </c>
      <c r="B193" s="128">
        <v>7.54</v>
      </c>
      <c r="C193" s="78">
        <v>-0.12325581400000001</v>
      </c>
      <c r="D193" s="20">
        <v>8.4</v>
      </c>
      <c r="E193" s="21">
        <f t="shared" si="102"/>
        <v>0.11405835543766582</v>
      </c>
      <c r="F193" s="22">
        <f>IF(ISNUMBER(D193), $B199 * E193, "")</f>
        <v>11405.835543766581</v>
      </c>
      <c r="G193" s="30">
        <v>8.3699999999999992</v>
      </c>
      <c r="H193" s="21">
        <f t="shared" si="103"/>
        <v>0.11007957559681687</v>
      </c>
      <c r="I193" s="105">
        <f>IF(ISNUMBER(G193), $B199 * H193, "")</f>
        <v>11007.957559681687</v>
      </c>
      <c r="J193" s="20">
        <v>8.2799999999999994</v>
      </c>
      <c r="K193" s="21">
        <f t="shared" si="104"/>
        <v>9.8143236074270473E-2</v>
      </c>
      <c r="L193" s="22">
        <f>IF(ISNUMBER(J193), $B199 * K193, "")</f>
        <v>9814.323607427048</v>
      </c>
      <c r="M193" s="30">
        <v>8.76</v>
      </c>
      <c r="N193" s="21">
        <f t="shared" si="105"/>
        <v>0.16180371352785142</v>
      </c>
      <c r="O193" s="22">
        <f>IF(ISNUMBER(M193), $B199 * N193, "")</f>
        <v>16180.371352785141</v>
      </c>
      <c r="Q193" s="249"/>
      <c r="R193" s="249"/>
      <c r="S193" s="249"/>
    </row>
    <row r="194" spans="1:19" ht="17.25" thickBot="1">
      <c r="A194" s="162" t="s">
        <v>172</v>
      </c>
      <c r="B194" s="129">
        <v>4.4400000000000004</v>
      </c>
      <c r="C194" s="80">
        <v>-0.14285714290000001</v>
      </c>
      <c r="D194" s="106">
        <v>5.55</v>
      </c>
      <c r="E194" s="107">
        <f>IF(ISNUMBER(D194), (D194 - $B194) / $B194, "")</f>
        <v>0.24999999999999986</v>
      </c>
      <c r="F194" s="108">
        <f>IF(ISNUMBER(D194), $B199 * E194, "")</f>
        <v>24999.999999999985</v>
      </c>
      <c r="G194" s="109">
        <v>6.27</v>
      </c>
      <c r="H194" s="107">
        <f>IF(ISNUMBER(G194), (G194 - $B194) / $B194, "")</f>
        <v>0.41216216216216195</v>
      </c>
      <c r="I194" s="110">
        <f>IF(ISNUMBER(G194), $B199 * H194, "")</f>
        <v>41216.216216216199</v>
      </c>
      <c r="J194" s="106">
        <v>5.45</v>
      </c>
      <c r="K194" s="107">
        <f>IF(ISNUMBER(J194), (J194 - $B194) / $B194, "")</f>
        <v>0.2274774774774774</v>
      </c>
      <c r="L194" s="108">
        <f>IF(ISNUMBER(J194), $B199 * K194, "")</f>
        <v>22747.747747747741</v>
      </c>
      <c r="M194" s="109">
        <v>4.79</v>
      </c>
      <c r="N194" s="107">
        <f>IF(ISNUMBER(M194), (M194 - $B194) / $B194, "")</f>
        <v>7.8828828828828745E-2</v>
      </c>
      <c r="O194" s="108">
        <f>IF(ISNUMBER(M194), $B199 * N194, "")</f>
        <v>7882.8828828828746</v>
      </c>
      <c r="Q194" s="239"/>
      <c r="R194" s="239"/>
      <c r="S194" s="239"/>
    </row>
    <row r="195" spans="1:19" ht="17.25" thickBot="1">
      <c r="A195" s="162" t="s">
        <v>122</v>
      </c>
      <c r="B195" s="126">
        <v>20.8</v>
      </c>
      <c r="C195" s="77">
        <v>-0.15102040820000001</v>
      </c>
      <c r="D195" s="15">
        <v>27.7</v>
      </c>
      <c r="E195" s="32">
        <f t="shared" ref="E195:E198" si="106">IF(ISNUMBER(D195), (D195 - $B195) / $B195, "")</f>
        <v>0.33173076923076916</v>
      </c>
      <c r="F195" s="18">
        <f>IF(ISNUMBER(D195), $B199 * E195, "")</f>
        <v>33173.076923076915</v>
      </c>
      <c r="G195" s="31">
        <v>30.8</v>
      </c>
      <c r="H195" s="32">
        <f t="shared" ref="H195:H198" si="107">IF(ISNUMBER(G195), (G195 - $B195) / $B195, "")</f>
        <v>0.48076923076923073</v>
      </c>
      <c r="I195" s="101">
        <f>IF(ISNUMBER(G195), $B199 * H195, "")</f>
        <v>48076.923076923071</v>
      </c>
      <c r="J195" s="15">
        <v>25.6</v>
      </c>
      <c r="K195" s="32">
        <f t="shared" ref="K195:K198" si="108">IF(ISNUMBER(J195), (J195 - $B195) / $B195, "")</f>
        <v>0.23076923076923078</v>
      </c>
      <c r="L195" s="18">
        <f>IF(ISNUMBER(J195), $B199 * K195, "")</f>
        <v>23076.923076923078</v>
      </c>
      <c r="M195" s="31">
        <v>22.5</v>
      </c>
      <c r="N195" s="32">
        <f t="shared" ref="N195:N198" si="109">IF(ISNUMBER(M195), (M195 - $B195) / $B195, "")</f>
        <v>8.173076923076919E-2</v>
      </c>
      <c r="O195" s="18">
        <f>IF(ISNUMBER(M195), $B199 * N195, "")</f>
        <v>8173.0769230769192</v>
      </c>
      <c r="Q195" s="239"/>
      <c r="R195" s="239"/>
      <c r="S195" s="239"/>
    </row>
    <row r="196" spans="1:19" ht="17.25" thickBot="1">
      <c r="A196" s="162" t="s">
        <v>254</v>
      </c>
      <c r="B196" s="126">
        <v>17.899999999999999</v>
      </c>
      <c r="C196" s="77">
        <v>-0.15165876780000001</v>
      </c>
      <c r="D196" s="15">
        <v>25.2</v>
      </c>
      <c r="E196" s="32">
        <f t="shared" si="106"/>
        <v>0.4078212290502794</v>
      </c>
      <c r="F196" s="18">
        <f>IF(ISNUMBER(D196), $B199 * E196, "")</f>
        <v>40782.122905027943</v>
      </c>
      <c r="G196" s="31">
        <v>26.4</v>
      </c>
      <c r="H196" s="32">
        <f t="shared" si="107"/>
        <v>0.47486033519553078</v>
      </c>
      <c r="I196" s="101">
        <f>IF(ISNUMBER(G196), $B199 * H196, "")</f>
        <v>47486.033519553079</v>
      </c>
      <c r="J196" s="15">
        <v>22.9</v>
      </c>
      <c r="K196" s="32">
        <f t="shared" si="108"/>
        <v>0.27932960893854752</v>
      </c>
      <c r="L196" s="18">
        <f>IF(ISNUMBER(J196), $B199 * K196, "")</f>
        <v>27932.960893854754</v>
      </c>
      <c r="M196" s="31">
        <v>20.6</v>
      </c>
      <c r="N196" s="32">
        <f t="shared" si="109"/>
        <v>0.15083798882681582</v>
      </c>
      <c r="O196" s="18">
        <f>IF(ISNUMBER(M196), $B199 * N196, "")</f>
        <v>15083.798882681582</v>
      </c>
      <c r="Q196" s="239"/>
      <c r="R196" s="239"/>
      <c r="S196" s="239"/>
    </row>
    <row r="197" spans="1:19">
      <c r="A197" s="162" t="s">
        <v>252</v>
      </c>
      <c r="B197" s="126">
        <v>89.9</v>
      </c>
      <c r="C197" s="77">
        <v>-0.15188679250000001</v>
      </c>
      <c r="D197" s="15">
        <v>119</v>
      </c>
      <c r="E197" s="32">
        <f t="shared" si="106"/>
        <v>0.32369299221357056</v>
      </c>
      <c r="F197" s="18">
        <f>IF(ISNUMBER(D197), $B199 * E197, "")</f>
        <v>32369.299221357058</v>
      </c>
      <c r="G197" s="31">
        <v>133</v>
      </c>
      <c r="H197" s="32">
        <f t="shared" si="107"/>
        <v>0.47942157953281417</v>
      </c>
      <c r="I197" s="101">
        <f>IF(ISNUMBER(G197), $B199 * H197, "")</f>
        <v>47942.157953281414</v>
      </c>
      <c r="J197" s="15">
        <v>114</v>
      </c>
      <c r="K197" s="32">
        <f t="shared" si="108"/>
        <v>0.26807563959955499</v>
      </c>
      <c r="L197" s="18">
        <f>IF(ISNUMBER(J197), $B199 * K197, "")</f>
        <v>26807.5639599555</v>
      </c>
      <c r="M197" s="31">
        <v>102</v>
      </c>
      <c r="N197" s="32">
        <f t="shared" si="109"/>
        <v>0.13459399332591762</v>
      </c>
      <c r="O197" s="18">
        <f>IF(ISNUMBER(M197), $B199 * N197, "")</f>
        <v>13459.399332591762</v>
      </c>
      <c r="Q197" s="228"/>
      <c r="R197" s="229"/>
      <c r="S197" s="230"/>
    </row>
    <row r="198" spans="1:19" ht="17.25" thickBot="1">
      <c r="A198" s="130" t="s">
        <v>236</v>
      </c>
      <c r="B198" s="131">
        <v>16.899999999999999</v>
      </c>
      <c r="C198" s="79">
        <v>-0.1633663366</v>
      </c>
      <c r="D198" s="24">
        <v>22</v>
      </c>
      <c r="E198" s="25">
        <f t="shared" si="106"/>
        <v>0.30177514792899418</v>
      </c>
      <c r="F198" s="104">
        <f>IF(ISNUMBER(D198), $B199 * E198, "")</f>
        <v>30177.514792899419</v>
      </c>
      <c r="G198" s="102">
        <v>24.1</v>
      </c>
      <c r="H198" s="25">
        <f t="shared" si="107"/>
        <v>0.42603550295858006</v>
      </c>
      <c r="I198" s="103">
        <f>IF(ISNUMBER(G198), $B199 * H198, "")</f>
        <v>42603.550295858004</v>
      </c>
      <c r="J198" s="24">
        <v>20.8</v>
      </c>
      <c r="K198" s="25">
        <f t="shared" si="108"/>
        <v>0.23076923076923092</v>
      </c>
      <c r="L198" s="104">
        <f>IF(ISNUMBER(J198), $B199 * K198, "")</f>
        <v>23076.923076923093</v>
      </c>
      <c r="M198" s="102">
        <v>18.600000000000001</v>
      </c>
      <c r="N198" s="25">
        <f t="shared" si="109"/>
        <v>0.10059171597633154</v>
      </c>
      <c r="O198" s="104">
        <f>IF(ISNUMBER(M198), $B199 * N198, "")</f>
        <v>10059.171597633154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0.19673619698309666</v>
      </c>
      <c r="F199" s="28">
        <f>SUM(F179:F198)</f>
        <v>393472.39396619331</v>
      </c>
      <c r="G199" s="26" t="s">
        <v>301</v>
      </c>
      <c r="H199" s="27">
        <f>IF(COUNT(H179:H198), SUM(H179:H198) / COUNT(H179:H198), 0)</f>
        <v>0.24259878868431484</v>
      </c>
      <c r="I199" s="28">
        <f>SUM(I179:I198)</f>
        <v>485197.57736862963</v>
      </c>
      <c r="J199" s="26" t="s">
        <v>301</v>
      </c>
      <c r="K199" s="27">
        <f>IF(COUNT(K179:K198), SUM(K179:K198) / COUNT(K179:K198), 0)</f>
        <v>0.16608214431463342</v>
      </c>
      <c r="L199" s="28">
        <f>SUM(L179:L198)</f>
        <v>332164.28862926678</v>
      </c>
      <c r="M199" s="26" t="s">
        <v>301</v>
      </c>
      <c r="N199" s="27">
        <f>IF(COUNT(N179:N198), SUM(N179:N198) / COUNT(N179:N198), 0)</f>
        <v>0.13291671974129401</v>
      </c>
      <c r="O199" s="28">
        <f>SUM(O179:O198)</f>
        <v>265833.43948258803</v>
      </c>
      <c r="Q199" s="234"/>
      <c r="R199" s="235"/>
      <c r="S199" s="23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25" priority="157">
      <formula>AND($N17 &gt; 0, ISNUMBER($N17))</formula>
    </cfRule>
    <cfRule type="expression" dxfId="724" priority="158">
      <formula>AND($N17 = 0 * ISNUMBER($N17))</formula>
    </cfRule>
    <cfRule type="expression" dxfId="723" priority="159">
      <formula>AND($N17 &lt; 0, ISNUMBER($N17))</formula>
    </cfRule>
  </conditionalFormatting>
  <conditionalFormatting sqref="A17:F36">
    <cfRule type="expression" dxfId="722" priority="166">
      <formula>AND($E17 &gt; 0, ISNUMBER($E17))</formula>
    </cfRule>
    <cfRule type="expression" dxfId="721" priority="167">
      <formula>AND($E17 = 0 * ISNUMBER($E17))</formula>
    </cfRule>
    <cfRule type="expression" dxfId="720" priority="168">
      <formula>AND($E17 &lt; 0, ISNUMBER($E17))</formula>
    </cfRule>
  </conditionalFormatting>
  <conditionalFormatting sqref="A17:C36 G17:I36">
    <cfRule type="expression" dxfId="719" priority="163">
      <formula>AND($H17 &gt; 0, ISNUMBER($H17))</formula>
    </cfRule>
    <cfRule type="expression" dxfId="718" priority="164">
      <formula>AND($H17 = 0 * ISNUMBER($H17))</formula>
    </cfRule>
    <cfRule type="expression" dxfId="717" priority="165">
      <formula>AND($H17 &lt; 0, ISNUMBER($H17))</formula>
    </cfRule>
  </conditionalFormatting>
  <conditionalFormatting sqref="A17:C36 J17:L36">
    <cfRule type="expression" dxfId="716" priority="160">
      <formula>AND($K17 &gt; 0, ISNUMBER($K17))</formula>
    </cfRule>
    <cfRule type="expression" dxfId="715" priority="161">
      <formula>AND($K17 = 0 * ISNUMBER($K17))</formula>
    </cfRule>
    <cfRule type="expression" dxfId="714" priority="162">
      <formula>AND($K17 &lt; 0, ISNUMBER($K17))</formula>
    </cfRule>
  </conditionalFormatting>
  <conditionalFormatting sqref="D15:F16 E37:F37">
    <cfRule type="expression" dxfId="713" priority="154">
      <formula>$E$37 &gt; 0</formula>
    </cfRule>
    <cfRule type="expression" dxfId="712" priority="155">
      <formula>$E$37 = 0</formula>
    </cfRule>
    <cfRule type="expression" dxfId="711" priority="156">
      <formula>$E$37 &lt; 0</formula>
    </cfRule>
  </conditionalFormatting>
  <conditionalFormatting sqref="G15:I16 H37:I37">
    <cfRule type="expression" dxfId="710" priority="151">
      <formula>$H$37 &gt; 0</formula>
    </cfRule>
    <cfRule type="expression" dxfId="709" priority="152">
      <formula>$H$37 = 0</formula>
    </cfRule>
    <cfRule type="expression" dxfId="708" priority="153">
      <formula>$H$37 &lt; 0</formula>
    </cfRule>
  </conditionalFormatting>
  <conditionalFormatting sqref="J15:L16 K37:L37">
    <cfRule type="expression" dxfId="707" priority="148">
      <formula>$K$37 &gt; 0</formula>
    </cfRule>
    <cfRule type="expression" dxfId="706" priority="149">
      <formula>$K$37 = 0</formula>
    </cfRule>
    <cfRule type="expression" dxfId="705" priority="150">
      <formula>$K$37 &lt; 0</formula>
    </cfRule>
  </conditionalFormatting>
  <conditionalFormatting sqref="M15:O16 N37:O37">
    <cfRule type="expression" dxfId="704" priority="145">
      <formula>$N$37 &gt; 0</formula>
    </cfRule>
    <cfRule type="expression" dxfId="703" priority="146">
      <formula>$N$37 = 0</formula>
    </cfRule>
    <cfRule type="expression" dxfId="702" priority="147">
      <formula>$N$37 &lt; 0</formula>
    </cfRule>
  </conditionalFormatting>
  <conditionalFormatting sqref="A44:C63 M44:O63">
    <cfRule type="expression" dxfId="701" priority="133">
      <formula>AND($N44 &gt; 0, ISNUMBER($N44))</formula>
    </cfRule>
    <cfRule type="expression" dxfId="700" priority="134">
      <formula>AND($N44 = 0 * ISNUMBER($N44))</formula>
    </cfRule>
    <cfRule type="expression" dxfId="699" priority="135">
      <formula>AND($N44 &lt; 0, ISNUMBER($N44))</formula>
    </cfRule>
  </conditionalFormatting>
  <conditionalFormatting sqref="A44:F63">
    <cfRule type="expression" dxfId="698" priority="142">
      <formula>AND($E44 &gt; 0, ISNUMBER($E44))</formula>
    </cfRule>
    <cfRule type="expression" dxfId="697" priority="143">
      <formula>AND($E44 = 0 * ISNUMBER($E44))</formula>
    </cfRule>
    <cfRule type="expression" dxfId="696" priority="144">
      <formula>AND($E44 &lt; 0, ISNUMBER($E44))</formula>
    </cfRule>
  </conditionalFormatting>
  <conditionalFormatting sqref="A44:C63 G44:I63">
    <cfRule type="expression" dxfId="695" priority="139">
      <formula>AND($H44 &gt; 0, ISNUMBER($H44))</formula>
    </cfRule>
    <cfRule type="expression" dxfId="694" priority="140">
      <formula>AND($H44 = 0 * ISNUMBER($H44))</formula>
    </cfRule>
    <cfRule type="expression" dxfId="693" priority="141">
      <formula>AND($H44 &lt; 0, ISNUMBER($H44))</formula>
    </cfRule>
  </conditionalFormatting>
  <conditionalFormatting sqref="A44:C63 J44:L63">
    <cfRule type="expression" dxfId="692" priority="136">
      <formula>AND($K44 &gt; 0, ISNUMBER($K44))</formula>
    </cfRule>
    <cfRule type="expression" dxfId="691" priority="137">
      <formula>AND($K44 = 0 * ISNUMBER($K44))</formula>
    </cfRule>
    <cfRule type="expression" dxfId="690" priority="138">
      <formula>AND($K44 &lt; 0, ISNUMBER($K44))</formula>
    </cfRule>
  </conditionalFormatting>
  <conditionalFormatting sqref="D42:F43 E64:F64">
    <cfRule type="expression" dxfId="689" priority="130">
      <formula>$E$64 &gt; 0</formula>
    </cfRule>
    <cfRule type="expression" dxfId="688" priority="131">
      <formula>$E$64 = 0</formula>
    </cfRule>
    <cfRule type="expression" dxfId="687" priority="132">
      <formula>$E$64 &lt; 0</formula>
    </cfRule>
  </conditionalFormatting>
  <conditionalFormatting sqref="G42:I43 H64:I64">
    <cfRule type="expression" dxfId="686" priority="127">
      <formula>$H$64 &gt; 0</formula>
    </cfRule>
    <cfRule type="expression" dxfId="685" priority="128">
      <formula>$H$64 = 0</formula>
    </cfRule>
    <cfRule type="expression" dxfId="684" priority="129">
      <formula>$H$64 &lt; 0</formula>
    </cfRule>
  </conditionalFormatting>
  <conditionalFormatting sqref="J42:L43 K64:L64">
    <cfRule type="expression" dxfId="683" priority="124">
      <formula>$K$64 &gt; 0</formula>
    </cfRule>
    <cfRule type="expression" dxfId="682" priority="125">
      <formula>$K$64 = 0</formula>
    </cfRule>
    <cfRule type="expression" dxfId="681" priority="126">
      <formula>$K$64 &lt; 0</formula>
    </cfRule>
  </conditionalFormatting>
  <conditionalFormatting sqref="M42:O43 N64:O64">
    <cfRule type="expression" dxfId="680" priority="121">
      <formula>$N$64 &gt; 0</formula>
    </cfRule>
    <cfRule type="expression" dxfId="679" priority="122">
      <formula>$N$64 = 0</formula>
    </cfRule>
    <cfRule type="expression" dxfId="678" priority="123">
      <formula>$N$64 &lt; 0</formula>
    </cfRule>
  </conditionalFormatting>
  <conditionalFormatting sqref="A71:C90 M71:O90">
    <cfRule type="expression" dxfId="677" priority="109">
      <formula>AND($N71 &gt; 0, ISNUMBER($N71))</formula>
    </cfRule>
    <cfRule type="expression" dxfId="676" priority="110">
      <formula>AND($N71 = 0 * ISNUMBER($N71))</formula>
    </cfRule>
    <cfRule type="expression" dxfId="675" priority="111">
      <formula>AND($N71 &lt; 0, ISNUMBER($N71))</formula>
    </cfRule>
  </conditionalFormatting>
  <conditionalFormatting sqref="A71:F90">
    <cfRule type="expression" dxfId="674" priority="118">
      <formula>AND($E71 &gt; 0, ISNUMBER($E71))</formula>
    </cfRule>
    <cfRule type="expression" dxfId="673" priority="119">
      <formula>AND($E71 = 0 * ISNUMBER($E71))</formula>
    </cfRule>
    <cfRule type="expression" dxfId="672" priority="120">
      <formula>AND($E71 &lt; 0, ISNUMBER($E71))</formula>
    </cfRule>
  </conditionalFormatting>
  <conditionalFormatting sqref="A71:C90 G71:I90">
    <cfRule type="expression" dxfId="671" priority="115">
      <formula>AND($H71 &gt; 0, ISNUMBER($H71))</formula>
    </cfRule>
    <cfRule type="expression" dxfId="670" priority="116">
      <formula>AND($H71 = 0 * ISNUMBER($H71))</formula>
    </cfRule>
    <cfRule type="expression" dxfId="669" priority="117">
      <formula>AND($H71 &lt; 0, ISNUMBER($H71))</formula>
    </cfRule>
  </conditionalFormatting>
  <conditionalFormatting sqref="A71:C90 J71:L90">
    <cfRule type="expression" dxfId="668" priority="112">
      <formula>AND($K71 &gt; 0, ISNUMBER($K71))</formula>
    </cfRule>
    <cfRule type="expression" dxfId="667" priority="113">
      <formula>AND($K71 = 0 * ISNUMBER($K71))</formula>
    </cfRule>
    <cfRule type="expression" dxfId="666" priority="114">
      <formula>AND($K71 &lt; 0, ISNUMBER($K71))</formula>
    </cfRule>
  </conditionalFormatting>
  <conditionalFormatting sqref="D69:F70 E91:F91">
    <cfRule type="expression" dxfId="665" priority="106">
      <formula>$E$91 &gt; 0</formula>
    </cfRule>
    <cfRule type="expression" dxfId="664" priority="107">
      <formula>$E$91 = 0</formula>
    </cfRule>
    <cfRule type="expression" dxfId="663" priority="108">
      <formula>$E$91 &lt; 0</formula>
    </cfRule>
  </conditionalFormatting>
  <conditionalFormatting sqref="G69:I70 H91:I91">
    <cfRule type="expression" dxfId="662" priority="103">
      <formula>$H$91 &gt; 0</formula>
    </cfRule>
    <cfRule type="expression" dxfId="661" priority="104">
      <formula>$H$91 = 0</formula>
    </cfRule>
    <cfRule type="expression" dxfId="660" priority="105">
      <formula>$H$91 &lt; 0</formula>
    </cfRule>
  </conditionalFormatting>
  <conditionalFormatting sqref="J69:L70 K91:L91">
    <cfRule type="expression" dxfId="659" priority="100">
      <formula>$K$91 &gt; 0</formula>
    </cfRule>
    <cfRule type="expression" dxfId="658" priority="101">
      <formula>$K$91 = 0</formula>
    </cfRule>
    <cfRule type="expression" dxfId="657" priority="102">
      <formula>$K$91 &lt; 0</formula>
    </cfRule>
  </conditionalFormatting>
  <conditionalFormatting sqref="M69:O70 N91:O91">
    <cfRule type="expression" dxfId="656" priority="97">
      <formula>$N$91 &gt; 0</formula>
    </cfRule>
    <cfRule type="expression" dxfId="655" priority="98">
      <formula>$N$91 = 0</formula>
    </cfRule>
    <cfRule type="expression" dxfId="654" priority="99">
      <formula>$N$91 &lt; 0</formula>
    </cfRule>
  </conditionalFormatting>
  <conditionalFormatting sqref="A98:C117 M98:O117">
    <cfRule type="expression" dxfId="653" priority="85">
      <formula>AND($N98 &gt; 0, ISNUMBER($N98))</formula>
    </cfRule>
    <cfRule type="expression" dxfId="652" priority="86">
      <formula>AND($N98 = 0 * ISNUMBER($N98))</formula>
    </cfRule>
    <cfRule type="expression" dxfId="651" priority="87">
      <formula>AND($N98 &lt; 0, ISNUMBER($N98))</formula>
    </cfRule>
  </conditionalFormatting>
  <conditionalFormatting sqref="A98:F117">
    <cfRule type="expression" dxfId="650" priority="94">
      <formula>AND($E98 &gt; 0, ISNUMBER($E98))</formula>
    </cfRule>
    <cfRule type="expression" dxfId="649" priority="95">
      <formula>AND($E98 = 0 * ISNUMBER($E98))</formula>
    </cfRule>
    <cfRule type="expression" dxfId="648" priority="96">
      <formula>AND($E98 &lt; 0, ISNUMBER($E98))</formula>
    </cfRule>
  </conditionalFormatting>
  <conditionalFormatting sqref="A98:C117 G98:I117">
    <cfRule type="expression" dxfId="647" priority="91">
      <formula>AND($H98 &gt; 0, ISNUMBER($H98))</formula>
    </cfRule>
    <cfRule type="expression" dxfId="646" priority="92">
      <formula>AND($H98 = 0 * ISNUMBER($H98))</formula>
    </cfRule>
    <cfRule type="expression" dxfId="645" priority="93">
      <formula>AND($H98 &lt; 0, ISNUMBER($H98))</formula>
    </cfRule>
  </conditionalFormatting>
  <conditionalFormatting sqref="A98:C117 J98:L117">
    <cfRule type="expression" dxfId="644" priority="88">
      <formula>AND($K98 &gt; 0, ISNUMBER($K98))</formula>
    </cfRule>
    <cfRule type="expression" dxfId="643" priority="89">
      <formula>AND($K98 = 0 * ISNUMBER($K98))</formula>
    </cfRule>
    <cfRule type="expression" dxfId="642" priority="90">
      <formula>AND($K98 &lt; 0, ISNUMBER($K98))</formula>
    </cfRule>
  </conditionalFormatting>
  <conditionalFormatting sqref="D96:F97 E118:F118">
    <cfRule type="expression" dxfId="641" priority="82">
      <formula>$E$118 &gt; 0</formula>
    </cfRule>
    <cfRule type="expression" dxfId="640" priority="83">
      <formula>$E$118 = 0</formula>
    </cfRule>
    <cfRule type="expression" dxfId="639" priority="84">
      <formula>$E$118 &lt; 0</formula>
    </cfRule>
  </conditionalFormatting>
  <conditionalFormatting sqref="G96:I97 H118:I118">
    <cfRule type="expression" dxfId="638" priority="79">
      <formula>$H$118 &gt; 0</formula>
    </cfRule>
    <cfRule type="expression" dxfId="637" priority="80">
      <formula>$H$118 = 0</formula>
    </cfRule>
    <cfRule type="expression" dxfId="636" priority="81">
      <formula>$H$118 &lt; 0</formula>
    </cfRule>
  </conditionalFormatting>
  <conditionalFormatting sqref="J96:L97 K118:L118">
    <cfRule type="expression" dxfId="635" priority="76">
      <formula>$K$118 &gt; 0</formula>
    </cfRule>
    <cfRule type="expression" dxfId="634" priority="77">
      <formula>$K$118 = 0</formula>
    </cfRule>
    <cfRule type="expression" dxfId="633" priority="78">
      <formula>$K$118 &lt; 0</formula>
    </cfRule>
  </conditionalFormatting>
  <conditionalFormatting sqref="M96:O97 N118:O118">
    <cfRule type="expression" dxfId="632" priority="73">
      <formula>$N$118 &gt; 0</formula>
    </cfRule>
    <cfRule type="expression" dxfId="631" priority="74">
      <formula>$N$118 = 0</formula>
    </cfRule>
    <cfRule type="expression" dxfId="630" priority="75">
      <formula>$N$118 &lt; 0</formula>
    </cfRule>
  </conditionalFormatting>
  <conditionalFormatting sqref="A125:C144 M125:O144">
    <cfRule type="expression" dxfId="629" priority="61">
      <formula>AND($N125 &gt; 0, ISNUMBER($N125))</formula>
    </cfRule>
    <cfRule type="expression" dxfId="628" priority="62">
      <formula>AND($N125 = 0 * ISNUMBER($N125))</formula>
    </cfRule>
    <cfRule type="expression" dxfId="627" priority="63">
      <formula>AND($N125 &lt; 0, ISNUMBER($N125))</formula>
    </cfRule>
  </conditionalFormatting>
  <conditionalFormatting sqref="A125:F144">
    <cfRule type="expression" dxfId="626" priority="70">
      <formula>AND($E125 &gt; 0, ISNUMBER($E125))</formula>
    </cfRule>
    <cfRule type="expression" dxfId="625" priority="71">
      <formula>AND($E125 = 0 * ISNUMBER($E125))</formula>
    </cfRule>
    <cfRule type="expression" dxfId="624" priority="72">
      <formula>AND($E125 &lt; 0, ISNUMBER($E125))</formula>
    </cfRule>
  </conditionalFormatting>
  <conditionalFormatting sqref="A125:C144 G125:I144">
    <cfRule type="expression" dxfId="623" priority="67">
      <formula>AND($H125 &gt; 0, ISNUMBER($H125))</formula>
    </cfRule>
    <cfRule type="expression" dxfId="622" priority="68">
      <formula>AND($H125 = 0 * ISNUMBER($H125))</formula>
    </cfRule>
    <cfRule type="expression" dxfId="621" priority="69">
      <formula>AND($H125 &lt; 0, ISNUMBER($H125))</formula>
    </cfRule>
  </conditionalFormatting>
  <conditionalFormatting sqref="A125:C144 J125:L144">
    <cfRule type="expression" dxfId="620" priority="64">
      <formula>AND($K125 &gt; 0, ISNUMBER($K125))</formula>
    </cfRule>
    <cfRule type="expression" dxfId="619" priority="65">
      <formula>AND($K125 = 0 * ISNUMBER($K125))</formula>
    </cfRule>
    <cfRule type="expression" dxfId="618" priority="66">
      <formula>AND($K125 &lt; 0, ISNUMBER($K125))</formula>
    </cfRule>
  </conditionalFormatting>
  <conditionalFormatting sqref="D123:F124 E145:F145">
    <cfRule type="expression" dxfId="617" priority="58">
      <formula>$E$145 &gt; 0</formula>
    </cfRule>
    <cfRule type="expression" dxfId="616" priority="59">
      <formula>$E$145 = 0</formula>
    </cfRule>
    <cfRule type="expression" dxfId="615" priority="60">
      <formula>$E$145 &lt; 0</formula>
    </cfRule>
  </conditionalFormatting>
  <conditionalFormatting sqref="G123:I124 H145:I145">
    <cfRule type="expression" dxfId="614" priority="55">
      <formula>$H$145 &gt; 0</formula>
    </cfRule>
    <cfRule type="expression" dxfId="613" priority="56">
      <formula>$H$145 = 0</formula>
    </cfRule>
    <cfRule type="expression" dxfId="612" priority="57">
      <formula>$H$145 &lt; 0</formula>
    </cfRule>
  </conditionalFormatting>
  <conditionalFormatting sqref="J123:L124 K145:L145">
    <cfRule type="expression" dxfId="611" priority="52">
      <formula>$K$145 &gt; 0</formula>
    </cfRule>
    <cfRule type="expression" dxfId="610" priority="53">
      <formula>$K$145 = 0</formula>
    </cfRule>
    <cfRule type="expression" dxfId="609" priority="54">
      <formula>$K$145 &lt; 0</formula>
    </cfRule>
  </conditionalFormatting>
  <conditionalFormatting sqref="M123:O124 N145:O145">
    <cfRule type="expression" dxfId="608" priority="49">
      <formula>$N$145 &gt; 0</formula>
    </cfRule>
    <cfRule type="expression" dxfId="607" priority="50">
      <formula>$N$145 = 0</formula>
    </cfRule>
    <cfRule type="expression" dxfId="606" priority="51">
      <formula>$N$145 &lt; 0</formula>
    </cfRule>
  </conditionalFormatting>
  <conditionalFormatting sqref="A152:C171 M152:O171">
    <cfRule type="expression" dxfId="605" priority="37">
      <formula>AND($N152 &gt; 0, ISNUMBER($N152))</formula>
    </cfRule>
    <cfRule type="expression" dxfId="604" priority="38">
      <formula>AND($N152 = 0 * ISNUMBER($N152))</formula>
    </cfRule>
    <cfRule type="expression" dxfId="603" priority="39">
      <formula>AND($N152 &lt; 0, ISNUMBER($N152))</formula>
    </cfRule>
  </conditionalFormatting>
  <conditionalFormatting sqref="A152:F171">
    <cfRule type="expression" dxfId="602" priority="46">
      <formula>AND($E152 &gt; 0, ISNUMBER($E152))</formula>
    </cfRule>
    <cfRule type="expression" dxfId="601" priority="47">
      <formula>AND($E152 = 0 * ISNUMBER($E152))</formula>
    </cfRule>
    <cfRule type="expression" dxfId="600" priority="48">
      <formula>AND($E152 &lt; 0, ISNUMBER($E152))</formula>
    </cfRule>
  </conditionalFormatting>
  <conditionalFormatting sqref="A152:C171 G152:I171">
    <cfRule type="expression" dxfId="599" priority="43">
      <formula>AND($H152 &gt; 0, ISNUMBER($H152))</formula>
    </cfRule>
    <cfRule type="expression" dxfId="598" priority="44">
      <formula>AND($H152 = 0 * ISNUMBER($H152))</formula>
    </cfRule>
    <cfRule type="expression" dxfId="597" priority="45">
      <formula>AND($H152 &lt; 0, ISNUMBER($H152))</formula>
    </cfRule>
  </conditionalFormatting>
  <conditionalFormatting sqref="A152:C171 J152:L171">
    <cfRule type="expression" dxfId="596" priority="40">
      <formula>AND($K152 &gt; 0, ISNUMBER($K152))</formula>
    </cfRule>
    <cfRule type="expression" dxfId="595" priority="41">
      <formula>AND($K152 = 0 * ISNUMBER($K152))</formula>
    </cfRule>
    <cfRule type="expression" dxfId="594" priority="42">
      <formula>AND($K152 &lt; 0, ISNUMBER($K152))</formula>
    </cfRule>
  </conditionalFormatting>
  <conditionalFormatting sqref="D150:F151 E172:F172">
    <cfRule type="expression" dxfId="593" priority="34">
      <formula>$E$172 &gt; 0</formula>
    </cfRule>
    <cfRule type="expression" dxfId="592" priority="35">
      <formula>$E$172 = 0</formula>
    </cfRule>
    <cfRule type="expression" dxfId="591" priority="36">
      <formula>$E$172 &lt; 0</formula>
    </cfRule>
  </conditionalFormatting>
  <conditionalFormatting sqref="G150:I151 H172:I172">
    <cfRule type="expression" dxfId="590" priority="31">
      <formula>$H$172 &gt; 0</formula>
    </cfRule>
    <cfRule type="expression" dxfId="589" priority="32">
      <formula>$H$172 = 0</formula>
    </cfRule>
    <cfRule type="expression" dxfId="588" priority="33">
      <formula>$H$172 &lt; 0</formula>
    </cfRule>
  </conditionalFormatting>
  <conditionalFormatting sqref="J150:L151 K172:L172">
    <cfRule type="expression" dxfId="587" priority="28">
      <formula>$K$172 &gt; 0</formula>
    </cfRule>
    <cfRule type="expression" dxfId="586" priority="29">
      <formula>$K$172 = 0</formula>
    </cfRule>
    <cfRule type="expression" dxfId="585" priority="30">
      <formula>$K$172 &lt; 0</formula>
    </cfRule>
  </conditionalFormatting>
  <conditionalFormatting sqref="M150:O151 N172:O172">
    <cfRule type="expression" dxfId="584" priority="25">
      <formula>$N$172 &gt; 0</formula>
    </cfRule>
    <cfRule type="expression" dxfId="583" priority="26">
      <formula>$N$172 = 0</formula>
    </cfRule>
    <cfRule type="expression" dxfId="582" priority="27">
      <formula>$N$172 &lt; 0</formula>
    </cfRule>
  </conditionalFormatting>
  <conditionalFormatting sqref="A179:C198 M179:O198">
    <cfRule type="expression" dxfId="581" priority="13">
      <formula>AND($N179 &gt; 0, ISNUMBER($N179))</formula>
    </cfRule>
    <cfRule type="expression" dxfId="580" priority="14">
      <formula>AND($N179 = 0 * ISNUMBER($N179))</formula>
    </cfRule>
    <cfRule type="expression" dxfId="579" priority="15">
      <formula>AND($N179 &lt; 0, ISNUMBER($N179))</formula>
    </cfRule>
  </conditionalFormatting>
  <conditionalFormatting sqref="A179:F198">
    <cfRule type="expression" dxfId="578" priority="22">
      <formula>AND($E179 &gt; 0, ISNUMBER($E179))</formula>
    </cfRule>
    <cfRule type="expression" dxfId="577" priority="23">
      <formula>AND($E179 = 0 * ISNUMBER($E179))</formula>
    </cfRule>
    <cfRule type="expression" dxfId="576" priority="24">
      <formula>AND($E179 &lt; 0, ISNUMBER($E179))</formula>
    </cfRule>
  </conditionalFormatting>
  <conditionalFormatting sqref="A179:C198 G179:I198">
    <cfRule type="expression" dxfId="575" priority="19">
      <formula>AND($H179 &gt; 0, ISNUMBER($H179))</formula>
    </cfRule>
    <cfRule type="expression" dxfId="574" priority="20">
      <formula>AND($H179 = 0 * ISNUMBER($H179))</formula>
    </cfRule>
    <cfRule type="expression" dxfId="573" priority="21">
      <formula>AND($H179 &lt; 0, ISNUMBER($H179))</formula>
    </cfRule>
  </conditionalFormatting>
  <conditionalFormatting sqref="A179:C198 J179:L198">
    <cfRule type="expression" dxfId="572" priority="16">
      <formula>AND($K179 &gt; 0, ISNUMBER($K179))</formula>
    </cfRule>
    <cfRule type="expression" dxfId="571" priority="17">
      <formula>AND($K179 = 0 * ISNUMBER($K179))</formula>
    </cfRule>
    <cfRule type="expression" dxfId="570" priority="18">
      <formula>AND($K179 &lt; 0, ISNUMBER($K179))</formula>
    </cfRule>
  </conditionalFormatting>
  <conditionalFormatting sqref="D177:F178 E199:F199">
    <cfRule type="expression" dxfId="569" priority="10">
      <formula>$E$199 &gt; 0</formula>
    </cfRule>
    <cfRule type="expression" dxfId="568" priority="11">
      <formula>$E$199 = 0</formula>
    </cfRule>
    <cfRule type="expression" dxfId="567" priority="12">
      <formula>$E$199 &lt; 0</formula>
    </cfRule>
  </conditionalFormatting>
  <conditionalFormatting sqref="G177:I178 H199:I199">
    <cfRule type="expression" dxfId="566" priority="7">
      <formula>$H$199 &gt; 0</formula>
    </cfRule>
    <cfRule type="expression" dxfId="565" priority="8">
      <formula>$H$199 = 0</formula>
    </cfRule>
    <cfRule type="expression" dxfId="564" priority="9">
      <formula>$H$199 &lt; 0</formula>
    </cfRule>
  </conditionalFormatting>
  <conditionalFormatting sqref="J177:L178 K199:L199">
    <cfRule type="expression" dxfId="563" priority="4">
      <formula>$K$199 &gt; 0</formula>
    </cfRule>
    <cfRule type="expression" dxfId="562" priority="5">
      <formula>$K$199 = 0</formula>
    </cfRule>
    <cfRule type="expression" dxfId="561" priority="6">
      <formula>$K$199 &lt; 0</formula>
    </cfRule>
  </conditionalFormatting>
  <conditionalFormatting sqref="M177:O178 N199:O199">
    <cfRule type="expression" dxfId="560" priority="1">
      <formula>$N$199 &gt; 0</formula>
    </cfRule>
    <cfRule type="expression" dxfId="559" priority="2">
      <formula>$N$199 = 0</formula>
    </cfRule>
    <cfRule type="expression" dxfId="5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2D07E-3505-45DC-9A1E-A2E31E124D00}">
  <sheetPr codeName="Sheet21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44362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66,059 KRW (3.30%)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92,008 KRW (4.60%)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382 KRW (0.02%)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-11,662 KRW (-0.58%)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-6,578 KRW (-0.44%)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216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45310000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3.311624E-4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2021-06-15(화) 오전 00:00</v>
      </c>
      <c r="C15" s="289"/>
      <c r="D15" s="263" t="str">
        <f>TEXT($G$1, "[$-ko-KR]yyyy-mm-dd(ddd) ") &amp; "오후 14:00"</f>
        <v>2021-06-15(화) 오후 14:00</v>
      </c>
      <c r="E15" s="264"/>
      <c r="F15" s="265"/>
      <c r="G15" s="263" t="str">
        <f>TEXT($G$1, "[$-ko-KR]yyyy-mm-dd(ddd) ") &amp; "오후 19:00"</f>
        <v>2021-06-15(화) 오후 19:00</v>
      </c>
      <c r="H15" s="264"/>
      <c r="I15" s="265"/>
      <c r="J15" s="263" t="str">
        <f>TEXT($G$1, "[$-ko-KR]yyyy-mm-dd(ddd) ") &amp; "오후 21:00"</f>
        <v>2021-06-15(화) 오후 21:00</v>
      </c>
      <c r="K15" s="264"/>
      <c r="L15" s="265"/>
      <c r="M15" s="263" t="str">
        <f>TEXT($G$1+1, "[$-ko-KR]yyyy-mm-dd(ddd) ") &amp; "오전 00:00"</f>
        <v>2021-06-16(수)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7" t="s">
        <v>37</v>
      </c>
      <c r="H16" s="218" t="s">
        <v>40</v>
      </c>
      <c r="I16" s="2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81.400000000000006</v>
      </c>
      <c r="C17" s="76">
        <f>IF(NOT(ISBLANK(_xlfn.IFNA(VLOOKUP($A17, $A$40:$O$199, 3, FALSE), ))), _xlfn.IFNA(VLOOKUP($A17, $A$40:$O$199, 3, FALSE), ), "")</f>
        <v>4.0920716099999997E-2</v>
      </c>
      <c r="D17" s="13">
        <f>IF(NOT(ISBLANK(_xlfn.IFNA(VLOOKUP($A17, $A$40:$O$199, 4, FALSE), ))), _xlfn.IFNA(VLOOKUP($A17, $A$40:$O$199, 4, FALSE), ), "")</f>
        <v>81.400000000000006</v>
      </c>
      <c r="E17" s="14">
        <f>IF(NOT(ISBLANK(_xlfn.IFNA(VLOOKUP($A17, $A$40:$O$199, 5, FALSE), ))), _xlfn.IFNA(VLOOKUP($A17, $A$40:$O$199, 5, FALSE), ), "")</f>
        <v>0</v>
      </c>
      <c r="F17" s="16">
        <f>IF(NOT(ISBLANK(_xlfn.IFNA(VLOOKUP($A17, $A$40:$O$199, 6, FALSE), ))), _xlfn.IFNA(VLOOKUP($A17, $A$40:$O$199, 6, FALSE), ), "")</f>
        <v>0</v>
      </c>
      <c r="G17" s="29">
        <f>IF(NOT(ISBLANK(_xlfn.IFNA(VLOOKUP($A17, $A$40:$O$199, 7, FALSE), ))), _xlfn.IFNA(VLOOKUP($A17, $A$40:$O$199, 7, FALSE), ), "")</f>
        <v>81</v>
      </c>
      <c r="H17" s="14">
        <f>IF(NOT(ISBLANK(_xlfn.IFNA(VLOOKUP($A17, $A$40:$O$199, 8, FALSE), ))), _xlfn.IFNA(VLOOKUP($A17, $A$40:$O$199, 8, FALSE), ), "")</f>
        <v>-4.9140049140049833E-3</v>
      </c>
      <c r="I17" s="100">
        <f>IF(NOT(ISBLANK(_xlfn.IFNA(VLOOKUP($A17, $A$40:$O$199, 9, FALSE), ))), _xlfn.IFNA(VLOOKUP($A17, $A$40:$O$199, 9, FALSE), ), "")</f>
        <v>-491.40049140049831</v>
      </c>
      <c r="J17" s="13">
        <f>IF(NOT(ISBLANK(_xlfn.IFNA(VLOOKUP($A17, $A$40:$O$199, 10, FALSE), ))), _xlfn.IFNA(VLOOKUP($A17, $A$40:$O$199, 10, FALSE), ), "")</f>
        <v>80.900000000000006</v>
      </c>
      <c r="K17" s="14">
        <f>IF(NOT(ISBLANK(_xlfn.IFNA(VLOOKUP($A17, $A$40:$O$199, 11, FALSE), ))), _xlfn.IFNA(VLOOKUP($A17, $A$40:$O$199, 11, FALSE), ), "")</f>
        <v>-6.1425061425061421E-3</v>
      </c>
      <c r="L17" s="16">
        <f>IF(NOT(ISBLANK(_xlfn.IFNA(VLOOKUP($A17, $A$40:$O$199, 12, FALSE), ))), _xlfn.IFNA(VLOOKUP($A17, $A$40:$O$199, 12, FALSE), ), "")</f>
        <v>-614.25061425061426</v>
      </c>
      <c r="M17" s="29">
        <f>IF(NOT(ISBLANK(_xlfn.IFNA(VLOOKUP($A17, $A$40:$O$199, 13, FALSE), ))), _xlfn.IFNA(VLOOKUP($A17, $A$40:$O$199, 13, FALSE), ), "")</f>
        <v>80.5</v>
      </c>
      <c r="N17" s="14">
        <f>IF(NOT(ISBLANK(_xlfn.IFNA(VLOOKUP($A17, $A$40:$O$199, 14, FALSE), ))), _xlfn.IFNA(VLOOKUP($A17, $A$40:$O$199, 14, FALSE), ), "")</f>
        <v>-1.1056511056511125E-2</v>
      </c>
      <c r="O17" s="16">
        <f>IF(NOT(ISBLANK(_xlfn.IFNA(VLOOKUP($A17, $A$40:$O$199, 15, FALSE), ))), _xlfn.IFNA(VLOOKUP($A17, $A$40:$O$199, 15, FALSE), ), "")</f>
        <v>-1105.6511056511126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56.5</v>
      </c>
      <c r="C18" s="77">
        <f t="shared" ref="C18:C36" si="1">IF(NOT(ISBLANK(_xlfn.IFNA(VLOOKUP($A18, $A$40:$O$199, 3, FALSE), ))), _xlfn.IFNA(VLOOKUP($A18, $A$40:$O$199, 3, FALSE), ), "")</f>
        <v>1.9855595699999999E-2</v>
      </c>
      <c r="D18" s="15">
        <f t="shared" ref="D18:D36" si="2">IF(NOT(ISBLANK(_xlfn.IFNA(VLOOKUP($A18, $A$40:$O$199, 4, FALSE), ))), _xlfn.IFNA(VLOOKUP($A18, $A$40:$O$199, 4, FALSE), ), "")</f>
        <v>56.1</v>
      </c>
      <c r="E18" s="32">
        <f t="shared" ref="E18:E36" si="3">IF(NOT(ISBLANK(_xlfn.IFNA(VLOOKUP($A18, $A$40:$O$199, 5, FALSE), ))), _xlfn.IFNA(VLOOKUP($A18, $A$40:$O$199, 5, FALSE), ), "")</f>
        <v>-7.0796460176990898E-3</v>
      </c>
      <c r="F18" s="18">
        <f t="shared" ref="F18:F36" si="4">IF(NOT(ISBLANK(_xlfn.IFNA(VLOOKUP($A18, $A$40:$O$199, 6, FALSE), ))), _xlfn.IFNA(VLOOKUP($A18, $A$40:$O$199, 6, FALSE), ), "")</f>
        <v>-707.964601769909</v>
      </c>
      <c r="G18" s="31">
        <f t="shared" ref="G18:G36" si="5">IF(NOT(ISBLANK(_xlfn.IFNA(VLOOKUP($A18, $A$40:$O$199, 7, FALSE), ))), _xlfn.IFNA(VLOOKUP($A18, $A$40:$O$199, 7, FALSE), ), "")</f>
        <v>59.4</v>
      </c>
      <c r="H18" s="32">
        <f t="shared" ref="H18:H36" si="6">IF(NOT(ISBLANK(_xlfn.IFNA(VLOOKUP($A18, $A$40:$O$199, 8, FALSE), ))), _xlfn.IFNA(VLOOKUP($A18, $A$40:$O$199, 8, FALSE), ), "")</f>
        <v>5.1327433628318556E-2</v>
      </c>
      <c r="I18" s="101">
        <f t="shared" ref="I18:I36" si="7">IF(NOT(ISBLANK(_xlfn.IFNA(VLOOKUP($A18, $A$40:$O$199, 9, FALSE), ))), _xlfn.IFNA(VLOOKUP($A18, $A$40:$O$199, 9, FALSE), ), "")</f>
        <v>5132.7433628318558</v>
      </c>
      <c r="J18" s="15">
        <f t="shared" ref="J18:J36" si="8">IF(NOT(ISBLANK(_xlfn.IFNA(VLOOKUP($A18, $A$40:$O$199, 10, FALSE), ))), _xlfn.IFNA(VLOOKUP($A18, $A$40:$O$199, 10, FALSE), ), "")</f>
        <v>58.8</v>
      </c>
      <c r="K18" s="32">
        <f t="shared" ref="K18:K36" si="9">IF(NOT(ISBLANK(_xlfn.IFNA(VLOOKUP($A18, $A$40:$O$199, 11, FALSE), ))), _xlfn.IFNA(VLOOKUP($A18, $A$40:$O$199, 11, FALSE), ), "")</f>
        <v>4.0707964601769862E-2</v>
      </c>
      <c r="L18" s="18">
        <f t="shared" ref="L18:L36" si="10">IF(NOT(ISBLANK(_xlfn.IFNA(VLOOKUP($A18, $A$40:$O$199, 12, FALSE), ))), _xlfn.IFNA(VLOOKUP($A18, $A$40:$O$199, 12, FALSE), ), "")</f>
        <v>4070.7964601769863</v>
      </c>
      <c r="M18" s="31">
        <f t="shared" ref="M18:M36" si="11">IF(NOT(ISBLANK(_xlfn.IFNA(VLOOKUP($A18, $A$40:$O$199, 13, FALSE), ))), _xlfn.IFNA(VLOOKUP($A18, $A$40:$O$199, 13, FALSE), ), "")</f>
        <v>58.2</v>
      </c>
      <c r="N18" s="32">
        <f t="shared" ref="N18:N36" si="12">IF(NOT(ISBLANK(_xlfn.IFNA(VLOOKUP($A18, $A$40:$O$199, 14, FALSE), ))), _xlfn.IFNA(VLOOKUP($A18, $A$40:$O$199, 14, FALSE), ), "")</f>
        <v>3.0088495575221291E-2</v>
      </c>
      <c r="O18" s="18">
        <f t="shared" ref="O18:O36" si="13">IF(NOT(ISBLANK(_xlfn.IFNA(VLOOKUP($A18, $A$40:$O$199, 15, FALSE), ))), _xlfn.IFNA(VLOOKUP($A18, $A$40:$O$199, 15, FALSE), ), "")</f>
        <v>3008.8495575221291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91.1</v>
      </c>
      <c r="C19" s="77">
        <f t="shared" si="1"/>
        <v>1.2222222200000001E-2</v>
      </c>
      <c r="D19" s="15">
        <f t="shared" si="2"/>
        <v>89.3</v>
      </c>
      <c r="E19" s="32">
        <f t="shared" si="3"/>
        <v>-1.9758507135016437E-2</v>
      </c>
      <c r="F19" s="18">
        <f t="shared" si="4"/>
        <v>-1975.8507135016437</v>
      </c>
      <c r="G19" s="31">
        <f t="shared" si="5"/>
        <v>90.9</v>
      </c>
      <c r="H19" s="32">
        <f t="shared" si="6"/>
        <v>-2.1953896816683713E-3</v>
      </c>
      <c r="I19" s="101">
        <f t="shared" si="7"/>
        <v>-219.53896816683712</v>
      </c>
      <c r="J19" s="15">
        <f t="shared" si="8"/>
        <v>90.5</v>
      </c>
      <c r="K19" s="32">
        <f t="shared" si="9"/>
        <v>-6.5861690450054267E-3</v>
      </c>
      <c r="L19" s="18">
        <f t="shared" si="10"/>
        <v>-658.61690450054266</v>
      </c>
      <c r="M19" s="31">
        <f t="shared" si="11"/>
        <v>90</v>
      </c>
      <c r="N19" s="32">
        <f t="shared" si="12"/>
        <v>-1.2074643249176667E-2</v>
      </c>
      <c r="O19" s="18">
        <f t="shared" si="13"/>
        <v>-1207.4643249176668</v>
      </c>
      <c r="Q19" s="239"/>
      <c r="R19" s="239"/>
      <c r="S19" s="239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136</v>
      </c>
      <c r="E20" s="32">
        <f t="shared" si="3"/>
        <v>-2.1582733812949641E-2</v>
      </c>
      <c r="F20" s="18">
        <f t="shared" si="4"/>
        <v>-2158.2733812949641</v>
      </c>
      <c r="G20" s="31">
        <f t="shared" si="5"/>
        <v>136</v>
      </c>
      <c r="H20" s="32">
        <f t="shared" si="6"/>
        <v>-2.1582733812949641E-2</v>
      </c>
      <c r="I20" s="101">
        <f t="shared" si="7"/>
        <v>-2158.2733812949641</v>
      </c>
      <c r="J20" s="15">
        <f t="shared" si="8"/>
        <v>136</v>
      </c>
      <c r="K20" s="32">
        <f t="shared" si="9"/>
        <v>-2.1582733812949641E-2</v>
      </c>
      <c r="L20" s="18">
        <f t="shared" si="10"/>
        <v>-2158.2733812949641</v>
      </c>
      <c r="M20" s="31">
        <f t="shared" si="11"/>
        <v>135</v>
      </c>
      <c r="N20" s="32">
        <f t="shared" si="12"/>
        <v>-2.8776978417266189E-2</v>
      </c>
      <c r="O20" s="18">
        <f t="shared" si="13"/>
        <v>-2877.6978417266187</v>
      </c>
      <c r="Q20" s="239"/>
      <c r="R20" s="239"/>
      <c r="S20" s="239"/>
    </row>
    <row r="21" spans="1:19" ht="17.25" customHeight="1" thickBot="1">
      <c r="A21" s="163" t="s">
        <v>246</v>
      </c>
      <c r="B21" s="128">
        <f t="shared" si="0"/>
        <v>262</v>
      </c>
      <c r="C21" s="78">
        <f t="shared" si="1"/>
        <v>-2.9629629599999999E-2</v>
      </c>
      <c r="D21" s="20">
        <f t="shared" si="2"/>
        <v>257</v>
      </c>
      <c r="E21" s="21">
        <f t="shared" si="3"/>
        <v>-1.9083969465648856E-2</v>
      </c>
      <c r="F21" s="22">
        <f t="shared" si="4"/>
        <v>-1908.3969465648856</v>
      </c>
      <c r="G21" s="30">
        <f t="shared" si="5"/>
        <v>259</v>
      </c>
      <c r="H21" s="21">
        <f t="shared" si="6"/>
        <v>-1.1450381679389313E-2</v>
      </c>
      <c r="I21" s="105">
        <f t="shared" si="7"/>
        <v>-1145.0381679389313</v>
      </c>
      <c r="J21" s="20">
        <f t="shared" si="8"/>
        <v>260</v>
      </c>
      <c r="K21" s="21">
        <f t="shared" si="9"/>
        <v>-7.6335877862595417E-3</v>
      </c>
      <c r="L21" s="22">
        <f t="shared" si="10"/>
        <v>-763.35877862595419</v>
      </c>
      <c r="M21" s="30">
        <f t="shared" si="11"/>
        <v>261</v>
      </c>
      <c r="N21" s="21">
        <f t="shared" si="12"/>
        <v>-3.8167938931297708E-3</v>
      </c>
      <c r="O21" s="22">
        <f t="shared" si="13"/>
        <v>-381.67938931297709</v>
      </c>
      <c r="Q21" s="239"/>
      <c r="R21" s="239"/>
      <c r="S21" s="239"/>
    </row>
    <row r="22" spans="1:19" ht="17.25" customHeight="1" thickBot="1">
      <c r="A22" s="162" t="s">
        <v>232</v>
      </c>
      <c r="B22" s="129">
        <f t="shared" si="0"/>
        <v>94.3</v>
      </c>
      <c r="C22" s="80">
        <f t="shared" si="1"/>
        <v>0.1107184923</v>
      </c>
      <c r="D22" s="106">
        <f t="shared" si="2"/>
        <v>93.4</v>
      </c>
      <c r="E22" s="107">
        <f t="shared" si="3"/>
        <v>-9.544008483563007E-3</v>
      </c>
      <c r="F22" s="108">
        <f t="shared" si="4"/>
        <v>-954.40084835630068</v>
      </c>
      <c r="G22" s="109">
        <f t="shared" si="5"/>
        <v>93</v>
      </c>
      <c r="H22" s="107">
        <f t="shared" si="6"/>
        <v>-1.3785790031813332E-2</v>
      </c>
      <c r="I22" s="110">
        <f t="shared" si="7"/>
        <v>-1378.5790031813333</v>
      </c>
      <c r="J22" s="106">
        <f t="shared" si="8"/>
        <v>92.8</v>
      </c>
      <c r="K22" s="107">
        <f t="shared" si="9"/>
        <v>-1.5906680805938496E-2</v>
      </c>
      <c r="L22" s="108">
        <f t="shared" si="10"/>
        <v>-1590.6680805938495</v>
      </c>
      <c r="M22" s="109">
        <f t="shared" si="11"/>
        <v>92.6</v>
      </c>
      <c r="N22" s="107">
        <f t="shared" si="12"/>
        <v>-1.8027571580063656E-2</v>
      </c>
      <c r="O22" s="108">
        <f t="shared" si="13"/>
        <v>-1802.7571580063657</v>
      </c>
      <c r="Q22" s="239"/>
      <c r="R22" s="239"/>
      <c r="S22" s="239"/>
    </row>
    <row r="23" spans="1:19" ht="17.25" customHeight="1" thickBot="1">
      <c r="A23" s="162" t="s">
        <v>160</v>
      </c>
      <c r="B23" s="126">
        <f t="shared" si="0"/>
        <v>1650</v>
      </c>
      <c r="C23" s="77">
        <f t="shared" si="1"/>
        <v>9.6345515000000007E-2</v>
      </c>
      <c r="D23" s="15">
        <f t="shared" si="2"/>
        <v>1665</v>
      </c>
      <c r="E23" s="32">
        <f t="shared" si="3"/>
        <v>9.0909090909090905E-3</v>
      </c>
      <c r="F23" s="18">
        <f t="shared" si="4"/>
        <v>909.09090909090901</v>
      </c>
      <c r="G23" s="31">
        <f t="shared" si="5"/>
        <v>1610</v>
      </c>
      <c r="H23" s="32">
        <f t="shared" si="6"/>
        <v>-2.4242424242424242E-2</v>
      </c>
      <c r="I23" s="101">
        <f t="shared" si="7"/>
        <v>-2424.242424242424</v>
      </c>
      <c r="J23" s="15">
        <f t="shared" si="8"/>
        <v>1600</v>
      </c>
      <c r="K23" s="32">
        <f t="shared" si="9"/>
        <v>-3.0303030303030304E-2</v>
      </c>
      <c r="L23" s="18">
        <f t="shared" si="10"/>
        <v>-3030.3030303030305</v>
      </c>
      <c r="M23" s="31">
        <f t="shared" si="11"/>
        <v>1590</v>
      </c>
      <c r="N23" s="32">
        <f t="shared" si="12"/>
        <v>-3.6363636363636362E-2</v>
      </c>
      <c r="O23" s="18">
        <f t="shared" si="13"/>
        <v>-3636.363636363636</v>
      </c>
      <c r="Q23" s="239"/>
      <c r="R23" s="239"/>
      <c r="S23" s="239"/>
    </row>
    <row r="24" spans="1:19" ht="17.25" customHeight="1" thickBot="1">
      <c r="A24" s="162" t="s">
        <v>126</v>
      </c>
      <c r="B24" s="126">
        <f t="shared" si="0"/>
        <v>26.3</v>
      </c>
      <c r="C24" s="77">
        <f t="shared" si="1"/>
        <v>7.3469387799999994E-2</v>
      </c>
      <c r="D24" s="15">
        <f t="shared" si="2"/>
        <v>26.4</v>
      </c>
      <c r="E24" s="32">
        <f t="shared" si="3"/>
        <v>3.8022813688212117E-3</v>
      </c>
      <c r="F24" s="18">
        <f t="shared" si="4"/>
        <v>380.22813688212119</v>
      </c>
      <c r="G24" s="31">
        <f t="shared" si="5"/>
        <v>26.1</v>
      </c>
      <c r="H24" s="32">
        <f t="shared" si="6"/>
        <v>-7.6045627376425586E-3</v>
      </c>
      <c r="I24" s="101">
        <f t="shared" si="7"/>
        <v>-760.45627376425591</v>
      </c>
      <c r="J24" s="15">
        <f t="shared" si="8"/>
        <v>26.2</v>
      </c>
      <c r="K24" s="32">
        <f t="shared" si="9"/>
        <v>-3.8022813688213465E-3</v>
      </c>
      <c r="L24" s="18">
        <f t="shared" si="10"/>
        <v>-380.22813688213466</v>
      </c>
      <c r="M24" s="31">
        <f t="shared" si="11"/>
        <v>25.4</v>
      </c>
      <c r="N24" s="32">
        <f t="shared" si="12"/>
        <v>-3.4220532319391712E-2</v>
      </c>
      <c r="O24" s="18">
        <f t="shared" si="13"/>
        <v>-3422.0532319391714</v>
      </c>
      <c r="Q24" s="239"/>
      <c r="R24" s="239"/>
      <c r="S24" s="239"/>
    </row>
    <row r="25" spans="1:19" ht="17.25" customHeight="1" thickBot="1">
      <c r="A25" s="162" t="s">
        <v>150</v>
      </c>
      <c r="B25" s="126">
        <f t="shared" si="0"/>
        <v>2340</v>
      </c>
      <c r="C25" s="77">
        <f t="shared" si="1"/>
        <v>6.8493150700000005E-2</v>
      </c>
      <c r="D25" s="15">
        <f t="shared" si="2"/>
        <v>2415</v>
      </c>
      <c r="E25" s="32">
        <f t="shared" si="3"/>
        <v>3.2051282051282048E-2</v>
      </c>
      <c r="F25" s="18">
        <f t="shared" si="4"/>
        <v>3205.1282051282046</v>
      </c>
      <c r="G25" s="31">
        <f t="shared" si="5"/>
        <v>2450</v>
      </c>
      <c r="H25" s="32">
        <f t="shared" si="6"/>
        <v>4.7008547008547008E-2</v>
      </c>
      <c r="I25" s="101">
        <f t="shared" si="7"/>
        <v>4700.8547008547012</v>
      </c>
      <c r="J25" s="15">
        <f t="shared" si="8"/>
        <v>2430</v>
      </c>
      <c r="K25" s="32">
        <f t="shared" si="9"/>
        <v>3.8461538461538464E-2</v>
      </c>
      <c r="L25" s="18">
        <f t="shared" si="10"/>
        <v>3846.1538461538462</v>
      </c>
      <c r="M25" s="31">
        <f t="shared" si="11"/>
        <v>2400</v>
      </c>
      <c r="N25" s="32">
        <f t="shared" si="12"/>
        <v>2.564102564102564E-2</v>
      </c>
      <c r="O25" s="18">
        <f t="shared" si="13"/>
        <v>2564.102564102564</v>
      </c>
      <c r="Q25" s="33"/>
      <c r="R25" s="33"/>
    </row>
    <row r="26" spans="1:19" ht="17.25" customHeight="1" thickBot="1">
      <c r="A26" s="130" t="s">
        <v>226</v>
      </c>
      <c r="B26" s="131">
        <f t="shared" si="0"/>
        <v>217</v>
      </c>
      <c r="C26" s="79">
        <f t="shared" si="1"/>
        <v>6.3725490199999998E-2</v>
      </c>
      <c r="D26" s="24">
        <f t="shared" si="2"/>
        <v>218</v>
      </c>
      <c r="E26" s="25">
        <f t="shared" si="3"/>
        <v>4.608294930875576E-3</v>
      </c>
      <c r="F26" s="104">
        <f t="shared" si="4"/>
        <v>460.82949308755758</v>
      </c>
      <c r="G26" s="102">
        <f t="shared" si="5"/>
        <v>215</v>
      </c>
      <c r="H26" s="25">
        <f t="shared" si="6"/>
        <v>-9.2165898617511521E-3</v>
      </c>
      <c r="I26" s="103">
        <f t="shared" si="7"/>
        <v>-921.65898617511516</v>
      </c>
      <c r="J26" s="24">
        <f t="shared" si="8"/>
        <v>217</v>
      </c>
      <c r="K26" s="25">
        <f t="shared" si="9"/>
        <v>0</v>
      </c>
      <c r="L26" s="104">
        <f t="shared" si="10"/>
        <v>0</v>
      </c>
      <c r="M26" s="102">
        <f t="shared" si="11"/>
        <v>216</v>
      </c>
      <c r="N26" s="25">
        <f t="shared" si="12"/>
        <v>-4.608294930875576E-3</v>
      </c>
      <c r="O26" s="104">
        <f t="shared" si="13"/>
        <v>-460.82949308755758</v>
      </c>
      <c r="Q26" s="240"/>
      <c r="R26" s="241"/>
      <c r="S26" s="242"/>
    </row>
    <row r="27" spans="1:19" ht="17.25" customHeight="1">
      <c r="A27" s="161" t="s">
        <v>224</v>
      </c>
      <c r="B27" s="124">
        <f t="shared" si="0"/>
        <v>1170</v>
      </c>
      <c r="C27" s="76">
        <f t="shared" si="1"/>
        <v>5.8823529399999998E-2</v>
      </c>
      <c r="D27" s="13">
        <f t="shared" si="2"/>
        <v>1160</v>
      </c>
      <c r="E27" s="14">
        <f t="shared" si="3"/>
        <v>-8.5470085470085479E-3</v>
      </c>
      <c r="F27" s="16">
        <f t="shared" si="4"/>
        <v>-854.70085470085473</v>
      </c>
      <c r="G27" s="29">
        <f t="shared" si="5"/>
        <v>1165</v>
      </c>
      <c r="H27" s="14">
        <f t="shared" si="6"/>
        <v>-4.2735042735042739E-3</v>
      </c>
      <c r="I27" s="100">
        <f t="shared" si="7"/>
        <v>-427.35042735042737</v>
      </c>
      <c r="J27" s="13">
        <f t="shared" si="8"/>
        <v>1170</v>
      </c>
      <c r="K27" s="14">
        <f t="shared" si="9"/>
        <v>0</v>
      </c>
      <c r="L27" s="16">
        <f t="shared" si="10"/>
        <v>0</v>
      </c>
      <c r="M27" s="29">
        <f t="shared" si="11"/>
        <v>1160</v>
      </c>
      <c r="N27" s="14">
        <f t="shared" si="12"/>
        <v>-8.5470085470085479E-3</v>
      </c>
      <c r="O27" s="16">
        <f t="shared" si="13"/>
        <v>-854.70085470085473</v>
      </c>
      <c r="Q27" s="243"/>
      <c r="R27" s="244"/>
      <c r="S27" s="245"/>
    </row>
    <row r="28" spans="1:19" ht="17.25" customHeight="1" thickBot="1">
      <c r="A28" s="162" t="s">
        <v>242</v>
      </c>
      <c r="B28" s="126">
        <f t="shared" si="0"/>
        <v>3515</v>
      </c>
      <c r="C28" s="77">
        <f t="shared" si="1"/>
        <v>5.5555555600000001E-2</v>
      </c>
      <c r="D28" s="15">
        <f t="shared" si="2"/>
        <v>3560</v>
      </c>
      <c r="E28" s="32">
        <f t="shared" si="3"/>
        <v>1.2802275960170697E-2</v>
      </c>
      <c r="F28" s="18">
        <f t="shared" si="4"/>
        <v>1280.2275960170696</v>
      </c>
      <c r="G28" s="31">
        <f t="shared" si="5"/>
        <v>3480</v>
      </c>
      <c r="H28" s="32">
        <f t="shared" si="6"/>
        <v>-9.9573257467994308E-3</v>
      </c>
      <c r="I28" s="101">
        <f t="shared" si="7"/>
        <v>-995.73257467994313</v>
      </c>
      <c r="J28" s="15">
        <f t="shared" si="8"/>
        <v>3445</v>
      </c>
      <c r="K28" s="32">
        <f t="shared" si="9"/>
        <v>-1.9914651493598862E-2</v>
      </c>
      <c r="L28" s="18">
        <f t="shared" si="10"/>
        <v>-1991.4651493598863</v>
      </c>
      <c r="M28" s="31">
        <f t="shared" si="11"/>
        <v>3420</v>
      </c>
      <c r="N28" s="32">
        <f t="shared" si="12"/>
        <v>-2.7027027027027029E-2</v>
      </c>
      <c r="O28" s="18">
        <f t="shared" si="13"/>
        <v>-2702.7027027027029</v>
      </c>
      <c r="Q28" s="246"/>
      <c r="R28" s="247"/>
      <c r="S28" s="248"/>
    </row>
    <row r="29" spans="1:19" ht="17.25" customHeight="1" thickBot="1">
      <c r="A29" s="162" t="s">
        <v>69</v>
      </c>
      <c r="B29" s="126">
        <f t="shared" si="0"/>
        <v>4795</v>
      </c>
      <c r="C29" s="77">
        <f t="shared" si="1"/>
        <v>5.26893524E-2</v>
      </c>
      <c r="D29" s="15">
        <f t="shared" si="2"/>
        <v>4885</v>
      </c>
      <c r="E29" s="32">
        <f t="shared" si="3"/>
        <v>1.8769551616266946E-2</v>
      </c>
      <c r="F29" s="18">
        <f t="shared" si="4"/>
        <v>1876.9551616266947</v>
      </c>
      <c r="G29" s="31">
        <f t="shared" si="5"/>
        <v>4885</v>
      </c>
      <c r="H29" s="32">
        <f t="shared" si="6"/>
        <v>1.8769551616266946E-2</v>
      </c>
      <c r="I29" s="101">
        <f t="shared" si="7"/>
        <v>1876.9551616266947</v>
      </c>
      <c r="J29" s="15">
        <f t="shared" si="8"/>
        <v>4875</v>
      </c>
      <c r="K29" s="32">
        <f t="shared" si="9"/>
        <v>1.6684045881126174E-2</v>
      </c>
      <c r="L29" s="18">
        <f t="shared" si="10"/>
        <v>1668.4045881126174</v>
      </c>
      <c r="M29" s="31">
        <f t="shared" si="11"/>
        <v>4820</v>
      </c>
      <c r="N29" s="32">
        <f t="shared" si="12"/>
        <v>5.2137643378519288E-3</v>
      </c>
      <c r="O29" s="18">
        <f t="shared" si="13"/>
        <v>521.37643378519283</v>
      </c>
      <c r="Q29" s="239"/>
      <c r="R29" s="239"/>
      <c r="S29" s="239"/>
    </row>
    <row r="30" spans="1:19" ht="17.25" customHeight="1" thickBot="1">
      <c r="A30" s="162" t="s">
        <v>174</v>
      </c>
      <c r="B30" s="126">
        <f t="shared" si="0"/>
        <v>120</v>
      </c>
      <c r="C30" s="77">
        <f t="shared" si="1"/>
        <v>5.2631578900000003E-2</v>
      </c>
      <c r="D30" s="15">
        <f t="shared" si="2"/>
        <v>128</v>
      </c>
      <c r="E30" s="32">
        <f t="shared" si="3"/>
        <v>6.6666666666666666E-2</v>
      </c>
      <c r="F30" s="18">
        <f t="shared" si="4"/>
        <v>6666.666666666667</v>
      </c>
      <c r="G30" s="31">
        <f t="shared" si="5"/>
        <v>127</v>
      </c>
      <c r="H30" s="32">
        <f t="shared" si="6"/>
        <v>5.8333333333333334E-2</v>
      </c>
      <c r="I30" s="101">
        <f t="shared" si="7"/>
        <v>5833.333333333333</v>
      </c>
      <c r="J30" s="15">
        <f t="shared" si="8"/>
        <v>129</v>
      </c>
      <c r="K30" s="32">
        <f t="shared" si="9"/>
        <v>7.4999999999999997E-2</v>
      </c>
      <c r="L30" s="18">
        <f t="shared" si="10"/>
        <v>7500</v>
      </c>
      <c r="M30" s="31">
        <f t="shared" si="11"/>
        <v>128</v>
      </c>
      <c r="N30" s="32">
        <f t="shared" si="12"/>
        <v>6.6666666666666666E-2</v>
      </c>
      <c r="O30" s="18">
        <f t="shared" si="13"/>
        <v>6666.666666666667</v>
      </c>
      <c r="Q30" s="249"/>
      <c r="R30" s="249"/>
      <c r="S30" s="249"/>
    </row>
    <row r="31" spans="1:19" ht="17.25" customHeight="1" thickBot="1">
      <c r="A31" s="163" t="s">
        <v>270</v>
      </c>
      <c r="B31" s="128">
        <f t="shared" si="0"/>
        <v>338</v>
      </c>
      <c r="C31" s="78">
        <f t="shared" si="1"/>
        <v>3.3639143699999999E-2</v>
      </c>
      <c r="D31" s="20">
        <f t="shared" si="2"/>
        <v>336</v>
      </c>
      <c r="E31" s="21">
        <f t="shared" si="3"/>
        <v>-5.9171597633136093E-3</v>
      </c>
      <c r="F31" s="22">
        <f t="shared" si="4"/>
        <v>-591.71597633136093</v>
      </c>
      <c r="G31" s="30">
        <f t="shared" si="5"/>
        <v>335</v>
      </c>
      <c r="H31" s="21">
        <f t="shared" si="6"/>
        <v>-8.8757396449704144E-3</v>
      </c>
      <c r="I31" s="105">
        <f t="shared" si="7"/>
        <v>-887.5739644970414</v>
      </c>
      <c r="J31" s="20">
        <f t="shared" si="8"/>
        <v>335</v>
      </c>
      <c r="K31" s="21">
        <f t="shared" si="9"/>
        <v>-8.8757396449704144E-3</v>
      </c>
      <c r="L31" s="22">
        <f t="shared" si="10"/>
        <v>-887.5739644970414</v>
      </c>
      <c r="M31" s="30">
        <f t="shared" si="11"/>
        <v>335</v>
      </c>
      <c r="N31" s="21">
        <f t="shared" si="12"/>
        <v>-8.8757396449704144E-3</v>
      </c>
      <c r="O31" s="22">
        <f t="shared" si="13"/>
        <v>-887.5739644970414</v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3.7518818973195367E-3</v>
      </c>
      <c r="F37" s="28">
        <f>SUM(F17:F36)</f>
        <v>5627.8228459793054</v>
      </c>
      <c r="G37" s="26" t="s">
        <v>43</v>
      </c>
      <c r="H37" s="27">
        <f>IF(COUNT(H17:H36), SUM(H17:H36) / COUNT(H17:H36), 0)</f>
        <v>3.8226945973032084E-3</v>
      </c>
      <c r="I37" s="28">
        <f>SUM(I17:I36)</f>
        <v>5734.0418959548133</v>
      </c>
      <c r="J37" s="26" t="s">
        <v>43</v>
      </c>
      <c r="K37" s="27">
        <f>IF(COUNT(K17:K36), SUM(K17:K36) / COUNT(K17:K36), 0)</f>
        <v>3.3404112360902877E-3</v>
      </c>
      <c r="L37" s="28">
        <f>SUM(L17:L36)</f>
        <v>5010.6168541354318</v>
      </c>
      <c r="M37" s="26" t="s">
        <v>43</v>
      </c>
      <c r="N37" s="27">
        <f>IF(COUNT(N17:N36), SUM(N17:N36) / COUNT(N17:N36), 0)</f>
        <v>-4.3856523205527687E-3</v>
      </c>
      <c r="O37" s="28">
        <f>SUM(O17:O36)</f>
        <v>-6578.4784808291524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216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45310000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3.311624E-4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2021-06-15(화) 오전 00:00</v>
      </c>
      <c r="C42" s="291"/>
      <c r="D42" s="263" t="str">
        <f>TEXT($G$1, "[$-ko-KR]yyyy-mm-dd(ddd) ") &amp; "오후 14:00"</f>
        <v>2021-06-15(화) 오후 14:00</v>
      </c>
      <c r="E42" s="264"/>
      <c r="F42" s="265"/>
      <c r="G42" s="263" t="str">
        <f>TEXT($G$1, "[$-ko-KR]yyyy-mm-dd(ddd) ") &amp; "오후 19:00"</f>
        <v>2021-06-15(화) 오후 19:00</v>
      </c>
      <c r="H42" s="264"/>
      <c r="I42" s="265"/>
      <c r="J42" s="263" t="str">
        <f>TEXT($G$1, "[$-ko-KR]yyyy-mm-dd(ddd) ") &amp; "오후 21:00"</f>
        <v>2021-06-15(화) 오후 21:00</v>
      </c>
      <c r="K42" s="264"/>
      <c r="L42" s="265"/>
      <c r="M42" s="263" t="str">
        <f>TEXT($G$1+1, "[$-ko-KR]yyyy-mm-dd(ddd) ") &amp; "오전 00:00"</f>
        <v>2021-06-16(수)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17" t="s">
        <v>58</v>
      </c>
      <c r="H43" s="218" t="s">
        <v>298</v>
      </c>
      <c r="I43" s="21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198</v>
      </c>
      <c r="B44" s="124">
        <v>13.7</v>
      </c>
      <c r="C44" s="76">
        <v>0.22321428569999999</v>
      </c>
      <c r="D44" s="13">
        <v>15.5</v>
      </c>
      <c r="E44" s="14">
        <f>IF(ISNUMBER(D44), (D44 - $B44) / $B44, "")</f>
        <v>0.13138686131386867</v>
      </c>
      <c r="F44" s="16">
        <f>IF(ISNUMBER(D44), $B64 * E44, "")</f>
        <v>13138.686131386867</v>
      </c>
      <c r="G44" s="29">
        <v>15.6</v>
      </c>
      <c r="H44" s="14">
        <f>IF(ISNUMBER(G44), (G44 - $B44) / $B44, "")</f>
        <v>0.13868613138686134</v>
      </c>
      <c r="I44" s="100">
        <f>IF(ISNUMBER(G44), $B64 * H44, "")</f>
        <v>13868.613138686134</v>
      </c>
      <c r="J44" s="13">
        <v>16.2</v>
      </c>
      <c r="K44" s="14">
        <f>IF(ISNUMBER(J44), (J44 - $B44) / $B44, "")</f>
        <v>0.18248175182481752</v>
      </c>
      <c r="L44" s="16">
        <f>IF(ISNUMBER(J44), $B64 * K44, "")</f>
        <v>18248.175182481751</v>
      </c>
      <c r="M44" s="29">
        <v>15.3</v>
      </c>
      <c r="N44" s="14">
        <f>IF(ISNUMBER(M44), (M44 - $B44) / $B44, "")</f>
        <v>0.11678832116788332</v>
      </c>
      <c r="O44" s="16">
        <f>IF(ISNUMBER(M44), $B64 * N44, "")</f>
        <v>11678.832116788331</v>
      </c>
      <c r="Q44" s="249"/>
      <c r="R44" s="249"/>
      <c r="S44" s="249"/>
    </row>
    <row r="45" spans="1:19" ht="17.25" customHeight="1" thickBot="1">
      <c r="A45" s="162" t="s">
        <v>238</v>
      </c>
      <c r="B45" s="126">
        <v>96.1</v>
      </c>
      <c r="C45" s="77">
        <v>0.1454112038</v>
      </c>
      <c r="D45" s="15">
        <v>99</v>
      </c>
      <c r="E45" s="32">
        <f t="shared" ref="E45:E48" si="14">IF(ISNUMBER(D45), (D45 - $B45) / $B45, "")</f>
        <v>3.0176899063475607E-2</v>
      </c>
      <c r="F45" s="18">
        <f>IF(ISNUMBER(D45), $B64 * E45, "")</f>
        <v>3017.6899063475607</v>
      </c>
      <c r="G45" s="31">
        <v>94.6</v>
      </c>
      <c r="H45" s="32">
        <f t="shared" ref="H45:H48" si="15">IF(ISNUMBER(G45), (G45 - $B45) / $B45, "")</f>
        <v>-1.5608740894901146E-2</v>
      </c>
      <c r="I45" s="101">
        <f>IF(ISNUMBER(G45), $B64 * H45, "")</f>
        <v>-1560.8740894901146</v>
      </c>
      <c r="J45" s="15">
        <v>94.6</v>
      </c>
      <c r="K45" s="32">
        <f t="shared" ref="K45:K48" si="16">IF(ISNUMBER(J45), (J45 - $B45) / $B45, "")</f>
        <v>-1.5608740894901146E-2</v>
      </c>
      <c r="L45" s="18">
        <f>IF(ISNUMBER(J45), $B64 * K45, "")</f>
        <v>-1560.8740894901146</v>
      </c>
      <c r="M45" s="31">
        <v>93.4</v>
      </c>
      <c r="N45" s="32">
        <f t="shared" ref="N45:N48" si="17">IF(ISNUMBER(M45), (M45 - $B45) / $B45, "")</f>
        <v>-2.8095733610821943E-2</v>
      </c>
      <c r="O45" s="18">
        <f>IF(ISNUMBER(M45), $B64 * N45, "")</f>
        <v>-2809.5733610821944</v>
      </c>
      <c r="Q45" s="249"/>
      <c r="R45" s="249"/>
      <c r="S45" s="249"/>
    </row>
    <row r="46" spans="1:19" ht="17.25" customHeight="1" thickBot="1">
      <c r="A46" s="162" t="s">
        <v>218</v>
      </c>
      <c r="B46" s="126">
        <v>5.8</v>
      </c>
      <c r="C46" s="77">
        <v>0.14398422089999999</v>
      </c>
      <c r="D46" s="15">
        <v>6.9</v>
      </c>
      <c r="E46" s="32">
        <f t="shared" si="14"/>
        <v>0.1896551724137932</v>
      </c>
      <c r="F46" s="18">
        <f>IF(ISNUMBER(D46), $B64 * E46, "")</f>
        <v>18965.517241379319</v>
      </c>
      <c r="G46" s="31">
        <v>6.04</v>
      </c>
      <c r="H46" s="32">
        <f t="shared" si="15"/>
        <v>4.1379310344827627E-2</v>
      </c>
      <c r="I46" s="101">
        <f>IF(ISNUMBER(G46), $B64 * H46, "")</f>
        <v>4137.9310344827627</v>
      </c>
      <c r="J46" s="15">
        <v>6.03</v>
      </c>
      <c r="K46" s="32">
        <f t="shared" si="16"/>
        <v>3.9655172413793176E-2</v>
      </c>
      <c r="L46" s="18">
        <f>IF(ISNUMBER(J46), $B64 * K46, "")</f>
        <v>3965.5172413793175</v>
      </c>
      <c r="M46" s="31">
        <v>6.12</v>
      </c>
      <c r="N46" s="32">
        <f t="shared" si="17"/>
        <v>5.5172413793103496E-2</v>
      </c>
      <c r="O46" s="18">
        <f>IF(ISNUMBER(M46), $B64 * N46, "")</f>
        <v>5517.2413793103497</v>
      </c>
      <c r="Q46" s="239"/>
      <c r="R46" s="239"/>
      <c r="S46" s="239"/>
    </row>
    <row r="47" spans="1:19" ht="17.25" customHeight="1" thickBot="1">
      <c r="A47" s="162" t="s">
        <v>232</v>
      </c>
      <c r="B47" s="126">
        <v>94.3</v>
      </c>
      <c r="C47" s="77">
        <v>0.1107184923</v>
      </c>
      <c r="D47" s="15">
        <v>93.4</v>
      </c>
      <c r="E47" s="32">
        <f t="shared" si="14"/>
        <v>-9.544008483563007E-3</v>
      </c>
      <c r="F47" s="18">
        <f>IF(ISNUMBER(D47), $B64 * E47, "")</f>
        <v>-954.40084835630068</v>
      </c>
      <c r="G47" s="31">
        <v>93</v>
      </c>
      <c r="H47" s="32">
        <f t="shared" si="15"/>
        <v>-1.3785790031813332E-2</v>
      </c>
      <c r="I47" s="101">
        <f>IF(ISNUMBER(G47), $B64 * H47, "")</f>
        <v>-1378.5790031813333</v>
      </c>
      <c r="J47" s="15">
        <v>92.8</v>
      </c>
      <c r="K47" s="32">
        <f t="shared" si="16"/>
        <v>-1.5906680805938496E-2</v>
      </c>
      <c r="L47" s="18">
        <f>IF(ISNUMBER(J47), $B64 * K47, "")</f>
        <v>-1590.6680805938495</v>
      </c>
      <c r="M47" s="31">
        <v>92.6</v>
      </c>
      <c r="N47" s="32">
        <f t="shared" si="17"/>
        <v>-1.8027571580063656E-2</v>
      </c>
      <c r="O47" s="18">
        <f>IF(ISNUMBER(M47), $B64 * N47, "")</f>
        <v>-1802.7571580063657</v>
      </c>
      <c r="Q47" s="239"/>
      <c r="R47" s="239"/>
      <c r="S47" s="239"/>
    </row>
    <row r="48" spans="1:19" ht="17.25" customHeight="1" thickBot="1">
      <c r="A48" s="163" t="s">
        <v>208</v>
      </c>
      <c r="B48" s="128">
        <v>97.8</v>
      </c>
      <c r="C48" s="78">
        <v>8.6666666700000006E-2</v>
      </c>
      <c r="D48" s="20">
        <v>110</v>
      </c>
      <c r="E48" s="21">
        <f t="shared" si="14"/>
        <v>0.12474437627811864</v>
      </c>
      <c r="F48" s="22">
        <f>IF(ISNUMBER(D48), $B64 * E48, "")</f>
        <v>12474.437627811863</v>
      </c>
      <c r="G48" s="30">
        <v>99.7</v>
      </c>
      <c r="H48" s="21">
        <f t="shared" si="15"/>
        <v>1.9427402862985745E-2</v>
      </c>
      <c r="I48" s="105">
        <f>IF(ISNUMBER(G48), $B64 * H48, "")</f>
        <v>1942.7402862985746</v>
      </c>
      <c r="J48" s="20">
        <v>99.4</v>
      </c>
      <c r="K48" s="21">
        <f t="shared" si="16"/>
        <v>1.6359918200409086E-2</v>
      </c>
      <c r="L48" s="22">
        <f>IF(ISNUMBER(J48), $B64 * K48, "")</f>
        <v>1635.9918200409086</v>
      </c>
      <c r="M48" s="30">
        <v>98.4</v>
      </c>
      <c r="N48" s="21">
        <f t="shared" si="17"/>
        <v>6.134969325153462E-3</v>
      </c>
      <c r="O48" s="22">
        <f>IF(ISNUMBER(M48), $B64 * N48, "")</f>
        <v>613.4969325153462</v>
      </c>
      <c r="Q48" s="239"/>
      <c r="R48" s="239"/>
      <c r="S48" s="239"/>
    </row>
    <row r="49" spans="1:19" ht="17.25" customHeight="1" thickBot="1">
      <c r="A49" s="162" t="s">
        <v>214</v>
      </c>
      <c r="B49" s="129">
        <v>9.9700000000000006</v>
      </c>
      <c r="C49" s="80">
        <v>8.6056644900000007E-2</v>
      </c>
      <c r="D49" s="106">
        <v>10.1</v>
      </c>
      <c r="E49" s="107">
        <f>IF(ISNUMBER(D49), (D49 - $B49) / $B49, "")</f>
        <v>1.3039117352056068E-2</v>
      </c>
      <c r="F49" s="108">
        <f>IF(ISNUMBER(D49), $B64 * E49, "")</f>
        <v>1303.9117352056069</v>
      </c>
      <c r="G49" s="109">
        <v>10.7</v>
      </c>
      <c r="H49" s="107">
        <f>IF(ISNUMBER(G49), (G49 - $B49) / $B49, "")</f>
        <v>7.3219658976930654E-2</v>
      </c>
      <c r="I49" s="110">
        <f>IF(ISNUMBER(G49), $B64 * H49, "")</f>
        <v>7321.965897693065</v>
      </c>
      <c r="J49" s="106">
        <v>10.7</v>
      </c>
      <c r="K49" s="107">
        <f>IF(ISNUMBER(J49), (J49 - $B49) / $B49, "")</f>
        <v>7.3219658976930654E-2</v>
      </c>
      <c r="L49" s="108">
        <f>IF(ISNUMBER(J49), $B64 * K49, "")</f>
        <v>7321.965897693065</v>
      </c>
      <c r="M49" s="109">
        <v>10.5</v>
      </c>
      <c r="N49" s="107">
        <f>IF(ISNUMBER(M49), (M49 - $B49) / $B49, "")</f>
        <v>5.315947843530585E-2</v>
      </c>
      <c r="O49" s="108">
        <f>IF(ISNUMBER(M49), $B64 * N49, "")</f>
        <v>5315.9478435305846</v>
      </c>
      <c r="Q49" s="239"/>
      <c r="R49" s="239"/>
      <c r="S49" s="239"/>
    </row>
    <row r="50" spans="1:19" ht="17.25" customHeight="1" thickBot="1">
      <c r="A50" s="162" t="s">
        <v>126</v>
      </c>
      <c r="B50" s="126">
        <v>26.3</v>
      </c>
      <c r="C50" s="77">
        <v>7.3469387799999994E-2</v>
      </c>
      <c r="D50" s="15">
        <v>26.4</v>
      </c>
      <c r="E50" s="32">
        <f t="shared" ref="E50:E53" si="18">IF(ISNUMBER(D50), (D50 - $B50) / $B50, "")</f>
        <v>3.8022813688212117E-3</v>
      </c>
      <c r="F50" s="18">
        <f>IF(ISNUMBER(D50), $B64 * E50, "")</f>
        <v>380.22813688212119</v>
      </c>
      <c r="G50" s="31">
        <v>26.1</v>
      </c>
      <c r="H50" s="32">
        <f t="shared" ref="H50:H53" si="19">IF(ISNUMBER(G50), (G50 - $B50) / $B50, "")</f>
        <v>-7.6045627376425586E-3</v>
      </c>
      <c r="I50" s="101">
        <f>IF(ISNUMBER(G50), $B64 * H50, "")</f>
        <v>-760.45627376425591</v>
      </c>
      <c r="J50" s="15">
        <v>26.2</v>
      </c>
      <c r="K50" s="32">
        <f t="shared" ref="K50:K53" si="20">IF(ISNUMBER(J50), (J50 - $B50) / $B50, "")</f>
        <v>-3.8022813688213465E-3</v>
      </c>
      <c r="L50" s="18">
        <f>IF(ISNUMBER(J50), $B64 * K50, "")</f>
        <v>-380.22813688213466</v>
      </c>
      <c r="M50" s="31">
        <v>25.4</v>
      </c>
      <c r="N50" s="32">
        <f t="shared" ref="N50:N53" si="21">IF(ISNUMBER(M50), (M50 - $B50) / $B50, "")</f>
        <v>-3.4220532319391712E-2</v>
      </c>
      <c r="O50" s="18">
        <f>IF(ISNUMBER(M50), $B64 * N50, "")</f>
        <v>-3422.0532319391714</v>
      </c>
      <c r="Q50" s="239"/>
      <c r="R50" s="239"/>
      <c r="S50" s="239"/>
    </row>
    <row r="51" spans="1:19" ht="17.25" customHeight="1" thickBot="1">
      <c r="A51" s="162" t="s">
        <v>254</v>
      </c>
      <c r="B51" s="126">
        <v>20.6</v>
      </c>
      <c r="C51" s="77">
        <v>5.6410256399999997E-2</v>
      </c>
      <c r="D51" s="15">
        <v>23</v>
      </c>
      <c r="E51" s="32">
        <f t="shared" si="18"/>
        <v>0.11650485436893196</v>
      </c>
      <c r="F51" s="18">
        <f>IF(ISNUMBER(D51), $B64 * E51, "")</f>
        <v>11650.485436893196</v>
      </c>
      <c r="G51" s="31">
        <v>21.1</v>
      </c>
      <c r="H51" s="32">
        <f t="shared" si="19"/>
        <v>2.4271844660194174E-2</v>
      </c>
      <c r="I51" s="101">
        <f>IF(ISNUMBER(G51), $B64 * H51, "")</f>
        <v>2427.1844660194174</v>
      </c>
      <c r="J51" s="15">
        <v>21.2</v>
      </c>
      <c r="K51" s="32">
        <f t="shared" si="20"/>
        <v>2.9126213592232903E-2</v>
      </c>
      <c r="L51" s="18">
        <f>IF(ISNUMBER(J51), $B64 * K51, "")</f>
        <v>2912.6213592232903</v>
      </c>
      <c r="M51" s="31">
        <v>21.8</v>
      </c>
      <c r="N51" s="32">
        <f t="shared" si="21"/>
        <v>5.825242718446598E-2</v>
      </c>
      <c r="O51" s="18">
        <f>IF(ISNUMBER(M51), $B64 * N51, "")</f>
        <v>5825.2427184465978</v>
      </c>
      <c r="Q51" s="239"/>
      <c r="R51" s="239"/>
      <c r="S51" s="239"/>
    </row>
    <row r="52" spans="1:19" ht="17.25" customHeight="1" thickBot="1">
      <c r="A52" s="162" t="s">
        <v>228</v>
      </c>
      <c r="B52" s="126">
        <v>8.17</v>
      </c>
      <c r="C52" s="77">
        <v>5.41935484E-2</v>
      </c>
      <c r="D52" s="15">
        <v>8.1199999999999992</v>
      </c>
      <c r="E52" s="32">
        <f t="shared" si="18"/>
        <v>-6.1199510403917639E-3</v>
      </c>
      <c r="F52" s="18">
        <f>IF(ISNUMBER(D52), $B64 * E52, "")</f>
        <v>-611.99510403917634</v>
      </c>
      <c r="G52" s="31">
        <v>9.15</v>
      </c>
      <c r="H52" s="32">
        <f t="shared" si="19"/>
        <v>0.11995104039167692</v>
      </c>
      <c r="I52" s="101">
        <f>IF(ISNUMBER(G52), $B64 * H52, "")</f>
        <v>11995.104039167692</v>
      </c>
      <c r="J52" s="15">
        <v>9.06</v>
      </c>
      <c r="K52" s="32">
        <f t="shared" si="20"/>
        <v>0.10893512851897191</v>
      </c>
      <c r="L52" s="18">
        <f>IF(ISNUMBER(J52), $B64 * K52, "")</f>
        <v>10893.512851897191</v>
      </c>
      <c r="M52" s="31">
        <v>8.6300000000000008</v>
      </c>
      <c r="N52" s="32">
        <f t="shared" si="21"/>
        <v>5.630354957160353E-2</v>
      </c>
      <c r="O52" s="18">
        <f>IF(ISNUMBER(M52), $B64 * N52, "")</f>
        <v>5630.3549571603526</v>
      </c>
      <c r="Q52" s="33"/>
      <c r="R52" s="33"/>
    </row>
    <row r="53" spans="1:19" ht="17.25" customHeight="1" thickBot="1">
      <c r="A53" s="130" t="s">
        <v>250</v>
      </c>
      <c r="B53" s="131">
        <v>58</v>
      </c>
      <c r="C53" s="79">
        <v>5.0724637699999998E-2</v>
      </c>
      <c r="D53" s="24">
        <v>90.6</v>
      </c>
      <c r="E53" s="25">
        <f t="shared" si="18"/>
        <v>0.56206896551724128</v>
      </c>
      <c r="F53" s="104">
        <f>IF(ISNUMBER(D53), $B64 * E53, "")</f>
        <v>56206.89655172413</v>
      </c>
      <c r="G53" s="102">
        <v>78.3</v>
      </c>
      <c r="H53" s="25">
        <f t="shared" si="19"/>
        <v>0.35</v>
      </c>
      <c r="I53" s="103">
        <f>IF(ISNUMBER(G53), $B64 * H53, "")</f>
        <v>35000</v>
      </c>
      <c r="J53" s="24">
        <v>78.900000000000006</v>
      </c>
      <c r="K53" s="25">
        <f t="shared" si="20"/>
        <v>0.36034482758620701</v>
      </c>
      <c r="L53" s="104">
        <f>IF(ISNUMBER(J53), $B64 * K53, "")</f>
        <v>36034.482758620703</v>
      </c>
      <c r="M53" s="102">
        <v>79.400000000000006</v>
      </c>
      <c r="N53" s="25">
        <f t="shared" si="21"/>
        <v>0.36896551724137938</v>
      </c>
      <c r="O53" s="104">
        <f>IF(ISNUMBER(M53), $B64 * N53, "")</f>
        <v>36896.551724137935</v>
      </c>
      <c r="Q53" s="240"/>
      <c r="R53" s="241"/>
      <c r="S53" s="242"/>
    </row>
    <row r="54" spans="1:19" ht="17.25" customHeight="1">
      <c r="A54" s="161" t="s">
        <v>240</v>
      </c>
      <c r="B54" s="124">
        <v>90.3</v>
      </c>
      <c r="C54" s="76">
        <v>0.05</v>
      </c>
      <c r="D54" s="13">
        <v>88.8</v>
      </c>
      <c r="E54" s="14">
        <f>IF(ISNUMBER(D54), (D54 - $B54) / $B54, "")</f>
        <v>-1.6611295681063124E-2</v>
      </c>
      <c r="F54" s="16">
        <f>IF(ISNUMBER(D54), $B64 * E54, "")</f>
        <v>-1661.1295681063125</v>
      </c>
      <c r="G54" s="29">
        <v>88.9</v>
      </c>
      <c r="H54" s="14">
        <f>IF(ISNUMBER(G54), (G54 - $B54) / $B54, "")</f>
        <v>-1.5503875968992154E-2</v>
      </c>
      <c r="I54" s="100">
        <f>IF(ISNUMBER(G54), $B64 * H54, "")</f>
        <v>-1550.3875968992154</v>
      </c>
      <c r="J54" s="13">
        <v>88.7</v>
      </c>
      <c r="K54" s="14">
        <f>IF(ISNUMBER(J54), (J54 - $B54) / $B54, "")</f>
        <v>-1.7718715393133935E-2</v>
      </c>
      <c r="L54" s="16">
        <f>IF(ISNUMBER(J54), $B64 * K54, "")</f>
        <v>-1771.8715393133934</v>
      </c>
      <c r="M54" s="29">
        <v>88.9</v>
      </c>
      <c r="N54" s="14">
        <f>IF(ISNUMBER(M54), (M54 - $B54) / $B54, "")</f>
        <v>-1.5503875968992154E-2</v>
      </c>
      <c r="O54" s="16">
        <f>IF(ISNUMBER(M54), $B64 * N54, "")</f>
        <v>-1550.3875968992154</v>
      </c>
      <c r="Q54" s="243"/>
      <c r="R54" s="244"/>
      <c r="S54" s="245"/>
    </row>
    <row r="55" spans="1:19" ht="17.25" customHeight="1" thickBot="1">
      <c r="A55" s="162" t="s">
        <v>134</v>
      </c>
      <c r="B55" s="126">
        <v>81.400000000000006</v>
      </c>
      <c r="C55" s="77">
        <v>4.0920716099999997E-2</v>
      </c>
      <c r="D55" s="15">
        <v>81.400000000000006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81</v>
      </c>
      <c r="H55" s="32">
        <f t="shared" ref="H55:H58" si="23">IF(ISNUMBER(G55), (G55 - $B55) / $B55, "")</f>
        <v>-4.9140049140049833E-3</v>
      </c>
      <c r="I55" s="101">
        <f>IF(ISNUMBER(G55), $B64 * H55, "")</f>
        <v>-491.40049140049831</v>
      </c>
      <c r="J55" s="15">
        <v>80.900000000000006</v>
      </c>
      <c r="K55" s="32">
        <f t="shared" ref="K55:K58" si="24">IF(ISNUMBER(J55), (J55 - $B55) / $B55, "")</f>
        <v>-6.1425061425061421E-3</v>
      </c>
      <c r="L55" s="18">
        <f>IF(ISNUMBER(J55), $B64 * K55, "")</f>
        <v>-614.25061425061426</v>
      </c>
      <c r="M55" s="31">
        <v>80.5</v>
      </c>
      <c r="N55" s="32">
        <f t="shared" ref="N55:N58" si="25">IF(ISNUMBER(M55), (M55 - $B55) / $B55, "")</f>
        <v>-1.1056511056511125E-2</v>
      </c>
      <c r="O55" s="18">
        <f>IF(ISNUMBER(M55), $B64 * N55, "")</f>
        <v>-1105.6511056511126</v>
      </c>
      <c r="Q55" s="246"/>
      <c r="R55" s="247"/>
      <c r="S55" s="248"/>
    </row>
    <row r="56" spans="1:19" ht="17.25" customHeight="1" thickBot="1">
      <c r="A56" s="162" t="s">
        <v>168</v>
      </c>
      <c r="B56" s="126">
        <v>85.7</v>
      </c>
      <c r="C56" s="77">
        <v>3.8787878800000002E-2</v>
      </c>
      <c r="D56" s="15">
        <v>86.1</v>
      </c>
      <c r="E56" s="32">
        <f t="shared" si="22"/>
        <v>4.6674445740955833E-3</v>
      </c>
      <c r="F56" s="18">
        <f>IF(ISNUMBER(D56), $B64 * E56, "")</f>
        <v>466.74445740955832</v>
      </c>
      <c r="G56" s="31">
        <v>85.2</v>
      </c>
      <c r="H56" s="32">
        <f t="shared" si="23"/>
        <v>-5.8343057176196032E-3</v>
      </c>
      <c r="I56" s="101">
        <f>IF(ISNUMBER(G56), $B64 * H56, "")</f>
        <v>-583.43057176196032</v>
      </c>
      <c r="J56" s="15">
        <v>84.6</v>
      </c>
      <c r="K56" s="32">
        <f t="shared" si="24"/>
        <v>-1.2835472578763225E-2</v>
      </c>
      <c r="L56" s="18">
        <f>IF(ISNUMBER(J56), $B64 * K56, "")</f>
        <v>-1283.5472578763226</v>
      </c>
      <c r="M56" s="31">
        <v>84.2</v>
      </c>
      <c r="N56" s="32">
        <f t="shared" si="25"/>
        <v>-1.7502917152858809E-2</v>
      </c>
      <c r="O56" s="18">
        <f>IF(ISNUMBER(M56), $B64 * N56, "")</f>
        <v>-1750.2917152858809</v>
      </c>
      <c r="Q56" s="239"/>
      <c r="R56" s="239"/>
      <c r="S56" s="239"/>
    </row>
    <row r="57" spans="1:19" ht="17.25" customHeight="1" thickBot="1">
      <c r="A57" s="162" t="s">
        <v>210</v>
      </c>
      <c r="B57" s="126">
        <v>86.5</v>
      </c>
      <c r="C57" s="77">
        <v>3.3452807600000002E-2</v>
      </c>
      <c r="D57" s="15">
        <v>86.3</v>
      </c>
      <c r="E57" s="32">
        <f t="shared" si="22"/>
        <v>-2.3121387283237321E-3</v>
      </c>
      <c r="F57" s="18">
        <f>IF(ISNUMBER(D57), $B64 * E57, "")</f>
        <v>-231.2138728323732</v>
      </c>
      <c r="G57" s="31">
        <v>88.8</v>
      </c>
      <c r="H57" s="32">
        <f t="shared" si="23"/>
        <v>2.6589595375722509E-2</v>
      </c>
      <c r="I57" s="101">
        <f>IF(ISNUMBER(G57), $B64 * H57, "")</f>
        <v>2658.9595375722511</v>
      </c>
      <c r="J57" s="15">
        <v>88.5</v>
      </c>
      <c r="K57" s="32">
        <f t="shared" si="24"/>
        <v>2.3121387283236993E-2</v>
      </c>
      <c r="L57" s="18">
        <f>IF(ISNUMBER(J57), $B64 * K57, "")</f>
        <v>2312.1387283236995</v>
      </c>
      <c r="M57" s="31">
        <v>89.1</v>
      </c>
      <c r="N57" s="32">
        <f t="shared" si="25"/>
        <v>3.0057803468208025E-2</v>
      </c>
      <c r="O57" s="18">
        <f>IF(ISNUMBER(M57), $B64 * N57, "")</f>
        <v>3005.7803468208026</v>
      </c>
      <c r="Q57" s="249"/>
      <c r="R57" s="249"/>
      <c r="S57" s="249"/>
    </row>
    <row r="58" spans="1:19" ht="17.25" customHeight="1" thickBot="1">
      <c r="A58" s="163" t="s">
        <v>154</v>
      </c>
      <c r="B58" s="128">
        <v>8.76</v>
      </c>
      <c r="C58" s="78">
        <v>2.8169014100000001E-2</v>
      </c>
      <c r="D58" s="20">
        <v>8.6999999999999993</v>
      </c>
      <c r="E58" s="21">
        <f t="shared" si="22"/>
        <v>-6.8493150684932076E-3</v>
      </c>
      <c r="F58" s="22">
        <f>IF(ISNUMBER(D58), $B64 * E58, "")</f>
        <v>-684.93150684932073</v>
      </c>
      <c r="G58" s="30">
        <v>9.2899999999999991</v>
      </c>
      <c r="H58" s="21">
        <f t="shared" si="23"/>
        <v>6.0502283105022758E-2</v>
      </c>
      <c r="I58" s="105">
        <f>IF(ISNUMBER(G58), $B64 * H58, "")</f>
        <v>6050.2283105022761</v>
      </c>
      <c r="J58" s="20">
        <v>9.26</v>
      </c>
      <c r="K58" s="21">
        <f t="shared" si="24"/>
        <v>5.7077625570776259E-2</v>
      </c>
      <c r="L58" s="22">
        <f>IF(ISNUMBER(J58), $B64 * K58, "")</f>
        <v>5707.7625570776263</v>
      </c>
      <c r="M58" s="30">
        <v>9.09</v>
      </c>
      <c r="N58" s="21">
        <f t="shared" si="25"/>
        <v>3.7671232876712341E-2</v>
      </c>
      <c r="O58" s="22">
        <f>IF(ISNUMBER(M58), $B64 * N58, "")</f>
        <v>3767.1232876712343</v>
      </c>
      <c r="Q58" s="249"/>
      <c r="R58" s="249"/>
      <c r="S58" s="249"/>
    </row>
    <row r="59" spans="1:19" ht="17.25" customHeight="1" thickBot="1">
      <c r="A59" s="162" t="s">
        <v>196</v>
      </c>
      <c r="B59" s="129">
        <v>8.5500000000000007</v>
      </c>
      <c r="C59" s="80">
        <v>2.5179856099999998E-2</v>
      </c>
      <c r="D59" s="106">
        <v>8.5500000000000007</v>
      </c>
      <c r="E59" s="107">
        <f>IF(ISNUMBER(D59), (D59 - $B59) / $B59, "")</f>
        <v>0</v>
      </c>
      <c r="F59" s="108">
        <f>IF(ISNUMBER(D59), $B64 * E59, "")</f>
        <v>0</v>
      </c>
      <c r="G59" s="109">
        <v>9.2899999999999991</v>
      </c>
      <c r="H59" s="107">
        <f>IF(ISNUMBER(G59), (G59 - $B59) / $B59, "")</f>
        <v>8.6549707602338988E-2</v>
      </c>
      <c r="I59" s="110">
        <f>IF(ISNUMBER(G59), $B64 * H59, "")</f>
        <v>8654.9707602338985</v>
      </c>
      <c r="J59" s="106">
        <v>9.32</v>
      </c>
      <c r="K59" s="107">
        <f>IF(ISNUMBER(J59), (J59 - $B59) / $B59, "")</f>
        <v>9.0058479532163685E-2</v>
      </c>
      <c r="L59" s="108">
        <f>IF(ISNUMBER(J59), $B64 * K59, "")</f>
        <v>9005.8479532163692</v>
      </c>
      <c r="M59" s="109">
        <v>9.16</v>
      </c>
      <c r="N59" s="107">
        <f>IF(ISNUMBER(M59), (M59 - $B59) / $B59, "")</f>
        <v>7.1345029239766003E-2</v>
      </c>
      <c r="O59" s="108">
        <f>IF(ISNUMBER(M59), $B64 * N59, "")</f>
        <v>7134.5029239766</v>
      </c>
      <c r="Q59" s="239"/>
      <c r="R59" s="239"/>
      <c r="S59" s="239"/>
    </row>
    <row r="60" spans="1:19" ht="17.25" customHeight="1" thickBot="1">
      <c r="A60" s="162" t="s">
        <v>65</v>
      </c>
      <c r="B60" s="126">
        <v>33</v>
      </c>
      <c r="C60" s="77">
        <v>2.48447205E-2</v>
      </c>
      <c r="D60" s="15">
        <v>33.799999999999997</v>
      </c>
      <c r="E60" s="32">
        <f t="shared" ref="E60:E63" si="26">IF(ISNUMBER(D60), (D60 - $B60) / $B60, "")</f>
        <v>2.4242424242424156E-2</v>
      </c>
      <c r="F60" s="18">
        <f>IF(ISNUMBER(D60), $B64 * E60, "")</f>
        <v>2424.2424242424154</v>
      </c>
      <c r="G60" s="31">
        <v>33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33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32.799999999999997</v>
      </c>
      <c r="N60" s="32">
        <f t="shared" ref="N60:N63" si="29">IF(ISNUMBER(M60), (M60 - $B60) / $B60, "")</f>
        <v>-6.0606060606061465E-3</v>
      </c>
      <c r="O60" s="18">
        <f>IF(ISNUMBER(M60), $B64 * N60, "")</f>
        <v>-606.06060606061465</v>
      </c>
      <c r="Q60" s="239"/>
      <c r="R60" s="239"/>
      <c r="S60" s="239"/>
    </row>
    <row r="61" spans="1:19" ht="17.25" customHeight="1" thickBot="1">
      <c r="A61" s="162" t="s">
        <v>172</v>
      </c>
      <c r="B61" s="126">
        <v>4.79</v>
      </c>
      <c r="C61" s="77">
        <v>2.3504273499999999E-2</v>
      </c>
      <c r="D61" s="15">
        <v>5.38</v>
      </c>
      <c r="E61" s="32">
        <f t="shared" si="26"/>
        <v>0.12317327766179538</v>
      </c>
      <c r="F61" s="18">
        <f>IF(ISNUMBER(D61), $B64 * E61, "")</f>
        <v>12317.327766179538</v>
      </c>
      <c r="G61" s="31">
        <v>5.0599999999999996</v>
      </c>
      <c r="H61" s="32">
        <f t="shared" si="27"/>
        <v>5.6367432150313063E-2</v>
      </c>
      <c r="I61" s="101">
        <f>IF(ISNUMBER(G61), $B64 * H61, "")</f>
        <v>5636.7432150313061</v>
      </c>
      <c r="J61" s="15">
        <v>5.14</v>
      </c>
      <c r="K61" s="32">
        <f t="shared" si="28"/>
        <v>7.3068893528183645E-2</v>
      </c>
      <c r="L61" s="18">
        <f>IF(ISNUMBER(J61), $B64 * K61, "")</f>
        <v>7306.8893528183644</v>
      </c>
      <c r="M61" s="31">
        <v>5.19</v>
      </c>
      <c r="N61" s="32">
        <f t="shared" si="29"/>
        <v>8.3507306889352886E-2</v>
      </c>
      <c r="O61" s="18">
        <f>IF(ISNUMBER(M61), $B64 * N61, "")</f>
        <v>8350.7306889352894</v>
      </c>
      <c r="Q61" s="239"/>
      <c r="R61" s="239"/>
      <c r="S61" s="239"/>
    </row>
    <row r="62" spans="1:19" ht="17.25" customHeight="1">
      <c r="A62" s="162" t="s">
        <v>122</v>
      </c>
      <c r="B62" s="126">
        <v>22.5</v>
      </c>
      <c r="C62" s="77">
        <v>2.2727272699999999E-2</v>
      </c>
      <c r="D62" s="15">
        <v>25.9</v>
      </c>
      <c r="E62" s="32">
        <f t="shared" si="26"/>
        <v>0.15111111111111106</v>
      </c>
      <c r="F62" s="18">
        <f>IF(ISNUMBER(D62), $B64 * E62, "")</f>
        <v>15111.111111111106</v>
      </c>
      <c r="G62" s="31">
        <v>23.7</v>
      </c>
      <c r="H62" s="32">
        <f t="shared" si="27"/>
        <v>5.3333333333333302E-2</v>
      </c>
      <c r="I62" s="101">
        <f>IF(ISNUMBER(G62), $B64 * H62, "")</f>
        <v>5333.3333333333303</v>
      </c>
      <c r="J62" s="15">
        <v>23.8</v>
      </c>
      <c r="K62" s="32">
        <f t="shared" si="28"/>
        <v>5.777777777777781E-2</v>
      </c>
      <c r="L62" s="18">
        <f>IF(ISNUMBER(J62), $B64 * K62, "")</f>
        <v>5777.777777777781</v>
      </c>
      <c r="M62" s="31">
        <v>24.2</v>
      </c>
      <c r="N62" s="32">
        <f t="shared" si="29"/>
        <v>7.5555555555555529E-2</v>
      </c>
      <c r="O62" s="18">
        <f>IF(ISNUMBER(M62), $B64 * N62, "")</f>
        <v>7555.5555555555529</v>
      </c>
      <c r="Q62" s="228"/>
      <c r="R62" s="229"/>
      <c r="S62" s="230"/>
    </row>
    <row r="63" spans="1:19" ht="17.25" customHeight="1" thickBot="1">
      <c r="A63" s="130" t="s">
        <v>236</v>
      </c>
      <c r="B63" s="131">
        <v>18.600000000000001</v>
      </c>
      <c r="C63" s="79">
        <v>2.1978022E-2</v>
      </c>
      <c r="D63" s="24">
        <v>20.7</v>
      </c>
      <c r="E63" s="25">
        <f t="shared" si="26"/>
        <v>0.11290322580645148</v>
      </c>
      <c r="F63" s="104">
        <f>IF(ISNUMBER(D63), $B64 * E63, "")</f>
        <v>11290.322580645148</v>
      </c>
      <c r="G63" s="102">
        <v>19.2</v>
      </c>
      <c r="H63" s="25">
        <f t="shared" si="27"/>
        <v>3.2258064516128913E-2</v>
      </c>
      <c r="I63" s="103">
        <f>IF(ISNUMBER(G63), $B64 * H63, "")</f>
        <v>3225.8064516128911</v>
      </c>
      <c r="J63" s="24">
        <v>19.2</v>
      </c>
      <c r="K63" s="25">
        <f t="shared" si="28"/>
        <v>3.2258064516128913E-2</v>
      </c>
      <c r="L63" s="104">
        <f>IF(ISNUMBER(J63), $B64 * K63, "")</f>
        <v>3225.8064516128911</v>
      </c>
      <c r="M63" s="102">
        <v>19.3</v>
      </c>
      <c r="N63" s="25">
        <f t="shared" si="29"/>
        <v>3.7634408602150497E-2</v>
      </c>
      <c r="O63" s="104">
        <f>IF(ISNUMBER(M63), $B64 * N63, "")</f>
        <v>3763.4408602150497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7.7301965103517473E-2</v>
      </c>
      <c r="F64" s="28">
        <f>SUM(F44:F63)</f>
        <v>154603.93020703495</v>
      </c>
      <c r="G64" s="26" t="s">
        <v>301</v>
      </c>
      <c r="H64" s="27">
        <f>IF(COUNT(H44:H63), SUM(H44:H63) / COUNT(H44:H63), 0)</f>
        <v>5.0964226222068122E-2</v>
      </c>
      <c r="I64" s="28">
        <f>SUM(I44:I63)</f>
        <v>101928.45244413623</v>
      </c>
      <c r="J64" s="26" t="s">
        <v>301</v>
      </c>
      <c r="K64" s="27">
        <f>IF(COUNT(K44:K63), SUM(K44:K63) / COUNT(K44:K63), 0)</f>
        <v>5.357352510687826E-2</v>
      </c>
      <c r="L64" s="28">
        <f>SUM(L44:L63)</f>
        <v>107147.05021375655</v>
      </c>
      <c r="M64" s="26" t="s">
        <v>301</v>
      </c>
      <c r="N64" s="27">
        <f>IF(COUNT(N44:N63), SUM(N44:N63) / COUNT(N44:N63), 0)</f>
        <v>4.6004013280069742E-2</v>
      </c>
      <c r="O64" s="28">
        <f>SUM(O44:O63)</f>
        <v>92008.026560139479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216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45310000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3.311624E-4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2021-06-15(화) 오전 00:00</v>
      </c>
      <c r="C69" s="291"/>
      <c r="D69" s="263" t="str">
        <f>TEXT($G$1, "[$-ko-KR]yyyy-mm-dd(ddd) ") &amp; "오후 14:00"</f>
        <v>2021-06-15(화) 오후 14:00</v>
      </c>
      <c r="E69" s="264"/>
      <c r="F69" s="265"/>
      <c r="G69" s="263" t="str">
        <f>TEXT($G$1, "[$-ko-KR]yyyy-mm-dd(ddd) ") &amp; "오후 19:00"</f>
        <v>2021-06-15(화) 오후 19:00</v>
      </c>
      <c r="H69" s="264"/>
      <c r="I69" s="265"/>
      <c r="J69" s="263" t="str">
        <f>TEXT($G$1, "[$-ko-KR]yyyy-mm-dd(ddd) ") &amp; "오후 21:00"</f>
        <v>2021-06-15(화) 오후 21:00</v>
      </c>
      <c r="K69" s="264"/>
      <c r="L69" s="265"/>
      <c r="M69" s="263" t="str">
        <f>TEXT($G$1+1, "[$-ko-KR]yyyy-mm-dd(ddd) ") &amp; "오전 00:00"</f>
        <v>2021-06-16(수)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17" t="s">
        <v>58</v>
      </c>
      <c r="H70" s="218" t="s">
        <v>298</v>
      </c>
      <c r="I70" s="21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162</v>
      </c>
      <c r="B71" s="124">
        <v>760</v>
      </c>
      <c r="C71" s="76">
        <v>0.52</v>
      </c>
      <c r="D71" s="13">
        <v>855</v>
      </c>
      <c r="E71" s="14">
        <f>IF(ISNUMBER(D71), (D71 - $B71) / $B71, "")</f>
        <v>0.125</v>
      </c>
      <c r="F71" s="16">
        <f>IF(ISNUMBER(D71), $B91 * E71, "")</f>
        <v>12500</v>
      </c>
      <c r="G71" s="29">
        <v>759</v>
      </c>
      <c r="H71" s="14">
        <f>IF(ISNUMBER(G71), (G71 - $B71) / $B71, "")</f>
        <v>-1.3157894736842105E-3</v>
      </c>
      <c r="I71" s="100">
        <f>IF(ISNUMBER(G71), $B91 * H71, "")</f>
        <v>-131.57894736842104</v>
      </c>
      <c r="J71" s="13">
        <v>765</v>
      </c>
      <c r="K71" s="14">
        <f>IF(ISNUMBER(J71), (J71 - $B71) / $B71, "")</f>
        <v>6.5789473684210523E-3</v>
      </c>
      <c r="L71" s="16">
        <f>IF(ISNUMBER(J71), $B91 * K71, "")</f>
        <v>657.8947368421052</v>
      </c>
      <c r="M71" s="29">
        <v>736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49"/>
      <c r="R71" s="249"/>
      <c r="S71" s="249"/>
    </row>
    <row r="72" spans="1:19" ht="17.25" thickBot="1">
      <c r="A72" s="162" t="s">
        <v>234</v>
      </c>
      <c r="B72" s="126">
        <v>360</v>
      </c>
      <c r="C72" s="77">
        <v>0.18811881189999999</v>
      </c>
      <c r="D72" s="15">
        <v>391</v>
      </c>
      <c r="E72" s="32">
        <f t="shared" ref="E72:E75" si="30">IF(ISNUMBER(D72), (D72 - $B72) / $B72, "")</f>
        <v>8.611111111111111E-2</v>
      </c>
      <c r="F72" s="18">
        <f>IF(ISNUMBER(D72), $B91 * E72, "")</f>
        <v>8611.1111111111113</v>
      </c>
      <c r="G72" s="31">
        <v>347</v>
      </c>
      <c r="H72" s="32">
        <f t="shared" ref="H72:H75" si="31">IF(ISNUMBER(G72), (G72 - $B72) / $B72, "")</f>
        <v>-3.6111111111111108E-2</v>
      </c>
      <c r="I72" s="101">
        <f>IF(ISNUMBER(G72), $B91 * H72, "")</f>
        <v>-3611.1111111111109</v>
      </c>
      <c r="J72" s="15">
        <v>344</v>
      </c>
      <c r="K72" s="32">
        <f t="shared" ref="K72:K75" si="32">IF(ISNUMBER(J72), (J72 - $B72) / $B72, "")</f>
        <v>-4.4444444444444446E-2</v>
      </c>
      <c r="L72" s="18">
        <f>IF(ISNUMBER(J72), $B91 * K72, "")</f>
        <v>-4444.4444444444443</v>
      </c>
      <c r="M72" s="31">
        <v>345</v>
      </c>
      <c r="N72" s="32">
        <f t="shared" ref="N72:N75" si="33">IF(ISNUMBER(M72), (M72 - $B72) / $B72, "")</f>
        <v>-4.1666666666666664E-2</v>
      </c>
      <c r="O72" s="18">
        <f>IF(ISNUMBER(M72), $B91 * N72, "")</f>
        <v>-4166.6666666666661</v>
      </c>
      <c r="Q72" s="249"/>
      <c r="R72" s="249"/>
      <c r="S72" s="249"/>
    </row>
    <row r="73" spans="1:19" ht="17.25" thickBot="1">
      <c r="A73" s="162" t="s">
        <v>226</v>
      </c>
      <c r="B73" s="126">
        <v>217</v>
      </c>
      <c r="C73" s="77">
        <v>6.3725490199999998E-2</v>
      </c>
      <c r="D73" s="15">
        <v>218</v>
      </c>
      <c r="E73" s="32">
        <f t="shared" si="30"/>
        <v>4.608294930875576E-3</v>
      </c>
      <c r="F73" s="18">
        <f>IF(ISNUMBER(D73), $B91 * E73, "")</f>
        <v>460.82949308755758</v>
      </c>
      <c r="G73" s="31">
        <v>215</v>
      </c>
      <c r="H73" s="32">
        <f t="shared" si="31"/>
        <v>-9.2165898617511521E-3</v>
      </c>
      <c r="I73" s="101">
        <f>IF(ISNUMBER(G73), $B91 * H73, "")</f>
        <v>-921.65898617511516</v>
      </c>
      <c r="J73" s="15">
        <v>217</v>
      </c>
      <c r="K73" s="32">
        <f t="shared" si="32"/>
        <v>0</v>
      </c>
      <c r="L73" s="18">
        <f>IF(ISNUMBER(J73), $B91 * K73, "")</f>
        <v>0</v>
      </c>
      <c r="M73" s="31">
        <v>216</v>
      </c>
      <c r="N73" s="32">
        <f t="shared" si="33"/>
        <v>-4.608294930875576E-3</v>
      </c>
      <c r="O73" s="18">
        <f>IF(ISNUMBER(M73), $B91 * N73, "")</f>
        <v>-460.82949308755758</v>
      </c>
      <c r="Q73" s="239"/>
      <c r="R73" s="239"/>
      <c r="S73" s="239"/>
    </row>
    <row r="74" spans="1:19" ht="17.25" thickBot="1">
      <c r="A74" s="162" t="s">
        <v>252</v>
      </c>
      <c r="B74" s="126">
        <v>102</v>
      </c>
      <c r="C74" s="77">
        <v>5.3719008300000003E-2</v>
      </c>
      <c r="D74" s="15">
        <v>122</v>
      </c>
      <c r="E74" s="32">
        <f t="shared" si="30"/>
        <v>0.19607843137254902</v>
      </c>
      <c r="F74" s="18">
        <f>IF(ISNUMBER(D74), $B91 * E74, "")</f>
        <v>19607.843137254902</v>
      </c>
      <c r="G74" s="31">
        <v>113</v>
      </c>
      <c r="H74" s="32">
        <f t="shared" si="31"/>
        <v>0.10784313725490197</v>
      </c>
      <c r="I74" s="101">
        <f>IF(ISNUMBER(G74), $B91 * H74, "")</f>
        <v>10784.313725490196</v>
      </c>
      <c r="J74" s="15">
        <v>109</v>
      </c>
      <c r="K74" s="32">
        <f t="shared" si="32"/>
        <v>6.8627450980392163E-2</v>
      </c>
      <c r="L74" s="18">
        <f>IF(ISNUMBER(J74), $B91 * K74, "")</f>
        <v>6862.7450980392159</v>
      </c>
      <c r="M74" s="31">
        <v>110</v>
      </c>
      <c r="N74" s="32">
        <f t="shared" si="33"/>
        <v>7.8431372549019607E-2</v>
      </c>
      <c r="O74" s="18">
        <f>IF(ISNUMBER(M74), $B91 * N74, "")</f>
        <v>7843.1372549019607</v>
      </c>
      <c r="Q74" s="239"/>
      <c r="R74" s="239"/>
      <c r="S74" s="239"/>
    </row>
    <row r="75" spans="1:19" ht="17.25" thickBot="1">
      <c r="A75" s="163" t="s">
        <v>174</v>
      </c>
      <c r="B75" s="128">
        <v>120</v>
      </c>
      <c r="C75" s="78">
        <v>5.2631578900000003E-2</v>
      </c>
      <c r="D75" s="20">
        <v>128</v>
      </c>
      <c r="E75" s="21">
        <f t="shared" si="30"/>
        <v>6.6666666666666666E-2</v>
      </c>
      <c r="F75" s="22">
        <f>IF(ISNUMBER(D75), $B91 * E75, "")</f>
        <v>6666.666666666667</v>
      </c>
      <c r="G75" s="30">
        <v>127</v>
      </c>
      <c r="H75" s="21">
        <f t="shared" si="31"/>
        <v>5.8333333333333334E-2</v>
      </c>
      <c r="I75" s="105">
        <f>IF(ISNUMBER(G75), $B91 * H75, "")</f>
        <v>5833.333333333333</v>
      </c>
      <c r="J75" s="20">
        <v>129</v>
      </c>
      <c r="K75" s="21">
        <f t="shared" si="32"/>
        <v>7.4999999999999997E-2</v>
      </c>
      <c r="L75" s="22">
        <f>IF(ISNUMBER(J75), $B91 * K75, "")</f>
        <v>7500</v>
      </c>
      <c r="M75" s="30">
        <v>128</v>
      </c>
      <c r="N75" s="21">
        <f t="shared" si="33"/>
        <v>6.6666666666666666E-2</v>
      </c>
      <c r="O75" s="22">
        <f>IF(ISNUMBER(M75), $B91 * N75, "")</f>
        <v>6666.666666666667</v>
      </c>
      <c r="Q75" s="239"/>
      <c r="R75" s="239"/>
      <c r="S75" s="239"/>
    </row>
    <row r="76" spans="1:19" ht="17.25" thickBot="1">
      <c r="A76" s="162" t="s">
        <v>270</v>
      </c>
      <c r="B76" s="129">
        <v>338</v>
      </c>
      <c r="C76" s="80">
        <v>3.3639143699999999E-2</v>
      </c>
      <c r="D76" s="106">
        <v>336</v>
      </c>
      <c r="E76" s="107">
        <f>IF(ISNUMBER(D76), (D76 - $B76) / $B76, "")</f>
        <v>-5.9171597633136093E-3</v>
      </c>
      <c r="F76" s="108">
        <f>IF(ISNUMBER(D76), $B91 * E76, "")</f>
        <v>-591.71597633136093</v>
      </c>
      <c r="G76" s="109">
        <v>335</v>
      </c>
      <c r="H76" s="107">
        <f>IF(ISNUMBER(G76), (G76 - $B76) / $B76, "")</f>
        <v>-8.8757396449704144E-3</v>
      </c>
      <c r="I76" s="110">
        <f>IF(ISNUMBER(G76), $B91 * H76, "")</f>
        <v>-887.5739644970414</v>
      </c>
      <c r="J76" s="106">
        <v>335</v>
      </c>
      <c r="K76" s="107">
        <f>IF(ISNUMBER(J76), (J76 - $B76) / $B76, "")</f>
        <v>-8.8757396449704144E-3</v>
      </c>
      <c r="L76" s="108">
        <f>IF(ISNUMBER(J76), $B91 * K76, "")</f>
        <v>-887.5739644970414</v>
      </c>
      <c r="M76" s="109">
        <v>335</v>
      </c>
      <c r="N76" s="107">
        <f>IF(ISNUMBER(M76), (M76 - $B76) / $B76, "")</f>
        <v>-8.8757396449704144E-3</v>
      </c>
      <c r="O76" s="108">
        <f>IF(ISNUMBER(M76), $B91 * N76, "")</f>
        <v>-887.5739644970414</v>
      </c>
      <c r="Q76" s="239"/>
      <c r="R76" s="239"/>
      <c r="S76" s="239"/>
    </row>
    <row r="77" spans="1:19" ht="17.25" thickBot="1">
      <c r="A77" s="162" t="s">
        <v>80</v>
      </c>
      <c r="B77" s="126">
        <v>771</v>
      </c>
      <c r="C77" s="77">
        <v>3.3512064299999998E-2</v>
      </c>
      <c r="D77" s="15">
        <v>816</v>
      </c>
      <c r="E77" s="32">
        <f t="shared" ref="E77:E80" si="34">IF(ISNUMBER(D77), (D77 - $B77) / $B77, "")</f>
        <v>5.8365758754863814E-2</v>
      </c>
      <c r="F77" s="18">
        <f>IF(ISNUMBER(D77), $B91 * E77, "")</f>
        <v>5836.5758754863818</v>
      </c>
      <c r="G77" s="31">
        <v>812</v>
      </c>
      <c r="H77" s="32">
        <f t="shared" ref="H77:H80" si="35">IF(ISNUMBER(G77), (G77 - $B77) / $B77, "")</f>
        <v>5.3177691309987028E-2</v>
      </c>
      <c r="I77" s="101">
        <f>IF(ISNUMBER(G77), $B91 * H77, "")</f>
        <v>5317.7691309987031</v>
      </c>
      <c r="J77" s="15">
        <v>805</v>
      </c>
      <c r="K77" s="32">
        <f t="shared" ref="K77:K80" si="36">IF(ISNUMBER(J77), (J77 - $B77) / $B77, "")</f>
        <v>4.4098573281452662E-2</v>
      </c>
      <c r="L77" s="18">
        <f>IF(ISNUMBER(J77), $B91 * K77, "")</f>
        <v>4409.8573281452664</v>
      </c>
      <c r="M77" s="31">
        <v>793</v>
      </c>
      <c r="N77" s="32">
        <f t="shared" ref="N77:N80" si="37">IF(ISNUMBER(M77), (M77 - $B77) / $B77, "")</f>
        <v>2.8534370946822308E-2</v>
      </c>
      <c r="O77" s="18">
        <f>IF(ISNUMBER(M77), $B91 * N77, "")</f>
        <v>2853.437094682231</v>
      </c>
      <c r="Q77" s="239"/>
      <c r="R77" s="239"/>
      <c r="S77" s="239"/>
    </row>
    <row r="78" spans="1:19" ht="17.25" thickBot="1">
      <c r="A78" s="162" t="s">
        <v>128</v>
      </c>
      <c r="B78" s="126">
        <v>316</v>
      </c>
      <c r="C78" s="77">
        <v>3.2679738600000001E-2</v>
      </c>
      <c r="D78" s="15">
        <v>315</v>
      </c>
      <c r="E78" s="32">
        <f t="shared" si="34"/>
        <v>-3.1645569620253164E-3</v>
      </c>
      <c r="F78" s="18">
        <f>IF(ISNUMBER(D78), $B91 * E78, "")</f>
        <v>-316.45569620253161</v>
      </c>
      <c r="G78" s="31">
        <v>313</v>
      </c>
      <c r="H78" s="32">
        <f t="shared" si="35"/>
        <v>-9.4936708860759497E-3</v>
      </c>
      <c r="I78" s="101">
        <f>IF(ISNUMBER(G78), $B91 * H78, "")</f>
        <v>-949.36708860759495</v>
      </c>
      <c r="J78" s="15">
        <v>311</v>
      </c>
      <c r="K78" s="32">
        <f t="shared" si="36"/>
        <v>-1.5822784810126583E-2</v>
      </c>
      <c r="L78" s="18">
        <f>IF(ISNUMBER(J78), $B91 * K78, "")</f>
        <v>-1582.2784810126584</v>
      </c>
      <c r="M78" s="31">
        <v>307</v>
      </c>
      <c r="N78" s="32">
        <f t="shared" si="37"/>
        <v>-2.8481012658227847E-2</v>
      </c>
      <c r="O78" s="18">
        <f>IF(ISNUMBER(M78), $B91 * N78, "")</f>
        <v>-2848.1012658227846</v>
      </c>
      <c r="Q78" s="239"/>
      <c r="R78" s="239"/>
      <c r="S78" s="239"/>
    </row>
    <row r="79" spans="1:19" ht="17.25" thickBot="1">
      <c r="A79" s="162" t="s">
        <v>61</v>
      </c>
      <c r="B79" s="126">
        <v>816</v>
      </c>
      <c r="C79" s="77">
        <v>2.5125628099999998E-2</v>
      </c>
      <c r="D79" s="15">
        <v>831</v>
      </c>
      <c r="E79" s="32">
        <f t="shared" si="34"/>
        <v>1.8382352941176471E-2</v>
      </c>
      <c r="F79" s="18">
        <f>IF(ISNUMBER(D79), $B91 * E79, "")</f>
        <v>1838.2352941176471</v>
      </c>
      <c r="G79" s="31">
        <v>811</v>
      </c>
      <c r="H79" s="32">
        <f t="shared" si="35"/>
        <v>-6.1274509803921568E-3</v>
      </c>
      <c r="I79" s="101">
        <f>IF(ISNUMBER(G79), $B91 * H79, "")</f>
        <v>-612.74509803921569</v>
      </c>
      <c r="J79" s="15">
        <v>805</v>
      </c>
      <c r="K79" s="32">
        <f t="shared" si="36"/>
        <v>-1.3480392156862746E-2</v>
      </c>
      <c r="L79" s="18">
        <f>IF(ISNUMBER(J79), $B91 * K79, "")</f>
        <v>-1348.0392156862745</v>
      </c>
      <c r="M79" s="31">
        <v>802</v>
      </c>
      <c r="N79" s="32">
        <f t="shared" si="37"/>
        <v>-1.7156862745098041E-2</v>
      </c>
      <c r="O79" s="18">
        <f>IF(ISNUMBER(M79), $B91 * N79, "")</f>
        <v>-1715.686274509804</v>
      </c>
      <c r="Q79" s="33"/>
      <c r="R79" s="33"/>
    </row>
    <row r="80" spans="1:19" ht="17.25" thickBot="1">
      <c r="A80" s="130" t="s">
        <v>284</v>
      </c>
      <c r="B80" s="131">
        <v>206</v>
      </c>
      <c r="C80" s="79">
        <v>2.4875621899999999E-2</v>
      </c>
      <c r="D80" s="24">
        <v>208</v>
      </c>
      <c r="E80" s="25">
        <f t="shared" si="34"/>
        <v>9.7087378640776691E-3</v>
      </c>
      <c r="F80" s="104">
        <f>IF(ISNUMBER(D80), $B91 * E80, "")</f>
        <v>970.87378640776694</v>
      </c>
      <c r="G80" s="102">
        <v>205</v>
      </c>
      <c r="H80" s="25">
        <f t="shared" si="35"/>
        <v>-4.8543689320388345E-3</v>
      </c>
      <c r="I80" s="103">
        <f>IF(ISNUMBER(G80), $B91 * H80, "")</f>
        <v>-485.43689320388347</v>
      </c>
      <c r="J80" s="24">
        <v>205</v>
      </c>
      <c r="K80" s="25">
        <f t="shared" si="36"/>
        <v>-4.8543689320388345E-3</v>
      </c>
      <c r="L80" s="104">
        <f>IF(ISNUMBER(J80), $B91 * K80, "")</f>
        <v>-485.43689320388347</v>
      </c>
      <c r="M80" s="102">
        <v>204</v>
      </c>
      <c r="N80" s="25">
        <f t="shared" si="37"/>
        <v>-9.7087378640776691E-3</v>
      </c>
      <c r="O80" s="104">
        <f>IF(ISNUMBER(M80), $B91 * N80, "")</f>
        <v>-970.87378640776694</v>
      </c>
      <c r="Q80" s="240"/>
      <c r="R80" s="241"/>
      <c r="S80" s="242"/>
    </row>
    <row r="81" spans="1:19">
      <c r="A81" s="161" t="s">
        <v>296</v>
      </c>
      <c r="B81" s="124">
        <v>380</v>
      </c>
      <c r="C81" s="76">
        <v>2.4258760099999999E-2</v>
      </c>
      <c r="D81" s="13">
        <v>377</v>
      </c>
      <c r="E81" s="14">
        <f>IF(ISNUMBER(D81), (D81 - $B81) / $B81, "")</f>
        <v>-7.8947368421052634E-3</v>
      </c>
      <c r="F81" s="16">
        <f>IF(ISNUMBER(D81), $B91 * E81, "")</f>
        <v>-789.47368421052636</v>
      </c>
      <c r="G81" s="29">
        <v>374</v>
      </c>
      <c r="H81" s="14">
        <f>IF(ISNUMBER(G81), (G81 - $B81) / $B81, "")</f>
        <v>-1.5789473684210527E-2</v>
      </c>
      <c r="I81" s="100">
        <f>IF(ISNUMBER(G81), $B91 * H81, "")</f>
        <v>-1578.9473684210527</v>
      </c>
      <c r="J81" s="13">
        <v>374</v>
      </c>
      <c r="K81" s="14">
        <f>IF(ISNUMBER(J81), (J81 - $B81) / $B81, "")</f>
        <v>-1.5789473684210527E-2</v>
      </c>
      <c r="L81" s="16">
        <f>IF(ISNUMBER(J81), $B91 * K81, "")</f>
        <v>-1578.9473684210527</v>
      </c>
      <c r="M81" s="29">
        <v>369</v>
      </c>
      <c r="N81" s="14">
        <f>IF(ISNUMBER(M81), (M81 - $B81) / $B81, "")</f>
        <v>-2.8947368421052631E-2</v>
      </c>
      <c r="O81" s="16">
        <f>IF(ISNUMBER(M81), $B91 * N81, "")</f>
        <v>-2894.7368421052633</v>
      </c>
      <c r="Q81" s="243"/>
      <c r="R81" s="244"/>
      <c r="S81" s="245"/>
    </row>
    <row r="82" spans="1:19" ht="17.25" thickBot="1">
      <c r="A82" s="162" t="s">
        <v>132</v>
      </c>
      <c r="B82" s="126">
        <v>132</v>
      </c>
      <c r="C82" s="77">
        <v>2.3255814E-2</v>
      </c>
      <c r="D82" s="15">
        <v>130</v>
      </c>
      <c r="E82" s="32">
        <f t="shared" ref="E82:E85" si="38">IF(ISNUMBER(D82), (D82 - $B82) / $B82, "")</f>
        <v>-1.5151515151515152E-2</v>
      </c>
      <c r="F82" s="18">
        <f>IF(ISNUMBER(D82), $B91 * E82, "")</f>
        <v>-1515.1515151515152</v>
      </c>
      <c r="G82" s="31">
        <v>129</v>
      </c>
      <c r="H82" s="32">
        <f t="shared" ref="H82:H85" si="39">IF(ISNUMBER(G82), (G82 - $B82) / $B82, "")</f>
        <v>-2.2727272727272728E-2</v>
      </c>
      <c r="I82" s="101">
        <f>IF(ISNUMBER(G82), $B91 * H82, "")</f>
        <v>-2272.727272727273</v>
      </c>
      <c r="J82" s="15">
        <v>129</v>
      </c>
      <c r="K82" s="32">
        <f t="shared" ref="K82:K85" si="40">IF(ISNUMBER(J82), (J82 - $B82) / $B82, "")</f>
        <v>-2.2727272727272728E-2</v>
      </c>
      <c r="L82" s="18">
        <f>IF(ISNUMBER(J82), $B91 * K82, "")</f>
        <v>-2272.727272727273</v>
      </c>
      <c r="M82" s="31">
        <v>129</v>
      </c>
      <c r="N82" s="32">
        <f t="shared" ref="N82:N85" si="41">IF(ISNUMBER(M82), (M82 - $B82) / $B82, "")</f>
        <v>-2.2727272727272728E-2</v>
      </c>
      <c r="O82" s="18">
        <f>IF(ISNUMBER(M82), $B91 * N82, "")</f>
        <v>-2272.727272727273</v>
      </c>
      <c r="Q82" s="246"/>
      <c r="R82" s="247"/>
      <c r="S82" s="248"/>
    </row>
    <row r="83" spans="1:19" ht="17.25" thickBot="1">
      <c r="A83" s="162" t="s">
        <v>57</v>
      </c>
      <c r="B83" s="126">
        <v>194</v>
      </c>
      <c r="C83" s="77">
        <v>2.10526316E-2</v>
      </c>
      <c r="D83" s="15">
        <v>198</v>
      </c>
      <c r="E83" s="32">
        <f t="shared" si="38"/>
        <v>2.0618556701030927E-2</v>
      </c>
      <c r="F83" s="18">
        <f>IF(ISNUMBER(D83), $B91 * E83, "")</f>
        <v>2061.855670103093</v>
      </c>
      <c r="G83" s="31">
        <v>197</v>
      </c>
      <c r="H83" s="32">
        <f t="shared" si="39"/>
        <v>1.5463917525773196E-2</v>
      </c>
      <c r="I83" s="101">
        <f>IF(ISNUMBER(G83), $B91 * H83, "")</f>
        <v>1546.3917525773197</v>
      </c>
      <c r="J83" s="15">
        <v>196</v>
      </c>
      <c r="K83" s="32">
        <f t="shared" si="40"/>
        <v>1.0309278350515464E-2</v>
      </c>
      <c r="L83" s="18">
        <f>IF(ISNUMBER(J83), $B91 * K83, "")</f>
        <v>1030.9278350515465</v>
      </c>
      <c r="M83" s="31">
        <v>197</v>
      </c>
      <c r="N83" s="32">
        <f t="shared" si="41"/>
        <v>1.5463917525773196E-2</v>
      </c>
      <c r="O83" s="18">
        <f>IF(ISNUMBER(M83), $B91 * N83, "")</f>
        <v>1546.3917525773197</v>
      </c>
      <c r="Q83" s="239"/>
      <c r="R83" s="239"/>
      <c r="S83" s="239"/>
    </row>
    <row r="84" spans="1:19" ht="17.25" thickBot="1">
      <c r="A84" s="162" t="s">
        <v>116</v>
      </c>
      <c r="B84" s="126">
        <v>323</v>
      </c>
      <c r="C84" s="77">
        <v>1.8927444799999998E-2</v>
      </c>
      <c r="D84" s="15">
        <v>325</v>
      </c>
      <c r="E84" s="32">
        <f t="shared" si="38"/>
        <v>6.1919504643962852E-3</v>
      </c>
      <c r="F84" s="18">
        <f>IF(ISNUMBER(D84), $B91 * E84, "")</f>
        <v>619.19504643962853</v>
      </c>
      <c r="G84" s="31">
        <v>321</v>
      </c>
      <c r="H84" s="32">
        <f t="shared" si="39"/>
        <v>-6.1919504643962852E-3</v>
      </c>
      <c r="I84" s="101">
        <f>IF(ISNUMBER(G84), $B91 * H84, "")</f>
        <v>-619.19504643962853</v>
      </c>
      <c r="J84" s="15">
        <v>321</v>
      </c>
      <c r="K84" s="32">
        <f t="shared" si="40"/>
        <v>-6.1919504643962852E-3</v>
      </c>
      <c r="L84" s="18">
        <f>IF(ISNUMBER(J84), $B91 * K84, "")</f>
        <v>-619.19504643962853</v>
      </c>
      <c r="M84" s="31">
        <v>318</v>
      </c>
      <c r="N84" s="32">
        <f t="shared" si="41"/>
        <v>-1.5479876160990712E-2</v>
      </c>
      <c r="O84" s="18">
        <f>IF(ISNUMBER(M84), $B91 * N84, "")</f>
        <v>-1547.9876160990711</v>
      </c>
      <c r="Q84" s="249"/>
      <c r="R84" s="249"/>
      <c r="S84" s="249"/>
    </row>
    <row r="85" spans="1:19" ht="17.25" thickBot="1">
      <c r="A85" s="163" t="s">
        <v>54</v>
      </c>
      <c r="B85" s="128">
        <v>229</v>
      </c>
      <c r="C85" s="78">
        <v>1.32743363E-2</v>
      </c>
      <c r="D85" s="20">
        <v>239</v>
      </c>
      <c r="E85" s="21">
        <f t="shared" si="38"/>
        <v>4.3668122270742356E-2</v>
      </c>
      <c r="F85" s="22">
        <f>IF(ISNUMBER(D85), $B91 * E85, "")</f>
        <v>4366.812227074236</v>
      </c>
      <c r="G85" s="30">
        <v>240</v>
      </c>
      <c r="H85" s="21">
        <f t="shared" si="39"/>
        <v>4.8034934497816595E-2</v>
      </c>
      <c r="I85" s="105">
        <f>IF(ISNUMBER(G85), $B91 * H85, "")</f>
        <v>4803.4934497816594</v>
      </c>
      <c r="J85" s="20">
        <v>240</v>
      </c>
      <c r="K85" s="21">
        <f t="shared" si="40"/>
        <v>4.8034934497816595E-2</v>
      </c>
      <c r="L85" s="22">
        <f>IF(ISNUMBER(J85), $B91 * K85, "")</f>
        <v>4803.4934497816594</v>
      </c>
      <c r="M85" s="30">
        <v>246</v>
      </c>
      <c r="N85" s="21">
        <f t="shared" si="41"/>
        <v>7.4235807860262015E-2</v>
      </c>
      <c r="O85" s="22">
        <f>IF(ISNUMBER(M85), $B91 * N85, "")</f>
        <v>7423.5807860262012</v>
      </c>
      <c r="Q85" s="249"/>
      <c r="R85" s="249"/>
      <c r="S85" s="249"/>
    </row>
    <row r="86" spans="1:19" ht="17.25" thickBot="1">
      <c r="A86" s="162" t="s">
        <v>148</v>
      </c>
      <c r="B86" s="129">
        <v>102</v>
      </c>
      <c r="C86" s="80">
        <v>9.9009900999999997E-3</v>
      </c>
      <c r="D86" s="106">
        <v>101</v>
      </c>
      <c r="E86" s="107">
        <f>IF(ISNUMBER(D86), (D86 - $B86) / $B86, "")</f>
        <v>-9.8039215686274508E-3</v>
      </c>
      <c r="F86" s="108">
        <f>IF(ISNUMBER(D86), $B91 * E86, "")</f>
        <v>-980.39215686274508</v>
      </c>
      <c r="G86" s="109">
        <v>102</v>
      </c>
      <c r="H86" s="107">
        <f>IF(ISNUMBER(G86), (G86 - $B86) / $B86, "")</f>
        <v>0</v>
      </c>
      <c r="I86" s="110">
        <f>IF(ISNUMBER(G86), $B91 * H86, "")</f>
        <v>0</v>
      </c>
      <c r="J86" s="106">
        <v>100</v>
      </c>
      <c r="K86" s="107">
        <f>IF(ISNUMBER(J86), (J86 - $B86) / $B86, "")</f>
        <v>-1.9607843137254902E-2</v>
      </c>
      <c r="L86" s="108">
        <f>IF(ISNUMBER(J86), $B91 * K86, "")</f>
        <v>-1960.7843137254902</v>
      </c>
      <c r="M86" s="109">
        <v>98.2</v>
      </c>
      <c r="N86" s="107">
        <f>IF(ISNUMBER(M86), (M86 - $B86) / $B86, "")</f>
        <v>-3.7254901960784285E-2</v>
      </c>
      <c r="O86" s="108">
        <f>IF(ISNUMBER(M86), $B91 * N86, "")</f>
        <v>-3725.4901960784287</v>
      </c>
      <c r="Q86" s="239"/>
      <c r="R86" s="239"/>
      <c r="S86" s="239"/>
    </row>
    <row r="87" spans="1:19" ht="17.25" thickBot="1">
      <c r="A87" s="162" t="s">
        <v>182</v>
      </c>
      <c r="B87" s="126">
        <v>237</v>
      </c>
      <c r="C87" s="77">
        <v>8.5106382999999997E-3</v>
      </c>
      <c r="D87" s="15">
        <v>236</v>
      </c>
      <c r="E87" s="32">
        <f t="shared" ref="E87:E90" si="42">IF(ISNUMBER(D87), (D87 - $B87) / $B87, "")</f>
        <v>-4.2194092827004216E-3</v>
      </c>
      <c r="F87" s="18">
        <f>IF(ISNUMBER(D87), $B91 * E87, "")</f>
        <v>-421.94092827004215</v>
      </c>
      <c r="G87" s="31">
        <v>235</v>
      </c>
      <c r="H87" s="32">
        <f t="shared" ref="H87:H90" si="43">IF(ISNUMBER(G87), (G87 - $B87) / $B87, "")</f>
        <v>-8.4388185654008432E-3</v>
      </c>
      <c r="I87" s="101">
        <f>IF(ISNUMBER(G87), $B91 * H87, "")</f>
        <v>-843.8818565400843</v>
      </c>
      <c r="J87" s="15">
        <v>234</v>
      </c>
      <c r="K87" s="32">
        <f t="shared" ref="K87:K90" si="44">IF(ISNUMBER(J87), (J87 - $B87) / $B87, "")</f>
        <v>-1.2658227848101266E-2</v>
      </c>
      <c r="L87" s="18">
        <f>IF(ISNUMBER(J87), $B91 * K87, "")</f>
        <v>-1265.8227848101264</v>
      </c>
      <c r="M87" s="31">
        <v>234</v>
      </c>
      <c r="N87" s="32">
        <f t="shared" ref="N87:N90" si="45">IF(ISNUMBER(M87), (M87 - $B87) / $B87, "")</f>
        <v>-1.2658227848101266E-2</v>
      </c>
      <c r="O87" s="18">
        <f>IF(ISNUMBER(M87), $B91 * N87, "")</f>
        <v>-1265.8227848101264</v>
      </c>
      <c r="Q87" s="239"/>
      <c r="R87" s="239"/>
      <c r="S87" s="239"/>
    </row>
    <row r="88" spans="1:19" ht="17.25" thickBot="1">
      <c r="A88" s="162" t="s">
        <v>136</v>
      </c>
      <c r="B88" s="126">
        <v>125</v>
      </c>
      <c r="C88" s="77">
        <v>8.0645161000000003E-3</v>
      </c>
      <c r="D88" s="15">
        <v>129</v>
      </c>
      <c r="E88" s="32">
        <f t="shared" si="42"/>
        <v>3.2000000000000001E-2</v>
      </c>
      <c r="F88" s="18">
        <f>IF(ISNUMBER(D88), $B91 * E88, "")</f>
        <v>3200</v>
      </c>
      <c r="G88" s="31">
        <v>128</v>
      </c>
      <c r="H88" s="32">
        <f t="shared" si="43"/>
        <v>2.4E-2</v>
      </c>
      <c r="I88" s="101">
        <f>IF(ISNUMBER(G88), $B91 * H88, "")</f>
        <v>2400</v>
      </c>
      <c r="J88" s="15">
        <v>129</v>
      </c>
      <c r="K88" s="32">
        <f t="shared" si="44"/>
        <v>3.2000000000000001E-2</v>
      </c>
      <c r="L88" s="18">
        <f>IF(ISNUMBER(J88), $B91 * K88, "")</f>
        <v>3200</v>
      </c>
      <c r="M88" s="31">
        <v>126</v>
      </c>
      <c r="N88" s="32">
        <f t="shared" si="45"/>
        <v>8.0000000000000002E-3</v>
      </c>
      <c r="O88" s="18">
        <f>IF(ISNUMBER(M88), $B91 * N88, "")</f>
        <v>800</v>
      </c>
      <c r="Q88" s="239"/>
      <c r="R88" s="239"/>
      <c r="S88" s="239"/>
    </row>
    <row r="89" spans="1:19">
      <c r="A89" s="162" t="s">
        <v>120</v>
      </c>
      <c r="B89" s="126">
        <v>139</v>
      </c>
      <c r="C89" s="77">
        <v>7.2463768E-3</v>
      </c>
      <c r="D89" s="15">
        <v>136</v>
      </c>
      <c r="E89" s="32">
        <f t="shared" si="42"/>
        <v>-2.1582733812949641E-2</v>
      </c>
      <c r="F89" s="18">
        <f>IF(ISNUMBER(D89), $B91 * E89, "")</f>
        <v>-2158.2733812949641</v>
      </c>
      <c r="G89" s="31">
        <v>136</v>
      </c>
      <c r="H89" s="32">
        <f t="shared" si="43"/>
        <v>-2.1582733812949641E-2</v>
      </c>
      <c r="I89" s="101">
        <f>IF(ISNUMBER(G89), $B91 * H89, "")</f>
        <v>-2158.2733812949641</v>
      </c>
      <c r="J89" s="15">
        <v>136</v>
      </c>
      <c r="K89" s="32">
        <f t="shared" si="44"/>
        <v>-2.1582733812949641E-2</v>
      </c>
      <c r="L89" s="18">
        <f>IF(ISNUMBER(J89), $B91 * K89, "")</f>
        <v>-2158.2733812949641</v>
      </c>
      <c r="M89" s="31">
        <v>135</v>
      </c>
      <c r="N89" s="32">
        <f t="shared" si="45"/>
        <v>-2.8776978417266189E-2</v>
      </c>
      <c r="O89" s="18">
        <f>IF(ISNUMBER(M89), $B91 * N89, "")</f>
        <v>-2877.6978417266187</v>
      </c>
      <c r="Q89" s="228"/>
      <c r="R89" s="229"/>
      <c r="S89" s="230"/>
    </row>
    <row r="90" spans="1:19" ht="17.25" thickBot="1">
      <c r="A90" s="130" t="s">
        <v>256</v>
      </c>
      <c r="B90" s="131">
        <v>147</v>
      </c>
      <c r="C90" s="79">
        <v>6.8493151000000004E-3</v>
      </c>
      <c r="D90" s="24">
        <v>148</v>
      </c>
      <c r="E90" s="25">
        <f t="shared" si="42"/>
        <v>6.8027210884353739E-3</v>
      </c>
      <c r="F90" s="104">
        <f>IF(ISNUMBER(D90), $B91 * E90, "")</f>
        <v>680.27210884353735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148</v>
      </c>
      <c r="K90" s="25">
        <f t="shared" si="44"/>
        <v>6.8027210884353739E-3</v>
      </c>
      <c r="L90" s="104">
        <f>IF(ISNUMBER(J90), $B91 * K90, "")</f>
        <v>680.27210884353735</v>
      </c>
      <c r="M90" s="102">
        <v>150</v>
      </c>
      <c r="N90" s="25">
        <f t="shared" si="45"/>
        <v>2.0408163265306121E-2</v>
      </c>
      <c r="O90" s="104">
        <f>IF(ISNUMBER(M90), $B91 * N90, "")</f>
        <v>2040.8163265306121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3.0323433539134425E-2</v>
      </c>
      <c r="F91" s="28">
        <f>SUM(F71:F90)</f>
        <v>60646.867078268842</v>
      </c>
      <c r="G91" s="26" t="s">
        <v>301</v>
      </c>
      <c r="H91" s="27">
        <f>IF(COUNT(H71:H90), SUM(H71:H90) / COUNT(H71:H90), 0)</f>
        <v>7.4662661344561424E-3</v>
      </c>
      <c r="I91" s="28">
        <f>SUM(I71:I90)</f>
        <v>14932.532268912288</v>
      </c>
      <c r="J91" s="26" t="s">
        <v>301</v>
      </c>
      <c r="K91" s="27">
        <f>IF(COUNT(K71:K90), SUM(K71:K90) / COUNT(K71:K90), 0)</f>
        <v>5.2708336952202459E-3</v>
      </c>
      <c r="L91" s="28">
        <f>SUM(L71:L90)</f>
        <v>10541.667390440492</v>
      </c>
      <c r="M91" s="26" t="s">
        <v>301</v>
      </c>
      <c r="N91" s="27">
        <f>IF(COUNT(N71:N90), SUM(N71:N90) / COUNT(N71:N90), 0)</f>
        <v>1.9097057000224145E-4</v>
      </c>
      <c r="O91" s="28">
        <f>SUM(O71:O90)</f>
        <v>381.94114000448326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216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45310000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3.311624E-4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2021-06-15(화) 오전 00:00</v>
      </c>
      <c r="C96" s="291"/>
      <c r="D96" s="263" t="str">
        <f>TEXT($G$1, "[$-ko-KR]yyyy-mm-dd(ddd) ") &amp; "오후 14:00"</f>
        <v>2021-06-15(화) 오후 14:00</v>
      </c>
      <c r="E96" s="264"/>
      <c r="F96" s="265"/>
      <c r="G96" s="263" t="str">
        <f>TEXT($G$1, "[$-ko-KR]yyyy-mm-dd(ddd) ") &amp; "오후 19:00"</f>
        <v>2021-06-15(화) 오후 19:00</v>
      </c>
      <c r="H96" s="264"/>
      <c r="I96" s="265"/>
      <c r="J96" s="263" t="str">
        <f>TEXT($G$1, "[$-ko-KR]yyyy-mm-dd(ddd) ") &amp; "오후 21:00"</f>
        <v>2021-06-15(화) 오후 21:00</v>
      </c>
      <c r="K96" s="264"/>
      <c r="L96" s="265"/>
      <c r="M96" s="263" t="str">
        <f>TEXT($G$1+1, "[$-ko-KR]yyyy-mm-dd(ddd) ") &amp; "오전 00:00"</f>
        <v>2021-06-16(수)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17" t="s">
        <v>58</v>
      </c>
      <c r="H97" s="218" t="s">
        <v>298</v>
      </c>
      <c r="I97" s="21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162</v>
      </c>
      <c r="B98" s="124">
        <v>760</v>
      </c>
      <c r="C98" s="76">
        <v>0.52</v>
      </c>
      <c r="D98" s="13">
        <v>855</v>
      </c>
      <c r="E98" s="14">
        <f>IF(ISNUMBER(D98), (D98 - $B98) / $B98, "")</f>
        <v>0.125</v>
      </c>
      <c r="F98" s="16">
        <f>IF(ISNUMBER(D98), $B118 * E98, "")</f>
        <v>12500</v>
      </c>
      <c r="G98" s="29">
        <v>759</v>
      </c>
      <c r="H98" s="14">
        <f>IF(ISNUMBER(G98), (G98 - $B98) / $B98, "")</f>
        <v>-1.3157894736842105E-3</v>
      </c>
      <c r="I98" s="100">
        <f>IF(ISNUMBER(G98), $B118 * H98, "")</f>
        <v>-131.57894736842104</v>
      </c>
      <c r="J98" s="13">
        <v>765</v>
      </c>
      <c r="K98" s="14">
        <f>IF(ISNUMBER(J98), (J98 - $B98) / $B98, "")</f>
        <v>6.5789473684210523E-3</v>
      </c>
      <c r="L98" s="16">
        <f>IF(ISNUMBER(J98), $B118 * K98, "")</f>
        <v>657.8947368421052</v>
      </c>
      <c r="M98" s="29">
        <v>736</v>
      </c>
      <c r="N98" s="14">
        <f>IF(ISNUMBER(M98), (M98 - $B98) / $B98, "")</f>
        <v>-3.1578947368421054E-2</v>
      </c>
      <c r="O98" s="16">
        <f>IF(ISNUMBER(M98), $B118 * N98, "")</f>
        <v>-3157.8947368421054</v>
      </c>
      <c r="Q98" s="249"/>
      <c r="R98" s="249"/>
      <c r="S98" s="249"/>
    </row>
    <row r="99" spans="1:19" ht="17.25" thickBot="1">
      <c r="A99" s="162" t="s">
        <v>198</v>
      </c>
      <c r="B99" s="126">
        <v>13.7</v>
      </c>
      <c r="C99" s="77">
        <v>0.22321428569999999</v>
      </c>
      <c r="D99" s="15">
        <v>15.5</v>
      </c>
      <c r="E99" s="32">
        <f t="shared" ref="E99:E102" si="46">IF(ISNUMBER(D99), (D99 - $B99) / $B99, "")</f>
        <v>0.13138686131386867</v>
      </c>
      <c r="F99" s="18">
        <f>IF(ISNUMBER(D99), $B118 * E99, "")</f>
        <v>13138.686131386867</v>
      </c>
      <c r="G99" s="31">
        <v>15.6</v>
      </c>
      <c r="H99" s="32">
        <f t="shared" ref="H99:H102" si="47">IF(ISNUMBER(G99), (G99 - $B99) / $B99, "")</f>
        <v>0.13868613138686134</v>
      </c>
      <c r="I99" s="101">
        <f>IF(ISNUMBER(G99), $B118 * H99, "")</f>
        <v>13868.613138686134</v>
      </c>
      <c r="J99" s="15">
        <v>16.2</v>
      </c>
      <c r="K99" s="32">
        <f t="shared" ref="K99:K102" si="48">IF(ISNUMBER(J99), (J99 - $B99) / $B99, "")</f>
        <v>0.18248175182481752</v>
      </c>
      <c r="L99" s="18">
        <f>IF(ISNUMBER(J99), $B118 * K99, "")</f>
        <v>18248.175182481751</v>
      </c>
      <c r="M99" s="31">
        <v>15.3</v>
      </c>
      <c r="N99" s="32">
        <f t="shared" ref="N99:N102" si="49">IF(ISNUMBER(M99), (M99 - $B99) / $B99, "")</f>
        <v>0.11678832116788332</v>
      </c>
      <c r="O99" s="18">
        <f>IF(ISNUMBER(M99), $B118 * N99, "")</f>
        <v>11678.832116788331</v>
      </c>
      <c r="Q99" s="249"/>
      <c r="R99" s="249"/>
      <c r="S99" s="249"/>
    </row>
    <row r="100" spans="1:19" ht="17.25" thickBot="1">
      <c r="A100" s="162" t="s">
        <v>234</v>
      </c>
      <c r="B100" s="126">
        <v>360</v>
      </c>
      <c r="C100" s="77">
        <v>0.18811881189999999</v>
      </c>
      <c r="D100" s="15">
        <v>391</v>
      </c>
      <c r="E100" s="32">
        <f t="shared" si="46"/>
        <v>8.611111111111111E-2</v>
      </c>
      <c r="F100" s="18">
        <f>IF(ISNUMBER(D100), $B118 * E100, "")</f>
        <v>8611.1111111111113</v>
      </c>
      <c r="G100" s="31">
        <v>347</v>
      </c>
      <c r="H100" s="32">
        <f t="shared" si="47"/>
        <v>-3.6111111111111108E-2</v>
      </c>
      <c r="I100" s="101">
        <f>IF(ISNUMBER(G100), $B118 * H100, "")</f>
        <v>-3611.1111111111109</v>
      </c>
      <c r="J100" s="15">
        <v>344</v>
      </c>
      <c r="K100" s="32">
        <f t="shared" si="48"/>
        <v>-4.4444444444444446E-2</v>
      </c>
      <c r="L100" s="18">
        <f>IF(ISNUMBER(J100), $B118 * K100, "")</f>
        <v>-4444.4444444444443</v>
      </c>
      <c r="M100" s="31">
        <v>345</v>
      </c>
      <c r="N100" s="32">
        <f t="shared" si="49"/>
        <v>-4.1666666666666664E-2</v>
      </c>
      <c r="O100" s="18">
        <f>IF(ISNUMBER(M100), $B118 * N100, "")</f>
        <v>-4166.6666666666661</v>
      </c>
      <c r="Q100" s="239"/>
      <c r="R100" s="239"/>
      <c r="S100" s="239"/>
    </row>
    <row r="101" spans="1:19" ht="17.25" thickBot="1">
      <c r="A101" s="162" t="s">
        <v>238</v>
      </c>
      <c r="B101" s="126">
        <v>96.1</v>
      </c>
      <c r="C101" s="77">
        <v>0.1454112038</v>
      </c>
      <c r="D101" s="15">
        <v>99</v>
      </c>
      <c r="E101" s="32">
        <f t="shared" si="46"/>
        <v>3.0176899063475607E-2</v>
      </c>
      <c r="F101" s="18">
        <f>IF(ISNUMBER(D101), $B118 * E101, "")</f>
        <v>3017.6899063475607</v>
      </c>
      <c r="G101" s="31">
        <v>94.6</v>
      </c>
      <c r="H101" s="32">
        <f t="shared" si="47"/>
        <v>-1.5608740894901146E-2</v>
      </c>
      <c r="I101" s="101">
        <f>IF(ISNUMBER(G101), $B118 * H101, "")</f>
        <v>-1560.8740894901146</v>
      </c>
      <c r="J101" s="15">
        <v>94.6</v>
      </c>
      <c r="K101" s="32">
        <f t="shared" si="48"/>
        <v>-1.5608740894901146E-2</v>
      </c>
      <c r="L101" s="18">
        <f>IF(ISNUMBER(J101), $B118 * K101, "")</f>
        <v>-1560.8740894901146</v>
      </c>
      <c r="M101" s="31">
        <v>93.4</v>
      </c>
      <c r="N101" s="32">
        <f t="shared" si="49"/>
        <v>-2.8095733610821943E-2</v>
      </c>
      <c r="O101" s="18">
        <f>IF(ISNUMBER(M101), $B118 * N101, "")</f>
        <v>-2809.5733610821944</v>
      </c>
      <c r="Q101" s="239"/>
      <c r="R101" s="239"/>
      <c r="S101" s="239"/>
    </row>
    <row r="102" spans="1:19" ht="17.25" thickBot="1">
      <c r="A102" s="163" t="s">
        <v>218</v>
      </c>
      <c r="B102" s="128">
        <v>5.8</v>
      </c>
      <c r="C102" s="78">
        <v>0.14398422089999999</v>
      </c>
      <c r="D102" s="20">
        <v>6.9</v>
      </c>
      <c r="E102" s="21">
        <f t="shared" si="46"/>
        <v>0.1896551724137932</v>
      </c>
      <c r="F102" s="22">
        <f>IF(ISNUMBER(D102), $B118 * E102, "")</f>
        <v>18965.517241379319</v>
      </c>
      <c r="G102" s="30">
        <v>6.04</v>
      </c>
      <c r="H102" s="21">
        <f t="shared" si="47"/>
        <v>4.1379310344827627E-2</v>
      </c>
      <c r="I102" s="105">
        <f>IF(ISNUMBER(G102), $B118 * H102, "")</f>
        <v>4137.9310344827627</v>
      </c>
      <c r="J102" s="20">
        <v>6.03</v>
      </c>
      <c r="K102" s="21">
        <f t="shared" si="48"/>
        <v>3.9655172413793176E-2</v>
      </c>
      <c r="L102" s="22">
        <f>IF(ISNUMBER(J102), $B118 * K102, "")</f>
        <v>3965.5172413793175</v>
      </c>
      <c r="M102" s="30">
        <v>6.12</v>
      </c>
      <c r="N102" s="21">
        <f t="shared" si="49"/>
        <v>5.5172413793103496E-2</v>
      </c>
      <c r="O102" s="22">
        <f>IF(ISNUMBER(M102), $B118 * N102, "")</f>
        <v>5517.2413793103497</v>
      </c>
      <c r="Q102" s="239"/>
      <c r="R102" s="239"/>
      <c r="S102" s="239"/>
    </row>
    <row r="103" spans="1:19" ht="17.25" thickBot="1">
      <c r="A103" s="162" t="s">
        <v>232</v>
      </c>
      <c r="B103" s="129">
        <v>94.3</v>
      </c>
      <c r="C103" s="80">
        <v>0.1107184923</v>
      </c>
      <c r="D103" s="106">
        <v>93.4</v>
      </c>
      <c r="E103" s="107">
        <f>IF(ISNUMBER(D103), (D103 - $B103) / $B103, "")</f>
        <v>-9.544008483563007E-3</v>
      </c>
      <c r="F103" s="108">
        <f>IF(ISNUMBER(D103), $B118 * E103, "")</f>
        <v>-954.40084835630068</v>
      </c>
      <c r="G103" s="109">
        <v>93</v>
      </c>
      <c r="H103" s="107">
        <f>IF(ISNUMBER(G103), (G103 - $B103) / $B103, "")</f>
        <v>-1.3785790031813332E-2</v>
      </c>
      <c r="I103" s="110">
        <f>IF(ISNUMBER(G103), $B118 * H103, "")</f>
        <v>-1378.5790031813333</v>
      </c>
      <c r="J103" s="106">
        <v>92.8</v>
      </c>
      <c r="K103" s="107">
        <f>IF(ISNUMBER(J103), (J103 - $B103) / $B103, "")</f>
        <v>-1.5906680805938496E-2</v>
      </c>
      <c r="L103" s="108">
        <f>IF(ISNUMBER(J103), $B118 * K103, "")</f>
        <v>-1590.6680805938495</v>
      </c>
      <c r="M103" s="109">
        <v>92.6</v>
      </c>
      <c r="N103" s="107">
        <f>IF(ISNUMBER(M103), (M103 - $B103) / $B103, "")</f>
        <v>-1.8027571580063656E-2</v>
      </c>
      <c r="O103" s="108">
        <f>IF(ISNUMBER(M103), $B118 * N103, "")</f>
        <v>-1802.7571580063657</v>
      </c>
      <c r="Q103" s="239"/>
      <c r="R103" s="239"/>
      <c r="S103" s="239"/>
    </row>
    <row r="104" spans="1:19" ht="17.25" thickBot="1">
      <c r="A104" s="162" t="s">
        <v>160</v>
      </c>
      <c r="B104" s="126">
        <v>1650</v>
      </c>
      <c r="C104" s="77">
        <v>9.6345515000000007E-2</v>
      </c>
      <c r="D104" s="15">
        <v>1665</v>
      </c>
      <c r="E104" s="32">
        <f t="shared" ref="E104:E107" si="50">IF(ISNUMBER(D104), (D104 - $B104) / $B104, "")</f>
        <v>9.0909090909090905E-3</v>
      </c>
      <c r="F104" s="18">
        <f>IF(ISNUMBER(D104), $B118 * E104, "")</f>
        <v>909.09090909090901</v>
      </c>
      <c r="G104" s="31">
        <v>1610</v>
      </c>
      <c r="H104" s="32">
        <f t="shared" ref="H104:H107" si="51">IF(ISNUMBER(G104), (G104 - $B104) / $B104, "")</f>
        <v>-2.4242424242424242E-2</v>
      </c>
      <c r="I104" s="101">
        <f>IF(ISNUMBER(G104), $B118 * H104, "")</f>
        <v>-2424.242424242424</v>
      </c>
      <c r="J104" s="15">
        <v>1600</v>
      </c>
      <c r="K104" s="32">
        <f t="shared" ref="K104:K107" si="52">IF(ISNUMBER(J104), (J104 - $B104) / $B104, "")</f>
        <v>-3.0303030303030304E-2</v>
      </c>
      <c r="L104" s="18">
        <f>IF(ISNUMBER(J104), $B118 * K104, "")</f>
        <v>-3030.3030303030305</v>
      </c>
      <c r="M104" s="31">
        <v>1590</v>
      </c>
      <c r="N104" s="32">
        <f t="shared" ref="N104:N107" si="53">IF(ISNUMBER(M104), (M104 - $B104) / $B104, "")</f>
        <v>-3.6363636363636362E-2</v>
      </c>
      <c r="O104" s="18">
        <f>IF(ISNUMBER(M104), $B118 * N104, "")</f>
        <v>-3636.363636363636</v>
      </c>
      <c r="Q104" s="239"/>
      <c r="R104" s="239"/>
      <c r="S104" s="239"/>
    </row>
    <row r="105" spans="1:19" ht="17.25" thickBot="1">
      <c r="A105" s="162" t="s">
        <v>208</v>
      </c>
      <c r="B105" s="126">
        <v>97.8</v>
      </c>
      <c r="C105" s="77">
        <v>8.6666666700000006E-2</v>
      </c>
      <c r="D105" s="15">
        <v>110</v>
      </c>
      <c r="E105" s="32">
        <f t="shared" si="50"/>
        <v>0.12474437627811864</v>
      </c>
      <c r="F105" s="18">
        <f>IF(ISNUMBER(D105), $B118 * E105, "")</f>
        <v>12474.437627811863</v>
      </c>
      <c r="G105" s="31">
        <v>99.7</v>
      </c>
      <c r="H105" s="32">
        <f t="shared" si="51"/>
        <v>1.9427402862985745E-2</v>
      </c>
      <c r="I105" s="101">
        <f>IF(ISNUMBER(G105), $B118 * H105, "")</f>
        <v>1942.7402862985746</v>
      </c>
      <c r="J105" s="15">
        <v>99.4</v>
      </c>
      <c r="K105" s="32">
        <f t="shared" si="52"/>
        <v>1.6359918200409086E-2</v>
      </c>
      <c r="L105" s="18">
        <f>IF(ISNUMBER(J105), $B118 * K105, "")</f>
        <v>1635.9918200409086</v>
      </c>
      <c r="M105" s="31">
        <v>98.4</v>
      </c>
      <c r="N105" s="32">
        <f t="shared" si="53"/>
        <v>6.134969325153462E-3</v>
      </c>
      <c r="O105" s="18">
        <f>IF(ISNUMBER(M105), $B118 * N105, "")</f>
        <v>613.4969325153462</v>
      </c>
      <c r="Q105" s="239"/>
      <c r="R105" s="239"/>
      <c r="S105" s="239"/>
    </row>
    <row r="106" spans="1:19" ht="17.25" thickBot="1">
      <c r="A106" s="162" t="s">
        <v>214</v>
      </c>
      <c r="B106" s="126">
        <v>9.9700000000000006</v>
      </c>
      <c r="C106" s="77">
        <v>8.6056644900000007E-2</v>
      </c>
      <c r="D106" s="15">
        <v>10.1</v>
      </c>
      <c r="E106" s="32">
        <f t="shared" si="50"/>
        <v>1.3039117352056068E-2</v>
      </c>
      <c r="F106" s="18">
        <f>IF(ISNUMBER(D106), $B118 * E106, "")</f>
        <v>1303.9117352056069</v>
      </c>
      <c r="G106" s="31">
        <v>10.7</v>
      </c>
      <c r="H106" s="32">
        <f t="shared" si="51"/>
        <v>7.3219658976930654E-2</v>
      </c>
      <c r="I106" s="101">
        <f>IF(ISNUMBER(G106), $B118 * H106, "")</f>
        <v>7321.965897693065</v>
      </c>
      <c r="J106" s="15">
        <v>10.7</v>
      </c>
      <c r="K106" s="32">
        <f t="shared" si="52"/>
        <v>7.3219658976930654E-2</v>
      </c>
      <c r="L106" s="18">
        <f>IF(ISNUMBER(J106), $B118 * K106, "")</f>
        <v>7321.965897693065</v>
      </c>
      <c r="M106" s="31">
        <v>10.5</v>
      </c>
      <c r="N106" s="32">
        <f t="shared" si="53"/>
        <v>5.315947843530585E-2</v>
      </c>
      <c r="O106" s="18">
        <f>IF(ISNUMBER(M106), $B118 * N106, "")</f>
        <v>5315.9478435305846</v>
      </c>
      <c r="Q106" s="33"/>
      <c r="R106" s="33"/>
    </row>
    <row r="107" spans="1:19" ht="17.25" thickBot="1">
      <c r="A107" s="130" t="s">
        <v>126</v>
      </c>
      <c r="B107" s="131">
        <v>26.3</v>
      </c>
      <c r="C107" s="79">
        <v>7.3469387799999994E-2</v>
      </c>
      <c r="D107" s="24">
        <v>26.4</v>
      </c>
      <c r="E107" s="25">
        <f t="shared" si="50"/>
        <v>3.8022813688212117E-3</v>
      </c>
      <c r="F107" s="104">
        <f>IF(ISNUMBER(D107), $B118 * E107, "")</f>
        <v>380.22813688212119</v>
      </c>
      <c r="G107" s="102">
        <v>26.1</v>
      </c>
      <c r="H107" s="25">
        <f t="shared" si="51"/>
        <v>-7.6045627376425586E-3</v>
      </c>
      <c r="I107" s="103">
        <f>IF(ISNUMBER(G107), $B118 * H107, "")</f>
        <v>-760.45627376425591</v>
      </c>
      <c r="J107" s="24">
        <v>26.2</v>
      </c>
      <c r="K107" s="25">
        <f t="shared" si="52"/>
        <v>-3.8022813688213465E-3</v>
      </c>
      <c r="L107" s="104">
        <f>IF(ISNUMBER(J107), $B118 * K107, "")</f>
        <v>-380.22813688213466</v>
      </c>
      <c r="M107" s="102">
        <v>25.4</v>
      </c>
      <c r="N107" s="25">
        <f t="shared" si="53"/>
        <v>-3.4220532319391712E-2</v>
      </c>
      <c r="O107" s="104">
        <f>IF(ISNUMBER(M107), $B118 * N107, "")</f>
        <v>-3422.0532319391714</v>
      </c>
      <c r="Q107" s="240"/>
      <c r="R107" s="241"/>
      <c r="S107" s="242"/>
    </row>
    <row r="108" spans="1:19">
      <c r="A108" s="161" t="s">
        <v>150</v>
      </c>
      <c r="B108" s="124">
        <v>2340</v>
      </c>
      <c r="C108" s="76">
        <v>6.8493150700000005E-2</v>
      </c>
      <c r="D108" s="13">
        <v>2415</v>
      </c>
      <c r="E108" s="14">
        <f>IF(ISNUMBER(D108), (D108 - $B108) / $B108, "")</f>
        <v>3.2051282051282048E-2</v>
      </c>
      <c r="F108" s="16">
        <f>IF(ISNUMBER(D108), $B118 * E108, "")</f>
        <v>3205.1282051282046</v>
      </c>
      <c r="G108" s="29">
        <v>2450</v>
      </c>
      <c r="H108" s="14">
        <f>IF(ISNUMBER(G108), (G108 - $B108) / $B108, "")</f>
        <v>4.7008547008547008E-2</v>
      </c>
      <c r="I108" s="100">
        <f>IF(ISNUMBER(G108), $B118 * H108, "")</f>
        <v>4700.8547008547012</v>
      </c>
      <c r="J108" s="13">
        <v>2430</v>
      </c>
      <c r="K108" s="14">
        <f>IF(ISNUMBER(J108), (J108 - $B108) / $B108, "")</f>
        <v>3.8461538461538464E-2</v>
      </c>
      <c r="L108" s="16">
        <f>IF(ISNUMBER(J108), $B118 * K108, "")</f>
        <v>3846.1538461538462</v>
      </c>
      <c r="M108" s="29">
        <v>2400</v>
      </c>
      <c r="N108" s="14">
        <f>IF(ISNUMBER(M108), (M108 - $B108) / $B108, "")</f>
        <v>2.564102564102564E-2</v>
      </c>
      <c r="O108" s="16">
        <f>IF(ISNUMBER(M108), $B118 * N108, "")</f>
        <v>2564.102564102564</v>
      </c>
      <c r="Q108" s="243"/>
      <c r="R108" s="244"/>
      <c r="S108" s="245"/>
    </row>
    <row r="109" spans="1:19" ht="17.25" thickBot="1">
      <c r="A109" s="162" t="s">
        <v>226</v>
      </c>
      <c r="B109" s="126">
        <v>217</v>
      </c>
      <c r="C109" s="77">
        <v>6.3725490199999998E-2</v>
      </c>
      <c r="D109" s="15">
        <v>218</v>
      </c>
      <c r="E109" s="32">
        <f t="shared" ref="E109:E112" si="54">IF(ISNUMBER(D109), (D109 - $B109) / $B109, "")</f>
        <v>4.608294930875576E-3</v>
      </c>
      <c r="F109" s="18">
        <f>IF(ISNUMBER(D109), $B118 * E109, "")</f>
        <v>460.82949308755758</v>
      </c>
      <c r="G109" s="31">
        <v>215</v>
      </c>
      <c r="H109" s="32">
        <f t="shared" ref="H109:H112" si="55">IF(ISNUMBER(G109), (G109 - $B109) / $B109, "")</f>
        <v>-9.2165898617511521E-3</v>
      </c>
      <c r="I109" s="101">
        <f>IF(ISNUMBER(G109), $B118 * H109, "")</f>
        <v>-921.65898617511516</v>
      </c>
      <c r="J109" s="15">
        <v>217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>
        <v>216</v>
      </c>
      <c r="N109" s="32">
        <f t="shared" ref="N109:N112" si="57">IF(ISNUMBER(M109), (M109 - $B109) / $B109, "")</f>
        <v>-4.608294930875576E-3</v>
      </c>
      <c r="O109" s="18">
        <f>IF(ISNUMBER(M109), $B118 * N109, "")</f>
        <v>-460.82949308755758</v>
      </c>
      <c r="Q109" s="246"/>
      <c r="R109" s="247"/>
      <c r="S109" s="248"/>
    </row>
    <row r="110" spans="1:19" ht="17.25" thickBot="1">
      <c r="A110" s="162" t="s">
        <v>224</v>
      </c>
      <c r="B110" s="126">
        <v>1170</v>
      </c>
      <c r="C110" s="77">
        <v>5.8823529399999998E-2</v>
      </c>
      <c r="D110" s="15">
        <v>1160</v>
      </c>
      <c r="E110" s="32">
        <f t="shared" si="54"/>
        <v>-8.5470085470085479E-3</v>
      </c>
      <c r="F110" s="18">
        <f>IF(ISNUMBER(D110), $B118 * E110, "")</f>
        <v>-854.70085470085473</v>
      </c>
      <c r="G110" s="31">
        <v>1165</v>
      </c>
      <c r="H110" s="32">
        <f t="shared" si="55"/>
        <v>-4.2735042735042739E-3</v>
      </c>
      <c r="I110" s="101">
        <f>IF(ISNUMBER(G110), $B118 * H110, "")</f>
        <v>-427.35042735042737</v>
      </c>
      <c r="J110" s="15">
        <v>1170</v>
      </c>
      <c r="K110" s="32">
        <f t="shared" si="56"/>
        <v>0</v>
      </c>
      <c r="L110" s="18">
        <f>IF(ISNUMBER(J110), $B118 * K110, "")</f>
        <v>0</v>
      </c>
      <c r="M110" s="31">
        <v>1160</v>
      </c>
      <c r="N110" s="32">
        <f t="shared" si="57"/>
        <v>-8.5470085470085479E-3</v>
      </c>
      <c r="O110" s="18">
        <f>IF(ISNUMBER(M110), $B118 * N110, "")</f>
        <v>-854.70085470085473</v>
      </c>
      <c r="Q110" s="239"/>
      <c r="R110" s="239"/>
      <c r="S110" s="239"/>
    </row>
    <row r="111" spans="1:19" ht="17.25" thickBot="1">
      <c r="A111" s="162" t="s">
        <v>254</v>
      </c>
      <c r="B111" s="126">
        <v>20.6</v>
      </c>
      <c r="C111" s="77">
        <v>5.6410256399999997E-2</v>
      </c>
      <c r="D111" s="15">
        <v>23</v>
      </c>
      <c r="E111" s="32">
        <f t="shared" si="54"/>
        <v>0.11650485436893196</v>
      </c>
      <c r="F111" s="18">
        <f>IF(ISNUMBER(D111), $B118 * E111, "")</f>
        <v>11650.485436893196</v>
      </c>
      <c r="G111" s="31">
        <v>21.1</v>
      </c>
      <c r="H111" s="32">
        <f t="shared" si="55"/>
        <v>2.4271844660194174E-2</v>
      </c>
      <c r="I111" s="101">
        <f>IF(ISNUMBER(G111), $B118 * H111, "")</f>
        <v>2427.1844660194174</v>
      </c>
      <c r="J111" s="15">
        <v>21.2</v>
      </c>
      <c r="K111" s="32">
        <f t="shared" si="56"/>
        <v>2.9126213592232903E-2</v>
      </c>
      <c r="L111" s="18">
        <f>IF(ISNUMBER(J111), $B118 * K111, "")</f>
        <v>2912.6213592232903</v>
      </c>
      <c r="M111" s="31">
        <v>21.8</v>
      </c>
      <c r="N111" s="32">
        <f t="shared" si="57"/>
        <v>5.825242718446598E-2</v>
      </c>
      <c r="O111" s="18">
        <f>IF(ISNUMBER(M111), $B118 * N111, "")</f>
        <v>5825.2427184465978</v>
      </c>
      <c r="Q111" s="249"/>
      <c r="R111" s="249"/>
      <c r="S111" s="249"/>
    </row>
    <row r="112" spans="1:19" ht="17.25" thickBot="1">
      <c r="A112" s="163" t="s">
        <v>242</v>
      </c>
      <c r="B112" s="128">
        <v>3515</v>
      </c>
      <c r="C112" s="78">
        <v>5.5555555600000001E-2</v>
      </c>
      <c r="D112" s="20">
        <v>3560</v>
      </c>
      <c r="E112" s="21">
        <f t="shared" si="54"/>
        <v>1.2802275960170697E-2</v>
      </c>
      <c r="F112" s="22">
        <f>IF(ISNUMBER(D112), $B118 * E112, "")</f>
        <v>1280.2275960170696</v>
      </c>
      <c r="G112" s="30">
        <v>3480</v>
      </c>
      <c r="H112" s="21">
        <f t="shared" si="55"/>
        <v>-9.9573257467994308E-3</v>
      </c>
      <c r="I112" s="105">
        <f>IF(ISNUMBER(G112), $B118 * H112, "")</f>
        <v>-995.73257467994313</v>
      </c>
      <c r="J112" s="20">
        <v>3445</v>
      </c>
      <c r="K112" s="21">
        <f t="shared" si="56"/>
        <v>-1.9914651493598862E-2</v>
      </c>
      <c r="L112" s="22">
        <f>IF(ISNUMBER(J112), $B118 * K112, "")</f>
        <v>-1991.4651493598863</v>
      </c>
      <c r="M112" s="30">
        <v>3420</v>
      </c>
      <c r="N112" s="21">
        <f t="shared" si="57"/>
        <v>-2.7027027027027029E-2</v>
      </c>
      <c r="O112" s="22">
        <f>IF(ISNUMBER(M112), $B118 * N112, "")</f>
        <v>-2702.7027027027029</v>
      </c>
      <c r="Q112" s="249"/>
      <c r="R112" s="249"/>
      <c r="S112" s="249"/>
    </row>
    <row r="113" spans="1:19" ht="17.25" thickBot="1">
      <c r="A113" s="162" t="s">
        <v>228</v>
      </c>
      <c r="B113" s="129">
        <v>8.17</v>
      </c>
      <c r="C113" s="80">
        <v>5.41935484E-2</v>
      </c>
      <c r="D113" s="106">
        <v>8.1199999999999992</v>
      </c>
      <c r="E113" s="107">
        <f>IF(ISNUMBER(D113), (D113 - $B113) / $B113, "")</f>
        <v>-6.1199510403917639E-3</v>
      </c>
      <c r="F113" s="108">
        <f>IF(ISNUMBER(D113), $B118 * E113, "")</f>
        <v>-611.99510403917634</v>
      </c>
      <c r="G113" s="109">
        <v>9.15</v>
      </c>
      <c r="H113" s="107">
        <f>IF(ISNUMBER(G113), (G113 - $B113) / $B113, "")</f>
        <v>0.11995104039167692</v>
      </c>
      <c r="I113" s="110">
        <f>IF(ISNUMBER(G113), $B118 * H113, "")</f>
        <v>11995.104039167692</v>
      </c>
      <c r="J113" s="106">
        <v>9.06</v>
      </c>
      <c r="K113" s="107">
        <f>IF(ISNUMBER(J113), (J113 - $B113) / $B113, "")</f>
        <v>0.10893512851897191</v>
      </c>
      <c r="L113" s="108">
        <f>IF(ISNUMBER(J113), $B118 * K113, "")</f>
        <v>10893.512851897191</v>
      </c>
      <c r="M113" s="109">
        <v>8.6300000000000008</v>
      </c>
      <c r="N113" s="107">
        <f>IF(ISNUMBER(M113), (M113 - $B113) / $B113, "")</f>
        <v>5.630354957160353E-2</v>
      </c>
      <c r="O113" s="108">
        <f>IF(ISNUMBER(M113), $B118 * N113, "")</f>
        <v>5630.3549571603526</v>
      </c>
      <c r="Q113" s="239"/>
      <c r="R113" s="239"/>
      <c r="S113" s="239"/>
    </row>
    <row r="114" spans="1:19" ht="17.25" thickBot="1">
      <c r="A114" s="162" t="s">
        <v>252</v>
      </c>
      <c r="B114" s="126">
        <v>102</v>
      </c>
      <c r="C114" s="77">
        <v>5.3719008300000003E-2</v>
      </c>
      <c r="D114" s="15">
        <v>122</v>
      </c>
      <c r="E114" s="32">
        <f t="shared" ref="E114:E117" si="58">IF(ISNUMBER(D114), (D114 - $B114) / $B114, "")</f>
        <v>0.19607843137254902</v>
      </c>
      <c r="F114" s="18">
        <f>IF(ISNUMBER(D114), $B118 * E114, "")</f>
        <v>19607.843137254902</v>
      </c>
      <c r="G114" s="31">
        <v>113</v>
      </c>
      <c r="H114" s="32">
        <f t="shared" ref="H114:H117" si="59">IF(ISNUMBER(G114), (G114 - $B114) / $B114, "")</f>
        <v>0.10784313725490197</v>
      </c>
      <c r="I114" s="101">
        <f>IF(ISNUMBER(G114), $B118 * H114, "")</f>
        <v>10784.313725490196</v>
      </c>
      <c r="J114" s="15">
        <v>109</v>
      </c>
      <c r="K114" s="32">
        <f t="shared" ref="K114:K117" si="60">IF(ISNUMBER(J114), (J114 - $B114) / $B114, "")</f>
        <v>6.8627450980392163E-2</v>
      </c>
      <c r="L114" s="18">
        <f>IF(ISNUMBER(J114), $B118 * K114, "")</f>
        <v>6862.7450980392159</v>
      </c>
      <c r="M114" s="31">
        <v>110</v>
      </c>
      <c r="N114" s="32">
        <f t="shared" ref="N114:N117" si="61">IF(ISNUMBER(M114), (M114 - $B114) / $B114, "")</f>
        <v>7.8431372549019607E-2</v>
      </c>
      <c r="O114" s="18">
        <f>IF(ISNUMBER(M114), $B118 * N114, "")</f>
        <v>7843.1372549019607</v>
      </c>
      <c r="Q114" s="239"/>
      <c r="R114" s="239"/>
      <c r="S114" s="239"/>
    </row>
    <row r="115" spans="1:19" ht="17.25" thickBot="1">
      <c r="A115" s="162" t="s">
        <v>69</v>
      </c>
      <c r="B115" s="126">
        <v>4795</v>
      </c>
      <c r="C115" s="77">
        <v>5.26893524E-2</v>
      </c>
      <c r="D115" s="15">
        <v>4885</v>
      </c>
      <c r="E115" s="32">
        <f t="shared" si="58"/>
        <v>1.8769551616266946E-2</v>
      </c>
      <c r="F115" s="18">
        <f>IF(ISNUMBER(D115), $B118 * E115, "")</f>
        <v>1876.9551616266947</v>
      </c>
      <c r="G115" s="31">
        <v>4885</v>
      </c>
      <c r="H115" s="32">
        <f t="shared" si="59"/>
        <v>1.8769551616266946E-2</v>
      </c>
      <c r="I115" s="101">
        <f>IF(ISNUMBER(G115), $B118 * H115, "")</f>
        <v>1876.9551616266947</v>
      </c>
      <c r="J115" s="15">
        <v>4875</v>
      </c>
      <c r="K115" s="32">
        <f t="shared" si="60"/>
        <v>1.6684045881126174E-2</v>
      </c>
      <c r="L115" s="18">
        <f>IF(ISNUMBER(J115), $B118 * K115, "")</f>
        <v>1668.4045881126174</v>
      </c>
      <c r="M115" s="31">
        <v>4820</v>
      </c>
      <c r="N115" s="32">
        <f t="shared" si="61"/>
        <v>5.2137643378519288E-3</v>
      </c>
      <c r="O115" s="18">
        <f>IF(ISNUMBER(M115), $B118 * N115, "")</f>
        <v>521.37643378519283</v>
      </c>
      <c r="Q115" s="239"/>
      <c r="R115" s="239"/>
      <c r="S115" s="239"/>
    </row>
    <row r="116" spans="1:19">
      <c r="A116" s="162" t="s">
        <v>174</v>
      </c>
      <c r="B116" s="126">
        <v>120</v>
      </c>
      <c r="C116" s="77">
        <v>5.2631578900000003E-2</v>
      </c>
      <c r="D116" s="15">
        <v>128</v>
      </c>
      <c r="E116" s="32">
        <f t="shared" si="58"/>
        <v>6.6666666666666666E-2</v>
      </c>
      <c r="F116" s="18">
        <f>IF(ISNUMBER(D116), $B118 * E116, "")</f>
        <v>6666.666666666667</v>
      </c>
      <c r="G116" s="31">
        <v>127</v>
      </c>
      <c r="H116" s="32">
        <f t="shared" si="59"/>
        <v>5.8333333333333334E-2</v>
      </c>
      <c r="I116" s="101">
        <f>IF(ISNUMBER(G116), $B118 * H116, "")</f>
        <v>5833.333333333333</v>
      </c>
      <c r="J116" s="15">
        <v>129</v>
      </c>
      <c r="K116" s="32">
        <f t="shared" si="60"/>
        <v>7.4999999999999997E-2</v>
      </c>
      <c r="L116" s="18">
        <f>IF(ISNUMBER(J116), $B118 * K116, "")</f>
        <v>7500</v>
      </c>
      <c r="M116" s="31">
        <v>128</v>
      </c>
      <c r="N116" s="32">
        <f t="shared" si="61"/>
        <v>6.6666666666666666E-2</v>
      </c>
      <c r="O116" s="18">
        <f>IF(ISNUMBER(M116), $B118 * N116, "")</f>
        <v>6666.666666666667</v>
      </c>
      <c r="Q116" s="228"/>
      <c r="R116" s="229"/>
      <c r="S116" s="230"/>
    </row>
    <row r="117" spans="1:19" ht="17.25" thickBot="1">
      <c r="A117" s="130" t="s">
        <v>250</v>
      </c>
      <c r="B117" s="131">
        <v>58</v>
      </c>
      <c r="C117" s="79">
        <v>5.0724637699999998E-2</v>
      </c>
      <c r="D117" s="24">
        <v>90.6</v>
      </c>
      <c r="E117" s="25">
        <f t="shared" si="58"/>
        <v>0.56206896551724128</v>
      </c>
      <c r="F117" s="104">
        <f>IF(ISNUMBER(D117), $B118 * E117, "")</f>
        <v>56206.89655172413</v>
      </c>
      <c r="G117" s="102">
        <v>78.3</v>
      </c>
      <c r="H117" s="25">
        <f t="shared" si="59"/>
        <v>0.35</v>
      </c>
      <c r="I117" s="103">
        <f>IF(ISNUMBER(G117), $B118 * H117, "")</f>
        <v>35000</v>
      </c>
      <c r="J117" s="24">
        <v>78.900000000000006</v>
      </c>
      <c r="K117" s="25">
        <f t="shared" si="60"/>
        <v>0.36034482758620701</v>
      </c>
      <c r="L117" s="104">
        <f>IF(ISNUMBER(J117), $B118 * K117, "")</f>
        <v>36034.482758620703</v>
      </c>
      <c r="M117" s="102">
        <v>79.400000000000006</v>
      </c>
      <c r="N117" s="25">
        <f t="shared" si="61"/>
        <v>0.36896551724137938</v>
      </c>
      <c r="O117" s="104">
        <f>IF(ISNUMBER(M117), $B118 * N117, "")</f>
        <v>36896.551724137935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8.4917304120258733E-2</v>
      </c>
      <c r="F118" s="28">
        <f>SUM(F98:F117)</f>
        <v>169834.60824051744</v>
      </c>
      <c r="G118" s="26" t="s">
        <v>301</v>
      </c>
      <c r="H118" s="27">
        <f>IF(COUNT(H98:H117), SUM(H98:H117) / COUNT(H98:H117), 0)</f>
        <v>4.3838705973144709E-2</v>
      </c>
      <c r="I118" s="28">
        <f>SUM(I98:I117)</f>
        <v>87677.41194628943</v>
      </c>
      <c r="J118" s="26" t="s">
        <v>301</v>
      </c>
      <c r="K118" s="27">
        <f>IF(COUNT(K98:K117), SUM(K98:K117) / COUNT(K98:K117), 0)</f>
        <v>4.4274741224705275E-2</v>
      </c>
      <c r="L118" s="28">
        <f>SUM(L98:L117)</f>
        <v>88549.482449410541</v>
      </c>
      <c r="M118" s="26" t="s">
        <v>301</v>
      </c>
      <c r="N118" s="27">
        <f>IF(COUNT(N98:N117), SUM(N98:N117) / COUNT(N98:N117), 0)</f>
        <v>3.3029704374977313E-2</v>
      </c>
      <c r="O118" s="28">
        <f>SUM(O98:O117)</f>
        <v>66059.408749954629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216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45310000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3.311624E-4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2021-06-15(화) 오전 00:00</v>
      </c>
      <c r="C123" s="291"/>
      <c r="D123" s="263" t="str">
        <f>TEXT($G$1, "[$-ko-KR]yyyy-mm-dd(ddd) ") &amp; "오후 14:00"</f>
        <v>2021-06-15(화) 오후 14:00</v>
      </c>
      <c r="E123" s="264"/>
      <c r="F123" s="265"/>
      <c r="G123" s="263" t="str">
        <f>TEXT($G$1, "[$-ko-KR]yyyy-mm-dd(ddd) ") &amp; "오후 19:00"</f>
        <v>2021-06-15(화) 오후 19:00</v>
      </c>
      <c r="H123" s="264"/>
      <c r="I123" s="265"/>
      <c r="J123" s="263" t="str">
        <f>TEXT($G$1, "[$-ko-KR]yyyy-mm-dd(ddd) ") &amp; "오후 21:00"</f>
        <v>2021-06-15(화) 오후 21:00</v>
      </c>
      <c r="K123" s="264"/>
      <c r="L123" s="265"/>
      <c r="M123" s="263" t="str">
        <f>TEXT($G$1+1, "[$-ko-KR]yyyy-mm-dd(ddd) ") &amp; "오전 00:00"</f>
        <v>2021-06-16(수)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17" t="s">
        <v>58</v>
      </c>
      <c r="H124" s="218" t="s">
        <v>298</v>
      </c>
      <c r="I124" s="21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65</v>
      </c>
      <c r="B125" s="124">
        <v>33</v>
      </c>
      <c r="C125" s="76">
        <v>2.48447205E-2</v>
      </c>
      <c r="D125" s="13">
        <v>33.799999999999997</v>
      </c>
      <c r="E125" s="14">
        <f>IF(ISNUMBER(D125), (D125 - $B125) / $B125, "")</f>
        <v>2.4242424242424156E-2</v>
      </c>
      <c r="F125" s="16">
        <f>IF(ISNUMBER(D125), $B145 * E125, "")</f>
        <v>2424.2424242424154</v>
      </c>
      <c r="G125" s="29">
        <v>33</v>
      </c>
      <c r="H125" s="14">
        <f>IF(ISNUMBER(G125), (G125 - $B125) / $B125, "")</f>
        <v>0</v>
      </c>
      <c r="I125" s="100">
        <f>IF(ISNUMBER(G125), $B145 * H125, "")</f>
        <v>0</v>
      </c>
      <c r="J125" s="13">
        <v>33</v>
      </c>
      <c r="K125" s="14">
        <f>IF(ISNUMBER(J125), (J125 - $B125) / $B125, "")</f>
        <v>0</v>
      </c>
      <c r="L125" s="16">
        <f>IF(ISNUMBER(J125), $B145 * K125, "")</f>
        <v>0</v>
      </c>
      <c r="M125" s="29">
        <v>32.799999999999997</v>
      </c>
      <c r="N125" s="14">
        <f>IF(ISNUMBER(M125), (M125 - $B125) / $B125, "")</f>
        <v>-6.0606060606061465E-3</v>
      </c>
      <c r="O125" s="16">
        <f>IF(ISNUMBER(M125), $B145 * N125, "")</f>
        <v>-606.06060606061465</v>
      </c>
      <c r="Q125" s="249"/>
      <c r="R125" s="249"/>
      <c r="S125" s="249"/>
    </row>
    <row r="126" spans="1:19" ht="17.25" thickBot="1">
      <c r="A126" s="162" t="s">
        <v>172</v>
      </c>
      <c r="B126" s="126">
        <v>4.79</v>
      </c>
      <c r="C126" s="77">
        <v>2.3504273499999999E-2</v>
      </c>
      <c r="D126" s="15">
        <v>5.38</v>
      </c>
      <c r="E126" s="32">
        <f t="shared" ref="E126:E129" si="62">IF(ISNUMBER(D126), (D126 - $B126) / $B126, "")</f>
        <v>0.12317327766179538</v>
      </c>
      <c r="F126" s="18">
        <f>IF(ISNUMBER(D126), $B145 * E126, "")</f>
        <v>12317.327766179538</v>
      </c>
      <c r="G126" s="31">
        <v>5.0599999999999996</v>
      </c>
      <c r="H126" s="32">
        <f t="shared" ref="H126:H129" si="63">IF(ISNUMBER(G126), (G126 - $B126) / $B126, "")</f>
        <v>5.6367432150313063E-2</v>
      </c>
      <c r="I126" s="101">
        <f>IF(ISNUMBER(G126), $B145 * H126, "")</f>
        <v>5636.7432150313061</v>
      </c>
      <c r="J126" s="15">
        <v>5.14</v>
      </c>
      <c r="K126" s="32">
        <f t="shared" ref="K126:K129" si="64">IF(ISNUMBER(J126), (J126 - $B126) / $B126, "")</f>
        <v>7.3068893528183645E-2</v>
      </c>
      <c r="L126" s="18">
        <f>IF(ISNUMBER(J126), $B145 * K126, "")</f>
        <v>7306.8893528183644</v>
      </c>
      <c r="M126" s="31">
        <v>5.19</v>
      </c>
      <c r="N126" s="32">
        <f t="shared" ref="N126:N129" si="65">IF(ISNUMBER(M126), (M126 - $B126) / $B126, "")</f>
        <v>8.3507306889352886E-2</v>
      </c>
      <c r="O126" s="18">
        <f>IF(ISNUMBER(M126), $B145 * N126, "")</f>
        <v>8350.7306889352894</v>
      </c>
      <c r="Q126" s="249"/>
      <c r="R126" s="249"/>
      <c r="S126" s="249"/>
    </row>
    <row r="127" spans="1:19" ht="17.25" thickBot="1">
      <c r="A127" s="162" t="s">
        <v>122</v>
      </c>
      <c r="B127" s="126">
        <v>22.5</v>
      </c>
      <c r="C127" s="77">
        <v>2.2727272699999999E-2</v>
      </c>
      <c r="D127" s="15">
        <v>25.9</v>
      </c>
      <c r="E127" s="32">
        <f t="shared" si="62"/>
        <v>0.15111111111111106</v>
      </c>
      <c r="F127" s="18">
        <f>IF(ISNUMBER(D127), $B145 * E127, "")</f>
        <v>15111.111111111106</v>
      </c>
      <c r="G127" s="31">
        <v>23.7</v>
      </c>
      <c r="H127" s="32">
        <f t="shared" si="63"/>
        <v>5.3333333333333302E-2</v>
      </c>
      <c r="I127" s="101">
        <f>IF(ISNUMBER(G127), $B145 * H127, "")</f>
        <v>5333.3333333333303</v>
      </c>
      <c r="J127" s="15">
        <v>23.8</v>
      </c>
      <c r="K127" s="32">
        <f t="shared" si="64"/>
        <v>5.777777777777781E-2</v>
      </c>
      <c r="L127" s="18">
        <f>IF(ISNUMBER(J127), $B145 * K127, "")</f>
        <v>5777.777777777781</v>
      </c>
      <c r="M127" s="31">
        <v>24.2</v>
      </c>
      <c r="N127" s="32">
        <f t="shared" si="65"/>
        <v>7.5555555555555529E-2</v>
      </c>
      <c r="O127" s="18">
        <f>IF(ISNUMBER(M127), $B145 * N127, "")</f>
        <v>7555.5555555555529</v>
      </c>
      <c r="Q127" s="239"/>
      <c r="R127" s="239"/>
      <c r="S127" s="239"/>
    </row>
    <row r="128" spans="1:19" ht="17.25" thickBot="1">
      <c r="A128" s="162" t="s">
        <v>236</v>
      </c>
      <c r="B128" s="126">
        <v>18.600000000000001</v>
      </c>
      <c r="C128" s="77">
        <v>2.1978022E-2</v>
      </c>
      <c r="D128" s="15">
        <v>20.7</v>
      </c>
      <c r="E128" s="32">
        <f t="shared" si="62"/>
        <v>0.11290322580645148</v>
      </c>
      <c r="F128" s="18">
        <f>IF(ISNUMBER(D128), $B145 * E128, "")</f>
        <v>11290.322580645148</v>
      </c>
      <c r="G128" s="31">
        <v>19.2</v>
      </c>
      <c r="H128" s="32">
        <f t="shared" si="63"/>
        <v>3.2258064516128913E-2</v>
      </c>
      <c r="I128" s="101">
        <f>IF(ISNUMBER(G128), $B145 * H128, "")</f>
        <v>3225.8064516128911</v>
      </c>
      <c r="J128" s="15">
        <v>19.2</v>
      </c>
      <c r="K128" s="32">
        <f t="shared" si="64"/>
        <v>3.2258064516128913E-2</v>
      </c>
      <c r="L128" s="18">
        <f>IF(ISNUMBER(J128), $B145 * K128, "")</f>
        <v>3225.8064516128911</v>
      </c>
      <c r="M128" s="31">
        <v>19.3</v>
      </c>
      <c r="N128" s="32">
        <f t="shared" si="65"/>
        <v>3.7634408602150497E-2</v>
      </c>
      <c r="O128" s="18">
        <f>IF(ISNUMBER(M128), $B145 * N128, "")</f>
        <v>3763.4408602150497</v>
      </c>
      <c r="Q128" s="239"/>
      <c r="R128" s="239"/>
      <c r="S128" s="239"/>
    </row>
    <row r="129" spans="1:19" ht="17.25" thickBot="1">
      <c r="A129" s="163" t="s">
        <v>268</v>
      </c>
      <c r="B129" s="128">
        <v>28.5</v>
      </c>
      <c r="C129" s="78">
        <v>2.15053763E-2</v>
      </c>
      <c r="D129" s="20">
        <v>32.299999999999997</v>
      </c>
      <c r="E129" s="21">
        <f t="shared" si="62"/>
        <v>0.13333333333333322</v>
      </c>
      <c r="F129" s="22">
        <f>IF(ISNUMBER(D129), $B145 * E129, "")</f>
        <v>13333.333333333321</v>
      </c>
      <c r="G129" s="30">
        <v>29.5</v>
      </c>
      <c r="H129" s="21">
        <f t="shared" si="63"/>
        <v>3.5087719298245612E-2</v>
      </c>
      <c r="I129" s="105">
        <f>IF(ISNUMBER(G129), $B145 * H129, "")</f>
        <v>3508.7719298245611</v>
      </c>
      <c r="J129" s="20">
        <v>29.5</v>
      </c>
      <c r="K129" s="21">
        <f t="shared" si="64"/>
        <v>3.5087719298245612E-2</v>
      </c>
      <c r="L129" s="22">
        <f>IF(ISNUMBER(J129), $B145 * K129, "")</f>
        <v>3508.7719298245611</v>
      </c>
      <c r="M129" s="30">
        <v>30.2</v>
      </c>
      <c r="N129" s="21">
        <f t="shared" si="65"/>
        <v>5.9649122807017521E-2</v>
      </c>
      <c r="O129" s="22">
        <f>IF(ISNUMBER(M129), $B145 * N129, "")</f>
        <v>5964.912280701752</v>
      </c>
      <c r="Q129" s="239"/>
      <c r="R129" s="239"/>
      <c r="S129" s="239"/>
    </row>
    <row r="130" spans="1:19" ht="17.25" thickBot="1">
      <c r="A130" s="162" t="s">
        <v>212</v>
      </c>
      <c r="B130" s="129">
        <v>56.5</v>
      </c>
      <c r="C130" s="80">
        <v>1.9855595699999999E-2</v>
      </c>
      <c r="D130" s="106">
        <v>56.1</v>
      </c>
      <c r="E130" s="107">
        <f>IF(ISNUMBER(D130), (D130 - $B130) / $B130, "")</f>
        <v>-7.0796460176990898E-3</v>
      </c>
      <c r="F130" s="108">
        <f>IF(ISNUMBER(D130), $B145 * E130, "")</f>
        <v>-707.964601769909</v>
      </c>
      <c r="G130" s="109">
        <v>59.4</v>
      </c>
      <c r="H130" s="107">
        <f>IF(ISNUMBER(G130), (G130 - $B130) / $B130, "")</f>
        <v>5.1327433628318556E-2</v>
      </c>
      <c r="I130" s="110">
        <f>IF(ISNUMBER(G130), $B145 * H130, "")</f>
        <v>5132.7433628318558</v>
      </c>
      <c r="J130" s="106">
        <v>58.8</v>
      </c>
      <c r="K130" s="107">
        <f>IF(ISNUMBER(J130), (J130 - $B130) / $B130, "")</f>
        <v>4.0707964601769862E-2</v>
      </c>
      <c r="L130" s="108">
        <f>IF(ISNUMBER(J130), $B145 * K130, "")</f>
        <v>4070.7964601769863</v>
      </c>
      <c r="M130" s="109">
        <v>58.2</v>
      </c>
      <c r="N130" s="107">
        <f>IF(ISNUMBER(M130), (M130 - $B130) / $B130, "")</f>
        <v>3.0088495575221291E-2</v>
      </c>
      <c r="O130" s="108">
        <f>IF(ISNUMBER(M130), $B145 * N130, "")</f>
        <v>3008.8495575221291</v>
      </c>
      <c r="Q130" s="239"/>
      <c r="R130" s="239"/>
      <c r="S130" s="239"/>
    </row>
    <row r="131" spans="1:19" ht="17.25" thickBot="1">
      <c r="A131" s="162" t="s">
        <v>222</v>
      </c>
      <c r="B131" s="126">
        <v>8.4</v>
      </c>
      <c r="C131" s="77">
        <v>1.6949152499999998E-2</v>
      </c>
      <c r="D131" s="15">
        <v>8.2899999999999991</v>
      </c>
      <c r="E131" s="32">
        <f t="shared" ref="E131:E134" si="66">IF(ISNUMBER(D131), (D131 - $B131) / $B131, "")</f>
        <v>-1.3095238095238238E-2</v>
      </c>
      <c r="F131" s="18">
        <f>IF(ISNUMBER(D131), $B145 * E131, "")</f>
        <v>-1309.5238095238237</v>
      </c>
      <c r="G131" s="31">
        <v>8.91</v>
      </c>
      <c r="H131" s="32">
        <f t="shared" ref="H131:H134" si="67">IF(ISNUMBER(G131), (G131 - $B131) / $B131, "")</f>
        <v>6.0714285714285686E-2</v>
      </c>
      <c r="I131" s="101">
        <f>IF(ISNUMBER(G131), $B145 * H131, "")</f>
        <v>6071.4285714285688</v>
      </c>
      <c r="J131" s="15">
        <v>9.1199999999999992</v>
      </c>
      <c r="K131" s="32">
        <f t="shared" ref="K131:K134" si="68">IF(ISNUMBER(J131), (J131 - $B131) / $B131, "")</f>
        <v>8.5714285714285576E-2</v>
      </c>
      <c r="L131" s="18">
        <f>IF(ISNUMBER(J131), $B145 * K131, "")</f>
        <v>8571.4285714285579</v>
      </c>
      <c r="M131" s="31">
        <v>9.0299999999999994</v>
      </c>
      <c r="N131" s="32">
        <f t="shared" ref="N131:N134" si="69">IF(ISNUMBER(M131), (M131 - $B131) / $B131, "")</f>
        <v>7.4999999999999872E-2</v>
      </c>
      <c r="O131" s="18">
        <f>IF(ISNUMBER(M131), $B145 * N131, "")</f>
        <v>7499.9999999999873</v>
      </c>
      <c r="Q131" s="239"/>
      <c r="R131" s="239"/>
      <c r="S131" s="239"/>
    </row>
    <row r="132" spans="1:19" ht="17.25" thickBot="1">
      <c r="A132" s="162" t="s">
        <v>152</v>
      </c>
      <c r="B132" s="126">
        <v>18.399999999999999</v>
      </c>
      <c r="C132" s="77">
        <v>1.65745856E-2</v>
      </c>
      <c r="D132" s="15">
        <v>18.7</v>
      </c>
      <c r="E132" s="32">
        <f t="shared" si="66"/>
        <v>1.6304347826086998E-2</v>
      </c>
      <c r="F132" s="18">
        <f>IF(ISNUMBER(D132), $B145 * E132, "")</f>
        <v>1630.4347826086998</v>
      </c>
      <c r="G132" s="31">
        <v>18.5</v>
      </c>
      <c r="H132" s="32">
        <f t="shared" si="67"/>
        <v>5.4347826086957301E-3</v>
      </c>
      <c r="I132" s="101">
        <f>IF(ISNUMBER(G132), $B145 * H132, "")</f>
        <v>543.47826086957298</v>
      </c>
      <c r="J132" s="15">
        <v>18.399999999999999</v>
      </c>
      <c r="K132" s="32">
        <f t="shared" si="68"/>
        <v>0</v>
      </c>
      <c r="L132" s="18">
        <f>IF(ISNUMBER(J132), $B145 * K132, "")</f>
        <v>0</v>
      </c>
      <c r="M132" s="31">
        <v>18.3</v>
      </c>
      <c r="N132" s="32">
        <f t="shared" si="69"/>
        <v>-5.4347826086955367E-3</v>
      </c>
      <c r="O132" s="18">
        <f>IF(ISNUMBER(M132), $B145 * N132, "")</f>
        <v>-543.47826086955365</v>
      </c>
      <c r="Q132" s="239"/>
      <c r="R132" s="239"/>
      <c r="S132" s="239"/>
    </row>
    <row r="133" spans="1:19" ht="17.25" thickBot="1">
      <c r="A133" s="162" t="s">
        <v>230</v>
      </c>
      <c r="B133" s="126">
        <v>93.2</v>
      </c>
      <c r="C133" s="77">
        <v>1.63576881E-2</v>
      </c>
      <c r="D133" s="15">
        <v>91.8</v>
      </c>
      <c r="E133" s="32">
        <f t="shared" si="66"/>
        <v>-1.5021459227467872E-2</v>
      </c>
      <c r="F133" s="18">
        <f>IF(ISNUMBER(D133), $B145 * E133, "")</f>
        <v>-1502.1459227467872</v>
      </c>
      <c r="G133" s="31">
        <v>92.4</v>
      </c>
      <c r="H133" s="32">
        <f t="shared" si="67"/>
        <v>-8.5836909871244323E-3</v>
      </c>
      <c r="I133" s="101">
        <f>IF(ISNUMBER(G133), $B145 * H133, "")</f>
        <v>-858.36909871244325</v>
      </c>
      <c r="J133" s="15">
        <v>92.3</v>
      </c>
      <c r="K133" s="32">
        <f t="shared" si="68"/>
        <v>-9.656652360515083E-3</v>
      </c>
      <c r="L133" s="18">
        <f>IF(ISNUMBER(J133), $B145 * K133, "")</f>
        <v>-965.66523605150826</v>
      </c>
      <c r="M133" s="31">
        <v>93.3</v>
      </c>
      <c r="N133" s="32">
        <f t="shared" si="69"/>
        <v>1.072961373390497E-3</v>
      </c>
      <c r="O133" s="18">
        <f>IF(ISNUMBER(M133), $B145 * N133, "")</f>
        <v>107.29613733904971</v>
      </c>
      <c r="Q133" s="33"/>
      <c r="R133" s="33"/>
    </row>
    <row r="134" spans="1:19" ht="17.25" thickBot="1">
      <c r="A134" s="130" t="s">
        <v>202</v>
      </c>
      <c r="B134" s="131">
        <v>91.1</v>
      </c>
      <c r="C134" s="79">
        <v>1.2222222200000001E-2</v>
      </c>
      <c r="D134" s="24">
        <v>89.3</v>
      </c>
      <c r="E134" s="25">
        <f t="shared" si="66"/>
        <v>-1.9758507135016437E-2</v>
      </c>
      <c r="F134" s="104">
        <f>IF(ISNUMBER(D134), $B145 * E134, "")</f>
        <v>-1975.8507135016437</v>
      </c>
      <c r="G134" s="102">
        <v>90.9</v>
      </c>
      <c r="H134" s="25">
        <f t="shared" si="67"/>
        <v>-2.1953896816683713E-3</v>
      </c>
      <c r="I134" s="103">
        <f>IF(ISNUMBER(G134), $B145 * H134, "")</f>
        <v>-219.53896816683712</v>
      </c>
      <c r="J134" s="24">
        <v>90.5</v>
      </c>
      <c r="K134" s="25">
        <f t="shared" si="68"/>
        <v>-6.5861690450054267E-3</v>
      </c>
      <c r="L134" s="104">
        <f>IF(ISNUMBER(J134), $B145 * K134, "")</f>
        <v>-658.61690450054266</v>
      </c>
      <c r="M134" s="102">
        <v>90</v>
      </c>
      <c r="N134" s="25">
        <f t="shared" si="69"/>
        <v>-1.2074643249176667E-2</v>
      </c>
      <c r="O134" s="104">
        <f>IF(ISNUMBER(M134), $B145 * N134, "")</f>
        <v>-1207.4643249176668</v>
      </c>
      <c r="Q134" s="240"/>
      <c r="R134" s="241"/>
      <c r="S134" s="242"/>
    </row>
    <row r="135" spans="1:19">
      <c r="A135" s="161" t="s">
        <v>282</v>
      </c>
      <c r="B135" s="124">
        <v>55.4</v>
      </c>
      <c r="C135" s="76">
        <v>1.09489051E-2</v>
      </c>
      <c r="D135" s="13">
        <v>74.599999999999994</v>
      </c>
      <c r="E135" s="14">
        <f>IF(ISNUMBER(D135), (D135 - $B135) / $B135, "")</f>
        <v>0.34657039711191329</v>
      </c>
      <c r="F135" s="16">
        <f>IF(ISNUMBER(D135), $B145 * E135, "")</f>
        <v>34657.039711191326</v>
      </c>
      <c r="G135" s="29">
        <v>65.599999999999994</v>
      </c>
      <c r="H135" s="14">
        <f>IF(ISNUMBER(G135), (G135 - $B135) / $B135, "")</f>
        <v>0.1841155234657039</v>
      </c>
      <c r="I135" s="100">
        <f>IF(ISNUMBER(G135), $B145 * H135, "")</f>
        <v>18411.552346570388</v>
      </c>
      <c r="J135" s="13">
        <v>64.2</v>
      </c>
      <c r="K135" s="14">
        <f>IF(ISNUMBER(J135), (J135 - $B135) / $B135, "")</f>
        <v>0.15884476534296038</v>
      </c>
      <c r="L135" s="16">
        <f>IF(ISNUMBER(J135), $B145 * K135, "")</f>
        <v>15884.476534296038</v>
      </c>
      <c r="M135" s="29">
        <v>63.2</v>
      </c>
      <c r="N135" s="14">
        <f>IF(ISNUMBER(M135), (M135 - $B135) / $B135, "")</f>
        <v>0.14079422382671489</v>
      </c>
      <c r="O135" s="16">
        <f>IF(ISNUMBER(M135), $B145 * N135, "")</f>
        <v>14079.422382671488</v>
      </c>
      <c r="Q135" s="243"/>
      <c r="R135" s="244"/>
      <c r="S135" s="245"/>
    </row>
    <row r="136" spans="1:19" ht="17.25" thickBot="1">
      <c r="A136" s="162" t="s">
        <v>220</v>
      </c>
      <c r="B136" s="126">
        <v>10.199999999999999</v>
      </c>
      <c r="C136" s="77">
        <v>9.9009900999999997E-3</v>
      </c>
      <c r="D136" s="15">
        <v>10</v>
      </c>
      <c r="E136" s="32">
        <f t="shared" ref="E136:E139" si="70">IF(ISNUMBER(D136), (D136 - $B136) / $B136, "")</f>
        <v>-1.9607843137254832E-2</v>
      </c>
      <c r="F136" s="18">
        <f>IF(ISNUMBER(D136), $B145 * E136, "")</f>
        <v>-1960.7843137254831</v>
      </c>
      <c r="G136" s="31">
        <v>10</v>
      </c>
      <c r="H136" s="32">
        <f t="shared" ref="H136:H139" si="71">IF(ISNUMBER(G136), (G136 - $B136) / $B136, "")</f>
        <v>-1.9607843137254832E-2</v>
      </c>
      <c r="I136" s="101">
        <f>IF(ISNUMBER(G136), $B145 * H136, "")</f>
        <v>-1960.7843137254831</v>
      </c>
      <c r="J136" s="15">
        <v>10</v>
      </c>
      <c r="K136" s="32">
        <f t="shared" ref="K136:K139" si="72">IF(ISNUMBER(J136), (J136 - $B136) / $B136, "")</f>
        <v>-1.9607843137254832E-2</v>
      </c>
      <c r="L136" s="18">
        <f>IF(ISNUMBER(J136), $B145 * K136, "")</f>
        <v>-1960.7843137254831</v>
      </c>
      <c r="M136" s="31">
        <v>9.9600000000000009</v>
      </c>
      <c r="N136" s="32">
        <f t="shared" ref="N136:N139" si="73">IF(ISNUMBER(M136), (M136 - $B136) / $B136, "")</f>
        <v>-2.3529411764705729E-2</v>
      </c>
      <c r="O136" s="18">
        <f>IF(ISNUMBER(M136), $B145 * N136, "")</f>
        <v>-2352.9411764705728</v>
      </c>
      <c r="Q136" s="246"/>
      <c r="R136" s="247"/>
      <c r="S136" s="248"/>
    </row>
    <row r="137" spans="1:19" ht="17.25" thickBot="1">
      <c r="A137" s="162" t="s">
        <v>156</v>
      </c>
      <c r="B137" s="126">
        <v>83</v>
      </c>
      <c r="C137" s="77">
        <v>8.5054677999999995E-3</v>
      </c>
      <c r="D137" s="15">
        <v>83.4</v>
      </c>
      <c r="E137" s="32">
        <f t="shared" si="70"/>
        <v>4.819277108433803E-3</v>
      </c>
      <c r="F137" s="18">
        <f>IF(ISNUMBER(D137), $B145 * E137, "")</f>
        <v>481.92771084338028</v>
      </c>
      <c r="G137" s="31">
        <v>82.5</v>
      </c>
      <c r="H137" s="32">
        <f t="shared" si="71"/>
        <v>-6.024096385542169E-3</v>
      </c>
      <c r="I137" s="101">
        <f>IF(ISNUMBER(G137), $B145 * H137, "")</f>
        <v>-602.40963855421694</v>
      </c>
      <c r="J137" s="15">
        <v>82.4</v>
      </c>
      <c r="K137" s="32">
        <f t="shared" si="72"/>
        <v>-7.2289156626505341E-3</v>
      </c>
      <c r="L137" s="18">
        <f>IF(ISNUMBER(J137), $B145 * K137, "")</f>
        <v>-722.89156626505337</v>
      </c>
      <c r="M137" s="31">
        <v>82.3</v>
      </c>
      <c r="N137" s="32">
        <f t="shared" si="73"/>
        <v>-8.4337349397590709E-3</v>
      </c>
      <c r="O137" s="18">
        <f>IF(ISNUMBER(M137), $B145 * N137, "")</f>
        <v>-843.37349397590708</v>
      </c>
      <c r="Q137" s="239"/>
      <c r="R137" s="239"/>
      <c r="S137" s="239"/>
    </row>
    <row r="138" spans="1:19" ht="17.25" thickBot="1">
      <c r="A138" s="162" t="s">
        <v>278</v>
      </c>
      <c r="B138" s="126">
        <v>71.2</v>
      </c>
      <c r="C138" s="77">
        <v>8.4985835999999999E-3</v>
      </c>
      <c r="D138" s="15">
        <v>71.900000000000006</v>
      </c>
      <c r="E138" s="32">
        <f t="shared" si="70"/>
        <v>9.831460674157343E-3</v>
      </c>
      <c r="F138" s="18">
        <f>IF(ISNUMBER(D138), $B145 * E138, "")</f>
        <v>983.14606741573425</v>
      </c>
      <c r="G138" s="31">
        <v>71.400000000000006</v>
      </c>
      <c r="H138" s="32">
        <f t="shared" si="71"/>
        <v>2.8089887640449836E-3</v>
      </c>
      <c r="I138" s="101">
        <f>IF(ISNUMBER(G138), $B145 * H138, "")</f>
        <v>280.89887640449837</v>
      </c>
      <c r="J138" s="15">
        <v>71.099999999999994</v>
      </c>
      <c r="K138" s="32">
        <f t="shared" si="72"/>
        <v>-1.4044943820225916E-3</v>
      </c>
      <c r="L138" s="18">
        <f>IF(ISNUMBER(J138), $B145 * K138, "")</f>
        <v>-140.44943820225916</v>
      </c>
      <c r="M138" s="31">
        <v>70.7</v>
      </c>
      <c r="N138" s="32">
        <f t="shared" si="73"/>
        <v>-7.0224719101123594E-3</v>
      </c>
      <c r="O138" s="18">
        <f>IF(ISNUMBER(M138), $B145 * N138, "")</f>
        <v>-702.24719101123594</v>
      </c>
      <c r="Q138" s="249"/>
      <c r="R138" s="249"/>
      <c r="S138" s="249"/>
    </row>
    <row r="139" spans="1:19" ht="17.25" thickBot="1">
      <c r="A139" s="163" t="s">
        <v>100</v>
      </c>
      <c r="B139" s="128">
        <v>4.08</v>
      </c>
      <c r="C139" s="78">
        <v>7.4074073999999997E-3</v>
      </c>
      <c r="D139" s="20">
        <v>4.05</v>
      </c>
      <c r="E139" s="21">
        <f t="shared" si="70"/>
        <v>-7.3529411764706488E-3</v>
      </c>
      <c r="F139" s="22">
        <f>IF(ISNUMBER(D139), $B145 * E139, "")</f>
        <v>-735.29411764706492</v>
      </c>
      <c r="G139" s="30">
        <v>4.03</v>
      </c>
      <c r="H139" s="21">
        <f t="shared" si="71"/>
        <v>-1.225490196078427E-2</v>
      </c>
      <c r="I139" s="105">
        <f>IF(ISNUMBER(G139), $B145 * H139, "")</f>
        <v>-1225.4901960784271</v>
      </c>
      <c r="J139" s="20">
        <v>4.01</v>
      </c>
      <c r="K139" s="21">
        <f t="shared" si="72"/>
        <v>-1.715686274509811E-2</v>
      </c>
      <c r="L139" s="22">
        <f>IF(ISNUMBER(J139), $B145 * K139, "")</f>
        <v>-1715.686274509811</v>
      </c>
      <c r="M139" s="30">
        <v>4</v>
      </c>
      <c r="N139" s="21">
        <f t="shared" si="73"/>
        <v>-1.9607843137254919E-2</v>
      </c>
      <c r="O139" s="22">
        <f>IF(ISNUMBER(M139), $B145 * N139, "")</f>
        <v>-1960.784313725492</v>
      </c>
      <c r="Q139" s="249"/>
      <c r="R139" s="249"/>
      <c r="S139" s="249"/>
    </row>
    <row r="140" spans="1:19" ht="17.25" thickBot="1">
      <c r="A140" s="162" t="s">
        <v>186</v>
      </c>
      <c r="B140" s="129">
        <v>14.9</v>
      </c>
      <c r="C140" s="80">
        <v>0</v>
      </c>
      <c r="D140" s="106">
        <v>14.7</v>
      </c>
      <c r="E140" s="107">
        <f>IF(ISNUMBER(D140), (D140 - $B140) / $B140, "")</f>
        <v>-1.342281879194638E-2</v>
      </c>
      <c r="F140" s="108">
        <f>IF(ISNUMBER(D140), $B145 * E140, "")</f>
        <v>-1342.2818791946379</v>
      </c>
      <c r="G140" s="109">
        <v>14.8</v>
      </c>
      <c r="H140" s="107">
        <f>IF(ISNUMBER(G140), (G140 - $B140) / $B140, "")</f>
        <v>-6.7114093959731299E-3</v>
      </c>
      <c r="I140" s="110">
        <f>IF(ISNUMBER(G140), $B145 * H140, "")</f>
        <v>-671.14093959731304</v>
      </c>
      <c r="J140" s="106">
        <v>14.8</v>
      </c>
      <c r="K140" s="107">
        <f>IF(ISNUMBER(J140), (J140 - $B140) / $B140, "")</f>
        <v>-6.7114093959731299E-3</v>
      </c>
      <c r="L140" s="108">
        <f>IF(ISNUMBER(J140), $B145 * K140, "")</f>
        <v>-671.14093959731304</v>
      </c>
      <c r="M140" s="109">
        <v>14.7</v>
      </c>
      <c r="N140" s="107">
        <f>IF(ISNUMBER(M140), (M140 - $B140) / $B140, "")</f>
        <v>-1.342281879194638E-2</v>
      </c>
      <c r="O140" s="108">
        <f>IF(ISNUMBER(M140), $B145 * N140, "")</f>
        <v>-1342.2818791946379</v>
      </c>
      <c r="Q140" s="239"/>
      <c r="R140" s="239"/>
      <c r="S140" s="239"/>
    </row>
    <row r="141" spans="1:19" ht="17.25" thickBot="1">
      <c r="A141" s="162" t="s">
        <v>266</v>
      </c>
      <c r="B141" s="126">
        <v>54.2</v>
      </c>
      <c r="C141" s="77">
        <v>-3.6764706E-3</v>
      </c>
      <c r="D141" s="15">
        <v>58.2</v>
      </c>
      <c r="E141" s="32">
        <f t="shared" ref="E141:E144" si="74">IF(ISNUMBER(D141), (D141 - $B141) / $B141, "")</f>
        <v>7.3800738007380073E-2</v>
      </c>
      <c r="F141" s="18">
        <f>IF(ISNUMBER(D141), $B145 * E141, "")</f>
        <v>7380.0738007380078</v>
      </c>
      <c r="G141" s="31">
        <v>56.6</v>
      </c>
      <c r="H141" s="32">
        <f t="shared" ref="H141:H144" si="75">IF(ISNUMBER(G141), (G141 - $B141) / $B141, "")</f>
        <v>4.4280442804428014E-2</v>
      </c>
      <c r="I141" s="101">
        <f>IF(ISNUMBER(G141), $B145 * H141, "")</f>
        <v>4428.0442804428012</v>
      </c>
      <c r="J141" s="15">
        <v>57.6</v>
      </c>
      <c r="K141" s="32">
        <f t="shared" ref="K141:K144" si="76">IF(ISNUMBER(J141), (J141 - $B141) / $B141, "")</f>
        <v>6.2730627306273032E-2</v>
      </c>
      <c r="L141" s="18">
        <f>IF(ISNUMBER(J141), $B145 * K141, "")</f>
        <v>6273.0627306273036</v>
      </c>
      <c r="M141" s="31">
        <v>56.3</v>
      </c>
      <c r="N141" s="32">
        <f t="shared" ref="N141:N144" si="77">IF(ISNUMBER(M141), (M141 - $B141) / $B141, "")</f>
        <v>3.874538745387443E-2</v>
      </c>
      <c r="O141" s="18">
        <f>IF(ISNUMBER(M141), $B145 * N141, "")</f>
        <v>3874.5387453874432</v>
      </c>
      <c r="Q141" s="239"/>
      <c r="R141" s="239"/>
      <c r="S141" s="239"/>
    </row>
    <row r="142" spans="1:19" ht="17.25" thickBot="1">
      <c r="A142" s="162" t="s">
        <v>72</v>
      </c>
      <c r="B142" s="126">
        <v>19</v>
      </c>
      <c r="C142" s="77">
        <v>-1.04166667E-2</v>
      </c>
      <c r="D142" s="15">
        <v>19.2</v>
      </c>
      <c r="E142" s="32">
        <f t="shared" si="74"/>
        <v>1.0526315789473648E-2</v>
      </c>
      <c r="F142" s="18">
        <f>IF(ISNUMBER(D142), $B145 * E142, "")</f>
        <v>1052.6315789473647</v>
      </c>
      <c r="G142" s="31">
        <v>19.2</v>
      </c>
      <c r="H142" s="32">
        <f t="shared" si="75"/>
        <v>1.0526315789473648E-2</v>
      </c>
      <c r="I142" s="101">
        <f>IF(ISNUMBER(G142), $B145 * H142, "")</f>
        <v>1052.6315789473647</v>
      </c>
      <c r="J142" s="15">
        <v>19.100000000000001</v>
      </c>
      <c r="K142" s="32">
        <f t="shared" si="76"/>
        <v>5.2631578947369166E-3</v>
      </c>
      <c r="L142" s="18">
        <f>IF(ISNUMBER(J142), $B145 * K142, "")</f>
        <v>526.31578947369167</v>
      </c>
      <c r="M142" s="31">
        <v>19.100000000000001</v>
      </c>
      <c r="N142" s="32">
        <f t="shared" si="77"/>
        <v>5.2631578947369166E-3</v>
      </c>
      <c r="O142" s="18">
        <f>IF(ISNUMBER(M142), $B145 * N142, "")</f>
        <v>526.31578947369167</v>
      </c>
      <c r="Q142" s="239"/>
      <c r="R142" s="239"/>
      <c r="S142" s="239"/>
    </row>
    <row r="143" spans="1:19">
      <c r="A143" s="162" t="s">
        <v>260</v>
      </c>
      <c r="B143" s="126">
        <v>58.4</v>
      </c>
      <c r="C143" s="77">
        <v>-2.8286189699999999E-2</v>
      </c>
      <c r="D143" s="15">
        <v>59.3</v>
      </c>
      <c r="E143" s="32">
        <f t="shared" si="74"/>
        <v>1.5410958904109566E-2</v>
      </c>
      <c r="F143" s="18">
        <f>IF(ISNUMBER(D143), $B145 * E143, "")</f>
        <v>1541.0958904109566</v>
      </c>
      <c r="G143" s="31">
        <v>59.8</v>
      </c>
      <c r="H143" s="32">
        <f t="shared" si="75"/>
        <v>2.3972602739726005E-2</v>
      </c>
      <c r="I143" s="101">
        <f>IF(ISNUMBER(G143), $B145 * H143, "")</f>
        <v>2397.2602739726003</v>
      </c>
      <c r="J143" s="15">
        <v>59.6</v>
      </c>
      <c r="K143" s="32">
        <f t="shared" si="76"/>
        <v>2.0547945205479503E-2</v>
      </c>
      <c r="L143" s="18">
        <f>IF(ISNUMBER(J143), $B145 * K143, "")</f>
        <v>2054.7945205479505</v>
      </c>
      <c r="M143" s="31">
        <v>59.1</v>
      </c>
      <c r="N143" s="32">
        <f t="shared" si="77"/>
        <v>1.1986301369863063E-2</v>
      </c>
      <c r="O143" s="18">
        <f>IF(ISNUMBER(M143), $B145 * N143, "")</f>
        <v>1198.6301369863063</v>
      </c>
      <c r="Q143" s="228"/>
      <c r="R143" s="229"/>
      <c r="S143" s="230"/>
    </row>
    <row r="144" spans="1:19" ht="17.25" thickBot="1">
      <c r="A144" s="130" t="s">
        <v>264</v>
      </c>
      <c r="B144" s="131">
        <v>75.8</v>
      </c>
      <c r="C144" s="79">
        <v>-3.0690537100000002E-2</v>
      </c>
      <c r="D144" s="24">
        <v>75</v>
      </c>
      <c r="E144" s="25">
        <f t="shared" si="74"/>
        <v>-1.0554089709762496E-2</v>
      </c>
      <c r="F144" s="104">
        <f>IF(ISNUMBER(D144), $B145 * E144, "")</f>
        <v>-1055.4089709762495</v>
      </c>
      <c r="G144" s="102">
        <v>75</v>
      </c>
      <c r="H144" s="25">
        <f t="shared" si="75"/>
        <v>-1.0554089709762496E-2</v>
      </c>
      <c r="I144" s="103">
        <f>IF(ISNUMBER(G144), $B145 * H144, "")</f>
        <v>-1055.4089709762495</v>
      </c>
      <c r="J144" s="24">
        <v>75</v>
      </c>
      <c r="K144" s="25">
        <f t="shared" si="76"/>
        <v>-1.0554089709762496E-2</v>
      </c>
      <c r="L144" s="104">
        <f>IF(ISNUMBER(J144), $B145 * K144, "")</f>
        <v>-1055.4089709762495</v>
      </c>
      <c r="M144" s="102">
        <v>74.5</v>
      </c>
      <c r="N144" s="25">
        <f t="shared" si="77"/>
        <v>-1.715039577836408E-2</v>
      </c>
      <c r="O144" s="104">
        <f>IF(ISNUMBER(M144), $B145 * N144, "")</f>
        <v>-1715.0395778364079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4.5806716214290694E-2</v>
      </c>
      <c r="F145" s="28">
        <f>SUM(F125:F144)</f>
        <v>91613.432428581393</v>
      </c>
      <c r="G145" s="26" t="s">
        <v>301</v>
      </c>
      <c r="H145" s="27">
        <f>IF(COUNT(H125:H144), SUM(H125:H144) / COUNT(H125:H144), 0)</f>
        <v>2.4714775177729385E-2</v>
      </c>
      <c r="I145" s="28">
        <f>SUM(I125:I144)</f>
        <v>49429.550355458778</v>
      </c>
      <c r="J145" s="26" t="s">
        <v>301</v>
      </c>
      <c r="K145" s="27">
        <f>IF(COUNT(K125:K144), SUM(K125:K144) / COUNT(K125:K144), 0)</f>
        <v>2.4654738237377953E-2</v>
      </c>
      <c r="L145" s="28">
        <f>SUM(L125:L144)</f>
        <v>49309.476474755909</v>
      </c>
      <c r="M145" s="26" t="s">
        <v>301</v>
      </c>
      <c r="N145" s="27">
        <f>IF(COUNT(N125:N144), SUM(N125:N144) / COUNT(N125:N144), 0)</f>
        <v>2.2328010655362829E-2</v>
      </c>
      <c r="O145" s="28">
        <f>SUM(O125:O144)</f>
        <v>44656.02131072565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216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45310000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3.311624E-4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2021-06-15(화) 오전 00:00</v>
      </c>
      <c r="C150" s="291"/>
      <c r="D150" s="263" t="str">
        <f>TEXT($G$1, "[$-ko-KR]yyyy-mm-dd(ddd) ") &amp; "오후 14:00"</f>
        <v>2021-06-15(화) 오후 14:00</v>
      </c>
      <c r="E150" s="264"/>
      <c r="F150" s="265"/>
      <c r="G150" s="263" t="str">
        <f>TEXT($G$1, "[$-ko-KR]yyyy-mm-dd(ddd) ") &amp; "오후 19:00"</f>
        <v>2021-06-15(화) 오후 19:00</v>
      </c>
      <c r="H150" s="264"/>
      <c r="I150" s="265"/>
      <c r="J150" s="263" t="str">
        <f>TEXT($G$1, "[$-ko-KR]yyyy-mm-dd(ddd) ") &amp; "오후 21:00"</f>
        <v>2021-06-15(화) 오후 21:00</v>
      </c>
      <c r="K150" s="264"/>
      <c r="L150" s="265"/>
      <c r="M150" s="263" t="str">
        <f>TEXT($G$1+1, "[$-ko-KR]yyyy-mm-dd(ddd) ") &amp; "오전 00:00"</f>
        <v>2021-06-16(수)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17" t="s">
        <v>58</v>
      </c>
      <c r="H151" s="218" t="s">
        <v>298</v>
      </c>
      <c r="I151" s="21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116</v>
      </c>
      <c r="B152" s="124">
        <v>323</v>
      </c>
      <c r="C152" s="76">
        <v>1.8927444799999998E-2</v>
      </c>
      <c r="D152" s="13">
        <v>325</v>
      </c>
      <c r="E152" s="14">
        <f>IF(ISNUMBER(D152), (D152 - $B152) / $B152, "")</f>
        <v>6.1919504643962852E-3</v>
      </c>
      <c r="F152" s="16">
        <f>IF(ISNUMBER(D152), $B172 * E152, "")</f>
        <v>619.19504643962853</v>
      </c>
      <c r="G152" s="29">
        <v>321</v>
      </c>
      <c r="H152" s="14">
        <f>IF(ISNUMBER(G152), (G152 - $B152) / $B152, "")</f>
        <v>-6.1919504643962852E-3</v>
      </c>
      <c r="I152" s="100">
        <f>IF(ISNUMBER(G152), $B172 * H152, "")</f>
        <v>-619.19504643962853</v>
      </c>
      <c r="J152" s="13">
        <v>321</v>
      </c>
      <c r="K152" s="14">
        <f>IF(ISNUMBER(J152), (J152 - $B152) / $B152, "")</f>
        <v>-6.1919504643962852E-3</v>
      </c>
      <c r="L152" s="16">
        <f>IF(ISNUMBER(J152), $B172 * K152, "")</f>
        <v>-619.19504643962853</v>
      </c>
      <c r="M152" s="29">
        <v>318</v>
      </c>
      <c r="N152" s="14">
        <f>IF(ISNUMBER(M152), (M152 - $B152) / $B152, "")</f>
        <v>-1.5479876160990712E-2</v>
      </c>
      <c r="O152" s="16">
        <f>IF(ISNUMBER(M152), $B172 * N152, "")</f>
        <v>-1547.9876160990711</v>
      </c>
      <c r="Q152" s="249"/>
      <c r="R152" s="249"/>
      <c r="S152" s="249"/>
    </row>
    <row r="153" spans="1:19" ht="17.25" thickBot="1">
      <c r="A153" s="162" t="s">
        <v>54</v>
      </c>
      <c r="B153" s="126">
        <v>229</v>
      </c>
      <c r="C153" s="77">
        <v>1.32743363E-2</v>
      </c>
      <c r="D153" s="15">
        <v>239</v>
      </c>
      <c r="E153" s="32">
        <f t="shared" ref="E153:E156" si="78">IF(ISNUMBER(D153), (D153 - $B153) / $B153, "")</f>
        <v>4.3668122270742356E-2</v>
      </c>
      <c r="F153" s="18">
        <f>IF(ISNUMBER(D153), $B172 * E153, "")</f>
        <v>4366.812227074236</v>
      </c>
      <c r="G153" s="31">
        <v>240</v>
      </c>
      <c r="H153" s="32">
        <f t="shared" ref="H153:H156" si="79">IF(ISNUMBER(G153), (G153 - $B153) / $B153, "")</f>
        <v>4.8034934497816595E-2</v>
      </c>
      <c r="I153" s="101">
        <f>IF(ISNUMBER(G153), $B172 * H153, "")</f>
        <v>4803.4934497816594</v>
      </c>
      <c r="J153" s="15">
        <v>240</v>
      </c>
      <c r="K153" s="32">
        <f t="shared" ref="K153:K156" si="80">IF(ISNUMBER(J153), (J153 - $B153) / $B153, "")</f>
        <v>4.8034934497816595E-2</v>
      </c>
      <c r="L153" s="18">
        <f>IF(ISNUMBER(J153), $B172 * K153, "")</f>
        <v>4803.4934497816594</v>
      </c>
      <c r="M153" s="31">
        <v>246</v>
      </c>
      <c r="N153" s="32">
        <f t="shared" ref="N153:N156" si="81">IF(ISNUMBER(M153), (M153 - $B153) / $B153, "")</f>
        <v>7.4235807860262015E-2</v>
      </c>
      <c r="O153" s="18">
        <f>IF(ISNUMBER(M153), $B172 * N153, "")</f>
        <v>7423.5807860262012</v>
      </c>
      <c r="Q153" s="249"/>
      <c r="R153" s="249"/>
      <c r="S153" s="249"/>
    </row>
    <row r="154" spans="1:19" ht="17.25" thickBot="1">
      <c r="A154" s="162" t="s">
        <v>148</v>
      </c>
      <c r="B154" s="126">
        <v>102</v>
      </c>
      <c r="C154" s="77">
        <v>9.9009900999999997E-3</v>
      </c>
      <c r="D154" s="15">
        <v>101</v>
      </c>
      <c r="E154" s="32">
        <f t="shared" si="78"/>
        <v>-9.8039215686274508E-3</v>
      </c>
      <c r="F154" s="18">
        <f>IF(ISNUMBER(D154), $B172 * E154, "")</f>
        <v>-980.39215686274508</v>
      </c>
      <c r="G154" s="31">
        <v>102</v>
      </c>
      <c r="H154" s="32">
        <f t="shared" si="79"/>
        <v>0</v>
      </c>
      <c r="I154" s="101">
        <f>IF(ISNUMBER(G154), $B172 * H154, "")</f>
        <v>0</v>
      </c>
      <c r="J154" s="15">
        <v>100</v>
      </c>
      <c r="K154" s="32">
        <f t="shared" si="80"/>
        <v>-1.9607843137254902E-2</v>
      </c>
      <c r="L154" s="18">
        <f>IF(ISNUMBER(J154), $B172 * K154, "")</f>
        <v>-1960.7843137254902</v>
      </c>
      <c r="M154" s="31">
        <v>98.2</v>
      </c>
      <c r="N154" s="32">
        <f t="shared" si="81"/>
        <v>-3.7254901960784285E-2</v>
      </c>
      <c r="O154" s="18">
        <f>IF(ISNUMBER(M154), $B172 * N154, "")</f>
        <v>-3725.4901960784287</v>
      </c>
      <c r="Q154" s="239"/>
      <c r="R154" s="239"/>
      <c r="S154" s="239"/>
    </row>
    <row r="155" spans="1:19" ht="17.25" thickBot="1">
      <c r="A155" s="162" t="s">
        <v>182</v>
      </c>
      <c r="B155" s="126">
        <v>237</v>
      </c>
      <c r="C155" s="77">
        <v>8.5106382999999997E-3</v>
      </c>
      <c r="D155" s="15">
        <v>236</v>
      </c>
      <c r="E155" s="32">
        <f t="shared" si="78"/>
        <v>-4.2194092827004216E-3</v>
      </c>
      <c r="F155" s="18">
        <f>IF(ISNUMBER(D155), $B172 * E155, "")</f>
        <v>-421.94092827004215</v>
      </c>
      <c r="G155" s="31">
        <v>235</v>
      </c>
      <c r="H155" s="32">
        <f t="shared" si="79"/>
        <v>-8.4388185654008432E-3</v>
      </c>
      <c r="I155" s="101">
        <f>IF(ISNUMBER(G155), $B172 * H155, "")</f>
        <v>-843.8818565400843</v>
      </c>
      <c r="J155" s="15">
        <v>234</v>
      </c>
      <c r="K155" s="32">
        <f t="shared" si="80"/>
        <v>-1.2658227848101266E-2</v>
      </c>
      <c r="L155" s="18">
        <f>IF(ISNUMBER(J155), $B172 * K155, "")</f>
        <v>-1265.8227848101264</v>
      </c>
      <c r="M155" s="31">
        <v>234</v>
      </c>
      <c r="N155" s="32">
        <f t="shared" si="81"/>
        <v>-1.2658227848101266E-2</v>
      </c>
      <c r="O155" s="18">
        <f>IF(ISNUMBER(M155), $B172 * N155, "")</f>
        <v>-1265.8227848101264</v>
      </c>
      <c r="Q155" s="239"/>
      <c r="R155" s="239"/>
      <c r="S155" s="239"/>
    </row>
    <row r="156" spans="1:19" ht="17.25" thickBot="1">
      <c r="A156" s="163" t="s">
        <v>136</v>
      </c>
      <c r="B156" s="128">
        <v>125</v>
      </c>
      <c r="C156" s="78">
        <v>8.0645161000000003E-3</v>
      </c>
      <c r="D156" s="20">
        <v>129</v>
      </c>
      <c r="E156" s="21">
        <f t="shared" si="78"/>
        <v>3.2000000000000001E-2</v>
      </c>
      <c r="F156" s="22">
        <f>IF(ISNUMBER(D156), $B172 * E156, "")</f>
        <v>3200</v>
      </c>
      <c r="G156" s="30">
        <v>128</v>
      </c>
      <c r="H156" s="21">
        <f t="shared" si="79"/>
        <v>2.4E-2</v>
      </c>
      <c r="I156" s="105">
        <f>IF(ISNUMBER(G156), $B172 * H156, "")</f>
        <v>2400</v>
      </c>
      <c r="J156" s="20">
        <v>129</v>
      </c>
      <c r="K156" s="21">
        <f t="shared" si="80"/>
        <v>3.2000000000000001E-2</v>
      </c>
      <c r="L156" s="22">
        <f>IF(ISNUMBER(J156), $B172 * K156, "")</f>
        <v>3200</v>
      </c>
      <c r="M156" s="30">
        <v>126</v>
      </c>
      <c r="N156" s="21">
        <f t="shared" si="81"/>
        <v>8.0000000000000002E-3</v>
      </c>
      <c r="O156" s="22">
        <f>IF(ISNUMBER(M156), $B172 * N156, "")</f>
        <v>800</v>
      </c>
      <c r="Q156" s="239"/>
      <c r="R156" s="239"/>
      <c r="S156" s="239"/>
    </row>
    <row r="157" spans="1:19" ht="17.25" thickBot="1">
      <c r="A157" s="162" t="s">
        <v>120</v>
      </c>
      <c r="B157" s="129">
        <v>139</v>
      </c>
      <c r="C157" s="80">
        <v>7.2463768E-3</v>
      </c>
      <c r="D157" s="106">
        <v>136</v>
      </c>
      <c r="E157" s="107">
        <f>IF(ISNUMBER(D157), (D157 - $B157) / $B157, "")</f>
        <v>-2.1582733812949641E-2</v>
      </c>
      <c r="F157" s="108">
        <f>IF(ISNUMBER(D157), $B172 * E157, "")</f>
        <v>-2158.2733812949641</v>
      </c>
      <c r="G157" s="109">
        <v>136</v>
      </c>
      <c r="H157" s="107">
        <f>IF(ISNUMBER(G157), (G157 - $B157) / $B157, "")</f>
        <v>-2.1582733812949641E-2</v>
      </c>
      <c r="I157" s="110">
        <f>IF(ISNUMBER(G157), $B172 * H157, "")</f>
        <v>-2158.2733812949641</v>
      </c>
      <c r="J157" s="106">
        <v>136</v>
      </c>
      <c r="K157" s="107">
        <f>IF(ISNUMBER(J157), (J157 - $B157) / $B157, "")</f>
        <v>-2.1582733812949641E-2</v>
      </c>
      <c r="L157" s="108">
        <f>IF(ISNUMBER(J157), $B172 * K157, "")</f>
        <v>-2158.2733812949641</v>
      </c>
      <c r="M157" s="109">
        <v>135</v>
      </c>
      <c r="N157" s="107">
        <f>IF(ISNUMBER(M157), (M157 - $B157) / $B157, "")</f>
        <v>-2.8776978417266189E-2</v>
      </c>
      <c r="O157" s="108">
        <f>IF(ISNUMBER(M157), $B172 * N157, "")</f>
        <v>-2877.6978417266187</v>
      </c>
      <c r="Q157" s="239"/>
      <c r="R157" s="239"/>
      <c r="S157" s="239"/>
    </row>
    <row r="158" spans="1:19" ht="17.25" thickBot="1">
      <c r="A158" s="162" t="s">
        <v>256</v>
      </c>
      <c r="B158" s="126">
        <v>147</v>
      </c>
      <c r="C158" s="77">
        <v>6.8493151000000004E-3</v>
      </c>
      <c r="D158" s="15">
        <v>148</v>
      </c>
      <c r="E158" s="32">
        <f t="shared" ref="E158:E161" si="82">IF(ISNUMBER(D158), (D158 - $B158) / $B158, "")</f>
        <v>6.8027210884353739E-3</v>
      </c>
      <c r="F158" s="18">
        <f>IF(ISNUMBER(D158), $B172 * E158, "")</f>
        <v>680.27210884353735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148</v>
      </c>
      <c r="K158" s="32">
        <f t="shared" ref="K158:K161" si="84">IF(ISNUMBER(J158), (J158 - $B158) / $B158, "")</f>
        <v>6.8027210884353739E-3</v>
      </c>
      <c r="L158" s="18">
        <f>IF(ISNUMBER(J158), $B172 * K158, "")</f>
        <v>680.27210884353735</v>
      </c>
      <c r="M158" s="31">
        <v>150</v>
      </c>
      <c r="N158" s="32">
        <f t="shared" ref="N158:N161" si="85">IF(ISNUMBER(M158), (M158 - $B158) / $B158, "")</f>
        <v>2.0408163265306121E-2</v>
      </c>
      <c r="O158" s="18">
        <f>IF(ISNUMBER(M158), $B172 * N158, "")</f>
        <v>2040.8163265306121</v>
      </c>
      <c r="Q158" s="239"/>
      <c r="R158" s="239"/>
      <c r="S158" s="239"/>
    </row>
    <row r="159" spans="1:19" ht="17.25" thickBot="1">
      <c r="A159" s="162" t="s">
        <v>200</v>
      </c>
      <c r="B159" s="126">
        <v>161</v>
      </c>
      <c r="C159" s="77">
        <v>6.2500000000000003E-3</v>
      </c>
      <c r="D159" s="15">
        <v>169</v>
      </c>
      <c r="E159" s="32">
        <f t="shared" si="82"/>
        <v>4.9689440993788817E-2</v>
      </c>
      <c r="F159" s="18">
        <f>IF(ISNUMBER(D159), $B172 * E159, "")</f>
        <v>4968.9440993788812</v>
      </c>
      <c r="G159" s="31">
        <v>166</v>
      </c>
      <c r="H159" s="32">
        <f t="shared" si="83"/>
        <v>3.1055900621118012E-2</v>
      </c>
      <c r="I159" s="101">
        <f>IF(ISNUMBER(G159), $B172 * H159, "")</f>
        <v>3105.5900621118012</v>
      </c>
      <c r="J159" s="15">
        <v>166</v>
      </c>
      <c r="K159" s="32">
        <f t="shared" si="84"/>
        <v>3.1055900621118012E-2</v>
      </c>
      <c r="L159" s="18">
        <f>IF(ISNUMBER(J159), $B172 * K159, "")</f>
        <v>3105.5900621118012</v>
      </c>
      <c r="M159" s="31">
        <v>168</v>
      </c>
      <c r="N159" s="32">
        <f t="shared" si="85"/>
        <v>4.3478260869565216E-2</v>
      </c>
      <c r="O159" s="18">
        <f>IF(ISNUMBER(M159), $B172 * N159, "")</f>
        <v>4347.826086956522</v>
      </c>
      <c r="Q159" s="239"/>
      <c r="R159" s="239"/>
      <c r="S159" s="239"/>
    </row>
    <row r="160" spans="1:19" ht="17.25" thickBot="1">
      <c r="A160" s="162" t="s">
        <v>88</v>
      </c>
      <c r="B160" s="126">
        <v>330</v>
      </c>
      <c r="C160" s="77">
        <v>6.0975609999999996E-3</v>
      </c>
      <c r="D160" s="15">
        <v>331</v>
      </c>
      <c r="E160" s="32">
        <f t="shared" si="82"/>
        <v>3.0303030303030303E-3</v>
      </c>
      <c r="F160" s="18">
        <f>IF(ISNUMBER(D160), $B172 * E160, "")</f>
        <v>303.030303030303</v>
      </c>
      <c r="G160" s="31">
        <v>327</v>
      </c>
      <c r="H160" s="32">
        <f t="shared" si="83"/>
        <v>-9.0909090909090905E-3</v>
      </c>
      <c r="I160" s="101">
        <f>IF(ISNUMBER(G160), $B172 * H160, "")</f>
        <v>-909.09090909090901</v>
      </c>
      <c r="J160" s="15">
        <v>326</v>
      </c>
      <c r="K160" s="32">
        <f t="shared" si="84"/>
        <v>-1.2121212121212121E-2</v>
      </c>
      <c r="L160" s="18">
        <f>IF(ISNUMBER(J160), $B172 * K160, "")</f>
        <v>-1212.121212121212</v>
      </c>
      <c r="M160" s="31">
        <v>322</v>
      </c>
      <c r="N160" s="32">
        <f t="shared" si="85"/>
        <v>-2.4242424242424242E-2</v>
      </c>
      <c r="O160" s="18">
        <f>IF(ISNUMBER(M160), $B172 * N160, "")</f>
        <v>-2424.242424242424</v>
      </c>
      <c r="Q160" s="33"/>
      <c r="R160" s="33"/>
    </row>
    <row r="161" spans="1:19" ht="17.25" thickBot="1">
      <c r="A161" s="130" t="s">
        <v>192</v>
      </c>
      <c r="B161" s="131">
        <v>999</v>
      </c>
      <c r="C161" s="79">
        <v>3.0120481999999999E-3</v>
      </c>
      <c r="D161" s="24">
        <v>1000</v>
      </c>
      <c r="E161" s="25">
        <f t="shared" si="82"/>
        <v>1.001001001001001E-3</v>
      </c>
      <c r="F161" s="104">
        <f>IF(ISNUMBER(D161), $B172 * E161, "")</f>
        <v>100.10010010010009</v>
      </c>
      <c r="G161" s="102">
        <v>992</v>
      </c>
      <c r="H161" s="25">
        <f t="shared" si="83"/>
        <v>-7.0070070070070069E-3</v>
      </c>
      <c r="I161" s="103">
        <f>IF(ISNUMBER(G161), $B172 * H161, "")</f>
        <v>-700.70070070070074</v>
      </c>
      <c r="J161" s="24">
        <v>990</v>
      </c>
      <c r="K161" s="25">
        <f t="shared" si="84"/>
        <v>-9.0090090090090089E-3</v>
      </c>
      <c r="L161" s="104">
        <f>IF(ISNUMBER(J161), $B172 * K161, "")</f>
        <v>-900.90090090090087</v>
      </c>
      <c r="M161" s="102">
        <v>982</v>
      </c>
      <c r="N161" s="25">
        <f t="shared" si="85"/>
        <v>-1.7017017017017019E-2</v>
      </c>
      <c r="O161" s="104">
        <f>IF(ISNUMBER(M161), $B172 * N161, "")</f>
        <v>-1701.7017017017019</v>
      </c>
      <c r="Q161" s="240"/>
      <c r="R161" s="241"/>
      <c r="S161" s="242"/>
    </row>
    <row r="162" spans="1:19">
      <c r="A162" s="161" t="s">
        <v>280</v>
      </c>
      <c r="B162" s="124">
        <v>843</v>
      </c>
      <c r="C162" s="76">
        <v>1.1876485000000001E-3</v>
      </c>
      <c r="D162" s="13">
        <v>840</v>
      </c>
      <c r="E162" s="14">
        <f>IF(ISNUMBER(D162), (D162 - $B162) / $B162, "")</f>
        <v>-3.5587188612099642E-3</v>
      </c>
      <c r="F162" s="16">
        <f>IF(ISNUMBER(D162), $B172 * E162, "")</f>
        <v>-355.87188612099641</v>
      </c>
      <c r="G162" s="29">
        <v>835</v>
      </c>
      <c r="H162" s="14">
        <f>IF(ISNUMBER(G162), (G162 - $B162) / $B162, "")</f>
        <v>-9.4899169632265724E-3</v>
      </c>
      <c r="I162" s="100">
        <f>IF(ISNUMBER(G162), $B172 * H162, "")</f>
        <v>-948.99169632265728</v>
      </c>
      <c r="J162" s="13">
        <v>835</v>
      </c>
      <c r="K162" s="14">
        <f>IF(ISNUMBER(J162), (J162 - $B162) / $B162, "")</f>
        <v>-9.4899169632265724E-3</v>
      </c>
      <c r="L162" s="16">
        <f>IF(ISNUMBER(J162), $B172 * K162, "")</f>
        <v>-948.99169632265728</v>
      </c>
      <c r="M162" s="29">
        <v>836</v>
      </c>
      <c r="N162" s="14">
        <f>IF(ISNUMBER(M162), (M162 - $B162) / $B162, "")</f>
        <v>-8.3036773428232496E-3</v>
      </c>
      <c r="O162" s="16">
        <f>IF(ISNUMBER(M162), $B172 * N162, "")</f>
        <v>-830.36773428232493</v>
      </c>
      <c r="Q162" s="243"/>
      <c r="R162" s="244"/>
      <c r="S162" s="245"/>
    </row>
    <row r="163" spans="1:19" ht="17.25" thickBot="1">
      <c r="A163" s="162" t="s">
        <v>51</v>
      </c>
      <c r="B163" s="126">
        <v>394</v>
      </c>
      <c r="C163" s="77">
        <v>-2.5316456000000001E-3</v>
      </c>
      <c r="D163" s="15">
        <v>400</v>
      </c>
      <c r="E163" s="32">
        <f t="shared" ref="E163:E166" si="86">IF(ISNUMBER(D163), (D163 - $B163) / $B163, "")</f>
        <v>1.5228426395939087E-2</v>
      </c>
      <c r="F163" s="18">
        <f>IF(ISNUMBER(D163), $B172 * E163, "")</f>
        <v>1522.8426395939086</v>
      </c>
      <c r="G163" s="31">
        <v>392</v>
      </c>
      <c r="H163" s="32">
        <f t="shared" ref="H163:H166" si="87">IF(ISNUMBER(G163), (G163 - $B163) / $B163, "")</f>
        <v>-5.076142131979695E-3</v>
      </c>
      <c r="I163" s="101">
        <f>IF(ISNUMBER(G163), $B172 * H163, "")</f>
        <v>-507.61421319796949</v>
      </c>
      <c r="J163" s="15">
        <v>389</v>
      </c>
      <c r="K163" s="32">
        <f t="shared" ref="K163:K166" si="88">IF(ISNUMBER(J163), (J163 - $B163) / $B163, "")</f>
        <v>-1.2690355329949238E-2</v>
      </c>
      <c r="L163" s="18">
        <f>IF(ISNUMBER(J163), $B172 * K163, "")</f>
        <v>-1269.0355329949239</v>
      </c>
      <c r="M163" s="31">
        <v>383</v>
      </c>
      <c r="N163" s="32">
        <f t="shared" ref="N163:N166" si="89">IF(ISNUMBER(M163), (M163 - $B163) / $B163, "")</f>
        <v>-2.7918781725888325E-2</v>
      </c>
      <c r="O163" s="18">
        <f>IF(ISNUMBER(M163), $B172 * N163, "")</f>
        <v>-2791.8781725888325</v>
      </c>
      <c r="Q163" s="246"/>
      <c r="R163" s="247"/>
      <c r="S163" s="248"/>
    </row>
    <row r="164" spans="1:19" ht="17.25" thickBot="1">
      <c r="A164" s="162" t="s">
        <v>170</v>
      </c>
      <c r="B164" s="126">
        <v>247</v>
      </c>
      <c r="C164" s="77">
        <v>-4.0322581E-3</v>
      </c>
      <c r="D164" s="15">
        <v>245</v>
      </c>
      <c r="E164" s="32">
        <f t="shared" si="86"/>
        <v>-8.0971659919028341E-3</v>
      </c>
      <c r="F164" s="18">
        <f>IF(ISNUMBER(D164), $B172 * E164, "")</f>
        <v>-809.71659919028343</v>
      </c>
      <c r="G164" s="31">
        <v>245</v>
      </c>
      <c r="H164" s="32">
        <f t="shared" si="87"/>
        <v>-8.0971659919028341E-3</v>
      </c>
      <c r="I164" s="101">
        <f>IF(ISNUMBER(G164), $B172 * H164, "")</f>
        <v>-809.71659919028343</v>
      </c>
      <c r="J164" s="15">
        <v>243</v>
      </c>
      <c r="K164" s="32">
        <f t="shared" si="88"/>
        <v>-1.6194331983805668E-2</v>
      </c>
      <c r="L164" s="18">
        <f>IF(ISNUMBER(J164), $B172 * K164, "")</f>
        <v>-1619.4331983805669</v>
      </c>
      <c r="M164" s="31">
        <v>247</v>
      </c>
      <c r="N164" s="32">
        <f t="shared" si="89"/>
        <v>0</v>
      </c>
      <c r="O164" s="18">
        <f>IF(ISNUMBER(M164), $B172 * N164, "")</f>
        <v>0</v>
      </c>
      <c r="Q164" s="239"/>
      <c r="R164" s="239"/>
      <c r="S164" s="239"/>
    </row>
    <row r="165" spans="1:19" ht="17.25" thickBot="1">
      <c r="A165" s="162" t="s">
        <v>258</v>
      </c>
      <c r="B165" s="126">
        <v>419</v>
      </c>
      <c r="C165" s="77">
        <v>-7.1090047000000002E-3</v>
      </c>
      <c r="D165" s="15">
        <v>416</v>
      </c>
      <c r="E165" s="32">
        <f t="shared" si="86"/>
        <v>-7.1599045346062056E-3</v>
      </c>
      <c r="F165" s="18">
        <f>IF(ISNUMBER(D165), $B172 * E165, "")</f>
        <v>-715.99045346062053</v>
      </c>
      <c r="G165" s="31">
        <v>413</v>
      </c>
      <c r="H165" s="32">
        <f t="shared" si="87"/>
        <v>-1.4319809069212411E-2</v>
      </c>
      <c r="I165" s="101">
        <f>IF(ISNUMBER(G165), $B172 * H165, "")</f>
        <v>-1431.9809069212411</v>
      </c>
      <c r="J165" s="15">
        <v>412</v>
      </c>
      <c r="K165" s="32">
        <f t="shared" si="88"/>
        <v>-1.6706443914081145E-2</v>
      </c>
      <c r="L165" s="18">
        <f>IF(ISNUMBER(J165), $B172 * K165, "")</f>
        <v>-1670.6443914081146</v>
      </c>
      <c r="M165" s="31">
        <v>413</v>
      </c>
      <c r="N165" s="32">
        <f t="shared" si="89"/>
        <v>-1.4319809069212411E-2</v>
      </c>
      <c r="O165" s="18">
        <f>IF(ISNUMBER(M165), $B172 * N165, "")</f>
        <v>-1431.9809069212411</v>
      </c>
      <c r="Q165" s="249"/>
      <c r="R165" s="249"/>
      <c r="S165" s="249"/>
    </row>
    <row r="166" spans="1:19" ht="17.25" thickBot="1">
      <c r="A166" s="163" t="s">
        <v>82</v>
      </c>
      <c r="B166" s="128">
        <v>822</v>
      </c>
      <c r="C166" s="78">
        <v>-7.2463768E-3</v>
      </c>
      <c r="D166" s="20">
        <v>886</v>
      </c>
      <c r="E166" s="21">
        <f t="shared" si="86"/>
        <v>7.785888077858881E-2</v>
      </c>
      <c r="F166" s="22">
        <f>IF(ISNUMBER(D166), $B172 * E166, "")</f>
        <v>7785.8880778588809</v>
      </c>
      <c r="G166" s="30">
        <v>827</v>
      </c>
      <c r="H166" s="21">
        <f t="shared" si="87"/>
        <v>6.082725060827251E-3</v>
      </c>
      <c r="I166" s="105">
        <f>IF(ISNUMBER(G166), $B172 * H166, "")</f>
        <v>608.27250608272504</v>
      </c>
      <c r="J166" s="20">
        <v>828</v>
      </c>
      <c r="K166" s="21">
        <f t="shared" si="88"/>
        <v>7.2992700729927005E-3</v>
      </c>
      <c r="L166" s="22">
        <f>IF(ISNUMBER(J166), $B172 * K166, "")</f>
        <v>729.92700729927003</v>
      </c>
      <c r="M166" s="30">
        <v>823</v>
      </c>
      <c r="N166" s="21">
        <f t="shared" si="89"/>
        <v>1.2165450121654502E-3</v>
      </c>
      <c r="O166" s="22">
        <f>IF(ISNUMBER(M166), $B172 * N166, "")</f>
        <v>121.65450121654501</v>
      </c>
      <c r="Q166" s="249"/>
      <c r="R166" s="249"/>
      <c r="S166" s="249"/>
    </row>
    <row r="167" spans="1:19" ht="17.25" thickBot="1">
      <c r="A167" s="162" t="s">
        <v>112</v>
      </c>
      <c r="B167" s="129">
        <v>132</v>
      </c>
      <c r="C167" s="80">
        <v>-7.5187969999999998E-3</v>
      </c>
      <c r="D167" s="106">
        <v>137</v>
      </c>
      <c r="E167" s="107">
        <f>IF(ISNUMBER(D167), (D167 - $B167) / $B167, "")</f>
        <v>3.787878787878788E-2</v>
      </c>
      <c r="F167" s="108">
        <f>IF(ISNUMBER(D167), $B172 * E167, "")</f>
        <v>3787.878787878788</v>
      </c>
      <c r="G167" s="109">
        <v>136</v>
      </c>
      <c r="H167" s="107">
        <f>IF(ISNUMBER(G167), (G167 - $B167) / $B167, "")</f>
        <v>3.0303030303030304E-2</v>
      </c>
      <c r="I167" s="110">
        <f>IF(ISNUMBER(G167), $B172 * H167, "")</f>
        <v>3030.3030303030305</v>
      </c>
      <c r="J167" s="106">
        <v>138</v>
      </c>
      <c r="K167" s="107">
        <f>IF(ISNUMBER(J167), (J167 - $B167) / $B167, "")</f>
        <v>4.5454545454545456E-2</v>
      </c>
      <c r="L167" s="108">
        <f>IF(ISNUMBER(J167), $B172 * K167, "")</f>
        <v>4545.454545454546</v>
      </c>
      <c r="M167" s="109">
        <v>137</v>
      </c>
      <c r="N167" s="107">
        <f>IF(ISNUMBER(M167), (M167 - $B167) / $B167, "")</f>
        <v>3.787878787878788E-2</v>
      </c>
      <c r="O167" s="108">
        <f>IF(ISNUMBER(M167), $B172 * N167, "")</f>
        <v>3787.878787878788</v>
      </c>
      <c r="Q167" s="239"/>
      <c r="R167" s="239"/>
      <c r="S167" s="239"/>
    </row>
    <row r="168" spans="1:19" ht="17.25" thickBot="1">
      <c r="A168" s="162" t="s">
        <v>262</v>
      </c>
      <c r="B168" s="126">
        <v>501</v>
      </c>
      <c r="C168" s="77">
        <v>-1.9569471599999999E-2</v>
      </c>
      <c r="D168" s="15">
        <v>507</v>
      </c>
      <c r="E168" s="32">
        <f t="shared" ref="E168:E171" si="90">IF(ISNUMBER(D168), (D168 - $B168) / $B168, "")</f>
        <v>1.1976047904191617E-2</v>
      </c>
      <c r="F168" s="18">
        <f>IF(ISNUMBER(D168), $B172 * E168, "")</f>
        <v>1197.6047904191616</v>
      </c>
      <c r="G168" s="31">
        <v>496</v>
      </c>
      <c r="H168" s="32">
        <f t="shared" ref="H168:H171" si="91">IF(ISNUMBER(G168), (G168 - $B168) / $B168, "")</f>
        <v>-9.9800399201596807E-3</v>
      </c>
      <c r="I168" s="101">
        <f>IF(ISNUMBER(G168), $B172 * H168, "")</f>
        <v>-998.00399201596804</v>
      </c>
      <c r="J168" s="15">
        <v>495</v>
      </c>
      <c r="K168" s="32">
        <f t="shared" ref="K168:K171" si="92">IF(ISNUMBER(J168), (J168 - $B168) / $B168, "")</f>
        <v>-1.1976047904191617E-2</v>
      </c>
      <c r="L168" s="18">
        <f>IF(ISNUMBER(J168), $B172 * K168, "")</f>
        <v>-1197.6047904191616</v>
      </c>
      <c r="M168" s="31">
        <v>491</v>
      </c>
      <c r="N168" s="32">
        <f t="shared" ref="N168:N171" si="93">IF(ISNUMBER(M168), (M168 - $B168) / $B168, "")</f>
        <v>-1.9960079840319361E-2</v>
      </c>
      <c r="O168" s="18">
        <f>IF(ISNUMBER(M168), $B172 * N168, "")</f>
        <v>-1996.0079840319361</v>
      </c>
      <c r="Q168" s="239"/>
      <c r="R168" s="239"/>
      <c r="S168" s="239"/>
    </row>
    <row r="169" spans="1:19" ht="17.25" thickBot="1">
      <c r="A169" s="162" t="s">
        <v>142</v>
      </c>
      <c r="B169" s="126">
        <v>638</v>
      </c>
      <c r="C169" s="77">
        <v>-1.9969278E-2</v>
      </c>
      <c r="D169" s="15">
        <v>625</v>
      </c>
      <c r="E169" s="32">
        <f t="shared" si="90"/>
        <v>-2.037617554858934E-2</v>
      </c>
      <c r="F169" s="18">
        <f>IF(ISNUMBER(D169), $B172 * E169, "")</f>
        <v>-2037.617554858934</v>
      </c>
      <c r="G169" s="31">
        <v>616</v>
      </c>
      <c r="H169" s="32">
        <f t="shared" si="91"/>
        <v>-3.4482758620689655E-2</v>
      </c>
      <c r="I169" s="101">
        <f>IF(ISNUMBER(G169), $B172 * H169, "")</f>
        <v>-3448.2758620689656</v>
      </c>
      <c r="J169" s="15">
        <v>612</v>
      </c>
      <c r="K169" s="32">
        <f t="shared" si="92"/>
        <v>-4.0752351097178681E-2</v>
      </c>
      <c r="L169" s="18">
        <f>IF(ISNUMBER(J169), $B172 * K169, "")</f>
        <v>-4075.235109717868</v>
      </c>
      <c r="M169" s="31">
        <v>612</v>
      </c>
      <c r="N169" s="32">
        <f t="shared" si="93"/>
        <v>-4.0752351097178681E-2</v>
      </c>
      <c r="O169" s="18">
        <f>IF(ISNUMBER(M169), $B172 * N169, "")</f>
        <v>-4075.235109717868</v>
      </c>
      <c r="Q169" s="239"/>
      <c r="R169" s="239"/>
      <c r="S169" s="239"/>
    </row>
    <row r="170" spans="1:19">
      <c r="A170" s="162" t="s">
        <v>216</v>
      </c>
      <c r="B170" s="126">
        <v>248</v>
      </c>
      <c r="C170" s="77">
        <v>-2.7450980400000002E-2</v>
      </c>
      <c r="D170" s="15">
        <v>247</v>
      </c>
      <c r="E170" s="32">
        <f t="shared" si="90"/>
        <v>-4.0322580645161289E-3</v>
      </c>
      <c r="F170" s="18">
        <f>IF(ISNUMBER(D170), $B172 * E170, "")</f>
        <v>-403.22580645161287</v>
      </c>
      <c r="G170" s="31">
        <v>247</v>
      </c>
      <c r="H170" s="32">
        <f t="shared" si="91"/>
        <v>-4.0322580645161289E-3</v>
      </c>
      <c r="I170" s="101">
        <f>IF(ISNUMBER(G170), $B172 * H170, "")</f>
        <v>-403.22580645161287</v>
      </c>
      <c r="J170" s="15">
        <v>246</v>
      </c>
      <c r="K170" s="32">
        <f t="shared" si="92"/>
        <v>-8.0645161290322578E-3</v>
      </c>
      <c r="L170" s="18">
        <f>IF(ISNUMBER(J170), $B172 * K170, "")</f>
        <v>-806.45161290322574</v>
      </c>
      <c r="M170" s="31">
        <v>244</v>
      </c>
      <c r="N170" s="32">
        <f t="shared" si="93"/>
        <v>-1.6129032258064516E-2</v>
      </c>
      <c r="O170" s="18">
        <f>IF(ISNUMBER(M170), $B172 * N170, "")</f>
        <v>-1612.9032258064515</v>
      </c>
      <c r="Q170" s="228"/>
      <c r="R170" s="229"/>
      <c r="S170" s="230"/>
    </row>
    <row r="171" spans="1:19" ht="17.25" thickBot="1">
      <c r="A171" s="130" t="s">
        <v>246</v>
      </c>
      <c r="B171" s="131">
        <v>262</v>
      </c>
      <c r="C171" s="79">
        <v>-2.9629629599999999E-2</v>
      </c>
      <c r="D171" s="24">
        <v>257</v>
      </c>
      <c r="E171" s="25">
        <f t="shared" si="90"/>
        <v>-1.9083969465648856E-2</v>
      </c>
      <c r="F171" s="104">
        <f>IF(ISNUMBER(D171), $B172 * E171, "")</f>
        <v>-1908.3969465648856</v>
      </c>
      <c r="G171" s="102">
        <v>259</v>
      </c>
      <c r="H171" s="25">
        <f t="shared" si="91"/>
        <v>-1.1450381679389313E-2</v>
      </c>
      <c r="I171" s="103">
        <f>IF(ISNUMBER(G171), $B172 * H171, "")</f>
        <v>-1145.0381679389313</v>
      </c>
      <c r="J171" s="24">
        <v>260</v>
      </c>
      <c r="K171" s="25">
        <f t="shared" si="92"/>
        <v>-7.6335877862595417E-3</v>
      </c>
      <c r="L171" s="104">
        <f>IF(ISNUMBER(J171), $B172 * K171, "")</f>
        <v>-763.35877862595419</v>
      </c>
      <c r="M171" s="102">
        <v>261</v>
      </c>
      <c r="N171" s="25">
        <f t="shared" si="93"/>
        <v>-3.8167938931297708E-3</v>
      </c>
      <c r="O171" s="104">
        <f>IF(ISNUMBER(M171), $B172 * N171, "")</f>
        <v>-381.67938931297709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9.370571233771172E-3</v>
      </c>
      <c r="F172" s="28">
        <f>SUM(F152:F171)</f>
        <v>18741.142467542337</v>
      </c>
      <c r="G172" s="26" t="s">
        <v>301</v>
      </c>
      <c r="H172" s="27">
        <f>IF(COUNT(H152:H171), SUM(H152:H171) / COUNT(H152:H171), 0)</f>
        <v>-8.2830109936911952E-4</v>
      </c>
      <c r="I172" s="28">
        <f>SUM(I152:I171)</f>
        <v>-1656.6021987382369</v>
      </c>
      <c r="J172" s="26" t="s">
        <v>301</v>
      </c>
      <c r="K172" s="27">
        <f>IF(COUNT(K152:K171), SUM(K152:K171) / COUNT(K152:K171), 0)</f>
        <v>-1.7015577882869906E-3</v>
      </c>
      <c r="L172" s="28">
        <f>SUM(L152:L171)</f>
        <v>-3403.1155765739809</v>
      </c>
      <c r="M172" s="26" t="s">
        <v>301</v>
      </c>
      <c r="N172" s="27">
        <f>IF(COUNT(N152:N171), SUM(N152:N171) / COUNT(N152:N171), 0)</f>
        <v>-4.070619299355668E-3</v>
      </c>
      <c r="O172" s="28">
        <f>SUM(O152:O171)</f>
        <v>-8141.2385987113339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216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45310000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3.311624E-4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2021-06-15(화) 오전 00:00</v>
      </c>
      <c r="C177" s="291"/>
      <c r="D177" s="263" t="str">
        <f>TEXT($G$1, "[$-ko-KR]yyyy-mm-dd(ddd) ") &amp; "오후 14:00"</f>
        <v>2021-06-15(화) 오후 14:00</v>
      </c>
      <c r="E177" s="264"/>
      <c r="F177" s="265"/>
      <c r="G177" s="263" t="str">
        <f>TEXT($G$1, "[$-ko-KR]yyyy-mm-dd(ddd) ") &amp; "오후 19:00"</f>
        <v>2021-06-15(화) 오후 19:00</v>
      </c>
      <c r="H177" s="264"/>
      <c r="I177" s="265"/>
      <c r="J177" s="263" t="str">
        <f>TEXT($G$1, "[$-ko-KR]yyyy-mm-dd(ddd) ") &amp; "오후 21:00"</f>
        <v>2021-06-15(화) 오후 21:00</v>
      </c>
      <c r="K177" s="264"/>
      <c r="L177" s="265"/>
      <c r="M177" s="263" t="str">
        <f>TEXT($G$1+1, "[$-ko-KR]yyyy-mm-dd(ddd) ") &amp; "오전 00:00"</f>
        <v>2021-06-16(수)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17" t="s">
        <v>58</v>
      </c>
      <c r="H178" s="218" t="s">
        <v>298</v>
      </c>
      <c r="I178" s="21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146</v>
      </c>
      <c r="B179" s="124">
        <v>9320</v>
      </c>
      <c r="C179" s="76">
        <v>-5.3619300000000002E-4</v>
      </c>
      <c r="D179" s="13">
        <v>9310</v>
      </c>
      <c r="E179" s="14">
        <f>IF(ISNUMBER(D179), (D179 - $B179) / $B179, "")</f>
        <v>-1.0729613733905579E-3</v>
      </c>
      <c r="F179" s="16">
        <f>IF(ISNUMBER(D179), $B199 * E179, "")</f>
        <v>-107.29613733905579</v>
      </c>
      <c r="G179" s="29">
        <v>9275</v>
      </c>
      <c r="H179" s="14">
        <f>IF(ISNUMBER(G179), (G179 - $B179) / $B179, "")</f>
        <v>-4.8283261802575111E-3</v>
      </c>
      <c r="I179" s="100">
        <f>IF(ISNUMBER(G179), $B199 * H179, "")</f>
        <v>-482.83261802575112</v>
      </c>
      <c r="J179" s="13">
        <v>9235</v>
      </c>
      <c r="K179" s="14">
        <f>IF(ISNUMBER(J179), (J179 - $B179) / $B179, "")</f>
        <v>-9.1201716738197429E-3</v>
      </c>
      <c r="L179" s="16">
        <f>IF(ISNUMBER(J179), $B199 * K179, "")</f>
        <v>-912.01716738197433</v>
      </c>
      <c r="M179" s="29">
        <v>9195</v>
      </c>
      <c r="N179" s="14">
        <f>IF(ISNUMBER(M179), (M179 - $B179) / $B179, "")</f>
        <v>-1.3412017167381975E-2</v>
      </c>
      <c r="O179" s="16">
        <f>IF(ISNUMBER(M179), $B199 * N179, "")</f>
        <v>-1341.2017167381975</v>
      </c>
      <c r="Q179" s="249"/>
      <c r="R179" s="249"/>
      <c r="S179" s="249"/>
    </row>
    <row r="180" spans="1:19" ht="17.25" thickBot="1">
      <c r="A180" s="162" t="s">
        <v>178</v>
      </c>
      <c r="B180" s="126">
        <v>22130</v>
      </c>
      <c r="C180" s="77">
        <v>-9.0293450000000005E-4</v>
      </c>
      <c r="D180" s="15">
        <v>22740</v>
      </c>
      <c r="E180" s="32">
        <f t="shared" ref="E180:E183" si="94">IF(ISNUMBER(D180), (D180 - $B180) / $B180, "")</f>
        <v>2.7564392227745142E-2</v>
      </c>
      <c r="F180" s="18">
        <f>IF(ISNUMBER(D180), $B199 * E180, "")</f>
        <v>2756.4392227745143</v>
      </c>
      <c r="G180" s="31">
        <v>22270</v>
      </c>
      <c r="H180" s="32">
        <f t="shared" ref="H180:H183" si="95">IF(ISNUMBER(G180), (G180 - $B180) / $B180, "")</f>
        <v>6.3262539539087215E-3</v>
      </c>
      <c r="I180" s="101">
        <f>IF(ISNUMBER(G180), $B199 * H180, "")</f>
        <v>632.6253953908722</v>
      </c>
      <c r="J180" s="15">
        <v>22150</v>
      </c>
      <c r="K180" s="32">
        <f t="shared" ref="K180:K183" si="96">IF(ISNUMBER(J180), (J180 - $B180) / $B180, "")</f>
        <v>9.0375056484410306E-4</v>
      </c>
      <c r="L180" s="18">
        <f>IF(ISNUMBER(J180), $B199 * K180, "")</f>
        <v>90.375056484410308</v>
      </c>
      <c r="M180" s="31">
        <v>22170</v>
      </c>
      <c r="N180" s="32">
        <f t="shared" ref="N180:N183" si="97">IF(ISNUMBER(M180), (M180 - $B180) / $B180, "")</f>
        <v>1.8075011296882061E-3</v>
      </c>
      <c r="O180" s="18">
        <f>IF(ISNUMBER(M180), $B199 * N180, "")</f>
        <v>180.75011296882062</v>
      </c>
      <c r="Q180" s="249"/>
      <c r="R180" s="249"/>
      <c r="S180" s="249"/>
    </row>
    <row r="181" spans="1:19" ht="17.25" thickBot="1">
      <c r="A181" s="162" t="s">
        <v>190</v>
      </c>
      <c r="B181" s="126">
        <v>52800</v>
      </c>
      <c r="C181" s="77">
        <v>-9.4607380000000002E-4</v>
      </c>
      <c r="D181" s="15">
        <v>52000</v>
      </c>
      <c r="E181" s="32">
        <f t="shared" si="94"/>
        <v>-1.5151515151515152E-2</v>
      </c>
      <c r="F181" s="18">
        <f>IF(ISNUMBER(D181), $B199 * E181, "")</f>
        <v>-1515.1515151515152</v>
      </c>
      <c r="G181" s="31">
        <v>51540</v>
      </c>
      <c r="H181" s="32">
        <f t="shared" si="95"/>
        <v>-2.3863636363636365E-2</v>
      </c>
      <c r="I181" s="101">
        <f>IF(ISNUMBER(G181), $B199 * H181, "")</f>
        <v>-2386.3636363636365</v>
      </c>
      <c r="J181" s="15">
        <v>51940</v>
      </c>
      <c r="K181" s="32">
        <f t="shared" si="96"/>
        <v>-1.6287878787878789E-2</v>
      </c>
      <c r="L181" s="18">
        <f>IF(ISNUMBER(J181), $B199 * K181, "")</f>
        <v>-1628.787878787879</v>
      </c>
      <c r="M181" s="31">
        <v>51540</v>
      </c>
      <c r="N181" s="32">
        <f t="shared" si="97"/>
        <v>-2.3863636363636365E-2</v>
      </c>
      <c r="O181" s="18">
        <f>IF(ISNUMBER(M181), $B199 * N181, "")</f>
        <v>-2386.3636363636365</v>
      </c>
      <c r="Q181" s="239"/>
      <c r="R181" s="239"/>
      <c r="S181" s="239"/>
    </row>
    <row r="182" spans="1:19" ht="17.25" thickBot="1">
      <c r="A182" s="162" t="s">
        <v>51</v>
      </c>
      <c r="B182" s="126">
        <v>394</v>
      </c>
      <c r="C182" s="77">
        <v>-2.5316456000000001E-3</v>
      </c>
      <c r="D182" s="15">
        <v>400</v>
      </c>
      <c r="E182" s="32">
        <f t="shared" si="94"/>
        <v>1.5228426395939087E-2</v>
      </c>
      <c r="F182" s="18">
        <f>IF(ISNUMBER(D182), $B199 * E182, "")</f>
        <v>1522.8426395939086</v>
      </c>
      <c r="G182" s="31">
        <v>392</v>
      </c>
      <c r="H182" s="32">
        <f t="shared" si="95"/>
        <v>-5.076142131979695E-3</v>
      </c>
      <c r="I182" s="101">
        <f>IF(ISNUMBER(G182), $B199 * H182, "")</f>
        <v>-507.61421319796949</v>
      </c>
      <c r="J182" s="15">
        <v>389</v>
      </c>
      <c r="K182" s="32">
        <f t="shared" si="96"/>
        <v>-1.2690355329949238E-2</v>
      </c>
      <c r="L182" s="18">
        <f>IF(ISNUMBER(J182), $B199 * K182, "")</f>
        <v>-1269.0355329949239</v>
      </c>
      <c r="M182" s="31">
        <v>383</v>
      </c>
      <c r="N182" s="32">
        <f t="shared" si="97"/>
        <v>-2.7918781725888325E-2</v>
      </c>
      <c r="O182" s="18">
        <f>IF(ISNUMBER(M182), $B199 * N182, "")</f>
        <v>-2791.8781725888325</v>
      </c>
      <c r="Q182" s="239"/>
      <c r="R182" s="239"/>
      <c r="S182" s="239"/>
    </row>
    <row r="183" spans="1:19" ht="17.25" thickBot="1">
      <c r="A183" s="163" t="s">
        <v>204</v>
      </c>
      <c r="B183" s="128">
        <v>3045</v>
      </c>
      <c r="C183" s="78">
        <v>-3.2733224000000001E-3</v>
      </c>
      <c r="D183" s="20">
        <v>3035</v>
      </c>
      <c r="E183" s="21">
        <f t="shared" si="94"/>
        <v>-3.2840722495894909E-3</v>
      </c>
      <c r="F183" s="22">
        <f>IF(ISNUMBER(D183), $B199 * E183, "")</f>
        <v>-328.40722495894909</v>
      </c>
      <c r="G183" s="30">
        <v>3035</v>
      </c>
      <c r="H183" s="21">
        <f t="shared" si="95"/>
        <v>-3.2840722495894909E-3</v>
      </c>
      <c r="I183" s="105">
        <f>IF(ISNUMBER(G183), $B199 * H183, "")</f>
        <v>-328.40722495894909</v>
      </c>
      <c r="J183" s="20">
        <v>3035</v>
      </c>
      <c r="K183" s="21">
        <f t="shared" si="96"/>
        <v>-3.2840722495894909E-3</v>
      </c>
      <c r="L183" s="22">
        <f>IF(ISNUMBER(J183), $B199 * K183, "")</f>
        <v>-328.40722495894909</v>
      </c>
      <c r="M183" s="30">
        <v>3025</v>
      </c>
      <c r="N183" s="21">
        <f t="shared" si="97"/>
        <v>-6.5681444991789817E-3</v>
      </c>
      <c r="O183" s="22">
        <f>IF(ISNUMBER(M183), $B199 * N183, "")</f>
        <v>-656.81444991789817</v>
      </c>
      <c r="Q183" s="239"/>
      <c r="R183" s="239"/>
      <c r="S183" s="239"/>
    </row>
    <row r="184" spans="1:19" ht="17.25" thickBot="1">
      <c r="A184" s="162" t="s">
        <v>266</v>
      </c>
      <c r="B184" s="129">
        <v>54.2</v>
      </c>
      <c r="C184" s="80">
        <v>-3.6764706E-3</v>
      </c>
      <c r="D184" s="106">
        <v>58.2</v>
      </c>
      <c r="E184" s="107">
        <f>IF(ISNUMBER(D184), (D184 - $B184) / $B184, "")</f>
        <v>7.3800738007380073E-2</v>
      </c>
      <c r="F184" s="108">
        <f>IF(ISNUMBER(D184), $B199 * E184, "")</f>
        <v>7380.0738007380078</v>
      </c>
      <c r="G184" s="109">
        <v>56.6</v>
      </c>
      <c r="H184" s="107">
        <f>IF(ISNUMBER(G184), (G184 - $B184) / $B184, "")</f>
        <v>4.4280442804428014E-2</v>
      </c>
      <c r="I184" s="110">
        <f>IF(ISNUMBER(G184), $B199 * H184, "")</f>
        <v>4428.0442804428012</v>
      </c>
      <c r="J184" s="106">
        <v>57.6</v>
      </c>
      <c r="K184" s="107">
        <f>IF(ISNUMBER(J184), (J184 - $B184) / $B184, "")</f>
        <v>6.2730627306273032E-2</v>
      </c>
      <c r="L184" s="108">
        <f>IF(ISNUMBER(J184), $B199 * K184, "")</f>
        <v>6273.0627306273036</v>
      </c>
      <c r="M184" s="109">
        <v>56.3</v>
      </c>
      <c r="N184" s="107">
        <f>IF(ISNUMBER(M184), (M184 - $B184) / $B184, "")</f>
        <v>3.874538745387443E-2</v>
      </c>
      <c r="O184" s="108">
        <f>IF(ISNUMBER(M184), $B199 * N184, "")</f>
        <v>3874.5387453874432</v>
      </c>
      <c r="Q184" s="239"/>
      <c r="R184" s="239"/>
      <c r="S184" s="239"/>
    </row>
    <row r="185" spans="1:19" ht="17.25" thickBot="1">
      <c r="A185" s="162" t="s">
        <v>170</v>
      </c>
      <c r="B185" s="126">
        <v>247</v>
      </c>
      <c r="C185" s="77">
        <v>-4.0322581E-3</v>
      </c>
      <c r="D185" s="15">
        <v>245</v>
      </c>
      <c r="E185" s="32">
        <f t="shared" ref="E185:E188" si="98">IF(ISNUMBER(D185), (D185 - $B185) / $B185, "")</f>
        <v>-8.0971659919028341E-3</v>
      </c>
      <c r="F185" s="18">
        <f>IF(ISNUMBER(D185), $B199 * E185, "")</f>
        <v>-809.71659919028343</v>
      </c>
      <c r="G185" s="31">
        <v>245</v>
      </c>
      <c r="H185" s="32">
        <f t="shared" ref="H185:H188" si="99">IF(ISNUMBER(G185), (G185 - $B185) / $B185, "")</f>
        <v>-8.0971659919028341E-3</v>
      </c>
      <c r="I185" s="101">
        <f>IF(ISNUMBER(G185), $B199 * H185, "")</f>
        <v>-809.71659919028343</v>
      </c>
      <c r="J185" s="15">
        <v>243</v>
      </c>
      <c r="K185" s="32">
        <f t="shared" ref="K185:K188" si="100">IF(ISNUMBER(J185), (J185 - $B185) / $B185, "")</f>
        <v>-1.6194331983805668E-2</v>
      </c>
      <c r="L185" s="18">
        <f>IF(ISNUMBER(J185), $B199 * K185, "")</f>
        <v>-1619.4331983805669</v>
      </c>
      <c r="M185" s="31">
        <v>247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39"/>
      <c r="R185" s="239"/>
      <c r="S185" s="239"/>
    </row>
    <row r="186" spans="1:19" ht="17.25" thickBot="1">
      <c r="A186" s="162" t="s">
        <v>176</v>
      </c>
      <c r="B186" s="126">
        <v>1020</v>
      </c>
      <c r="C186" s="77">
        <v>-4.8780487999999997E-3</v>
      </c>
      <c r="D186" s="15">
        <v>1025</v>
      </c>
      <c r="E186" s="32">
        <f t="shared" si="98"/>
        <v>4.9019607843137254E-3</v>
      </c>
      <c r="F186" s="18">
        <f>IF(ISNUMBER(D186), $B199 * E186, "")</f>
        <v>490.19607843137254</v>
      </c>
      <c r="G186" s="31">
        <v>1020</v>
      </c>
      <c r="H186" s="32">
        <f t="shared" si="99"/>
        <v>0</v>
      </c>
      <c r="I186" s="101">
        <f>IF(ISNUMBER(G186), $B199 * H186, "")</f>
        <v>0</v>
      </c>
      <c r="J186" s="15">
        <v>1020</v>
      </c>
      <c r="K186" s="32">
        <f t="shared" si="100"/>
        <v>0</v>
      </c>
      <c r="L186" s="18">
        <f>IF(ISNUMBER(J186), $B199 * K186, "")</f>
        <v>0</v>
      </c>
      <c r="M186" s="31">
        <v>1010</v>
      </c>
      <c r="N186" s="32">
        <f t="shared" si="101"/>
        <v>-9.8039215686274508E-3</v>
      </c>
      <c r="O186" s="18">
        <f>IF(ISNUMBER(M186), $B199 * N186, "")</f>
        <v>-980.39215686274508</v>
      </c>
      <c r="Q186" s="239"/>
      <c r="R186" s="239"/>
      <c r="S186" s="239"/>
    </row>
    <row r="187" spans="1:19" ht="17.25" thickBot="1">
      <c r="A187" s="162" t="s">
        <v>258</v>
      </c>
      <c r="B187" s="126">
        <v>419</v>
      </c>
      <c r="C187" s="77">
        <v>-7.1090047000000002E-3</v>
      </c>
      <c r="D187" s="15">
        <v>416</v>
      </c>
      <c r="E187" s="32">
        <f t="shared" si="98"/>
        <v>-7.1599045346062056E-3</v>
      </c>
      <c r="F187" s="18">
        <f>IF(ISNUMBER(D187), $B199 * E187, "")</f>
        <v>-715.99045346062053</v>
      </c>
      <c r="G187" s="31">
        <v>413</v>
      </c>
      <c r="H187" s="32">
        <f t="shared" si="99"/>
        <v>-1.4319809069212411E-2</v>
      </c>
      <c r="I187" s="101">
        <f>IF(ISNUMBER(G187), $B199 * H187, "")</f>
        <v>-1431.9809069212411</v>
      </c>
      <c r="J187" s="15">
        <v>412</v>
      </c>
      <c r="K187" s="32">
        <f t="shared" si="100"/>
        <v>-1.6706443914081145E-2</v>
      </c>
      <c r="L187" s="18">
        <f>IF(ISNUMBER(J187), $B199 * K187, "")</f>
        <v>-1670.6443914081146</v>
      </c>
      <c r="M187" s="31">
        <v>413</v>
      </c>
      <c r="N187" s="32">
        <f t="shared" si="101"/>
        <v>-1.4319809069212411E-2</v>
      </c>
      <c r="O187" s="18">
        <f>IF(ISNUMBER(M187), $B199 * N187, "")</f>
        <v>-1431.9809069212411</v>
      </c>
      <c r="Q187" s="33"/>
      <c r="R187" s="33"/>
    </row>
    <row r="188" spans="1:19" ht="17.25" thickBot="1">
      <c r="A188" s="130" t="s">
        <v>82</v>
      </c>
      <c r="B188" s="131">
        <v>822</v>
      </c>
      <c r="C188" s="79">
        <v>-7.2463768E-3</v>
      </c>
      <c r="D188" s="24">
        <v>886</v>
      </c>
      <c r="E188" s="25">
        <f t="shared" si="98"/>
        <v>7.785888077858881E-2</v>
      </c>
      <c r="F188" s="104">
        <f>IF(ISNUMBER(D188), $B199 * E188, "")</f>
        <v>7785.8880778588809</v>
      </c>
      <c r="G188" s="102">
        <v>827</v>
      </c>
      <c r="H188" s="25">
        <f t="shared" si="99"/>
        <v>6.082725060827251E-3</v>
      </c>
      <c r="I188" s="103">
        <f>IF(ISNUMBER(G188), $B199 * H188, "")</f>
        <v>608.27250608272504</v>
      </c>
      <c r="J188" s="24">
        <v>828</v>
      </c>
      <c r="K188" s="25">
        <f t="shared" si="100"/>
        <v>7.2992700729927005E-3</v>
      </c>
      <c r="L188" s="104">
        <f>IF(ISNUMBER(J188), $B199 * K188, "")</f>
        <v>729.92700729927003</v>
      </c>
      <c r="M188" s="102">
        <v>823</v>
      </c>
      <c r="N188" s="25">
        <f t="shared" si="101"/>
        <v>1.2165450121654502E-3</v>
      </c>
      <c r="O188" s="104">
        <f>IF(ISNUMBER(M188), $B199 * N188, "")</f>
        <v>121.65450121654501</v>
      </c>
      <c r="Q188" s="240"/>
      <c r="R188" s="241"/>
      <c r="S188" s="242"/>
    </row>
    <row r="189" spans="1:19">
      <c r="A189" s="161" t="s">
        <v>112</v>
      </c>
      <c r="B189" s="124">
        <v>132</v>
      </c>
      <c r="C189" s="76">
        <v>-7.5187969999999998E-3</v>
      </c>
      <c r="D189" s="13">
        <v>137</v>
      </c>
      <c r="E189" s="14">
        <f>IF(ISNUMBER(D189), (D189 - $B189) / $B189, "")</f>
        <v>3.787878787878788E-2</v>
      </c>
      <c r="F189" s="16">
        <f>IF(ISNUMBER(D189), $B199 * E189, "")</f>
        <v>3787.878787878788</v>
      </c>
      <c r="G189" s="29">
        <v>136</v>
      </c>
      <c r="H189" s="14">
        <f>IF(ISNUMBER(G189), (G189 - $B189) / $B189, "")</f>
        <v>3.0303030303030304E-2</v>
      </c>
      <c r="I189" s="100">
        <f>IF(ISNUMBER(G189), $B199 * H189, "")</f>
        <v>3030.3030303030305</v>
      </c>
      <c r="J189" s="13">
        <v>138</v>
      </c>
      <c r="K189" s="14">
        <f>IF(ISNUMBER(J189), (J189 - $B189) / $B189, "")</f>
        <v>4.5454545454545456E-2</v>
      </c>
      <c r="L189" s="16">
        <f>IF(ISNUMBER(J189), $B199 * K189, "")</f>
        <v>4545.454545454546</v>
      </c>
      <c r="M189" s="29">
        <v>137</v>
      </c>
      <c r="N189" s="14">
        <f>IF(ISNUMBER(M189), (M189 - $B189) / $B189, "")</f>
        <v>3.787878787878788E-2</v>
      </c>
      <c r="O189" s="16">
        <f>IF(ISNUMBER(M189), $B199 * N189, "")</f>
        <v>3787.878787878788</v>
      </c>
      <c r="Q189" s="243"/>
      <c r="R189" s="244"/>
      <c r="S189" s="245"/>
    </row>
    <row r="190" spans="1:19" ht="17.25" thickBot="1">
      <c r="A190" s="162" t="s">
        <v>72</v>
      </c>
      <c r="B190" s="126">
        <v>19</v>
      </c>
      <c r="C190" s="77">
        <v>-1.04166667E-2</v>
      </c>
      <c r="D190" s="15">
        <v>19.2</v>
      </c>
      <c r="E190" s="32">
        <f t="shared" ref="E190:E193" si="102">IF(ISNUMBER(D190), (D190 - $B190) / $B190, "")</f>
        <v>1.0526315789473648E-2</v>
      </c>
      <c r="F190" s="18">
        <f>IF(ISNUMBER(D190), $B199 * E190, "")</f>
        <v>1052.6315789473647</v>
      </c>
      <c r="G190" s="31">
        <v>19.2</v>
      </c>
      <c r="H190" s="32">
        <f t="shared" ref="H190:H193" si="103">IF(ISNUMBER(G190), (G190 - $B190) / $B190, "")</f>
        <v>1.0526315789473648E-2</v>
      </c>
      <c r="I190" s="101">
        <f>IF(ISNUMBER(G190), $B199 * H190, "")</f>
        <v>1052.6315789473647</v>
      </c>
      <c r="J190" s="15">
        <v>19.100000000000001</v>
      </c>
      <c r="K190" s="32">
        <f t="shared" ref="K190:K193" si="104">IF(ISNUMBER(J190), (J190 - $B190) / $B190, "")</f>
        <v>5.2631578947369166E-3</v>
      </c>
      <c r="L190" s="18">
        <f>IF(ISNUMBER(J190), $B199 * K190, "")</f>
        <v>526.31578947369167</v>
      </c>
      <c r="M190" s="31">
        <v>19.100000000000001</v>
      </c>
      <c r="N190" s="32">
        <f t="shared" ref="N190:N193" si="105">IF(ISNUMBER(M190), (M190 - $B190) / $B190, "")</f>
        <v>5.2631578947369166E-3</v>
      </c>
      <c r="O190" s="18">
        <f>IF(ISNUMBER(M190), $B199 * N190, "")</f>
        <v>526.31578947369167</v>
      </c>
      <c r="Q190" s="246"/>
      <c r="R190" s="247"/>
      <c r="S190" s="248"/>
    </row>
    <row r="191" spans="1:19" ht="17.25" thickBot="1">
      <c r="A191" s="162" t="s">
        <v>276</v>
      </c>
      <c r="B191" s="126">
        <v>2530</v>
      </c>
      <c r="C191" s="77">
        <v>-1.7475728199999999E-2</v>
      </c>
      <c r="D191" s="15">
        <v>2510</v>
      </c>
      <c r="E191" s="32">
        <f t="shared" si="102"/>
        <v>-7.9051383399209481E-3</v>
      </c>
      <c r="F191" s="18">
        <f>IF(ISNUMBER(D191), $B199 * E191, "")</f>
        <v>-790.51383399209476</v>
      </c>
      <c r="G191" s="31">
        <v>2505</v>
      </c>
      <c r="H191" s="32">
        <f t="shared" si="103"/>
        <v>-9.881422924901186E-3</v>
      </c>
      <c r="I191" s="101">
        <f>IF(ISNUMBER(G191), $B199 * H191, "")</f>
        <v>-988.14229249011862</v>
      </c>
      <c r="J191" s="15">
        <v>2505</v>
      </c>
      <c r="K191" s="32">
        <f t="shared" si="104"/>
        <v>-9.881422924901186E-3</v>
      </c>
      <c r="L191" s="18">
        <f>IF(ISNUMBER(J191), $B199 * K191, "")</f>
        <v>-988.14229249011862</v>
      </c>
      <c r="M191" s="31">
        <v>2500</v>
      </c>
      <c r="N191" s="32">
        <f t="shared" si="105"/>
        <v>-1.1857707509881422E-2</v>
      </c>
      <c r="O191" s="18">
        <f>IF(ISNUMBER(M191), $B199 * N191, "")</f>
        <v>-1185.7707509881423</v>
      </c>
      <c r="Q191" s="239"/>
      <c r="R191" s="239"/>
      <c r="S191" s="239"/>
    </row>
    <row r="192" spans="1:19" ht="17.25" thickBot="1">
      <c r="A192" s="162" t="s">
        <v>262</v>
      </c>
      <c r="B192" s="126">
        <v>501</v>
      </c>
      <c r="C192" s="77">
        <v>-1.9569471599999999E-2</v>
      </c>
      <c r="D192" s="15">
        <v>507</v>
      </c>
      <c r="E192" s="32">
        <f t="shared" si="102"/>
        <v>1.1976047904191617E-2</v>
      </c>
      <c r="F192" s="18">
        <f>IF(ISNUMBER(D192), $B199 * E192, "")</f>
        <v>1197.6047904191616</v>
      </c>
      <c r="G192" s="31">
        <v>496</v>
      </c>
      <c r="H192" s="32">
        <f t="shared" si="103"/>
        <v>-9.9800399201596807E-3</v>
      </c>
      <c r="I192" s="101">
        <f>IF(ISNUMBER(G192), $B199 * H192, "")</f>
        <v>-998.00399201596804</v>
      </c>
      <c r="J192" s="15">
        <v>495</v>
      </c>
      <c r="K192" s="32">
        <f t="shared" si="104"/>
        <v>-1.1976047904191617E-2</v>
      </c>
      <c r="L192" s="18">
        <f>IF(ISNUMBER(J192), $B199 * K192, "")</f>
        <v>-1197.6047904191616</v>
      </c>
      <c r="M192" s="31">
        <v>491</v>
      </c>
      <c r="N192" s="32">
        <f t="shared" si="105"/>
        <v>-1.9960079840319361E-2</v>
      </c>
      <c r="O192" s="18">
        <f>IF(ISNUMBER(M192), $B199 * N192, "")</f>
        <v>-1996.0079840319361</v>
      </c>
      <c r="Q192" s="249"/>
      <c r="R192" s="249"/>
      <c r="S192" s="249"/>
    </row>
    <row r="193" spans="1:19" ht="17.25" thickBot="1">
      <c r="A193" s="163" t="s">
        <v>142</v>
      </c>
      <c r="B193" s="128">
        <v>638</v>
      </c>
      <c r="C193" s="78">
        <v>-1.9969278E-2</v>
      </c>
      <c r="D193" s="20">
        <v>625</v>
      </c>
      <c r="E193" s="21">
        <f t="shared" si="102"/>
        <v>-2.037617554858934E-2</v>
      </c>
      <c r="F193" s="22">
        <f>IF(ISNUMBER(D193), $B199 * E193, "")</f>
        <v>-2037.617554858934</v>
      </c>
      <c r="G193" s="30">
        <v>616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612</v>
      </c>
      <c r="K193" s="21">
        <f t="shared" si="104"/>
        <v>-4.0752351097178681E-2</v>
      </c>
      <c r="L193" s="22">
        <f>IF(ISNUMBER(J193), $B199 * K193, "")</f>
        <v>-4075.235109717868</v>
      </c>
      <c r="M193" s="30">
        <v>612</v>
      </c>
      <c r="N193" s="21">
        <f t="shared" si="105"/>
        <v>-4.0752351097178681E-2</v>
      </c>
      <c r="O193" s="22">
        <f>IF(ISNUMBER(M193), $B199 * N193, "")</f>
        <v>-4075.235109717868</v>
      </c>
      <c r="Q193" s="249"/>
      <c r="R193" s="249"/>
      <c r="S193" s="249"/>
    </row>
    <row r="194" spans="1:19" ht="17.25" thickBot="1">
      <c r="A194" s="162" t="s">
        <v>272</v>
      </c>
      <c r="B194" s="129">
        <v>1255</v>
      </c>
      <c r="C194" s="80">
        <v>-2.3346303499999999E-2</v>
      </c>
      <c r="D194" s="106">
        <v>1255</v>
      </c>
      <c r="E194" s="107">
        <f>IF(ISNUMBER(D194), (D194 - $B194) / $B194, "")</f>
        <v>0</v>
      </c>
      <c r="F194" s="108">
        <f>IF(ISNUMBER(D194), $B199 * E194, "")</f>
        <v>0</v>
      </c>
      <c r="G194" s="109">
        <v>1250</v>
      </c>
      <c r="H194" s="107">
        <f>IF(ISNUMBER(G194), (G194 - $B194) / $B194, "")</f>
        <v>-3.9840637450199202E-3</v>
      </c>
      <c r="I194" s="110">
        <f>IF(ISNUMBER(G194), $B199 * H194, "")</f>
        <v>-398.40637450199205</v>
      </c>
      <c r="J194" s="106">
        <v>1250</v>
      </c>
      <c r="K194" s="107">
        <f>IF(ISNUMBER(J194), (J194 - $B194) / $B194, "")</f>
        <v>-3.9840637450199202E-3</v>
      </c>
      <c r="L194" s="108">
        <f>IF(ISNUMBER(J194), $B199 * K194, "")</f>
        <v>-398.40637450199205</v>
      </c>
      <c r="M194" s="109">
        <v>1245</v>
      </c>
      <c r="N194" s="107">
        <f>IF(ISNUMBER(M194), (M194 - $B194) / $B194, "")</f>
        <v>-7.9681274900398405E-3</v>
      </c>
      <c r="O194" s="108">
        <f>IF(ISNUMBER(M194), $B199 * N194, "")</f>
        <v>-796.81274900398409</v>
      </c>
      <c r="Q194" s="239"/>
      <c r="R194" s="239"/>
      <c r="S194" s="239"/>
    </row>
    <row r="195" spans="1:19" ht="17.25" thickBot="1">
      <c r="A195" s="162" t="s">
        <v>216</v>
      </c>
      <c r="B195" s="126">
        <v>248</v>
      </c>
      <c r="C195" s="77">
        <v>-2.7450980400000002E-2</v>
      </c>
      <c r="D195" s="15">
        <v>247</v>
      </c>
      <c r="E195" s="32">
        <f t="shared" ref="E195:E198" si="106">IF(ISNUMBER(D195), (D195 - $B195) / $B195, "")</f>
        <v>-4.0322580645161289E-3</v>
      </c>
      <c r="F195" s="18">
        <f>IF(ISNUMBER(D195), $B199 * E195, "")</f>
        <v>-403.22580645161287</v>
      </c>
      <c r="G195" s="31">
        <v>247</v>
      </c>
      <c r="H195" s="32">
        <f t="shared" ref="H195:H198" si="107">IF(ISNUMBER(G195), (G195 - $B195) / $B195, "")</f>
        <v>-4.0322580645161289E-3</v>
      </c>
      <c r="I195" s="101">
        <f>IF(ISNUMBER(G195), $B199 * H195, "")</f>
        <v>-403.22580645161287</v>
      </c>
      <c r="J195" s="15">
        <v>246</v>
      </c>
      <c r="K195" s="32">
        <f t="shared" ref="K195:K198" si="108">IF(ISNUMBER(J195), (J195 - $B195) / $B195, "")</f>
        <v>-8.0645161290322578E-3</v>
      </c>
      <c r="L195" s="18">
        <f>IF(ISNUMBER(J195), $B199 * K195, "")</f>
        <v>-806.45161290322574</v>
      </c>
      <c r="M195" s="31">
        <v>244</v>
      </c>
      <c r="N195" s="32">
        <f t="shared" ref="N195:N198" si="109">IF(ISNUMBER(M195), (M195 - $B195) / $B195, "")</f>
        <v>-1.6129032258064516E-2</v>
      </c>
      <c r="O195" s="18">
        <f>IF(ISNUMBER(M195), $B199 * N195, "")</f>
        <v>-1612.9032258064515</v>
      </c>
      <c r="Q195" s="239"/>
      <c r="R195" s="239"/>
      <c r="S195" s="239"/>
    </row>
    <row r="196" spans="1:19" ht="17.25" thickBot="1">
      <c r="A196" s="162" t="s">
        <v>260</v>
      </c>
      <c r="B196" s="126">
        <v>58.4</v>
      </c>
      <c r="C196" s="77">
        <v>-2.8286189699999999E-2</v>
      </c>
      <c r="D196" s="15">
        <v>59.3</v>
      </c>
      <c r="E196" s="32">
        <f t="shared" si="106"/>
        <v>1.5410958904109566E-2</v>
      </c>
      <c r="F196" s="18">
        <f>IF(ISNUMBER(D196), $B199 * E196, "")</f>
        <v>1541.0958904109566</v>
      </c>
      <c r="G196" s="31">
        <v>59.8</v>
      </c>
      <c r="H196" s="32">
        <f t="shared" si="107"/>
        <v>2.3972602739726005E-2</v>
      </c>
      <c r="I196" s="101">
        <f>IF(ISNUMBER(G196), $B199 * H196, "")</f>
        <v>2397.2602739726003</v>
      </c>
      <c r="J196" s="15">
        <v>59.6</v>
      </c>
      <c r="K196" s="32">
        <f t="shared" si="108"/>
        <v>2.0547945205479503E-2</v>
      </c>
      <c r="L196" s="18">
        <f>IF(ISNUMBER(J196), $B199 * K196, "")</f>
        <v>2054.7945205479505</v>
      </c>
      <c r="M196" s="31">
        <v>59.1</v>
      </c>
      <c r="N196" s="32">
        <f t="shared" si="109"/>
        <v>1.1986301369863063E-2</v>
      </c>
      <c r="O196" s="18">
        <f>IF(ISNUMBER(M196), $B199 * N196, "")</f>
        <v>1198.6301369863063</v>
      </c>
      <c r="Q196" s="239"/>
      <c r="R196" s="239"/>
      <c r="S196" s="239"/>
    </row>
    <row r="197" spans="1:19">
      <c r="A197" s="162" t="s">
        <v>246</v>
      </c>
      <c r="B197" s="126">
        <v>262</v>
      </c>
      <c r="C197" s="77">
        <v>-2.9629629599999999E-2</v>
      </c>
      <c r="D197" s="15">
        <v>257</v>
      </c>
      <c r="E197" s="32">
        <f t="shared" si="106"/>
        <v>-1.9083969465648856E-2</v>
      </c>
      <c r="F197" s="18">
        <f>IF(ISNUMBER(D197), $B199 * E197, "")</f>
        <v>-1908.3969465648856</v>
      </c>
      <c r="G197" s="31">
        <v>259</v>
      </c>
      <c r="H197" s="32">
        <f t="shared" si="107"/>
        <v>-1.1450381679389313E-2</v>
      </c>
      <c r="I197" s="101">
        <f>IF(ISNUMBER(G197), $B199 * H197, "")</f>
        <v>-1145.0381679389313</v>
      </c>
      <c r="J197" s="15">
        <v>260</v>
      </c>
      <c r="K197" s="32">
        <f t="shared" si="108"/>
        <v>-7.6335877862595417E-3</v>
      </c>
      <c r="L197" s="18">
        <f>IF(ISNUMBER(J197), $B199 * K197, "")</f>
        <v>-763.35877862595419</v>
      </c>
      <c r="M197" s="31">
        <v>261</v>
      </c>
      <c r="N197" s="32">
        <f t="shared" si="109"/>
        <v>-3.8167938931297708E-3</v>
      </c>
      <c r="O197" s="18">
        <f>IF(ISNUMBER(M197), $B199 * N197, "")</f>
        <v>-381.67938931297709</v>
      </c>
      <c r="Q197" s="228"/>
      <c r="R197" s="229"/>
      <c r="S197" s="230"/>
    </row>
    <row r="198" spans="1:19" ht="17.25" thickBot="1">
      <c r="A198" s="130" t="s">
        <v>264</v>
      </c>
      <c r="B198" s="131">
        <v>75.8</v>
      </c>
      <c r="C198" s="79">
        <v>-3.0690537100000002E-2</v>
      </c>
      <c r="D198" s="24">
        <v>75</v>
      </c>
      <c r="E198" s="25">
        <f t="shared" si="106"/>
        <v>-1.0554089709762496E-2</v>
      </c>
      <c r="F198" s="104">
        <f>IF(ISNUMBER(D198), $B199 * E198, "")</f>
        <v>-1055.4089709762495</v>
      </c>
      <c r="G198" s="102">
        <v>75</v>
      </c>
      <c r="H198" s="25">
        <f t="shared" si="107"/>
        <v>-1.0554089709762496E-2</v>
      </c>
      <c r="I198" s="103">
        <f>IF(ISNUMBER(G198), $B199 * H198, "")</f>
        <v>-1055.4089709762495</v>
      </c>
      <c r="J198" s="24">
        <v>75</v>
      </c>
      <c r="K198" s="25">
        <f t="shared" si="108"/>
        <v>-1.0554089709762496E-2</v>
      </c>
      <c r="L198" s="104">
        <f>IF(ISNUMBER(J198), $B199 * K198, "")</f>
        <v>-1055.4089709762495</v>
      </c>
      <c r="M198" s="102">
        <v>74.5</v>
      </c>
      <c r="N198" s="25">
        <f t="shared" si="109"/>
        <v>-1.715039577836408E-2</v>
      </c>
      <c r="O198" s="104">
        <f>IF(ISNUMBER(M198), $B199 * N198, "")</f>
        <v>-1715.0395778364079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8.9214629120543763E-3</v>
      </c>
      <c r="F199" s="28">
        <f>SUM(F179:F198)</f>
        <v>17842.925824108752</v>
      </c>
      <c r="G199" s="26" t="s">
        <v>301</v>
      </c>
      <c r="H199" s="27">
        <f>IF(COUNT(H179:H198), SUM(H179:H198) / COUNT(H179:H198), 0)</f>
        <v>-1.1171397999811374E-3</v>
      </c>
      <c r="I199" s="28">
        <f>SUM(I179:I198)</f>
        <v>-2234.279599962274</v>
      </c>
      <c r="J199" s="26" t="s">
        <v>301</v>
      </c>
      <c r="K199" s="27">
        <f>IF(COUNT(K179:K198), SUM(K179:K198) / COUNT(K179:K198), 0)</f>
        <v>-1.2465018368299035E-3</v>
      </c>
      <c r="L199" s="28">
        <f>SUM(L179:L198)</f>
        <v>-2493.0036736598049</v>
      </c>
      <c r="M199" s="26" t="s">
        <v>301</v>
      </c>
      <c r="N199" s="27">
        <f>IF(COUNT(N179:N198), SUM(N179:N198) / COUNT(N179:N198), 0)</f>
        <v>-5.8311558760893618E-3</v>
      </c>
      <c r="O199" s="28">
        <f>SUM(O179:O198)</f>
        <v>-11662.311752178723</v>
      </c>
      <c r="Q199" s="234"/>
      <c r="R199" s="235"/>
      <c r="S199" s="23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47" priority="157">
      <formula>AND($N17 &gt; 0, ISNUMBER($N17))</formula>
    </cfRule>
    <cfRule type="expression" dxfId="546" priority="158">
      <formula>AND($N17 = 0 * ISNUMBER($N17))</formula>
    </cfRule>
    <cfRule type="expression" dxfId="545" priority="159">
      <formula>AND($N17 &lt; 0, ISNUMBER($N17))</formula>
    </cfRule>
  </conditionalFormatting>
  <conditionalFormatting sqref="A17:F36">
    <cfRule type="expression" dxfId="544" priority="166">
      <formula>AND($E17 &gt; 0, ISNUMBER($E17))</formula>
    </cfRule>
    <cfRule type="expression" dxfId="543" priority="167">
      <formula>AND($E17 = 0 * ISNUMBER($E17))</formula>
    </cfRule>
    <cfRule type="expression" dxfId="542" priority="168">
      <formula>AND($E17 &lt; 0, ISNUMBER($E17))</formula>
    </cfRule>
  </conditionalFormatting>
  <conditionalFormatting sqref="A17:C36 G17:I36">
    <cfRule type="expression" dxfId="541" priority="163">
      <formula>AND($H17 &gt; 0, ISNUMBER($H17))</formula>
    </cfRule>
    <cfRule type="expression" dxfId="540" priority="164">
      <formula>AND($H17 = 0 * ISNUMBER($H17))</formula>
    </cfRule>
    <cfRule type="expression" dxfId="539" priority="165">
      <formula>AND($H17 &lt; 0, ISNUMBER($H17))</formula>
    </cfRule>
  </conditionalFormatting>
  <conditionalFormatting sqref="A17:C36 J17:L36">
    <cfRule type="expression" dxfId="538" priority="160">
      <formula>AND($K17 &gt; 0, ISNUMBER($K17))</formula>
    </cfRule>
    <cfRule type="expression" dxfId="537" priority="161">
      <formula>AND($K17 = 0 * ISNUMBER($K17))</formula>
    </cfRule>
    <cfRule type="expression" dxfId="536" priority="162">
      <formula>AND($K17 &lt; 0, ISNUMBER($K17))</formula>
    </cfRule>
  </conditionalFormatting>
  <conditionalFormatting sqref="D15:F16 E37:F37">
    <cfRule type="expression" dxfId="535" priority="154">
      <formula>$E$37 &gt; 0</formula>
    </cfRule>
    <cfRule type="expression" dxfId="534" priority="155">
      <formula>$E$37 = 0</formula>
    </cfRule>
    <cfRule type="expression" dxfId="533" priority="156">
      <formula>$E$37 &lt; 0</formula>
    </cfRule>
  </conditionalFormatting>
  <conditionalFormatting sqref="G15:I16 H37:I37">
    <cfRule type="expression" dxfId="532" priority="151">
      <formula>$H$37 &gt; 0</formula>
    </cfRule>
    <cfRule type="expression" dxfId="531" priority="152">
      <formula>$H$37 = 0</formula>
    </cfRule>
    <cfRule type="expression" dxfId="530" priority="153">
      <formula>$H$37 &lt; 0</formula>
    </cfRule>
  </conditionalFormatting>
  <conditionalFormatting sqref="J15:L16 K37:L37">
    <cfRule type="expression" dxfId="529" priority="148">
      <formula>$K$37 &gt; 0</formula>
    </cfRule>
    <cfRule type="expression" dxfId="528" priority="149">
      <formula>$K$37 = 0</formula>
    </cfRule>
    <cfRule type="expression" dxfId="527" priority="150">
      <formula>$K$37 &lt; 0</formula>
    </cfRule>
  </conditionalFormatting>
  <conditionalFormatting sqref="M15:O16 N37:O37">
    <cfRule type="expression" dxfId="526" priority="145">
      <formula>$N$37 &gt; 0</formula>
    </cfRule>
    <cfRule type="expression" dxfId="525" priority="146">
      <formula>$N$37 = 0</formula>
    </cfRule>
    <cfRule type="expression" dxfId="524" priority="147">
      <formula>$N$37 &lt; 0</formula>
    </cfRule>
  </conditionalFormatting>
  <conditionalFormatting sqref="A44:C63 M44:O63">
    <cfRule type="expression" dxfId="523" priority="133">
      <formula>AND($N44 &gt; 0, ISNUMBER($N44))</formula>
    </cfRule>
    <cfRule type="expression" dxfId="522" priority="134">
      <formula>AND($N44 = 0 * ISNUMBER($N44))</formula>
    </cfRule>
    <cfRule type="expression" dxfId="521" priority="135">
      <formula>AND($N44 &lt; 0, ISNUMBER($N44))</formula>
    </cfRule>
  </conditionalFormatting>
  <conditionalFormatting sqref="A44:F63">
    <cfRule type="expression" dxfId="520" priority="142">
      <formula>AND($E44 &gt; 0, ISNUMBER($E44))</formula>
    </cfRule>
    <cfRule type="expression" dxfId="519" priority="143">
      <formula>AND($E44 = 0 * ISNUMBER($E44))</formula>
    </cfRule>
    <cfRule type="expression" dxfId="518" priority="144">
      <formula>AND($E44 &lt; 0, ISNUMBER($E44))</formula>
    </cfRule>
  </conditionalFormatting>
  <conditionalFormatting sqref="A44:C63 G44:I63">
    <cfRule type="expression" dxfId="517" priority="139">
      <formula>AND($H44 &gt; 0, ISNUMBER($H44))</formula>
    </cfRule>
    <cfRule type="expression" dxfId="516" priority="140">
      <formula>AND($H44 = 0 * ISNUMBER($H44))</formula>
    </cfRule>
    <cfRule type="expression" dxfId="515" priority="141">
      <formula>AND($H44 &lt; 0, ISNUMBER($H44))</formula>
    </cfRule>
  </conditionalFormatting>
  <conditionalFormatting sqref="A44:C63 J44:L63">
    <cfRule type="expression" dxfId="514" priority="136">
      <formula>AND($K44 &gt; 0, ISNUMBER($K44))</formula>
    </cfRule>
    <cfRule type="expression" dxfId="513" priority="137">
      <formula>AND($K44 = 0 * ISNUMBER($K44))</formula>
    </cfRule>
    <cfRule type="expression" dxfId="512" priority="138">
      <formula>AND($K44 &lt; 0, ISNUMBER($K44))</formula>
    </cfRule>
  </conditionalFormatting>
  <conditionalFormatting sqref="D42:F43 E64:F64">
    <cfRule type="expression" dxfId="511" priority="130">
      <formula>$E$64 &gt; 0</formula>
    </cfRule>
    <cfRule type="expression" dxfId="510" priority="131">
      <formula>$E$64 = 0</formula>
    </cfRule>
    <cfRule type="expression" dxfId="509" priority="132">
      <formula>$E$64 &lt; 0</formula>
    </cfRule>
  </conditionalFormatting>
  <conditionalFormatting sqref="G42:I43 H64:I64">
    <cfRule type="expression" dxfId="508" priority="127">
      <formula>$H$64 &gt; 0</formula>
    </cfRule>
    <cfRule type="expression" dxfId="507" priority="128">
      <formula>$H$64 = 0</formula>
    </cfRule>
    <cfRule type="expression" dxfId="506" priority="129">
      <formula>$H$64 &lt; 0</formula>
    </cfRule>
  </conditionalFormatting>
  <conditionalFormatting sqref="J42:L43 K64:L64">
    <cfRule type="expression" dxfId="505" priority="124">
      <formula>$K$64 &gt; 0</formula>
    </cfRule>
    <cfRule type="expression" dxfId="504" priority="125">
      <formula>$K$64 = 0</formula>
    </cfRule>
    <cfRule type="expression" dxfId="503" priority="126">
      <formula>$K$64 &lt; 0</formula>
    </cfRule>
  </conditionalFormatting>
  <conditionalFormatting sqref="M42:O43 N64:O64">
    <cfRule type="expression" dxfId="502" priority="121">
      <formula>$N$64 &gt; 0</formula>
    </cfRule>
    <cfRule type="expression" dxfId="501" priority="122">
      <formula>$N$64 = 0</formula>
    </cfRule>
    <cfRule type="expression" dxfId="500" priority="123">
      <formula>$N$64 &lt; 0</formula>
    </cfRule>
  </conditionalFormatting>
  <conditionalFormatting sqref="A71:C90 M71:O90">
    <cfRule type="expression" dxfId="499" priority="109">
      <formula>AND($N71 &gt; 0, ISNUMBER($N71))</formula>
    </cfRule>
    <cfRule type="expression" dxfId="498" priority="110">
      <formula>AND($N71 = 0 * ISNUMBER($N71))</formula>
    </cfRule>
    <cfRule type="expression" dxfId="497" priority="111">
      <formula>AND($N71 &lt; 0, ISNUMBER($N71))</formula>
    </cfRule>
  </conditionalFormatting>
  <conditionalFormatting sqref="A71:F90">
    <cfRule type="expression" dxfId="496" priority="118">
      <formula>AND($E71 &gt; 0, ISNUMBER($E71))</formula>
    </cfRule>
    <cfRule type="expression" dxfId="495" priority="119">
      <formula>AND($E71 = 0 * ISNUMBER($E71))</formula>
    </cfRule>
    <cfRule type="expression" dxfId="494" priority="120">
      <formula>AND($E71 &lt; 0, ISNUMBER($E71))</formula>
    </cfRule>
  </conditionalFormatting>
  <conditionalFormatting sqref="A71:C90 G71:I90">
    <cfRule type="expression" dxfId="493" priority="115">
      <formula>AND($H71 &gt; 0, ISNUMBER($H71))</formula>
    </cfRule>
    <cfRule type="expression" dxfId="492" priority="116">
      <formula>AND($H71 = 0 * ISNUMBER($H71))</formula>
    </cfRule>
    <cfRule type="expression" dxfId="491" priority="117">
      <formula>AND($H71 &lt; 0, ISNUMBER($H71))</formula>
    </cfRule>
  </conditionalFormatting>
  <conditionalFormatting sqref="A71:C90 J71:L90">
    <cfRule type="expression" dxfId="490" priority="112">
      <formula>AND($K71 &gt; 0, ISNUMBER($K71))</formula>
    </cfRule>
    <cfRule type="expression" dxfId="489" priority="113">
      <formula>AND($K71 = 0 * ISNUMBER($K71))</formula>
    </cfRule>
    <cfRule type="expression" dxfId="488" priority="114">
      <formula>AND($K71 &lt; 0, ISNUMBER($K71))</formula>
    </cfRule>
  </conditionalFormatting>
  <conditionalFormatting sqref="D69:F70 E91:F91">
    <cfRule type="expression" dxfId="487" priority="106">
      <formula>$E$91 &gt; 0</formula>
    </cfRule>
    <cfRule type="expression" dxfId="486" priority="107">
      <formula>$E$91 = 0</formula>
    </cfRule>
    <cfRule type="expression" dxfId="485" priority="108">
      <formula>$E$91 &lt; 0</formula>
    </cfRule>
  </conditionalFormatting>
  <conditionalFormatting sqref="G69:I70 H91:I91">
    <cfRule type="expression" dxfId="484" priority="103">
      <formula>$H$91 &gt; 0</formula>
    </cfRule>
    <cfRule type="expression" dxfId="483" priority="104">
      <formula>$H$91 = 0</formula>
    </cfRule>
    <cfRule type="expression" dxfId="482" priority="105">
      <formula>$H$91 &lt; 0</formula>
    </cfRule>
  </conditionalFormatting>
  <conditionalFormatting sqref="J69:L70 K91:L91">
    <cfRule type="expression" dxfId="481" priority="100">
      <formula>$K$91 &gt; 0</formula>
    </cfRule>
    <cfRule type="expression" dxfId="480" priority="101">
      <formula>$K$91 = 0</formula>
    </cfRule>
    <cfRule type="expression" dxfId="479" priority="102">
      <formula>$K$91 &lt; 0</formula>
    </cfRule>
  </conditionalFormatting>
  <conditionalFormatting sqref="M69:O70 N91:O91">
    <cfRule type="expression" dxfId="478" priority="97">
      <formula>$N$91 &gt; 0</formula>
    </cfRule>
    <cfRule type="expression" dxfId="477" priority="98">
      <formula>$N$91 = 0</formula>
    </cfRule>
    <cfRule type="expression" dxfId="476" priority="99">
      <formula>$N$91 &lt; 0</formula>
    </cfRule>
  </conditionalFormatting>
  <conditionalFormatting sqref="A98:C117 M98:O117">
    <cfRule type="expression" dxfId="475" priority="85">
      <formula>AND($N98 &gt; 0, ISNUMBER($N98))</formula>
    </cfRule>
    <cfRule type="expression" dxfId="474" priority="86">
      <formula>AND($N98 = 0 * ISNUMBER($N98))</formula>
    </cfRule>
    <cfRule type="expression" dxfId="473" priority="87">
      <formula>AND($N98 &lt; 0, ISNUMBER($N98))</formula>
    </cfRule>
  </conditionalFormatting>
  <conditionalFormatting sqref="A98:F117">
    <cfRule type="expression" dxfId="472" priority="94">
      <formula>AND($E98 &gt; 0, ISNUMBER($E98))</formula>
    </cfRule>
    <cfRule type="expression" dxfId="471" priority="95">
      <formula>AND($E98 = 0 * ISNUMBER($E98))</formula>
    </cfRule>
    <cfRule type="expression" dxfId="470" priority="96">
      <formula>AND($E98 &lt; 0, ISNUMBER($E98))</formula>
    </cfRule>
  </conditionalFormatting>
  <conditionalFormatting sqref="A98:C117 G98:I117">
    <cfRule type="expression" dxfId="469" priority="91">
      <formula>AND($H98 &gt; 0, ISNUMBER($H98))</formula>
    </cfRule>
    <cfRule type="expression" dxfId="468" priority="92">
      <formula>AND($H98 = 0 * ISNUMBER($H98))</formula>
    </cfRule>
    <cfRule type="expression" dxfId="467" priority="93">
      <formula>AND($H98 &lt; 0, ISNUMBER($H98))</formula>
    </cfRule>
  </conditionalFormatting>
  <conditionalFormatting sqref="A98:C117 J98:L117">
    <cfRule type="expression" dxfId="466" priority="88">
      <formula>AND($K98 &gt; 0, ISNUMBER($K98))</formula>
    </cfRule>
    <cfRule type="expression" dxfId="465" priority="89">
      <formula>AND($K98 = 0 * ISNUMBER($K98))</formula>
    </cfRule>
    <cfRule type="expression" dxfId="464" priority="90">
      <formula>AND($K98 &lt; 0, ISNUMBER($K98))</formula>
    </cfRule>
  </conditionalFormatting>
  <conditionalFormatting sqref="D96:F97 E118:F118">
    <cfRule type="expression" dxfId="463" priority="82">
      <formula>$E$118 &gt; 0</formula>
    </cfRule>
    <cfRule type="expression" dxfId="462" priority="83">
      <formula>$E$118 = 0</formula>
    </cfRule>
    <cfRule type="expression" dxfId="461" priority="84">
      <formula>$E$118 &lt; 0</formula>
    </cfRule>
  </conditionalFormatting>
  <conditionalFormatting sqref="G96:I97 H118:I118">
    <cfRule type="expression" dxfId="460" priority="79">
      <formula>$H$118 &gt; 0</formula>
    </cfRule>
    <cfRule type="expression" dxfId="459" priority="80">
      <formula>$H$118 = 0</formula>
    </cfRule>
    <cfRule type="expression" dxfId="458" priority="81">
      <formula>$H$118 &lt; 0</formula>
    </cfRule>
  </conditionalFormatting>
  <conditionalFormatting sqref="J96:L97 K118:L118">
    <cfRule type="expression" dxfId="457" priority="76">
      <formula>$K$118 &gt; 0</formula>
    </cfRule>
    <cfRule type="expression" dxfId="456" priority="77">
      <formula>$K$118 = 0</formula>
    </cfRule>
    <cfRule type="expression" dxfId="455" priority="78">
      <formula>$K$118 &lt; 0</formula>
    </cfRule>
  </conditionalFormatting>
  <conditionalFormatting sqref="M96:O97 N118:O118">
    <cfRule type="expression" dxfId="454" priority="73">
      <formula>$N$118 &gt; 0</formula>
    </cfRule>
    <cfRule type="expression" dxfId="453" priority="74">
      <formula>$N$118 = 0</formula>
    </cfRule>
    <cfRule type="expression" dxfId="452" priority="75">
      <formula>$N$118 &lt; 0</formula>
    </cfRule>
  </conditionalFormatting>
  <conditionalFormatting sqref="A125:C144 M125:O144">
    <cfRule type="expression" dxfId="451" priority="61">
      <formula>AND($N125 &gt; 0, ISNUMBER($N125))</formula>
    </cfRule>
    <cfRule type="expression" dxfId="450" priority="62">
      <formula>AND($N125 = 0 * ISNUMBER($N125))</formula>
    </cfRule>
    <cfRule type="expression" dxfId="449" priority="63">
      <formula>AND($N125 &lt; 0, ISNUMBER($N125))</formula>
    </cfRule>
  </conditionalFormatting>
  <conditionalFormatting sqref="A125:F144">
    <cfRule type="expression" dxfId="448" priority="70">
      <formula>AND($E125 &gt; 0, ISNUMBER($E125))</formula>
    </cfRule>
    <cfRule type="expression" dxfId="447" priority="71">
      <formula>AND($E125 = 0 * ISNUMBER($E125))</formula>
    </cfRule>
    <cfRule type="expression" dxfId="446" priority="72">
      <formula>AND($E125 &lt; 0, ISNUMBER($E125))</formula>
    </cfRule>
  </conditionalFormatting>
  <conditionalFormatting sqref="A125:C144 G125:I144">
    <cfRule type="expression" dxfId="445" priority="67">
      <formula>AND($H125 &gt; 0, ISNUMBER($H125))</formula>
    </cfRule>
    <cfRule type="expression" dxfId="444" priority="68">
      <formula>AND($H125 = 0 * ISNUMBER($H125))</formula>
    </cfRule>
    <cfRule type="expression" dxfId="443" priority="69">
      <formula>AND($H125 &lt; 0, ISNUMBER($H125))</formula>
    </cfRule>
  </conditionalFormatting>
  <conditionalFormatting sqref="A125:C144 J125:L144">
    <cfRule type="expression" dxfId="442" priority="64">
      <formula>AND($K125 &gt; 0, ISNUMBER($K125))</formula>
    </cfRule>
    <cfRule type="expression" dxfId="441" priority="65">
      <formula>AND($K125 = 0 * ISNUMBER($K125))</formula>
    </cfRule>
    <cfRule type="expression" dxfId="440" priority="66">
      <formula>AND($K125 &lt; 0, ISNUMBER($K125))</formula>
    </cfRule>
  </conditionalFormatting>
  <conditionalFormatting sqref="D123:F124 E145:F145">
    <cfRule type="expression" dxfId="439" priority="58">
      <formula>$E$145 &gt; 0</formula>
    </cfRule>
    <cfRule type="expression" dxfId="438" priority="59">
      <formula>$E$145 = 0</formula>
    </cfRule>
    <cfRule type="expression" dxfId="437" priority="60">
      <formula>$E$145 &lt; 0</formula>
    </cfRule>
  </conditionalFormatting>
  <conditionalFormatting sqref="G123:I124 H145:I145">
    <cfRule type="expression" dxfId="436" priority="55">
      <formula>$H$145 &gt; 0</formula>
    </cfRule>
    <cfRule type="expression" dxfId="435" priority="56">
      <formula>$H$145 = 0</formula>
    </cfRule>
    <cfRule type="expression" dxfId="434" priority="57">
      <formula>$H$145 &lt; 0</formula>
    </cfRule>
  </conditionalFormatting>
  <conditionalFormatting sqref="J123:L124 K145:L145">
    <cfRule type="expression" dxfId="433" priority="52">
      <formula>$K$145 &gt; 0</formula>
    </cfRule>
    <cfRule type="expression" dxfId="432" priority="53">
      <formula>$K$145 = 0</formula>
    </cfRule>
    <cfRule type="expression" dxfId="431" priority="54">
      <formula>$K$145 &lt; 0</formula>
    </cfRule>
  </conditionalFormatting>
  <conditionalFormatting sqref="M123:O124 N145:O145">
    <cfRule type="expression" dxfId="430" priority="49">
      <formula>$N$145 &gt; 0</formula>
    </cfRule>
    <cfRule type="expression" dxfId="429" priority="50">
      <formula>$N$145 = 0</formula>
    </cfRule>
    <cfRule type="expression" dxfId="428" priority="51">
      <formula>$N$145 &lt; 0</formula>
    </cfRule>
  </conditionalFormatting>
  <conditionalFormatting sqref="A152:C171 M152:O171">
    <cfRule type="expression" dxfId="427" priority="37">
      <formula>AND($N152 &gt; 0, ISNUMBER($N152))</formula>
    </cfRule>
    <cfRule type="expression" dxfId="426" priority="38">
      <formula>AND($N152 = 0 * ISNUMBER($N152))</formula>
    </cfRule>
    <cfRule type="expression" dxfId="425" priority="39">
      <formula>AND($N152 &lt; 0, ISNUMBER($N152))</formula>
    </cfRule>
  </conditionalFormatting>
  <conditionalFormatting sqref="A152:F171">
    <cfRule type="expression" dxfId="424" priority="46">
      <formula>AND($E152 &gt; 0, ISNUMBER($E152))</formula>
    </cfRule>
    <cfRule type="expression" dxfId="423" priority="47">
      <formula>AND($E152 = 0 * ISNUMBER($E152))</formula>
    </cfRule>
    <cfRule type="expression" dxfId="422" priority="48">
      <formula>AND($E152 &lt; 0, ISNUMBER($E152))</formula>
    </cfRule>
  </conditionalFormatting>
  <conditionalFormatting sqref="A152:C171 G152:I171">
    <cfRule type="expression" dxfId="421" priority="43">
      <formula>AND($H152 &gt; 0, ISNUMBER($H152))</formula>
    </cfRule>
    <cfRule type="expression" dxfId="420" priority="44">
      <formula>AND($H152 = 0 * ISNUMBER($H152))</formula>
    </cfRule>
    <cfRule type="expression" dxfId="419" priority="45">
      <formula>AND($H152 &lt; 0, ISNUMBER($H152))</formula>
    </cfRule>
  </conditionalFormatting>
  <conditionalFormatting sqref="A152:C171 J152:L171">
    <cfRule type="expression" dxfId="418" priority="40">
      <formula>AND($K152 &gt; 0, ISNUMBER($K152))</formula>
    </cfRule>
    <cfRule type="expression" dxfId="417" priority="41">
      <formula>AND($K152 = 0 * ISNUMBER($K152))</formula>
    </cfRule>
    <cfRule type="expression" dxfId="416" priority="42">
      <formula>AND($K152 &lt; 0, ISNUMBER($K152))</formula>
    </cfRule>
  </conditionalFormatting>
  <conditionalFormatting sqref="D150:F151 E172:F172">
    <cfRule type="expression" dxfId="415" priority="34">
      <formula>$E$172 &gt; 0</formula>
    </cfRule>
    <cfRule type="expression" dxfId="414" priority="35">
      <formula>$E$172 = 0</formula>
    </cfRule>
    <cfRule type="expression" dxfId="413" priority="36">
      <formula>$E$172 &lt; 0</formula>
    </cfRule>
  </conditionalFormatting>
  <conditionalFormatting sqref="G150:I151 H172:I172">
    <cfRule type="expression" dxfId="412" priority="31">
      <formula>$H$172 &gt; 0</formula>
    </cfRule>
    <cfRule type="expression" dxfId="411" priority="32">
      <formula>$H$172 = 0</formula>
    </cfRule>
    <cfRule type="expression" dxfId="410" priority="33">
      <formula>$H$172 &lt; 0</formula>
    </cfRule>
  </conditionalFormatting>
  <conditionalFormatting sqref="J150:L151 K172:L172">
    <cfRule type="expression" dxfId="409" priority="28">
      <formula>$K$172 &gt; 0</formula>
    </cfRule>
    <cfRule type="expression" dxfId="408" priority="29">
      <formula>$K$172 = 0</formula>
    </cfRule>
    <cfRule type="expression" dxfId="407" priority="30">
      <formula>$K$172 &lt; 0</formula>
    </cfRule>
  </conditionalFormatting>
  <conditionalFormatting sqref="M150:O151 N172:O172">
    <cfRule type="expression" dxfId="406" priority="25">
      <formula>$N$172 &gt; 0</formula>
    </cfRule>
    <cfRule type="expression" dxfId="405" priority="26">
      <formula>$N$172 = 0</formula>
    </cfRule>
    <cfRule type="expression" dxfId="404" priority="27">
      <formula>$N$172 &lt; 0</formula>
    </cfRule>
  </conditionalFormatting>
  <conditionalFormatting sqref="A179:C198 M179:O198">
    <cfRule type="expression" dxfId="403" priority="13">
      <formula>AND($N179 &gt; 0, ISNUMBER($N179))</formula>
    </cfRule>
    <cfRule type="expression" dxfId="402" priority="14">
      <formula>AND($N179 = 0 * ISNUMBER($N179))</formula>
    </cfRule>
    <cfRule type="expression" dxfId="401" priority="15">
      <formula>AND($N179 &lt; 0, ISNUMBER($N179))</formula>
    </cfRule>
  </conditionalFormatting>
  <conditionalFormatting sqref="A179:F198">
    <cfRule type="expression" dxfId="400" priority="22">
      <formula>AND($E179 &gt; 0, ISNUMBER($E179))</formula>
    </cfRule>
    <cfRule type="expression" dxfId="399" priority="23">
      <formula>AND($E179 = 0 * ISNUMBER($E179))</formula>
    </cfRule>
    <cfRule type="expression" dxfId="398" priority="24">
      <formula>AND($E179 &lt; 0, ISNUMBER($E179))</formula>
    </cfRule>
  </conditionalFormatting>
  <conditionalFormatting sqref="A179:C198 G179:I198">
    <cfRule type="expression" dxfId="397" priority="19">
      <formula>AND($H179 &gt; 0, ISNUMBER($H179))</formula>
    </cfRule>
    <cfRule type="expression" dxfId="396" priority="20">
      <formula>AND($H179 = 0 * ISNUMBER($H179))</formula>
    </cfRule>
    <cfRule type="expression" dxfId="395" priority="21">
      <formula>AND($H179 &lt; 0, ISNUMBER($H179))</formula>
    </cfRule>
  </conditionalFormatting>
  <conditionalFormatting sqref="A179:C198 J179:L198">
    <cfRule type="expression" dxfId="394" priority="16">
      <formula>AND($K179 &gt; 0, ISNUMBER($K179))</formula>
    </cfRule>
    <cfRule type="expression" dxfId="393" priority="17">
      <formula>AND($K179 = 0 * ISNUMBER($K179))</formula>
    </cfRule>
    <cfRule type="expression" dxfId="392" priority="18">
      <formula>AND($K179 &lt; 0, ISNUMBER($K179))</formula>
    </cfRule>
  </conditionalFormatting>
  <conditionalFormatting sqref="D177:F178 E199:F199">
    <cfRule type="expression" dxfId="391" priority="10">
      <formula>$E$199 &gt; 0</formula>
    </cfRule>
    <cfRule type="expression" dxfId="390" priority="11">
      <formula>$E$199 = 0</formula>
    </cfRule>
    <cfRule type="expression" dxfId="389" priority="12">
      <formula>$E$199 &lt; 0</formula>
    </cfRule>
  </conditionalFormatting>
  <conditionalFormatting sqref="G177:I178 H199:I199">
    <cfRule type="expression" dxfId="388" priority="7">
      <formula>$H$199 &gt; 0</formula>
    </cfRule>
    <cfRule type="expression" dxfId="387" priority="8">
      <formula>$H$199 = 0</formula>
    </cfRule>
    <cfRule type="expression" dxfId="386" priority="9">
      <formula>$H$199 &lt; 0</formula>
    </cfRule>
  </conditionalFormatting>
  <conditionalFormatting sqref="J177:L178 K199:L199">
    <cfRule type="expression" dxfId="385" priority="4">
      <formula>$K$199 &gt; 0</formula>
    </cfRule>
    <cfRule type="expression" dxfId="384" priority="5">
      <formula>$K$199 = 0</formula>
    </cfRule>
    <cfRule type="expression" dxfId="383" priority="6">
      <formula>$K$199 &lt; 0</formula>
    </cfRule>
  </conditionalFormatting>
  <conditionalFormatting sqref="M177:O178 N199:O199">
    <cfRule type="expression" dxfId="382" priority="1">
      <formula>$N$199 &gt; 0</formula>
    </cfRule>
    <cfRule type="expression" dxfId="381" priority="2">
      <formula>$N$199 = 0</formula>
    </cfRule>
    <cfRule type="expression" dxfId="3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78240-0E15-44BB-A71C-EE1B1768C735}">
  <sheetPr codeName="Sheet22"/>
  <dimension ref="A1:S199"/>
  <sheetViews>
    <sheetView topLeftCell="A171" zoomScaleNormal="100" workbookViewId="0">
      <selection activeCell="D198" sqref="D19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6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44363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-120,709 KRW (-6.04%)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-148,004 KRW (-7.40%)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-33,877 KRW (-1.69%)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-41,364 KRW (-2.07%)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-16,608 KRW (-4.15%)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220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45310000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3.311624E-4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2021-06-16(수) 오전 00:00</v>
      </c>
      <c r="C15" s="289"/>
      <c r="D15" s="263" t="str">
        <f>TEXT($G$1, "[$-ko-KR]yyyy-mm-dd(ddd) ") &amp; "오후 14:00"</f>
        <v>2021-06-16(수) 오후 14:00</v>
      </c>
      <c r="E15" s="264"/>
      <c r="F15" s="265"/>
      <c r="G15" s="263" t="str">
        <f>TEXT($G$1, "[$-ko-KR]yyyy-mm-dd(ddd) ") &amp; "오후 19:00"</f>
        <v>2021-06-16(수) 오후 19:00</v>
      </c>
      <c r="H15" s="264"/>
      <c r="I15" s="265"/>
      <c r="J15" s="263" t="str">
        <f>TEXT($G$1, "[$-ko-KR]yyyy-mm-dd(ddd) ") &amp; "오후 21:00"</f>
        <v>2021-06-16(수) 오후 21:00</v>
      </c>
      <c r="K15" s="264"/>
      <c r="L15" s="265"/>
      <c r="M15" s="263" t="str">
        <f>TEXT($G$1+1, "[$-ko-KR]yyyy-mm-dd(ddd) ") &amp; "오전 00:00"</f>
        <v>2021-06-17(목)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1" t="s">
        <v>37</v>
      </c>
      <c r="H16" s="222" t="s">
        <v>40</v>
      </c>
      <c r="I16" s="22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80.5</v>
      </c>
      <c r="C17" s="76">
        <f>IF(NOT(ISBLANK(_xlfn.IFNA(VLOOKUP($A17, $A$40:$O$199, 3, FALSE), ))), _xlfn.IFNA(VLOOKUP($A17, $A$40:$O$199, 3, FALSE), ), "")</f>
        <v>-9.8400984000000004E-3</v>
      </c>
      <c r="D17" s="13">
        <f>IF(NOT(ISBLANK(_xlfn.IFNA(VLOOKUP($A17, $A$40:$O$199, 4, FALSE), ))), _xlfn.IFNA(VLOOKUP($A17, $A$40:$O$199, 4, FALSE), ), "")</f>
        <v>81</v>
      </c>
      <c r="E17" s="14">
        <f>IF(NOT(ISBLANK(_xlfn.IFNA(VLOOKUP($A17, $A$40:$O$199, 5, FALSE), ))), _xlfn.IFNA(VLOOKUP($A17, $A$40:$O$199, 5, FALSE), ), "")</f>
        <v>6.2111801242236021E-3</v>
      </c>
      <c r="F17" s="16">
        <f>IF(NOT(ISBLANK(_xlfn.IFNA(VLOOKUP($A17, $A$40:$O$199, 6, FALSE), ))), _xlfn.IFNA(VLOOKUP($A17, $A$40:$O$199, 6, FALSE), ), "")</f>
        <v>621.11801242236015</v>
      </c>
      <c r="G17" s="29">
        <f>IF(NOT(ISBLANK(_xlfn.IFNA(VLOOKUP($A17, $A$40:$O$199, 7, FALSE), ))), _xlfn.IFNA(VLOOKUP($A17, $A$40:$O$199, 7, FALSE), ), "")</f>
        <v>80.5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77.900000000000006</v>
      </c>
      <c r="K17" s="14">
        <f>IF(NOT(ISBLANK(_xlfn.IFNA(VLOOKUP($A17, $A$40:$O$199, 11, FALSE), ))), _xlfn.IFNA(VLOOKUP($A17, $A$40:$O$199, 11, FALSE), ), "")</f>
        <v>-3.2298136645962663E-2</v>
      </c>
      <c r="L17" s="16">
        <f>IF(NOT(ISBLANK(_xlfn.IFNA(VLOOKUP($A17, $A$40:$O$199, 12, FALSE), ))), _xlfn.IFNA(VLOOKUP($A17, $A$40:$O$199, 12, FALSE), ), "")</f>
        <v>-3229.8136645962663</v>
      </c>
      <c r="M17" s="29">
        <f>IF(NOT(ISBLANK(_xlfn.IFNA(VLOOKUP($A17, $A$40:$O$199, 13, FALSE), ))), _xlfn.IFNA(VLOOKUP($A17, $A$40:$O$199, 13, FALSE), ), "")</f>
        <v>78.3</v>
      </c>
      <c r="N17" s="14">
        <f>IF(NOT(ISBLANK(_xlfn.IFNA(VLOOKUP($A17, $A$40:$O$199, 14, FALSE), ))), _xlfn.IFNA(VLOOKUP($A17, $A$40:$O$199, 14, FALSE), ), "")</f>
        <v>-2.7329192546583888E-2</v>
      </c>
      <c r="O17" s="16">
        <f>IF(NOT(ISBLANK(_xlfn.IFNA(VLOOKUP($A17, $A$40:$O$199, 15, FALSE), ))), _xlfn.IFNA(VLOOKUP($A17, $A$40:$O$199, 15, FALSE), ), "")</f>
        <v>-2732.9192546583886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58.2</v>
      </c>
      <c r="C18" s="77">
        <f t="shared" ref="C18:C36" si="1">IF(NOT(ISBLANK(_xlfn.IFNA(VLOOKUP($A18, $A$40:$O$199, 3, FALSE), ))), _xlfn.IFNA(VLOOKUP($A18, $A$40:$O$199, 3, FALSE), ), "")</f>
        <v>2.10526316E-2</v>
      </c>
      <c r="D18" s="15">
        <f t="shared" ref="D18:D36" si="2">IF(NOT(ISBLANK(_xlfn.IFNA(VLOOKUP($A18, $A$40:$O$199, 4, FALSE), ))), _xlfn.IFNA(VLOOKUP($A18, $A$40:$O$199, 4, FALSE), ), "")</f>
        <v>58.6</v>
      </c>
      <c r="E18" s="32">
        <f t="shared" ref="E18:E36" si="3">IF(NOT(ISBLANK(_xlfn.IFNA(VLOOKUP($A18, $A$40:$O$199, 5, FALSE), ))), _xlfn.IFNA(VLOOKUP($A18, $A$40:$O$199, 5, FALSE), ), "")</f>
        <v>6.8728522336769515E-3</v>
      </c>
      <c r="F18" s="18">
        <f t="shared" ref="F18:F36" si="4">IF(NOT(ISBLANK(_xlfn.IFNA(VLOOKUP($A18, $A$40:$O$199, 6, FALSE), ))), _xlfn.IFNA(VLOOKUP($A18, $A$40:$O$199, 6, FALSE), ), "")</f>
        <v>687.28522336769515</v>
      </c>
      <c r="G18" s="31">
        <f t="shared" ref="G18:G36" si="5">IF(NOT(ISBLANK(_xlfn.IFNA(VLOOKUP($A18, $A$40:$O$199, 7, FALSE), ))), _xlfn.IFNA(VLOOKUP($A18, $A$40:$O$199, 7, FALSE), ), "")</f>
        <v>55.6</v>
      </c>
      <c r="H18" s="32">
        <f t="shared" ref="H18:H36" si="6">IF(NOT(ISBLANK(_xlfn.IFNA(VLOOKUP($A18, $A$40:$O$199, 8, FALSE), ))), _xlfn.IFNA(VLOOKUP($A18, $A$40:$O$199, 8, FALSE), ), "")</f>
        <v>-4.4673539518900365E-2</v>
      </c>
      <c r="I18" s="101">
        <f t="shared" ref="I18:I36" si="7">IF(NOT(ISBLANK(_xlfn.IFNA(VLOOKUP($A18, $A$40:$O$199, 9, FALSE), ))), _xlfn.IFNA(VLOOKUP($A18, $A$40:$O$199, 9, FALSE), ), "")</f>
        <v>-4467.3539518900361</v>
      </c>
      <c r="J18" s="15">
        <f t="shared" ref="J18:J36" si="8">IF(NOT(ISBLANK(_xlfn.IFNA(VLOOKUP($A18, $A$40:$O$199, 10, FALSE), ))), _xlfn.IFNA(VLOOKUP($A18, $A$40:$O$199, 10, FALSE), ), "")</f>
        <v>54.8</v>
      </c>
      <c r="K18" s="32">
        <f t="shared" ref="K18:K36" si="9">IF(NOT(ISBLANK(_xlfn.IFNA(VLOOKUP($A18, $A$40:$O$199, 11, FALSE), ))), _xlfn.IFNA(VLOOKUP($A18, $A$40:$O$199, 11, FALSE), ), "")</f>
        <v>-5.8419243986254393E-2</v>
      </c>
      <c r="L18" s="18">
        <f t="shared" ref="L18:L36" si="10">IF(NOT(ISBLANK(_xlfn.IFNA(VLOOKUP($A18, $A$40:$O$199, 12, FALSE), ))), _xlfn.IFNA(VLOOKUP($A18, $A$40:$O$199, 12, FALSE), ), "")</f>
        <v>-5841.9243986254396</v>
      </c>
      <c r="M18" s="31">
        <f t="shared" ref="M18:M36" si="11">IF(NOT(ISBLANK(_xlfn.IFNA(VLOOKUP($A18, $A$40:$O$199, 13, FALSE), ))), _xlfn.IFNA(VLOOKUP($A18, $A$40:$O$199, 13, FALSE), ), "")</f>
        <v>54</v>
      </c>
      <c r="N18" s="32">
        <f t="shared" ref="N18:N36" si="12">IF(NOT(ISBLANK(_xlfn.IFNA(VLOOKUP($A18, $A$40:$O$199, 14, FALSE), ))), _xlfn.IFNA(VLOOKUP($A18, $A$40:$O$199, 14, FALSE), ), "")</f>
        <v>-7.2164948453608296E-2</v>
      </c>
      <c r="O18" s="18">
        <f t="shared" ref="O18:O36" si="13">IF(NOT(ISBLANK(_xlfn.IFNA(VLOOKUP($A18, $A$40:$O$199, 15, FALSE), ))), _xlfn.IFNA(VLOOKUP($A18, $A$40:$O$199, 15, FALSE), ), "")</f>
        <v>-7216.4948453608295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90</v>
      </c>
      <c r="C19" s="77">
        <f t="shared" si="1"/>
        <v>-2.1739130400000001E-2</v>
      </c>
      <c r="D19" s="15">
        <f t="shared" si="2"/>
        <v>93.1</v>
      </c>
      <c r="E19" s="32">
        <f t="shared" si="3"/>
        <v>3.4444444444444382E-2</v>
      </c>
      <c r="F19" s="18">
        <f t="shared" si="4"/>
        <v>3444.444444444438</v>
      </c>
      <c r="G19" s="31">
        <f t="shared" si="5"/>
        <v>90.1</v>
      </c>
      <c r="H19" s="32">
        <f t="shared" si="6"/>
        <v>1.111111111111048E-3</v>
      </c>
      <c r="I19" s="101">
        <f t="shared" si="7"/>
        <v>111.1111111111048</v>
      </c>
      <c r="J19" s="15">
        <f t="shared" si="8"/>
        <v>87.8</v>
      </c>
      <c r="K19" s="32">
        <f t="shared" si="9"/>
        <v>-2.4444444444444477E-2</v>
      </c>
      <c r="L19" s="18">
        <f t="shared" si="10"/>
        <v>-2444.4444444444475</v>
      </c>
      <c r="M19" s="31">
        <f t="shared" si="11"/>
        <v>87.8</v>
      </c>
      <c r="N19" s="32">
        <f t="shared" si="12"/>
        <v>-2.4444444444444477E-2</v>
      </c>
      <c r="O19" s="18">
        <f t="shared" si="13"/>
        <v>-2444.4444444444475</v>
      </c>
      <c r="Q19" s="239"/>
      <c r="R19" s="239"/>
      <c r="S19" s="239"/>
    </row>
    <row r="20" spans="1:19" ht="17.25" customHeight="1" thickBot="1">
      <c r="A20" s="162" t="s">
        <v>361</v>
      </c>
      <c r="B20" s="126">
        <f t="shared" si="0"/>
        <v>261</v>
      </c>
      <c r="C20" s="77">
        <f t="shared" si="1"/>
        <v>-1.8796992500000002E-2</v>
      </c>
      <c r="D20" s="15">
        <f t="shared" si="2"/>
        <v>262</v>
      </c>
      <c r="E20" s="32">
        <f t="shared" si="3"/>
        <v>3.8314176245210726E-3</v>
      </c>
      <c r="F20" s="18">
        <f t="shared" si="4"/>
        <v>383.14176245210729</v>
      </c>
      <c r="G20" s="31">
        <f t="shared" si="5"/>
        <v>258</v>
      </c>
      <c r="H20" s="32">
        <f t="shared" si="6"/>
        <v>-1.1494252873563218E-2</v>
      </c>
      <c r="I20" s="101">
        <f t="shared" si="7"/>
        <v>-1149.4252873563219</v>
      </c>
      <c r="J20" s="15">
        <f t="shared" si="8"/>
        <v>250</v>
      </c>
      <c r="K20" s="32">
        <f t="shared" si="9"/>
        <v>-4.2145593869731802E-2</v>
      </c>
      <c r="L20" s="18">
        <f t="shared" si="10"/>
        <v>-4214.5593869731802</v>
      </c>
      <c r="M20" s="31">
        <f t="shared" si="11"/>
        <v>250</v>
      </c>
      <c r="N20" s="32">
        <f t="shared" si="12"/>
        <v>-4.2145593869731802E-2</v>
      </c>
      <c r="O20" s="18">
        <f t="shared" si="13"/>
        <v>-4214.5593869731802</v>
      </c>
      <c r="Q20" s="239"/>
      <c r="R20" s="239"/>
      <c r="S20" s="239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1.2839973606716501E-2</v>
      </c>
      <c r="F37" s="28">
        <f>SUM(F17:F36)</f>
        <v>5135.9894426866003</v>
      </c>
      <c r="G37" s="26" t="s">
        <v>43</v>
      </c>
      <c r="H37" s="27">
        <f>IF(COUNT(H17:H36), SUM(H17:H36) / COUNT(H17:H36), 0)</f>
        <v>-1.3764170320338134E-2</v>
      </c>
      <c r="I37" s="28">
        <f>SUM(I17:I36)</f>
        <v>-5505.668128135253</v>
      </c>
      <c r="J37" s="26" t="s">
        <v>43</v>
      </c>
      <c r="K37" s="27">
        <f>IF(COUNT(K17:K36), SUM(K17:K36) / COUNT(K17:K36), 0)</f>
        <v>-3.9326854736598332E-2</v>
      </c>
      <c r="L37" s="28">
        <f>SUM(L17:L36)</f>
        <v>-15730.741894639334</v>
      </c>
      <c r="M37" s="26" t="s">
        <v>43</v>
      </c>
      <c r="N37" s="27">
        <f>IF(COUNT(N17:N36), SUM(N17:N36) / COUNT(N17:N36), 0)</f>
        <v>-4.1521044828592119E-2</v>
      </c>
      <c r="O37" s="28">
        <f>SUM(O17:O36)</f>
        <v>-16608.417931436845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220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45310000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3.311624E-4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2021-06-16(수) 오전 00:00</v>
      </c>
      <c r="C42" s="291"/>
      <c r="D42" s="263" t="str">
        <f>TEXT($G$1, "[$-ko-KR]yyyy-mm-dd(ddd) ") &amp; "오후 14:00"</f>
        <v>2021-06-16(수) 오후 14:00</v>
      </c>
      <c r="E42" s="264"/>
      <c r="F42" s="265"/>
      <c r="G42" s="263" t="str">
        <f>TEXT($G$1, "[$-ko-KR]yyyy-mm-dd(ddd) ") &amp; "오후 19:00"</f>
        <v>2021-06-16(수) 오후 19:00</v>
      </c>
      <c r="H42" s="264"/>
      <c r="I42" s="265"/>
      <c r="J42" s="263" t="str">
        <f>TEXT($G$1, "[$-ko-KR]yyyy-mm-dd(ddd) ") &amp; "오후 21:00"</f>
        <v>2021-06-16(수) 오후 21:00</v>
      </c>
      <c r="K42" s="264"/>
      <c r="L42" s="265"/>
      <c r="M42" s="263" t="str">
        <f>TEXT($G$1+1, "[$-ko-KR]yyyy-mm-dd(ddd) ") &amp; "오전 00:00"</f>
        <v>2021-06-17(목)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21" t="s">
        <v>58</v>
      </c>
      <c r="H43" s="222" t="s">
        <v>298</v>
      </c>
      <c r="I43" s="22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250</v>
      </c>
      <c r="B44" s="124">
        <v>79.400000000000006</v>
      </c>
      <c r="C44" s="76">
        <v>0.31239669419999999</v>
      </c>
      <c r="D44" s="13">
        <v>63.9</v>
      </c>
      <c r="E44" s="14">
        <f>IF(ISNUMBER(D44), (D44 - $B44) / $B44, "")</f>
        <v>-0.19521410579345097</v>
      </c>
      <c r="F44" s="16">
        <f>IF(ISNUMBER(D44), $B64 * E44, "")</f>
        <v>-19521.410579345098</v>
      </c>
      <c r="G44" s="29">
        <v>61.7</v>
      </c>
      <c r="H44" s="14">
        <f>IF(ISNUMBER(G44), (G44 - $B44) / $B44, "")</f>
        <v>-0.22292191435768263</v>
      </c>
      <c r="I44" s="100">
        <f>IF(ISNUMBER(G44), $B64 * H44, "")</f>
        <v>-22292.191435768262</v>
      </c>
      <c r="J44" s="13">
        <v>59.7</v>
      </c>
      <c r="K44" s="14">
        <f>IF(ISNUMBER(J44), (J44 - $B44) / $B44, "")</f>
        <v>-0.24811083123425695</v>
      </c>
      <c r="L44" s="16">
        <f>IF(ISNUMBER(J44), $B64 * K44, "")</f>
        <v>-24811.083123425695</v>
      </c>
      <c r="M44" s="29">
        <v>61.9</v>
      </c>
      <c r="N44" s="14">
        <f>IF(ISNUMBER(M44), (M44 - $B44) / $B44, "")</f>
        <v>-0.22040302267002526</v>
      </c>
      <c r="O44" s="16">
        <f>IF(ISNUMBER(M44), $B64 * N44, "")</f>
        <v>-22040.302267002528</v>
      </c>
      <c r="Q44" s="249"/>
      <c r="R44" s="249"/>
      <c r="S44" s="249"/>
    </row>
    <row r="45" spans="1:19" ht="17.25" customHeight="1" thickBot="1">
      <c r="A45" s="162" t="s">
        <v>198</v>
      </c>
      <c r="B45" s="126">
        <v>15.3</v>
      </c>
      <c r="C45" s="77">
        <v>0.2047244094</v>
      </c>
      <c r="D45" s="15">
        <v>16.2</v>
      </c>
      <c r="E45" s="32">
        <f t="shared" ref="E45:E48" si="14">IF(ISNUMBER(D45), (D45 - $B45) / $B45, "")</f>
        <v>5.8823529411764608E-2</v>
      </c>
      <c r="F45" s="18">
        <f>IF(ISNUMBER(D45), $B64 * E45, "")</f>
        <v>5882.3529411764612</v>
      </c>
      <c r="G45" s="31">
        <v>15.4</v>
      </c>
      <c r="H45" s="32">
        <f t="shared" ref="H45:H48" si="15">IF(ISNUMBER(G45), (G45 - $B45) / $B45, "")</f>
        <v>6.5359477124182774E-3</v>
      </c>
      <c r="I45" s="101">
        <f>IF(ISNUMBER(G45), $B64 * H45, "")</f>
        <v>653.59477124182774</v>
      </c>
      <c r="J45" s="15">
        <v>15</v>
      </c>
      <c r="K45" s="32">
        <f t="shared" ref="K45:K48" si="16">IF(ISNUMBER(J45), (J45 - $B45) / $B45, "")</f>
        <v>-1.9607843137254947E-2</v>
      </c>
      <c r="L45" s="18">
        <f>IF(ISNUMBER(J45), $B64 * K45, "")</f>
        <v>-1960.7843137254947</v>
      </c>
      <c r="M45" s="31">
        <v>14.7</v>
      </c>
      <c r="N45" s="32">
        <f t="shared" ref="N45:N48" si="17">IF(ISNUMBER(M45), (M45 - $B45) / $B45, "")</f>
        <v>-3.9215686274509894E-2</v>
      </c>
      <c r="O45" s="18">
        <f>IF(ISNUMBER(M45), $B64 * N45, "")</f>
        <v>-3921.5686274509894</v>
      </c>
      <c r="Q45" s="249"/>
      <c r="R45" s="249"/>
      <c r="S45" s="249"/>
    </row>
    <row r="46" spans="1:19" ht="17.25" customHeight="1" thickBot="1">
      <c r="A46" s="162" t="s">
        <v>214</v>
      </c>
      <c r="B46" s="126">
        <v>10.5</v>
      </c>
      <c r="C46" s="77">
        <v>8.9211618300000003E-2</v>
      </c>
      <c r="D46" s="15">
        <v>10.5</v>
      </c>
      <c r="E46" s="32">
        <f t="shared" si="14"/>
        <v>0</v>
      </c>
      <c r="F46" s="18">
        <f>IF(ISNUMBER(D46), $B64 * E46, "")</f>
        <v>0</v>
      </c>
      <c r="G46" s="31">
        <v>10.1</v>
      </c>
      <c r="H46" s="32">
        <f t="shared" si="15"/>
        <v>-3.8095238095238126E-2</v>
      </c>
      <c r="I46" s="101">
        <f>IF(ISNUMBER(G46), $B64 * H46, "")</f>
        <v>-3809.5238095238128</v>
      </c>
      <c r="J46" s="15">
        <v>9.56</v>
      </c>
      <c r="K46" s="32">
        <f t="shared" si="16"/>
        <v>-8.9523809523809478E-2</v>
      </c>
      <c r="L46" s="18">
        <f>IF(ISNUMBER(J46), $B64 * K46, "")</f>
        <v>-8952.3809523809487</v>
      </c>
      <c r="M46" s="31">
        <v>9.64</v>
      </c>
      <c r="N46" s="32">
        <f t="shared" si="17"/>
        <v>-8.1904761904761855E-2</v>
      </c>
      <c r="O46" s="18">
        <f>IF(ISNUMBER(M46), $B64 * N46, "")</f>
        <v>-8190.4761904761854</v>
      </c>
      <c r="Q46" s="239"/>
      <c r="R46" s="239"/>
      <c r="S46" s="239"/>
    </row>
    <row r="47" spans="1:19" ht="17.25" customHeight="1" thickBot="1">
      <c r="A47" s="162" t="s">
        <v>228</v>
      </c>
      <c r="B47" s="126">
        <v>8.6300000000000008</v>
      </c>
      <c r="C47" s="77">
        <v>8.2810539500000002E-2</v>
      </c>
      <c r="D47" s="15">
        <v>8.83</v>
      </c>
      <c r="E47" s="32">
        <f t="shared" si="14"/>
        <v>2.3174971031286126E-2</v>
      </c>
      <c r="F47" s="18">
        <f>IF(ISNUMBER(D47), $B64 * E47, "")</f>
        <v>2317.4971031286127</v>
      </c>
      <c r="G47" s="31">
        <v>8.49</v>
      </c>
      <c r="H47" s="32">
        <f t="shared" si="15"/>
        <v>-1.6222479721900412E-2</v>
      </c>
      <c r="I47" s="101">
        <f>IF(ISNUMBER(G47), $B64 * H47, "")</f>
        <v>-1622.2479721900413</v>
      </c>
      <c r="J47" s="15">
        <v>8.19</v>
      </c>
      <c r="K47" s="32">
        <f t="shared" si="16"/>
        <v>-5.0984936268829807E-2</v>
      </c>
      <c r="L47" s="18">
        <f>IF(ISNUMBER(J47), $B64 * K47, "")</f>
        <v>-5098.4936268829806</v>
      </c>
      <c r="M47" s="31">
        <v>8.14</v>
      </c>
      <c r="N47" s="32">
        <f t="shared" si="17"/>
        <v>-5.6778679026651235E-2</v>
      </c>
      <c r="O47" s="18">
        <f>IF(ISNUMBER(M47), $B64 * N47, "")</f>
        <v>-5677.8679026651234</v>
      </c>
      <c r="Q47" s="239"/>
      <c r="R47" s="239"/>
      <c r="S47" s="239"/>
    </row>
    <row r="48" spans="1:19" ht="17.25" customHeight="1" thickBot="1">
      <c r="A48" s="163" t="s">
        <v>222</v>
      </c>
      <c r="B48" s="128">
        <v>9.0299999999999994</v>
      </c>
      <c r="C48" s="78">
        <v>6.9905213300000005E-2</v>
      </c>
      <c r="D48" s="20">
        <v>8.8800000000000008</v>
      </c>
      <c r="E48" s="21">
        <f t="shared" si="14"/>
        <v>-1.6611295681062968E-2</v>
      </c>
      <c r="F48" s="22">
        <f>IF(ISNUMBER(D48), $B64 * E48, "")</f>
        <v>-1661.1295681062968</v>
      </c>
      <c r="G48" s="30">
        <v>8.5</v>
      </c>
      <c r="H48" s="21">
        <f t="shared" si="15"/>
        <v>-5.8693244739756303E-2</v>
      </c>
      <c r="I48" s="105">
        <f>IF(ISNUMBER(G48), $B64 * H48, "")</f>
        <v>-5869.3244739756301</v>
      </c>
      <c r="J48" s="20">
        <v>8.49</v>
      </c>
      <c r="K48" s="21">
        <f t="shared" si="16"/>
        <v>-5.9800664451827155E-2</v>
      </c>
      <c r="L48" s="22">
        <f>IF(ISNUMBER(J48), $B64 * K48, "")</f>
        <v>-5980.0664451827151</v>
      </c>
      <c r="M48" s="30">
        <v>8.35</v>
      </c>
      <c r="N48" s="21">
        <f t="shared" si="17"/>
        <v>-7.5304540420819466E-2</v>
      </c>
      <c r="O48" s="22">
        <f>IF(ISNUMBER(M48), $B64 * N48, "")</f>
        <v>-7530.4540420819467</v>
      </c>
      <c r="Q48" s="239"/>
      <c r="R48" s="239"/>
      <c r="S48" s="239"/>
    </row>
    <row r="49" spans="1:19" ht="17.25" customHeight="1" thickBot="1">
      <c r="A49" s="162" t="s">
        <v>196</v>
      </c>
      <c r="B49" s="129">
        <v>9.16</v>
      </c>
      <c r="C49" s="80">
        <v>6.3879210199999995E-2</v>
      </c>
      <c r="D49" s="106">
        <v>9.42</v>
      </c>
      <c r="E49" s="107">
        <f>IF(ISNUMBER(D49), (D49 - $B49) / $B49, "")</f>
        <v>2.8384279475982509E-2</v>
      </c>
      <c r="F49" s="108">
        <f>IF(ISNUMBER(D49), $B64 * E49, "")</f>
        <v>2838.4279475982507</v>
      </c>
      <c r="G49" s="109">
        <v>8.9499999999999993</v>
      </c>
      <c r="H49" s="107">
        <f>IF(ISNUMBER(G49), (G49 - $B49) / $B49, "")</f>
        <v>-2.292576419213983E-2</v>
      </c>
      <c r="I49" s="110">
        <f>IF(ISNUMBER(G49), $B64 * H49, "")</f>
        <v>-2292.5764192139832</v>
      </c>
      <c r="J49" s="106">
        <v>8.69</v>
      </c>
      <c r="K49" s="107">
        <f>IF(ISNUMBER(J49), (J49 - $B49) / $B49, "")</f>
        <v>-5.1310043668122342E-2</v>
      </c>
      <c r="L49" s="108">
        <f>IF(ISNUMBER(J49), $B64 * K49, "")</f>
        <v>-5131.0043668122344</v>
      </c>
      <c r="M49" s="109">
        <v>8.61</v>
      </c>
      <c r="N49" s="107">
        <f>IF(ISNUMBER(M49), (M49 - $B49) / $B49, "")</f>
        <v>-6.004366812227082E-2</v>
      </c>
      <c r="O49" s="108">
        <f>IF(ISNUMBER(M49), $B64 * N49, "")</f>
        <v>-6004.3668122270819</v>
      </c>
      <c r="Q49" s="239"/>
      <c r="R49" s="239"/>
      <c r="S49" s="239"/>
    </row>
    <row r="50" spans="1:19" ht="17.25" customHeight="1" thickBot="1">
      <c r="A50" s="162" t="s">
        <v>282</v>
      </c>
      <c r="B50" s="126">
        <v>63.2</v>
      </c>
      <c r="C50" s="77">
        <v>6.0402684599999999E-2</v>
      </c>
      <c r="D50" s="15">
        <v>57.7</v>
      </c>
      <c r="E50" s="32">
        <f t="shared" ref="E50:E53" si="18">IF(ISNUMBER(D50), (D50 - $B50) / $B50, "")</f>
        <v>-8.7025316455696194E-2</v>
      </c>
      <c r="F50" s="18">
        <f>IF(ISNUMBER(D50), $B64 * E50, "")</f>
        <v>-8702.5316455696193</v>
      </c>
      <c r="G50" s="31">
        <v>55.9</v>
      </c>
      <c r="H50" s="32">
        <f t="shared" ref="H50:H53" si="19">IF(ISNUMBER(G50), (G50 - $B50) / $B50, "")</f>
        <v>-0.11550632911392411</v>
      </c>
      <c r="I50" s="101">
        <f>IF(ISNUMBER(G50), $B64 * H50, "")</f>
        <v>-11550.632911392411</v>
      </c>
      <c r="J50" s="15">
        <v>54.3</v>
      </c>
      <c r="K50" s="32">
        <f t="shared" ref="K50:K53" si="20">IF(ISNUMBER(J50), (J50 - $B50) / $B50, "")</f>
        <v>-0.14082278481012667</v>
      </c>
      <c r="L50" s="18">
        <f>IF(ISNUMBER(J50), $B64 * K50, "")</f>
        <v>-14082.278481012667</v>
      </c>
      <c r="M50" s="31">
        <v>55.2</v>
      </c>
      <c r="N50" s="32">
        <f t="shared" ref="N50:N53" si="21">IF(ISNUMBER(M50), (M50 - $B50) / $B50, "")</f>
        <v>-0.12658227848101264</v>
      </c>
      <c r="O50" s="18">
        <f>IF(ISNUMBER(M50), $B64 * N50, "")</f>
        <v>-12658.227848101264</v>
      </c>
      <c r="Q50" s="239"/>
      <c r="R50" s="239"/>
      <c r="S50" s="239"/>
    </row>
    <row r="51" spans="1:19" ht="17.25" customHeight="1" thickBot="1">
      <c r="A51" s="162" t="s">
        <v>154</v>
      </c>
      <c r="B51" s="126">
        <v>9.09</v>
      </c>
      <c r="C51" s="77">
        <v>4.4827586199999998E-2</v>
      </c>
      <c r="D51" s="15">
        <v>9.2200000000000006</v>
      </c>
      <c r="E51" s="32">
        <f t="shared" si="18"/>
        <v>1.4301430143014387E-2</v>
      </c>
      <c r="F51" s="18">
        <f>IF(ISNUMBER(D51), $B64 * E51, "")</f>
        <v>1430.1430143014388</v>
      </c>
      <c r="G51" s="31">
        <v>8.93</v>
      </c>
      <c r="H51" s="32">
        <f t="shared" si="19"/>
        <v>-1.7601760176017618E-2</v>
      </c>
      <c r="I51" s="101">
        <f>IF(ISNUMBER(G51), $B64 * H51, "")</f>
        <v>-1760.1760176017617</v>
      </c>
      <c r="J51" s="15">
        <v>8.6199999999999992</v>
      </c>
      <c r="K51" s="32">
        <f t="shared" si="20"/>
        <v>-5.1705170517051778E-2</v>
      </c>
      <c r="L51" s="18">
        <f>IF(ISNUMBER(J51), $B64 * K51, "")</f>
        <v>-5170.5170517051774</v>
      </c>
      <c r="M51" s="31">
        <v>8.67</v>
      </c>
      <c r="N51" s="32">
        <f t="shared" si="21"/>
        <v>-4.6204620462046195E-2</v>
      </c>
      <c r="O51" s="18">
        <f>IF(ISNUMBER(M51), $B64 * N51, "")</f>
        <v>-4620.4620462046196</v>
      </c>
      <c r="Q51" s="239"/>
      <c r="R51" s="239"/>
      <c r="S51" s="239"/>
    </row>
    <row r="52" spans="1:19" ht="17.25" customHeight="1" thickBot="1">
      <c r="A52" s="162" t="s">
        <v>266</v>
      </c>
      <c r="B52" s="126">
        <v>56.3</v>
      </c>
      <c r="C52" s="77">
        <v>4.0665434399999999E-2</v>
      </c>
      <c r="D52" s="15">
        <v>55.1</v>
      </c>
      <c r="E52" s="32">
        <f t="shared" si="18"/>
        <v>-2.1314387211367598E-2</v>
      </c>
      <c r="F52" s="18">
        <f>IF(ISNUMBER(D52), $B64 * E52, "")</f>
        <v>-2131.4387211367598</v>
      </c>
      <c r="G52" s="31">
        <v>54.5</v>
      </c>
      <c r="H52" s="32">
        <f t="shared" si="19"/>
        <v>-3.1971580817051461E-2</v>
      </c>
      <c r="I52" s="101">
        <f>IF(ISNUMBER(G52), $B64 * H52, "")</f>
        <v>-3197.1580817051463</v>
      </c>
      <c r="J52" s="15">
        <v>53.2</v>
      </c>
      <c r="K52" s="32">
        <f t="shared" si="20"/>
        <v>-5.5062166962699721E-2</v>
      </c>
      <c r="L52" s="18">
        <f>IF(ISNUMBER(J52), $B64 * K52, "")</f>
        <v>-5506.2166962699721</v>
      </c>
      <c r="M52" s="31">
        <v>53</v>
      </c>
      <c r="N52" s="32">
        <f t="shared" si="21"/>
        <v>-5.8614564831261054E-2</v>
      </c>
      <c r="O52" s="18">
        <f>IF(ISNUMBER(M52), $B64 * N52, "")</f>
        <v>-5861.456483126105</v>
      </c>
      <c r="Q52" s="33"/>
      <c r="R52" s="33"/>
    </row>
    <row r="53" spans="1:19" ht="17.25" customHeight="1" thickBot="1">
      <c r="A53" s="130" t="s">
        <v>172</v>
      </c>
      <c r="B53" s="131">
        <v>5.19</v>
      </c>
      <c r="C53" s="79">
        <v>3.5928143699999998E-2</v>
      </c>
      <c r="D53" s="24">
        <v>5.0599999999999996</v>
      </c>
      <c r="E53" s="25">
        <f t="shared" si="18"/>
        <v>-2.5048169556840225E-2</v>
      </c>
      <c r="F53" s="104">
        <f>IF(ISNUMBER(D53), $B64 * E53, "")</f>
        <v>-2504.8169556840226</v>
      </c>
      <c r="G53" s="102">
        <v>4.8600000000000003</v>
      </c>
      <c r="H53" s="25">
        <f t="shared" si="19"/>
        <v>-6.3583815028901744E-2</v>
      </c>
      <c r="I53" s="103">
        <f>IF(ISNUMBER(G53), $B64 * H53, "")</f>
        <v>-6358.3815028901745</v>
      </c>
      <c r="J53" s="24">
        <v>4.7300000000000004</v>
      </c>
      <c r="K53" s="25">
        <f t="shared" si="20"/>
        <v>-8.8631984585741799E-2</v>
      </c>
      <c r="L53" s="104">
        <f>IF(ISNUMBER(J53), $B64 * K53, "")</f>
        <v>-8863.1984585741793</v>
      </c>
      <c r="M53" s="102">
        <v>4.82</v>
      </c>
      <c r="N53" s="25">
        <f t="shared" si="21"/>
        <v>-7.1290944123314076E-2</v>
      </c>
      <c r="O53" s="104">
        <f>IF(ISNUMBER(M53), $B64 * N53, "")</f>
        <v>-7129.0944123314075</v>
      </c>
      <c r="Q53" s="240"/>
      <c r="R53" s="241"/>
      <c r="S53" s="242"/>
    </row>
    <row r="54" spans="1:19" ht="17.25" customHeight="1">
      <c r="A54" s="161" t="s">
        <v>122</v>
      </c>
      <c r="B54" s="124">
        <v>24.2</v>
      </c>
      <c r="C54" s="76">
        <v>3.4188034200000002E-2</v>
      </c>
      <c r="D54" s="13">
        <v>25</v>
      </c>
      <c r="E54" s="14">
        <f>IF(ISNUMBER(D54), (D54 - $B54) / $B54, "")</f>
        <v>3.305785123966945E-2</v>
      </c>
      <c r="F54" s="16">
        <f>IF(ISNUMBER(D54), $B64 * E54, "")</f>
        <v>3305.7851239669449</v>
      </c>
      <c r="G54" s="29">
        <v>24.6</v>
      </c>
      <c r="H54" s="14">
        <f>IF(ISNUMBER(G54), (G54 - $B54) / $B54, "")</f>
        <v>1.6528925619834798E-2</v>
      </c>
      <c r="I54" s="100">
        <f>IF(ISNUMBER(G54), $B64 * H54, "")</f>
        <v>1652.8925619834797</v>
      </c>
      <c r="J54" s="13">
        <v>23.8</v>
      </c>
      <c r="K54" s="14">
        <f>IF(ISNUMBER(J54), (J54 - $B54) / $B54, "")</f>
        <v>-1.6528925619834652E-2</v>
      </c>
      <c r="L54" s="16">
        <f>IF(ISNUMBER(J54), $B64 * K54, "")</f>
        <v>-1652.8925619834652</v>
      </c>
      <c r="M54" s="29">
        <v>23.6</v>
      </c>
      <c r="N54" s="14">
        <f>IF(ISNUMBER(M54), (M54 - $B54) / $B54, "")</f>
        <v>-2.479338842975198E-2</v>
      </c>
      <c r="O54" s="16">
        <f>IF(ISNUMBER(M54), $B64 * N54, "")</f>
        <v>-2479.3388429751981</v>
      </c>
      <c r="Q54" s="243"/>
      <c r="R54" s="244"/>
      <c r="S54" s="245"/>
    </row>
    <row r="55" spans="1:19" ht="17.25" customHeight="1" thickBot="1">
      <c r="A55" s="162" t="s">
        <v>268</v>
      </c>
      <c r="B55" s="126">
        <v>30.2</v>
      </c>
      <c r="C55" s="77">
        <v>2.3728813599999999E-2</v>
      </c>
      <c r="D55" s="15">
        <v>28</v>
      </c>
      <c r="E55" s="32">
        <f t="shared" ref="E55:E58" si="22">IF(ISNUMBER(D55), (D55 - $B55) / $B55, "")</f>
        <v>-7.2847682119205281E-2</v>
      </c>
      <c r="F55" s="18">
        <f>IF(ISNUMBER(D55), $B64 * E55, "")</f>
        <v>-7284.7682119205283</v>
      </c>
      <c r="G55" s="31">
        <v>26.7</v>
      </c>
      <c r="H55" s="32">
        <f t="shared" ref="H55:H58" si="23">IF(ISNUMBER(G55), (G55 - $B55) / $B55, "")</f>
        <v>-0.11589403973509935</v>
      </c>
      <c r="I55" s="101">
        <f>IF(ISNUMBER(G55), $B64 * H55, "")</f>
        <v>-11589.403973509934</v>
      </c>
      <c r="J55" s="15">
        <v>26.4</v>
      </c>
      <c r="K55" s="32">
        <f t="shared" ref="K55:K58" si="24">IF(ISNUMBER(J55), (J55 - $B55) / $B55, "")</f>
        <v>-0.12582781456953646</v>
      </c>
      <c r="L55" s="18">
        <f>IF(ISNUMBER(J55), $B64 * K55, "")</f>
        <v>-12582.781456953646</v>
      </c>
      <c r="M55" s="31">
        <v>26.7</v>
      </c>
      <c r="N55" s="32">
        <f t="shared" ref="N55:N58" si="25">IF(ISNUMBER(M55), (M55 - $B55) / $B55, "")</f>
        <v>-0.11589403973509935</v>
      </c>
      <c r="O55" s="18">
        <f>IF(ISNUMBER(M55), $B64 * N55, "")</f>
        <v>-11589.403973509934</v>
      </c>
      <c r="Q55" s="246"/>
      <c r="R55" s="247"/>
      <c r="S55" s="248"/>
    </row>
    <row r="56" spans="1:19" ht="17.25" customHeight="1" thickBot="1">
      <c r="A56" s="162" t="s">
        <v>212</v>
      </c>
      <c r="B56" s="126">
        <v>58.2</v>
      </c>
      <c r="C56" s="77">
        <v>2.10526316E-2</v>
      </c>
      <c r="D56" s="15">
        <v>58.6</v>
      </c>
      <c r="E56" s="32">
        <f t="shared" si="22"/>
        <v>6.8728522336769515E-3</v>
      </c>
      <c r="F56" s="18">
        <f>IF(ISNUMBER(D56), $B64 * E56, "")</f>
        <v>687.28522336769515</v>
      </c>
      <c r="G56" s="31">
        <v>55.6</v>
      </c>
      <c r="H56" s="32">
        <f t="shared" si="23"/>
        <v>-4.4673539518900365E-2</v>
      </c>
      <c r="I56" s="101">
        <f>IF(ISNUMBER(G56), $B64 * H56, "")</f>
        <v>-4467.3539518900361</v>
      </c>
      <c r="J56" s="15">
        <v>54.8</v>
      </c>
      <c r="K56" s="32">
        <f t="shared" si="24"/>
        <v>-5.8419243986254393E-2</v>
      </c>
      <c r="L56" s="18">
        <f>IF(ISNUMBER(J56), $B64 * K56, "")</f>
        <v>-5841.9243986254396</v>
      </c>
      <c r="M56" s="31">
        <v>54</v>
      </c>
      <c r="N56" s="32">
        <f t="shared" si="25"/>
        <v>-7.2164948453608296E-2</v>
      </c>
      <c r="O56" s="18">
        <f>IF(ISNUMBER(M56), $B64 * N56, "")</f>
        <v>-7216.4948453608295</v>
      </c>
      <c r="Q56" s="239"/>
      <c r="R56" s="239"/>
      <c r="S56" s="239"/>
    </row>
    <row r="57" spans="1:19" ht="17.25" customHeight="1" thickBot="1">
      <c r="A57" s="162" t="s">
        <v>254</v>
      </c>
      <c r="B57" s="126">
        <v>21.8</v>
      </c>
      <c r="C57" s="77">
        <v>1.8691588799999999E-2</v>
      </c>
      <c r="D57" s="15">
        <v>20.7</v>
      </c>
      <c r="E57" s="32">
        <f t="shared" si="22"/>
        <v>-5.045871559633034E-2</v>
      </c>
      <c r="F57" s="18">
        <f>IF(ISNUMBER(D57), $B64 * E57, "")</f>
        <v>-5045.8715596330339</v>
      </c>
      <c r="G57" s="31">
        <v>20</v>
      </c>
      <c r="H57" s="32">
        <f t="shared" si="23"/>
        <v>-8.2568807339449574E-2</v>
      </c>
      <c r="I57" s="101">
        <f>IF(ISNUMBER(G57), $B64 * H57, "")</f>
        <v>-8256.8807339449577</v>
      </c>
      <c r="J57" s="15">
        <v>19.600000000000001</v>
      </c>
      <c r="K57" s="32">
        <f t="shared" si="24"/>
        <v>-0.10091743119266051</v>
      </c>
      <c r="L57" s="18">
        <f>IF(ISNUMBER(J57), $B64 * K57, "")</f>
        <v>-10091.743119266052</v>
      </c>
      <c r="M57" s="31">
        <v>19.600000000000001</v>
      </c>
      <c r="N57" s="32">
        <f t="shared" si="25"/>
        <v>-0.10091743119266051</v>
      </c>
      <c r="O57" s="18">
        <f>IF(ISNUMBER(M57), $B64 * N57, "")</f>
        <v>-10091.743119266052</v>
      </c>
      <c r="Q57" s="249"/>
      <c r="R57" s="249"/>
      <c r="S57" s="249"/>
    </row>
    <row r="58" spans="1:19" ht="17.25" customHeight="1" thickBot="1">
      <c r="A58" s="163" t="s">
        <v>210</v>
      </c>
      <c r="B58" s="128">
        <v>89.1</v>
      </c>
      <c r="C58" s="78">
        <v>1.5963511999999999E-2</v>
      </c>
      <c r="D58" s="20">
        <v>95.9</v>
      </c>
      <c r="E58" s="21">
        <f t="shared" si="22"/>
        <v>7.631874298540979E-2</v>
      </c>
      <c r="F58" s="22">
        <f>IF(ISNUMBER(D58), $B64 * E58, "")</f>
        <v>7631.874298540979</v>
      </c>
      <c r="G58" s="30">
        <v>93.2</v>
      </c>
      <c r="H58" s="21">
        <f t="shared" si="23"/>
        <v>4.6015712682379445E-2</v>
      </c>
      <c r="I58" s="105">
        <f>IF(ISNUMBER(G58), $B64 * H58, "")</f>
        <v>4601.5712682379444</v>
      </c>
      <c r="J58" s="20">
        <v>88</v>
      </c>
      <c r="K58" s="21">
        <f t="shared" si="24"/>
        <v>-1.2345679012345616E-2</v>
      </c>
      <c r="L58" s="22">
        <f>IF(ISNUMBER(J58), $B64 * K58, "")</f>
        <v>-1234.5679012345615</v>
      </c>
      <c r="M58" s="30">
        <v>84.8</v>
      </c>
      <c r="N58" s="21">
        <f t="shared" si="25"/>
        <v>-4.8260381593714902E-2</v>
      </c>
      <c r="O58" s="22">
        <f>IF(ISNUMBER(M58), $B64 * N58, "")</f>
        <v>-4826.0381593714901</v>
      </c>
      <c r="Q58" s="249"/>
      <c r="R58" s="249"/>
      <c r="S58" s="249"/>
    </row>
    <row r="59" spans="1:19" ht="17.25" customHeight="1" thickBot="1">
      <c r="A59" s="162" t="s">
        <v>236</v>
      </c>
      <c r="B59" s="129">
        <v>19.3</v>
      </c>
      <c r="C59" s="80">
        <v>5.2083333000000004E-3</v>
      </c>
      <c r="D59" s="106">
        <v>18.8</v>
      </c>
      <c r="E59" s="107">
        <f>IF(ISNUMBER(D59), (D59 - $B59) / $B59, "")</f>
        <v>-2.5906735751295335E-2</v>
      </c>
      <c r="F59" s="108">
        <f>IF(ISNUMBER(D59), $B64 * E59, "")</f>
        <v>-2590.6735751295337</v>
      </c>
      <c r="G59" s="109">
        <v>17.899999999999999</v>
      </c>
      <c r="H59" s="107">
        <f>IF(ISNUMBER(G59), (G59 - $B59) / $B59, "")</f>
        <v>-7.2538860103627048E-2</v>
      </c>
      <c r="I59" s="110">
        <f>IF(ISNUMBER(G59), $B64 * H59, "")</f>
        <v>-7253.8860103627048</v>
      </c>
      <c r="J59" s="106">
        <v>17.5</v>
      </c>
      <c r="K59" s="107">
        <f>IF(ISNUMBER(J59), (J59 - $B59) / $B59, "")</f>
        <v>-9.3264248704663252E-2</v>
      </c>
      <c r="L59" s="108">
        <f>IF(ISNUMBER(J59), $B64 * K59, "")</f>
        <v>-9326.424870466326</v>
      </c>
      <c r="M59" s="109">
        <v>17.7</v>
      </c>
      <c r="N59" s="107">
        <f>IF(ISNUMBER(M59), (M59 - $B59) / $B59, "")</f>
        <v>-8.290155440414515E-2</v>
      </c>
      <c r="O59" s="108">
        <f>IF(ISNUMBER(M59), $B64 * N59, "")</f>
        <v>-8290.1554404145154</v>
      </c>
      <c r="Q59" s="239"/>
      <c r="R59" s="239"/>
      <c r="S59" s="239"/>
    </row>
    <row r="60" spans="1:19" ht="17.25" customHeight="1" thickBot="1">
      <c r="A60" s="162" t="s">
        <v>238</v>
      </c>
      <c r="B60" s="126">
        <v>93.4</v>
      </c>
      <c r="C60" s="77">
        <v>0</v>
      </c>
      <c r="D60" s="15">
        <v>90</v>
      </c>
      <c r="E60" s="32">
        <f t="shared" ref="E60:E63" si="26">IF(ISNUMBER(D60), (D60 - $B60) / $B60, "")</f>
        <v>-3.6402569593147811E-2</v>
      </c>
      <c r="F60" s="18">
        <f>IF(ISNUMBER(D60), $B64 * E60, "")</f>
        <v>-3640.2569593147809</v>
      </c>
      <c r="G60" s="31">
        <v>89.1</v>
      </c>
      <c r="H60" s="32">
        <f t="shared" ref="H60:H63" si="27">IF(ISNUMBER(G60), (G60 - $B60) / $B60, "")</f>
        <v>-4.6038543897216393E-2</v>
      </c>
      <c r="I60" s="101">
        <f>IF(ISNUMBER(G60), $B64 * H60, "")</f>
        <v>-4603.8543897216396</v>
      </c>
      <c r="J60" s="15">
        <v>87.8</v>
      </c>
      <c r="K60" s="32">
        <f t="shared" ref="K60:K63" si="28">IF(ISNUMBER(J60), (J60 - $B60) / $B60, "")</f>
        <v>-5.9957173447537558E-2</v>
      </c>
      <c r="L60" s="18">
        <f>IF(ISNUMBER(J60), $B64 * K60, "")</f>
        <v>-5995.7173447537562</v>
      </c>
      <c r="M60" s="31">
        <v>87.2</v>
      </c>
      <c r="N60" s="32">
        <f t="shared" ref="N60:N63" si="29">IF(ISNUMBER(M60), (M60 - $B60) / $B60, "")</f>
        <v>-6.6381156316916518E-2</v>
      </c>
      <c r="O60" s="18">
        <f>IF(ISNUMBER(M60), $B64 * N60, "")</f>
        <v>-6638.1156316916522</v>
      </c>
      <c r="Q60" s="239"/>
      <c r="R60" s="239"/>
      <c r="S60" s="239"/>
    </row>
    <row r="61" spans="1:19" ht="17.25" customHeight="1" thickBot="1">
      <c r="A61" s="162" t="s">
        <v>218</v>
      </c>
      <c r="B61" s="126">
        <v>6.12</v>
      </c>
      <c r="C61" s="77">
        <v>0</v>
      </c>
      <c r="D61" s="15">
        <v>5.94</v>
      </c>
      <c r="E61" s="32">
        <f t="shared" si="26"/>
        <v>-2.9411764705882307E-2</v>
      </c>
      <c r="F61" s="18">
        <f>IF(ISNUMBER(D61), $B64 * E61, "")</f>
        <v>-2941.1764705882306</v>
      </c>
      <c r="G61" s="31">
        <v>5.62</v>
      </c>
      <c r="H61" s="32">
        <f t="shared" si="27"/>
        <v>-8.1699346405228759E-2</v>
      </c>
      <c r="I61" s="101">
        <f>IF(ISNUMBER(G61), $B64 * H61, "")</f>
        <v>-8169.9346405228762</v>
      </c>
      <c r="J61" s="15">
        <v>5.46</v>
      </c>
      <c r="K61" s="32">
        <f t="shared" si="28"/>
        <v>-0.10784313725490198</v>
      </c>
      <c r="L61" s="18">
        <f>IF(ISNUMBER(J61), $B64 * K61, "")</f>
        <v>-10784.313725490198</v>
      </c>
      <c r="M61" s="31">
        <v>5.55</v>
      </c>
      <c r="N61" s="32">
        <f t="shared" si="29"/>
        <v>-9.3137254901960828E-2</v>
      </c>
      <c r="O61" s="18">
        <f>IF(ISNUMBER(M61), $B64 * N61, "")</f>
        <v>-9313.7254901960823</v>
      </c>
      <c r="Q61" s="239"/>
      <c r="R61" s="239"/>
      <c r="S61" s="239"/>
    </row>
    <row r="62" spans="1:19" ht="17.25" customHeight="1">
      <c r="A62" s="162" t="s">
        <v>156</v>
      </c>
      <c r="B62" s="126">
        <v>82.3</v>
      </c>
      <c r="C62" s="77">
        <v>-6.0386473E-3</v>
      </c>
      <c r="D62" s="15">
        <v>83.3</v>
      </c>
      <c r="E62" s="32">
        <f t="shared" si="26"/>
        <v>1.2150668286755772E-2</v>
      </c>
      <c r="F62" s="18">
        <f>IF(ISNUMBER(D62), $B64 * E62, "")</f>
        <v>1215.0668286755772</v>
      </c>
      <c r="G62" s="31">
        <v>82.3</v>
      </c>
      <c r="H62" s="32">
        <f t="shared" si="27"/>
        <v>0</v>
      </c>
      <c r="I62" s="101">
        <f>IF(ISNUMBER(G62), $B64 * H62, "")</f>
        <v>0</v>
      </c>
      <c r="J62" s="15">
        <v>81.2</v>
      </c>
      <c r="K62" s="32">
        <f t="shared" si="28"/>
        <v>-1.3365735115431281E-2</v>
      </c>
      <c r="L62" s="18">
        <f>IF(ISNUMBER(J62), $B64 * K62, "")</f>
        <v>-1336.573511543128</v>
      </c>
      <c r="M62" s="31">
        <v>80.7</v>
      </c>
      <c r="N62" s="32">
        <f t="shared" si="29"/>
        <v>-1.9441069258809167E-2</v>
      </c>
      <c r="O62" s="18">
        <f>IF(ISNUMBER(M62), $B64 * N62, "")</f>
        <v>-1944.1069258809166</v>
      </c>
      <c r="Q62" s="228"/>
      <c r="R62" s="229"/>
      <c r="S62" s="230"/>
    </row>
    <row r="63" spans="1:19" ht="17.25" customHeight="1" thickBot="1">
      <c r="A63" s="130" t="s">
        <v>278</v>
      </c>
      <c r="B63" s="131">
        <v>70.7</v>
      </c>
      <c r="C63" s="79">
        <v>-8.4151473000000001E-3</v>
      </c>
      <c r="D63" s="24">
        <v>72</v>
      </c>
      <c r="E63" s="25">
        <f t="shared" si="26"/>
        <v>1.8387553041018346E-2</v>
      </c>
      <c r="F63" s="104">
        <f>IF(ISNUMBER(D63), $B64 * E63, "")</f>
        <v>1838.7553041018346</v>
      </c>
      <c r="G63" s="102">
        <v>70.8</v>
      </c>
      <c r="H63" s="25">
        <f t="shared" si="27"/>
        <v>1.414427157001334E-3</v>
      </c>
      <c r="I63" s="103">
        <f>IF(ISNUMBER(G63), $B64 * H63, "")</f>
        <v>141.44271570013339</v>
      </c>
      <c r="J63" s="24">
        <v>69.900000000000006</v>
      </c>
      <c r="K63" s="25">
        <f t="shared" si="28"/>
        <v>-1.1315417256011274E-2</v>
      </c>
      <c r="L63" s="104">
        <f>IF(ISNUMBER(J63), $B64 * K63, "")</f>
        <v>-1131.5417256011274</v>
      </c>
      <c r="M63" s="102">
        <v>69.3</v>
      </c>
      <c r="N63" s="25">
        <f t="shared" si="29"/>
        <v>-1.9801980198019882E-2</v>
      </c>
      <c r="O63" s="104">
        <f>IF(ISNUMBER(M63), $B64 * N63, "")</f>
        <v>-1980.1980198019883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-1.4438443230785053E-2</v>
      </c>
      <c r="F64" s="28">
        <f>SUM(F44:F63)</f>
        <v>-28876.88646157011</v>
      </c>
      <c r="G64" s="26" t="s">
        <v>301</v>
      </c>
      <c r="H64" s="27">
        <f>IF(COUNT(H44:H63), SUM(H44:H63) / COUNT(H44:H63), 0)</f>
        <v>-4.8022012503525002E-2</v>
      </c>
      <c r="I64" s="28">
        <f>SUM(I44:I63)</f>
        <v>-96044.02500704999</v>
      </c>
      <c r="J64" s="26" t="s">
        <v>301</v>
      </c>
      <c r="K64" s="27">
        <f>IF(COUNT(K44:K63), SUM(K44:K63) / COUNT(K44:K63), 0)</f>
        <v>-7.2767252065944893E-2</v>
      </c>
      <c r="L64" s="28">
        <f>SUM(L44:L63)</f>
        <v>-145534.50413188979</v>
      </c>
      <c r="M64" s="26" t="s">
        <v>301</v>
      </c>
      <c r="N64" s="27">
        <f>IF(COUNT(N44:N63), SUM(N44:N63) / COUNT(N44:N63), 0)</f>
        <v>-7.4001798540067956E-2</v>
      </c>
      <c r="O64" s="28">
        <f>SUM(O44:O63)</f>
        <v>-148003.59708013589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220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45310000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3.311624E-4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2021-06-16(수) 오전 00:00</v>
      </c>
      <c r="C69" s="291"/>
      <c r="D69" s="263" t="str">
        <f>TEXT($G$1, "[$-ko-KR]yyyy-mm-dd(ddd) ") &amp; "오후 14:00"</f>
        <v>2021-06-16(수) 오후 14:00</v>
      </c>
      <c r="E69" s="264"/>
      <c r="F69" s="265"/>
      <c r="G69" s="263" t="str">
        <f>TEXT($G$1, "[$-ko-KR]yyyy-mm-dd(ddd) ") &amp; "오후 19:00"</f>
        <v>2021-06-16(수) 오후 19:00</v>
      </c>
      <c r="H69" s="264"/>
      <c r="I69" s="265"/>
      <c r="J69" s="263" t="str">
        <f>TEXT($G$1, "[$-ko-KR]yyyy-mm-dd(ddd) ") &amp; "오후 21:00"</f>
        <v>2021-06-16(수) 오후 21:00</v>
      </c>
      <c r="K69" s="264"/>
      <c r="L69" s="265"/>
      <c r="M69" s="263" t="str">
        <f>TEXT($G$1+1, "[$-ko-KR]yyyy-mm-dd(ddd) ") &amp; "오전 00:00"</f>
        <v>2021-06-17(목)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21" t="s">
        <v>58</v>
      </c>
      <c r="H70" s="222" t="s">
        <v>298</v>
      </c>
      <c r="I70" s="22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174</v>
      </c>
      <c r="B71" s="124">
        <v>128</v>
      </c>
      <c r="C71" s="76">
        <v>6.6666666700000002E-2</v>
      </c>
      <c r="D71" s="13">
        <v>132</v>
      </c>
      <c r="E71" s="14">
        <f>IF(ISNUMBER(D71), (D71 - $B71) / $B71, "")</f>
        <v>3.125E-2</v>
      </c>
      <c r="F71" s="16">
        <f>IF(ISNUMBER(D71), $B91 * E71, "")</f>
        <v>3125</v>
      </c>
      <c r="G71" s="29">
        <v>126</v>
      </c>
      <c r="H71" s="14">
        <f>IF(ISNUMBER(G71), (G71 - $B71) / $B71, "")</f>
        <v>-1.5625E-2</v>
      </c>
      <c r="I71" s="100">
        <f>IF(ISNUMBER(G71), $B91 * H71, "")</f>
        <v>-1562.5</v>
      </c>
      <c r="J71" s="13">
        <v>122</v>
      </c>
      <c r="K71" s="14">
        <f>IF(ISNUMBER(J71), (J71 - $B71) / $B71, "")</f>
        <v>-4.6875E-2</v>
      </c>
      <c r="L71" s="16">
        <f>IF(ISNUMBER(J71), $B91 * K71, "")</f>
        <v>-4687.5</v>
      </c>
      <c r="M71" s="29">
        <v>121</v>
      </c>
      <c r="N71" s="14">
        <f>IF(ISNUMBER(M71), (M71 - $B71) / $B71, "")</f>
        <v>-5.46875E-2</v>
      </c>
      <c r="O71" s="16">
        <f>IF(ISNUMBER(M71), $B91 * N71, "")</f>
        <v>-5468.75</v>
      </c>
      <c r="Q71" s="249"/>
      <c r="R71" s="249"/>
      <c r="S71" s="249"/>
    </row>
    <row r="72" spans="1:19" ht="17.25" thickBot="1">
      <c r="A72" s="162" t="s">
        <v>54</v>
      </c>
      <c r="B72" s="126">
        <v>246</v>
      </c>
      <c r="C72" s="77">
        <v>4.6808510599999999E-2</v>
      </c>
      <c r="D72" s="15">
        <v>241</v>
      </c>
      <c r="E72" s="32">
        <f t="shared" ref="E72:E75" si="30">IF(ISNUMBER(D72), (D72 - $B72) / $B72, "")</f>
        <v>-2.032520325203252E-2</v>
      </c>
      <c r="F72" s="18">
        <f>IF(ISNUMBER(D72), $B91 * E72, "")</f>
        <v>-2032.520325203252</v>
      </c>
      <c r="G72" s="31">
        <v>237</v>
      </c>
      <c r="H72" s="32">
        <f t="shared" ref="H72:H75" si="31">IF(ISNUMBER(G72), (G72 - $B72) / $B72, "")</f>
        <v>-3.6585365853658534E-2</v>
      </c>
      <c r="I72" s="101">
        <f>IF(ISNUMBER(G72), $B91 * H72, "")</f>
        <v>-3658.5365853658536</v>
      </c>
      <c r="J72" s="15">
        <v>231</v>
      </c>
      <c r="K72" s="32">
        <f t="shared" ref="K72:K75" si="32">IF(ISNUMBER(J72), (J72 - $B72) / $B72, "")</f>
        <v>-6.097560975609756E-2</v>
      </c>
      <c r="L72" s="18">
        <f>IF(ISNUMBER(J72), $B91 * K72, "")</f>
        <v>-6097.5609756097556</v>
      </c>
      <c r="M72" s="31">
        <v>229</v>
      </c>
      <c r="N72" s="32">
        <f t="shared" ref="N72:N75" si="33">IF(ISNUMBER(M72), (M72 - $B72) / $B72, "")</f>
        <v>-6.910569105691057E-2</v>
      </c>
      <c r="O72" s="18">
        <f>IF(ISNUMBER(M72), $B91 * N72, "")</f>
        <v>-6910.5691056910573</v>
      </c>
      <c r="Q72" s="249"/>
      <c r="R72" s="249"/>
      <c r="S72" s="249"/>
    </row>
    <row r="73" spans="1:19" ht="17.25" thickBot="1">
      <c r="A73" s="162" t="s">
        <v>200</v>
      </c>
      <c r="B73" s="126">
        <v>168</v>
      </c>
      <c r="C73" s="77">
        <v>3.7037037000000002E-2</v>
      </c>
      <c r="D73" s="15">
        <v>176</v>
      </c>
      <c r="E73" s="32">
        <f t="shared" si="30"/>
        <v>4.7619047619047616E-2</v>
      </c>
      <c r="F73" s="18">
        <f>IF(ISNUMBER(D73), $B91 * E73, "")</f>
        <v>4761.9047619047615</v>
      </c>
      <c r="G73" s="31">
        <v>175</v>
      </c>
      <c r="H73" s="32">
        <f t="shared" si="31"/>
        <v>4.1666666666666664E-2</v>
      </c>
      <c r="I73" s="101">
        <f>IF(ISNUMBER(G73), $B91 * H73, "")</f>
        <v>4166.6666666666661</v>
      </c>
      <c r="J73" s="15">
        <v>170</v>
      </c>
      <c r="K73" s="32">
        <f t="shared" si="32"/>
        <v>1.1904761904761904E-2</v>
      </c>
      <c r="L73" s="18">
        <f>IF(ISNUMBER(J73), $B91 * K73, "")</f>
        <v>1190.4761904761904</v>
      </c>
      <c r="M73" s="31">
        <v>171</v>
      </c>
      <c r="N73" s="32">
        <f t="shared" si="33"/>
        <v>1.7857142857142856E-2</v>
      </c>
      <c r="O73" s="18">
        <f>IF(ISNUMBER(M73), $B91 * N73, "")</f>
        <v>1785.7142857142856</v>
      </c>
      <c r="Q73" s="239"/>
      <c r="R73" s="239"/>
      <c r="S73" s="239"/>
    </row>
    <row r="74" spans="1:19" ht="17.25" thickBot="1">
      <c r="A74" s="162" t="s">
        <v>256</v>
      </c>
      <c r="B74" s="126">
        <v>150</v>
      </c>
      <c r="C74" s="77">
        <v>2.73972603E-2</v>
      </c>
      <c r="D74" s="15">
        <v>148</v>
      </c>
      <c r="E74" s="32">
        <f t="shared" si="30"/>
        <v>-1.3333333333333334E-2</v>
      </c>
      <c r="F74" s="18">
        <f>IF(ISNUMBER(D74), $B91 * E74, "")</f>
        <v>-1333.3333333333335</v>
      </c>
      <c r="G74" s="31">
        <v>148</v>
      </c>
      <c r="H74" s="32">
        <f t="shared" si="31"/>
        <v>-1.3333333333333334E-2</v>
      </c>
      <c r="I74" s="101">
        <f>IF(ISNUMBER(G74), $B91 * H74, "")</f>
        <v>-1333.3333333333335</v>
      </c>
      <c r="J74" s="15">
        <v>143</v>
      </c>
      <c r="K74" s="32">
        <f t="shared" si="32"/>
        <v>-4.6666666666666669E-2</v>
      </c>
      <c r="L74" s="18">
        <f>IF(ISNUMBER(J74), $B91 * K74, "")</f>
        <v>-4666.666666666667</v>
      </c>
      <c r="M74" s="31">
        <v>144</v>
      </c>
      <c r="N74" s="32">
        <f t="shared" si="33"/>
        <v>-0.04</v>
      </c>
      <c r="O74" s="18">
        <f>IF(ISNUMBER(M74), $B91 * N74, "")</f>
        <v>-4000</v>
      </c>
      <c r="Q74" s="239"/>
      <c r="R74" s="239"/>
      <c r="S74" s="239"/>
    </row>
    <row r="75" spans="1:19" ht="17.25" thickBot="1">
      <c r="A75" s="163" t="s">
        <v>80</v>
      </c>
      <c r="B75" s="128">
        <v>793</v>
      </c>
      <c r="C75" s="78">
        <v>2.72020725E-2</v>
      </c>
      <c r="D75" s="20">
        <v>785</v>
      </c>
      <c r="E75" s="21">
        <f t="shared" si="30"/>
        <v>-1.0088272383354351E-2</v>
      </c>
      <c r="F75" s="22">
        <f>IF(ISNUMBER(D75), $B91 * E75, "")</f>
        <v>-1008.827238335435</v>
      </c>
      <c r="G75" s="30">
        <v>782</v>
      </c>
      <c r="H75" s="21">
        <f t="shared" si="31"/>
        <v>-1.3871374527112233E-2</v>
      </c>
      <c r="I75" s="105">
        <f>IF(ISNUMBER(G75), $B91 * H75, "")</f>
        <v>-1387.1374527112232</v>
      </c>
      <c r="J75" s="20">
        <v>770</v>
      </c>
      <c r="K75" s="21">
        <f t="shared" si="32"/>
        <v>-2.9003783102143757E-2</v>
      </c>
      <c r="L75" s="22">
        <f>IF(ISNUMBER(J75), $B91 * K75, "")</f>
        <v>-2900.3783102143757</v>
      </c>
      <c r="M75" s="30">
        <v>769</v>
      </c>
      <c r="N75" s="21">
        <f t="shared" si="33"/>
        <v>-3.0264817150063052E-2</v>
      </c>
      <c r="O75" s="22">
        <f>IF(ISNUMBER(M75), $B91 * N75, "")</f>
        <v>-3026.481715006305</v>
      </c>
      <c r="Q75" s="239"/>
      <c r="R75" s="239"/>
      <c r="S75" s="239"/>
    </row>
    <row r="76" spans="1:19" ht="17.25" thickBot="1">
      <c r="A76" s="162" t="s">
        <v>112</v>
      </c>
      <c r="B76" s="129">
        <v>137</v>
      </c>
      <c r="C76" s="80">
        <v>1.4814814799999999E-2</v>
      </c>
      <c r="D76" s="106">
        <v>142</v>
      </c>
      <c r="E76" s="107">
        <f>IF(ISNUMBER(D76), (D76 - $B76) / $B76, "")</f>
        <v>3.6496350364963501E-2</v>
      </c>
      <c r="F76" s="108">
        <f>IF(ISNUMBER(D76), $B91 * E76, "")</f>
        <v>3649.63503649635</v>
      </c>
      <c r="G76" s="109">
        <v>135</v>
      </c>
      <c r="H76" s="107">
        <f>IF(ISNUMBER(G76), (G76 - $B76) / $B76, "")</f>
        <v>-1.4598540145985401E-2</v>
      </c>
      <c r="I76" s="110">
        <f>IF(ISNUMBER(G76), $B91 * H76, "")</f>
        <v>-1459.8540145985401</v>
      </c>
      <c r="J76" s="106">
        <v>131</v>
      </c>
      <c r="K76" s="107">
        <f>IF(ISNUMBER(J76), (J76 - $B76) / $B76, "")</f>
        <v>-4.3795620437956206E-2</v>
      </c>
      <c r="L76" s="108">
        <f>IF(ISNUMBER(J76), $B91 * K76, "")</f>
        <v>-4379.5620437956204</v>
      </c>
      <c r="M76" s="109">
        <v>131</v>
      </c>
      <c r="N76" s="107">
        <f>IF(ISNUMBER(M76), (M76 - $B76) / $B76, "")</f>
        <v>-4.3795620437956206E-2</v>
      </c>
      <c r="O76" s="108">
        <f>IF(ISNUMBER(M76), $B91 * N76, "")</f>
        <v>-4379.5620437956204</v>
      </c>
      <c r="Q76" s="239"/>
      <c r="R76" s="239"/>
      <c r="S76" s="239"/>
    </row>
    <row r="77" spans="1:19" ht="17.25" thickBot="1">
      <c r="A77" s="162" t="s">
        <v>252</v>
      </c>
      <c r="B77" s="126">
        <v>110</v>
      </c>
      <c r="C77" s="77">
        <v>9.1743119000000008E-3</v>
      </c>
      <c r="D77" s="15">
        <v>108</v>
      </c>
      <c r="E77" s="32">
        <f t="shared" ref="E77:E80" si="34">IF(ISNUMBER(D77), (D77 - $B77) / $B77, "")</f>
        <v>-1.8181818181818181E-2</v>
      </c>
      <c r="F77" s="18">
        <f>IF(ISNUMBER(D77), $B91 * E77, "")</f>
        <v>-1818.181818181818</v>
      </c>
      <c r="G77" s="31">
        <v>101</v>
      </c>
      <c r="H77" s="32">
        <f t="shared" ref="H77:H80" si="35">IF(ISNUMBER(G77), (G77 - $B77) / $B77, "")</f>
        <v>-8.1818181818181818E-2</v>
      </c>
      <c r="I77" s="101">
        <f>IF(ISNUMBER(G77), $B91 * H77, "")</f>
        <v>-8181.818181818182</v>
      </c>
      <c r="J77" s="15">
        <v>98.4</v>
      </c>
      <c r="K77" s="32">
        <f t="shared" ref="K77:K80" si="36">IF(ISNUMBER(J77), (J77 - $B77) / $B77, "")</f>
        <v>-0.1054545454545454</v>
      </c>
      <c r="L77" s="18">
        <f>IF(ISNUMBER(J77), $B91 * K77, "")</f>
        <v>-10545.45454545454</v>
      </c>
      <c r="M77" s="31">
        <v>100</v>
      </c>
      <c r="N77" s="32">
        <f t="shared" ref="N77:N80" si="37">IF(ISNUMBER(M77), (M77 - $B77) / $B77, "")</f>
        <v>-9.0909090909090912E-2</v>
      </c>
      <c r="O77" s="18">
        <f>IF(ISNUMBER(M77), $B91 * N77, "")</f>
        <v>-9090.9090909090919</v>
      </c>
      <c r="Q77" s="239"/>
      <c r="R77" s="239"/>
      <c r="S77" s="239"/>
    </row>
    <row r="78" spans="1:19" ht="17.25" thickBot="1">
      <c r="A78" s="162" t="s">
        <v>88</v>
      </c>
      <c r="B78" s="126">
        <v>322</v>
      </c>
      <c r="C78" s="77">
        <v>-6.1728395E-3</v>
      </c>
      <c r="D78" s="15">
        <v>378</v>
      </c>
      <c r="E78" s="32">
        <f t="shared" si="34"/>
        <v>0.17391304347826086</v>
      </c>
      <c r="F78" s="18">
        <f>IF(ISNUMBER(D78), $B91 * E78, "")</f>
        <v>17391.304347826088</v>
      </c>
      <c r="G78" s="31">
        <v>402</v>
      </c>
      <c r="H78" s="32">
        <f t="shared" si="35"/>
        <v>0.2484472049689441</v>
      </c>
      <c r="I78" s="101">
        <f>IF(ISNUMBER(G78), $B91 * H78, "")</f>
        <v>24844.72049689441</v>
      </c>
      <c r="J78" s="15">
        <v>394</v>
      </c>
      <c r="K78" s="32">
        <f t="shared" si="36"/>
        <v>0.2236024844720497</v>
      </c>
      <c r="L78" s="18">
        <f>IF(ISNUMBER(J78), $B91 * K78, "")</f>
        <v>22360.248447204969</v>
      </c>
      <c r="M78" s="31">
        <v>388</v>
      </c>
      <c r="N78" s="32">
        <f t="shared" si="37"/>
        <v>0.20496894409937888</v>
      </c>
      <c r="O78" s="18">
        <f>IF(ISNUMBER(M78), $B91 * N78, "")</f>
        <v>20496.89440993789</v>
      </c>
      <c r="Q78" s="239"/>
      <c r="R78" s="239"/>
      <c r="S78" s="239"/>
    </row>
    <row r="79" spans="1:19" ht="17.25" thickBot="1">
      <c r="A79" s="162" t="s">
        <v>132</v>
      </c>
      <c r="B79" s="126">
        <v>129</v>
      </c>
      <c r="C79" s="77">
        <v>-7.6923076999999996E-3</v>
      </c>
      <c r="D79" s="15">
        <v>129</v>
      </c>
      <c r="E79" s="32">
        <f t="shared" si="34"/>
        <v>0</v>
      </c>
      <c r="F79" s="18">
        <f>IF(ISNUMBER(D79), $B91 * E79, "")</f>
        <v>0</v>
      </c>
      <c r="G79" s="31">
        <v>127</v>
      </c>
      <c r="H79" s="32">
        <f t="shared" si="35"/>
        <v>-1.5503875968992248E-2</v>
      </c>
      <c r="I79" s="101">
        <f>IF(ISNUMBER(G79), $B91 * H79, "")</f>
        <v>-1550.3875968992247</v>
      </c>
      <c r="J79" s="15">
        <v>125</v>
      </c>
      <c r="K79" s="32">
        <f t="shared" si="36"/>
        <v>-3.1007751937984496E-2</v>
      </c>
      <c r="L79" s="18">
        <f>IF(ISNUMBER(J79), $B91 * K79, "")</f>
        <v>-3100.7751937984494</v>
      </c>
      <c r="M79" s="31">
        <v>125</v>
      </c>
      <c r="N79" s="32">
        <f t="shared" si="37"/>
        <v>-3.1007751937984496E-2</v>
      </c>
      <c r="O79" s="18">
        <f>IF(ISNUMBER(M79), $B91 * N79, "")</f>
        <v>-3100.7751937984494</v>
      </c>
      <c r="Q79" s="33"/>
      <c r="R79" s="33"/>
    </row>
    <row r="80" spans="1:19" ht="17.25" thickBot="1">
      <c r="A80" s="130" t="s">
        <v>136</v>
      </c>
      <c r="B80" s="131">
        <v>126</v>
      </c>
      <c r="C80" s="79">
        <v>-7.8740157000000005E-3</v>
      </c>
      <c r="D80" s="24">
        <v>124</v>
      </c>
      <c r="E80" s="25">
        <f t="shared" si="34"/>
        <v>-1.5873015873015872E-2</v>
      </c>
      <c r="F80" s="104">
        <f>IF(ISNUMBER(D80), $B91 * E80, "")</f>
        <v>-1587.3015873015872</v>
      </c>
      <c r="G80" s="102">
        <v>125</v>
      </c>
      <c r="H80" s="25">
        <f t="shared" si="35"/>
        <v>-7.9365079365079361E-3</v>
      </c>
      <c r="I80" s="103">
        <f>IF(ISNUMBER(G80), $B91 * H80, "")</f>
        <v>-793.65079365079362</v>
      </c>
      <c r="J80" s="24">
        <v>123</v>
      </c>
      <c r="K80" s="25">
        <f t="shared" si="36"/>
        <v>-2.3809523809523808E-2</v>
      </c>
      <c r="L80" s="104">
        <f>IF(ISNUMBER(J80), $B91 * K80, "")</f>
        <v>-2380.9523809523807</v>
      </c>
      <c r="M80" s="102">
        <v>122</v>
      </c>
      <c r="N80" s="25">
        <f t="shared" si="37"/>
        <v>-3.1746031746031744E-2</v>
      </c>
      <c r="O80" s="104">
        <f>IF(ISNUMBER(M80), $B91 * N80, "")</f>
        <v>-3174.6031746031745</v>
      </c>
      <c r="Q80" s="240"/>
      <c r="R80" s="241"/>
      <c r="S80" s="242"/>
    </row>
    <row r="81" spans="1:19">
      <c r="A81" s="161" t="s">
        <v>270</v>
      </c>
      <c r="B81" s="124">
        <v>335</v>
      </c>
      <c r="C81" s="76">
        <v>-1.47058824E-2</v>
      </c>
      <c r="D81" s="13">
        <v>334</v>
      </c>
      <c r="E81" s="14">
        <f>IF(ISNUMBER(D81), (D81 - $B81) / $B81, "")</f>
        <v>-2.9850746268656717E-3</v>
      </c>
      <c r="F81" s="16">
        <f>IF(ISNUMBER(D81), $B91 * E81, "")</f>
        <v>-298.50746268656718</v>
      </c>
      <c r="G81" s="29">
        <v>335</v>
      </c>
      <c r="H81" s="14">
        <f>IF(ISNUMBER(G81), (G81 - $B81) / $B81, "")</f>
        <v>0</v>
      </c>
      <c r="I81" s="100">
        <f>IF(ISNUMBER(G81), $B91 * H81, "")</f>
        <v>0</v>
      </c>
      <c r="J81" s="13">
        <v>329</v>
      </c>
      <c r="K81" s="14">
        <f>IF(ISNUMBER(J81), (J81 - $B81) / $B81, "")</f>
        <v>-1.7910447761194031E-2</v>
      </c>
      <c r="L81" s="16">
        <f>IF(ISNUMBER(J81), $B91 * K81, "")</f>
        <v>-1791.0447761194032</v>
      </c>
      <c r="M81" s="29">
        <v>329</v>
      </c>
      <c r="N81" s="14">
        <f>IF(ISNUMBER(M81), (M81 - $B81) / $B81, "")</f>
        <v>-1.7910447761194031E-2</v>
      </c>
      <c r="O81" s="16">
        <f>IF(ISNUMBER(M81), $B91 * N81, "")</f>
        <v>-1791.0447761194032</v>
      </c>
      <c r="Q81" s="243"/>
      <c r="R81" s="244"/>
      <c r="S81" s="245"/>
    </row>
    <row r="82" spans="1:19" ht="17.25" thickBot="1">
      <c r="A82" s="162" t="s">
        <v>57</v>
      </c>
      <c r="B82" s="126">
        <v>197</v>
      </c>
      <c r="C82" s="77">
        <v>-1.4999999999999999E-2</v>
      </c>
      <c r="D82" s="15">
        <v>199</v>
      </c>
      <c r="E82" s="32">
        <f t="shared" ref="E82:E85" si="38">IF(ISNUMBER(D82), (D82 - $B82) / $B82, "")</f>
        <v>1.015228426395939E-2</v>
      </c>
      <c r="F82" s="18">
        <f>IF(ISNUMBER(D82), $B91 * E82, "")</f>
        <v>1015.228426395939</v>
      </c>
      <c r="G82" s="31">
        <v>198</v>
      </c>
      <c r="H82" s="32">
        <f t="shared" ref="H82:H85" si="39">IF(ISNUMBER(G82), (G82 - $B82) / $B82, "")</f>
        <v>5.076142131979695E-3</v>
      </c>
      <c r="I82" s="101">
        <f>IF(ISNUMBER(G82), $B91 * H82, "")</f>
        <v>507.61421319796949</v>
      </c>
      <c r="J82" s="15">
        <v>194</v>
      </c>
      <c r="K82" s="32">
        <f t="shared" ref="K82:K85" si="40">IF(ISNUMBER(J82), (J82 - $B82) / $B82, "")</f>
        <v>-1.5228426395939087E-2</v>
      </c>
      <c r="L82" s="18">
        <f>IF(ISNUMBER(J82), $B91 * K82, "")</f>
        <v>-1522.8426395939086</v>
      </c>
      <c r="M82" s="31">
        <v>194</v>
      </c>
      <c r="N82" s="32">
        <f t="shared" ref="N82:N85" si="41">IF(ISNUMBER(M82), (M82 - $B82) / $B82, "")</f>
        <v>-1.5228426395939087E-2</v>
      </c>
      <c r="O82" s="18">
        <f>IF(ISNUMBER(M82), $B91 * N82, "")</f>
        <v>-1522.8426395939086</v>
      </c>
      <c r="Q82" s="246"/>
      <c r="R82" s="247"/>
      <c r="S82" s="248"/>
    </row>
    <row r="83" spans="1:19" ht="17.25" thickBot="1">
      <c r="A83" s="162" t="s">
        <v>170</v>
      </c>
      <c r="B83" s="126">
        <v>247</v>
      </c>
      <c r="C83" s="77">
        <v>-1.5936255E-2</v>
      </c>
      <c r="D83" s="15">
        <v>247</v>
      </c>
      <c r="E83" s="32">
        <f t="shared" si="38"/>
        <v>0</v>
      </c>
      <c r="F83" s="18">
        <f>IF(ISNUMBER(D83), $B91 * E83, "")</f>
        <v>0</v>
      </c>
      <c r="G83" s="31">
        <v>245</v>
      </c>
      <c r="H83" s="32">
        <f t="shared" si="39"/>
        <v>-8.0971659919028341E-3</v>
      </c>
      <c r="I83" s="101">
        <f>IF(ISNUMBER(G83), $B91 * H83, "")</f>
        <v>-809.71659919028343</v>
      </c>
      <c r="J83" s="15">
        <v>241</v>
      </c>
      <c r="K83" s="32">
        <f t="shared" si="40"/>
        <v>-2.4291497975708502E-2</v>
      </c>
      <c r="L83" s="18">
        <f>IF(ISNUMBER(J83), $B91 * K83, "")</f>
        <v>-2429.1497975708503</v>
      </c>
      <c r="M83" s="31">
        <v>244</v>
      </c>
      <c r="N83" s="32">
        <f t="shared" si="41"/>
        <v>-1.2145748987854251E-2</v>
      </c>
      <c r="O83" s="18">
        <f>IF(ISNUMBER(M83), $B91 * N83, "")</f>
        <v>-1214.5748987854251</v>
      </c>
      <c r="Q83" s="239"/>
      <c r="R83" s="239"/>
      <c r="S83" s="239"/>
    </row>
    <row r="84" spans="1:19" ht="17.25" thickBot="1">
      <c r="A84" s="162" t="s">
        <v>182</v>
      </c>
      <c r="B84" s="126">
        <v>234</v>
      </c>
      <c r="C84" s="77">
        <v>-1.6806722699999999E-2</v>
      </c>
      <c r="D84" s="15">
        <v>234</v>
      </c>
      <c r="E84" s="32">
        <f t="shared" si="38"/>
        <v>0</v>
      </c>
      <c r="F84" s="18">
        <f>IF(ISNUMBER(D84), $B91 * E84, "")</f>
        <v>0</v>
      </c>
      <c r="G84" s="31">
        <v>232</v>
      </c>
      <c r="H84" s="32">
        <f t="shared" si="39"/>
        <v>-8.5470085470085479E-3</v>
      </c>
      <c r="I84" s="101">
        <f>IF(ISNUMBER(G84), $B91 * H84, "")</f>
        <v>-854.70085470085473</v>
      </c>
      <c r="J84" s="15">
        <v>227</v>
      </c>
      <c r="K84" s="32">
        <f t="shared" si="40"/>
        <v>-2.9914529914529916E-2</v>
      </c>
      <c r="L84" s="18">
        <f>IF(ISNUMBER(J84), $B91 * K84, "")</f>
        <v>-2991.4529914529917</v>
      </c>
      <c r="M84" s="31">
        <v>228</v>
      </c>
      <c r="N84" s="32">
        <f t="shared" si="41"/>
        <v>-2.564102564102564E-2</v>
      </c>
      <c r="O84" s="18">
        <f>IF(ISNUMBER(M84), $B91 * N84, "")</f>
        <v>-2564.102564102564</v>
      </c>
      <c r="Q84" s="249"/>
      <c r="R84" s="249"/>
      <c r="S84" s="249"/>
    </row>
    <row r="85" spans="1:19" ht="17.25" thickBot="1">
      <c r="A85" s="163" t="s">
        <v>61</v>
      </c>
      <c r="B85" s="128">
        <v>802</v>
      </c>
      <c r="C85" s="78">
        <v>-1.7156862700000001E-2</v>
      </c>
      <c r="D85" s="20">
        <v>816</v>
      </c>
      <c r="E85" s="21">
        <f t="shared" si="38"/>
        <v>1.7456359102244388E-2</v>
      </c>
      <c r="F85" s="22">
        <f>IF(ISNUMBER(D85), $B91 * E85, "")</f>
        <v>1745.6359102244387</v>
      </c>
      <c r="G85" s="30">
        <v>837</v>
      </c>
      <c r="H85" s="21">
        <f t="shared" si="39"/>
        <v>4.3640897755610975E-2</v>
      </c>
      <c r="I85" s="105">
        <f>IF(ISNUMBER(G85), $B91 * H85, "")</f>
        <v>4364.0897755610977</v>
      </c>
      <c r="J85" s="20">
        <v>807</v>
      </c>
      <c r="K85" s="21">
        <f t="shared" si="40"/>
        <v>6.2344139650872821E-3</v>
      </c>
      <c r="L85" s="22">
        <f>IF(ISNUMBER(J85), $B91 * K85, "")</f>
        <v>623.44139650872819</v>
      </c>
      <c r="M85" s="30">
        <v>812</v>
      </c>
      <c r="N85" s="21">
        <f t="shared" si="41"/>
        <v>1.2468827930174564E-2</v>
      </c>
      <c r="O85" s="22">
        <f>IF(ISNUMBER(M85), $B91 * N85, "")</f>
        <v>1246.8827930174564</v>
      </c>
      <c r="Q85" s="249"/>
      <c r="R85" s="249"/>
      <c r="S85" s="249"/>
    </row>
    <row r="86" spans="1:19" ht="17.25" thickBot="1">
      <c r="A86" s="162" t="s">
        <v>296</v>
      </c>
      <c r="B86" s="129">
        <v>369</v>
      </c>
      <c r="C86" s="80">
        <v>-1.8617021300000001E-2</v>
      </c>
      <c r="D86" s="106">
        <v>366</v>
      </c>
      <c r="E86" s="107">
        <f>IF(ISNUMBER(D86), (D86 - $B86) / $B86, "")</f>
        <v>-8.130081300813009E-3</v>
      </c>
      <c r="F86" s="108">
        <f>IF(ISNUMBER(D86), $B91 * E86, "")</f>
        <v>-813.00813008130092</v>
      </c>
      <c r="G86" s="109">
        <v>364</v>
      </c>
      <c r="H86" s="107">
        <f>IF(ISNUMBER(G86), (G86 - $B86) / $B86, "")</f>
        <v>-1.3550135501355014E-2</v>
      </c>
      <c r="I86" s="110">
        <f>IF(ISNUMBER(G86), $B91 * H86, "")</f>
        <v>-1355.0135501355014</v>
      </c>
      <c r="J86" s="106">
        <v>360</v>
      </c>
      <c r="K86" s="107">
        <f>IF(ISNUMBER(J86), (J86 - $B86) / $B86, "")</f>
        <v>-2.4390243902439025E-2</v>
      </c>
      <c r="L86" s="108">
        <f>IF(ISNUMBER(J86), $B91 * K86, "")</f>
        <v>-2439.0243902439024</v>
      </c>
      <c r="M86" s="109">
        <v>359</v>
      </c>
      <c r="N86" s="107">
        <f>IF(ISNUMBER(M86), (M86 - $B86) / $B86, "")</f>
        <v>-2.7100271002710029E-2</v>
      </c>
      <c r="O86" s="108">
        <f>IF(ISNUMBER(M86), $B91 * N86, "")</f>
        <v>-2710.0271002710028</v>
      </c>
      <c r="Q86" s="239"/>
      <c r="R86" s="239"/>
      <c r="S86" s="239"/>
    </row>
    <row r="87" spans="1:19" ht="17.25" thickBot="1">
      <c r="A87" s="162" t="s">
        <v>246</v>
      </c>
      <c r="B87" s="126">
        <v>261</v>
      </c>
      <c r="C87" s="77">
        <v>-1.8796992500000002E-2</v>
      </c>
      <c r="D87" s="15">
        <v>262</v>
      </c>
      <c r="E87" s="32">
        <f t="shared" ref="E87:E90" si="42">IF(ISNUMBER(D87), (D87 - $B87) / $B87, "")</f>
        <v>3.8314176245210726E-3</v>
      </c>
      <c r="F87" s="18">
        <f>IF(ISNUMBER(D87), $B91 * E87, "")</f>
        <v>383.14176245210729</v>
      </c>
      <c r="G87" s="31">
        <v>258</v>
      </c>
      <c r="H87" s="32">
        <f t="shared" ref="H87:H90" si="43">IF(ISNUMBER(G87), (G87 - $B87) / $B87, "")</f>
        <v>-1.1494252873563218E-2</v>
      </c>
      <c r="I87" s="101">
        <f>IF(ISNUMBER(G87), $B91 * H87, "")</f>
        <v>-1149.4252873563219</v>
      </c>
      <c r="J87" s="15">
        <v>250</v>
      </c>
      <c r="K87" s="32">
        <f t="shared" ref="K87:K90" si="44">IF(ISNUMBER(J87), (J87 - $B87) / $B87, "")</f>
        <v>-4.2145593869731802E-2</v>
      </c>
      <c r="L87" s="18">
        <f>IF(ISNUMBER(J87), $B91 * K87, "")</f>
        <v>-4214.5593869731802</v>
      </c>
      <c r="M87" s="31">
        <v>250</v>
      </c>
      <c r="N87" s="32">
        <f t="shared" ref="N87:N90" si="45">IF(ISNUMBER(M87), (M87 - $B87) / $B87, "")</f>
        <v>-4.2145593869731802E-2</v>
      </c>
      <c r="O87" s="18">
        <f>IF(ISNUMBER(M87), $B91 * N87, "")</f>
        <v>-4214.5593869731802</v>
      </c>
      <c r="Q87" s="239"/>
      <c r="R87" s="239"/>
      <c r="S87" s="239"/>
    </row>
    <row r="88" spans="1:19" ht="17.25" thickBot="1">
      <c r="A88" s="162" t="s">
        <v>258</v>
      </c>
      <c r="B88" s="126">
        <v>413</v>
      </c>
      <c r="C88" s="77">
        <v>-1.9002375299999999E-2</v>
      </c>
      <c r="D88" s="15">
        <v>411</v>
      </c>
      <c r="E88" s="32">
        <f t="shared" si="42"/>
        <v>-4.8426150121065378E-3</v>
      </c>
      <c r="F88" s="18">
        <f>IF(ISNUMBER(D88), $B91 * E88, "")</f>
        <v>-484.26150121065376</v>
      </c>
      <c r="G88" s="31">
        <v>407</v>
      </c>
      <c r="H88" s="32">
        <f t="shared" si="43"/>
        <v>-1.4527845036319613E-2</v>
      </c>
      <c r="I88" s="101">
        <f>IF(ISNUMBER(G88), $B91 * H88, "")</f>
        <v>-1452.7845036319613</v>
      </c>
      <c r="J88" s="15">
        <v>399</v>
      </c>
      <c r="K88" s="32">
        <f t="shared" si="44"/>
        <v>-3.3898305084745763E-2</v>
      </c>
      <c r="L88" s="18">
        <f>IF(ISNUMBER(J88), $B91 * K88, "")</f>
        <v>-3389.8305084745762</v>
      </c>
      <c r="M88" s="31">
        <v>402</v>
      </c>
      <c r="N88" s="32">
        <f t="shared" si="45"/>
        <v>-2.6634382566585957E-2</v>
      </c>
      <c r="O88" s="18">
        <f>IF(ISNUMBER(M88), $B91 * N88, "")</f>
        <v>-2663.4382566585955</v>
      </c>
      <c r="Q88" s="239"/>
      <c r="R88" s="239"/>
      <c r="S88" s="239"/>
    </row>
    <row r="89" spans="1:19">
      <c r="A89" s="162" t="s">
        <v>120</v>
      </c>
      <c r="B89" s="126">
        <v>135</v>
      </c>
      <c r="C89" s="77">
        <v>-2.1739130400000001E-2</v>
      </c>
      <c r="D89" s="15">
        <v>137</v>
      </c>
      <c r="E89" s="32">
        <f t="shared" si="42"/>
        <v>1.4814814814814815E-2</v>
      </c>
      <c r="F89" s="18">
        <f>IF(ISNUMBER(D89), $B91 * E89, "")</f>
        <v>1481.4814814814815</v>
      </c>
      <c r="G89" s="31">
        <v>140</v>
      </c>
      <c r="H89" s="32">
        <f t="shared" si="43"/>
        <v>3.7037037037037035E-2</v>
      </c>
      <c r="I89" s="101">
        <f>IF(ISNUMBER(G89), $B91 * H89, "")</f>
        <v>3703.7037037037035</v>
      </c>
      <c r="J89" s="15">
        <v>137</v>
      </c>
      <c r="K89" s="32">
        <f t="shared" si="44"/>
        <v>1.4814814814814815E-2</v>
      </c>
      <c r="L89" s="18">
        <f>IF(ISNUMBER(J89), $B91 * K89, "")</f>
        <v>1481.4814814814815</v>
      </c>
      <c r="M89" s="31">
        <v>136</v>
      </c>
      <c r="N89" s="32">
        <f t="shared" si="45"/>
        <v>7.4074074074074077E-3</v>
      </c>
      <c r="O89" s="18">
        <f>IF(ISNUMBER(M89), $B91 * N89, "")</f>
        <v>740.74074074074076</v>
      </c>
      <c r="Q89" s="228"/>
      <c r="R89" s="229"/>
      <c r="S89" s="230"/>
    </row>
    <row r="90" spans="1:19" ht="17.25" thickBot="1">
      <c r="A90" s="130" t="s">
        <v>226</v>
      </c>
      <c r="B90" s="131">
        <v>216</v>
      </c>
      <c r="C90" s="79">
        <v>-2.2624434400000001E-2</v>
      </c>
      <c r="D90" s="24">
        <v>225</v>
      </c>
      <c r="E90" s="25">
        <f t="shared" si="42"/>
        <v>4.1666666666666664E-2</v>
      </c>
      <c r="F90" s="104">
        <f>IF(ISNUMBER(D90), $B91 * E90, "")</f>
        <v>4166.6666666666661</v>
      </c>
      <c r="G90" s="102">
        <v>220</v>
      </c>
      <c r="H90" s="25">
        <f t="shared" si="43"/>
        <v>1.8518518518518517E-2</v>
      </c>
      <c r="I90" s="103">
        <f>IF(ISNUMBER(G90), $B91 * H90, "")</f>
        <v>1851.8518518518517</v>
      </c>
      <c r="J90" s="24">
        <v>210</v>
      </c>
      <c r="K90" s="25">
        <f t="shared" si="44"/>
        <v>-2.7777777777777776E-2</v>
      </c>
      <c r="L90" s="104">
        <f>IF(ISNUMBER(J90), $B91 * K90, "")</f>
        <v>-2777.7777777777778</v>
      </c>
      <c r="M90" s="102">
        <v>211</v>
      </c>
      <c r="N90" s="25">
        <f t="shared" si="45"/>
        <v>-2.3148148148148147E-2</v>
      </c>
      <c r="O90" s="104">
        <f>IF(ISNUMBER(M90), $B91 * N90, "")</f>
        <v>-2314.8148148148148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1.4172028498556944E-2</v>
      </c>
      <c r="F91" s="28">
        <f>SUM(F71:F90)</f>
        <v>28344.056997113883</v>
      </c>
      <c r="G91" s="26" t="s">
        <v>301</v>
      </c>
      <c r="H91" s="27">
        <f>IF(COUNT(H71:H90), SUM(H71:H90) / COUNT(H71:H90), 0)</f>
        <v>6.9448939772418115E-3</v>
      </c>
      <c r="I91" s="28">
        <f>SUM(I71:I90)</f>
        <v>13889.787954483623</v>
      </c>
      <c r="J91" s="26" t="s">
        <v>301</v>
      </c>
      <c r="K91" s="27">
        <f>IF(COUNT(K71:K90), SUM(K71:K90) / COUNT(K71:K90), 0)</f>
        <v>-1.7329442434513505E-2</v>
      </c>
      <c r="L91" s="28">
        <f>SUM(L71:L90)</f>
        <v>-34658.884869027017</v>
      </c>
      <c r="M91" s="26" t="s">
        <v>301</v>
      </c>
      <c r="N91" s="27">
        <f>IF(COUNT(N71:N90), SUM(N71:N90) / COUNT(N71:N90), 0)</f>
        <v>-1.6938411265856108E-2</v>
      </c>
      <c r="O91" s="28">
        <f>SUM(O71:O90)</f>
        <v>-33876.822531712227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220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45310000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3.311624E-4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2021-06-16(수) 오전 00:00</v>
      </c>
      <c r="C96" s="291"/>
      <c r="D96" s="263" t="str">
        <f>TEXT($G$1, "[$-ko-KR]yyyy-mm-dd(ddd) ") &amp; "오후 14:00"</f>
        <v>2021-06-16(수) 오후 14:00</v>
      </c>
      <c r="E96" s="264"/>
      <c r="F96" s="265"/>
      <c r="G96" s="263" t="str">
        <f>TEXT($G$1, "[$-ko-KR]yyyy-mm-dd(ddd) ") &amp; "오후 19:00"</f>
        <v>2021-06-16(수) 오후 19:00</v>
      </c>
      <c r="H96" s="264"/>
      <c r="I96" s="265"/>
      <c r="J96" s="263" t="str">
        <f>TEXT($G$1, "[$-ko-KR]yyyy-mm-dd(ddd) ") &amp; "오후 21:00"</f>
        <v>2021-06-16(수) 오후 21:00</v>
      </c>
      <c r="K96" s="264"/>
      <c r="L96" s="265"/>
      <c r="M96" s="263" t="str">
        <f>TEXT($G$1+1, "[$-ko-KR]yyyy-mm-dd(ddd) ") &amp; "오전 00:00"</f>
        <v>2021-06-17(목)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21" t="s">
        <v>58</v>
      </c>
      <c r="H97" s="222" t="s">
        <v>298</v>
      </c>
      <c r="I97" s="22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250</v>
      </c>
      <c r="B98" s="124">
        <v>79.400000000000006</v>
      </c>
      <c r="C98" s="76">
        <v>0.31239669419999999</v>
      </c>
      <c r="D98" s="13">
        <v>63.9</v>
      </c>
      <c r="E98" s="14">
        <f>IF(ISNUMBER(D98), (D98 - $B98) / $B98, "")</f>
        <v>-0.19521410579345097</v>
      </c>
      <c r="F98" s="16">
        <f>IF(ISNUMBER(D98), $B118 * E98, "")</f>
        <v>-19521.410579345098</v>
      </c>
      <c r="G98" s="29">
        <v>61.7</v>
      </c>
      <c r="H98" s="14">
        <f>IF(ISNUMBER(G98), (G98 - $B98) / $B98, "")</f>
        <v>-0.22292191435768263</v>
      </c>
      <c r="I98" s="100">
        <f>IF(ISNUMBER(G98), $B118 * H98, "")</f>
        <v>-22292.191435768262</v>
      </c>
      <c r="J98" s="13">
        <v>59.7</v>
      </c>
      <c r="K98" s="14">
        <f>IF(ISNUMBER(J98), (J98 - $B98) / $B98, "")</f>
        <v>-0.24811083123425695</v>
      </c>
      <c r="L98" s="16">
        <f>IF(ISNUMBER(J98), $B118 * K98, "")</f>
        <v>-24811.083123425695</v>
      </c>
      <c r="M98" s="29">
        <v>61.9</v>
      </c>
      <c r="N98" s="14">
        <f>IF(ISNUMBER(M98), (M98 - $B98) / $B98, "")</f>
        <v>-0.22040302267002526</v>
      </c>
      <c r="O98" s="16">
        <f>IF(ISNUMBER(M98), $B118 * N98, "")</f>
        <v>-22040.302267002528</v>
      </c>
      <c r="Q98" s="249"/>
      <c r="R98" s="249"/>
      <c r="S98" s="249"/>
    </row>
    <row r="99" spans="1:19" ht="17.25" thickBot="1">
      <c r="A99" s="162" t="s">
        <v>198</v>
      </c>
      <c r="B99" s="126">
        <v>15.3</v>
      </c>
      <c r="C99" s="77">
        <v>0.2047244094</v>
      </c>
      <c r="D99" s="15">
        <v>16.2</v>
      </c>
      <c r="E99" s="32">
        <f t="shared" ref="E99:E102" si="46">IF(ISNUMBER(D99), (D99 - $B99) / $B99, "")</f>
        <v>5.8823529411764608E-2</v>
      </c>
      <c r="F99" s="18">
        <f>IF(ISNUMBER(D99), $B118 * E99, "")</f>
        <v>5882.3529411764612</v>
      </c>
      <c r="G99" s="31">
        <v>15.4</v>
      </c>
      <c r="H99" s="32">
        <f t="shared" ref="H99:H102" si="47">IF(ISNUMBER(G99), (G99 - $B99) / $B99, "")</f>
        <v>6.5359477124182774E-3</v>
      </c>
      <c r="I99" s="101">
        <f>IF(ISNUMBER(G99), $B118 * H99, "")</f>
        <v>653.59477124182774</v>
      </c>
      <c r="J99" s="15">
        <v>15</v>
      </c>
      <c r="K99" s="32">
        <f t="shared" ref="K99:K102" si="48">IF(ISNUMBER(J99), (J99 - $B99) / $B99, "")</f>
        <v>-1.9607843137254947E-2</v>
      </c>
      <c r="L99" s="18">
        <f>IF(ISNUMBER(J99), $B118 * K99, "")</f>
        <v>-1960.7843137254947</v>
      </c>
      <c r="M99" s="31">
        <v>14.7</v>
      </c>
      <c r="N99" s="32">
        <f t="shared" ref="N99:N102" si="49">IF(ISNUMBER(M99), (M99 - $B99) / $B99, "")</f>
        <v>-3.9215686274509894E-2</v>
      </c>
      <c r="O99" s="18">
        <f>IF(ISNUMBER(M99), $B118 * N99, "")</f>
        <v>-3921.5686274509894</v>
      </c>
      <c r="Q99" s="249"/>
      <c r="R99" s="249"/>
      <c r="S99" s="249"/>
    </row>
    <row r="100" spans="1:19" ht="17.25" thickBot="1">
      <c r="A100" s="162" t="s">
        <v>110</v>
      </c>
      <c r="B100" s="126">
        <v>1245</v>
      </c>
      <c r="C100" s="77">
        <v>9.2105263199999995E-2</v>
      </c>
      <c r="D100" s="15">
        <v>1245</v>
      </c>
      <c r="E100" s="32">
        <f t="shared" si="46"/>
        <v>0</v>
      </c>
      <c r="F100" s="18">
        <f>IF(ISNUMBER(D100), $B118 * E100, "")</f>
        <v>0</v>
      </c>
      <c r="G100" s="31">
        <v>1205</v>
      </c>
      <c r="H100" s="32">
        <f t="shared" si="47"/>
        <v>-3.2128514056224897E-2</v>
      </c>
      <c r="I100" s="101">
        <f>IF(ISNUMBER(G100), $B118 * H100, "")</f>
        <v>-3212.8514056224894</v>
      </c>
      <c r="J100" s="15">
        <v>1185</v>
      </c>
      <c r="K100" s="32">
        <f t="shared" si="48"/>
        <v>-4.8192771084337352E-2</v>
      </c>
      <c r="L100" s="18">
        <f>IF(ISNUMBER(J100), $B118 * K100, "")</f>
        <v>-4819.2771084337355</v>
      </c>
      <c r="M100" s="31">
        <v>1170</v>
      </c>
      <c r="N100" s="32">
        <f t="shared" si="49"/>
        <v>-6.0240963855421686E-2</v>
      </c>
      <c r="O100" s="18">
        <f>IF(ISNUMBER(M100), $B118 * N100, "")</f>
        <v>-6024.0963855421687</v>
      </c>
      <c r="Q100" s="239"/>
      <c r="R100" s="239"/>
      <c r="S100" s="239"/>
    </row>
    <row r="101" spans="1:19" ht="17.25" thickBot="1">
      <c r="A101" s="162" t="s">
        <v>214</v>
      </c>
      <c r="B101" s="126">
        <v>10.5</v>
      </c>
      <c r="C101" s="77">
        <v>8.9211618300000003E-2</v>
      </c>
      <c r="D101" s="15">
        <v>10.5</v>
      </c>
      <c r="E101" s="32">
        <f t="shared" si="46"/>
        <v>0</v>
      </c>
      <c r="F101" s="18">
        <f>IF(ISNUMBER(D101), $B118 * E101, "")</f>
        <v>0</v>
      </c>
      <c r="G101" s="31">
        <v>10.1</v>
      </c>
      <c r="H101" s="32">
        <f t="shared" si="47"/>
        <v>-3.8095238095238126E-2</v>
      </c>
      <c r="I101" s="101">
        <f>IF(ISNUMBER(G101), $B118 * H101, "")</f>
        <v>-3809.5238095238128</v>
      </c>
      <c r="J101" s="15">
        <v>9.56</v>
      </c>
      <c r="K101" s="32">
        <f t="shared" si="48"/>
        <v>-8.9523809523809478E-2</v>
      </c>
      <c r="L101" s="18">
        <f>IF(ISNUMBER(J101), $B118 * K101, "")</f>
        <v>-8952.3809523809487</v>
      </c>
      <c r="M101" s="31">
        <v>9.64</v>
      </c>
      <c r="N101" s="32">
        <f t="shared" si="49"/>
        <v>-8.1904761904761855E-2</v>
      </c>
      <c r="O101" s="18">
        <f>IF(ISNUMBER(M101), $B118 * N101, "")</f>
        <v>-8190.4761904761854</v>
      </c>
      <c r="Q101" s="239"/>
      <c r="R101" s="239"/>
      <c r="S101" s="239"/>
    </row>
    <row r="102" spans="1:19" ht="17.25" thickBot="1">
      <c r="A102" s="163" t="s">
        <v>228</v>
      </c>
      <c r="B102" s="128">
        <v>8.6300000000000008</v>
      </c>
      <c r="C102" s="78">
        <v>8.2810539500000002E-2</v>
      </c>
      <c r="D102" s="20">
        <v>8.83</v>
      </c>
      <c r="E102" s="21">
        <f t="shared" si="46"/>
        <v>2.3174971031286126E-2</v>
      </c>
      <c r="F102" s="22">
        <f>IF(ISNUMBER(D102), $B118 * E102, "")</f>
        <v>2317.4971031286127</v>
      </c>
      <c r="G102" s="30">
        <v>8.49</v>
      </c>
      <c r="H102" s="21">
        <f t="shared" si="47"/>
        <v>-1.6222479721900412E-2</v>
      </c>
      <c r="I102" s="105">
        <f>IF(ISNUMBER(G102), $B118 * H102, "")</f>
        <v>-1622.2479721900413</v>
      </c>
      <c r="J102" s="20">
        <v>8.19</v>
      </c>
      <c r="K102" s="21">
        <f t="shared" si="48"/>
        <v>-5.0984936268829807E-2</v>
      </c>
      <c r="L102" s="22">
        <f>IF(ISNUMBER(J102), $B118 * K102, "")</f>
        <v>-5098.4936268829806</v>
      </c>
      <c r="M102" s="30">
        <v>8.14</v>
      </c>
      <c r="N102" s="21">
        <f t="shared" si="49"/>
        <v>-5.6778679026651235E-2</v>
      </c>
      <c r="O102" s="22">
        <f>IF(ISNUMBER(M102), $B118 * N102, "")</f>
        <v>-5677.8679026651234</v>
      </c>
      <c r="Q102" s="239"/>
      <c r="R102" s="239"/>
      <c r="S102" s="239"/>
    </row>
    <row r="103" spans="1:19" ht="17.25" thickBot="1">
      <c r="A103" s="162" t="s">
        <v>222</v>
      </c>
      <c r="B103" s="129">
        <v>9.0299999999999994</v>
      </c>
      <c r="C103" s="80">
        <v>6.9905213300000005E-2</v>
      </c>
      <c r="D103" s="106">
        <v>8.8800000000000008</v>
      </c>
      <c r="E103" s="107">
        <f>IF(ISNUMBER(D103), (D103 - $B103) / $B103, "")</f>
        <v>-1.6611295681062968E-2</v>
      </c>
      <c r="F103" s="108">
        <f>IF(ISNUMBER(D103), $B118 * E103, "")</f>
        <v>-1661.1295681062968</v>
      </c>
      <c r="G103" s="109">
        <v>8.5</v>
      </c>
      <c r="H103" s="107">
        <f>IF(ISNUMBER(G103), (G103 - $B103) / $B103, "")</f>
        <v>-5.8693244739756303E-2</v>
      </c>
      <c r="I103" s="110">
        <f>IF(ISNUMBER(G103), $B118 * H103, "")</f>
        <v>-5869.3244739756301</v>
      </c>
      <c r="J103" s="106">
        <v>8.49</v>
      </c>
      <c r="K103" s="107">
        <f>IF(ISNUMBER(J103), (J103 - $B103) / $B103, "")</f>
        <v>-5.9800664451827155E-2</v>
      </c>
      <c r="L103" s="108">
        <f>IF(ISNUMBER(J103), $B118 * K103, "")</f>
        <v>-5980.0664451827151</v>
      </c>
      <c r="M103" s="109">
        <v>8.35</v>
      </c>
      <c r="N103" s="107">
        <f>IF(ISNUMBER(M103), (M103 - $B103) / $B103, "")</f>
        <v>-7.5304540420819466E-2</v>
      </c>
      <c r="O103" s="108">
        <f>IF(ISNUMBER(M103), $B118 * N103, "")</f>
        <v>-7530.4540420819467</v>
      </c>
      <c r="Q103" s="239"/>
      <c r="R103" s="239"/>
      <c r="S103" s="239"/>
    </row>
    <row r="104" spans="1:19" ht="17.25" thickBot="1">
      <c r="A104" s="162" t="s">
        <v>174</v>
      </c>
      <c r="B104" s="126">
        <v>128</v>
      </c>
      <c r="C104" s="77">
        <v>6.6666666700000002E-2</v>
      </c>
      <c r="D104" s="15">
        <v>132</v>
      </c>
      <c r="E104" s="32">
        <f t="shared" ref="E104:E107" si="50">IF(ISNUMBER(D104), (D104 - $B104) / $B104, "")</f>
        <v>3.125E-2</v>
      </c>
      <c r="F104" s="18">
        <f>IF(ISNUMBER(D104), $B118 * E104, "")</f>
        <v>3125</v>
      </c>
      <c r="G104" s="31">
        <v>126</v>
      </c>
      <c r="H104" s="32">
        <f t="shared" ref="H104:H107" si="51">IF(ISNUMBER(G104), (G104 - $B104) / $B104, "")</f>
        <v>-1.5625E-2</v>
      </c>
      <c r="I104" s="101">
        <f>IF(ISNUMBER(G104), $B118 * H104, "")</f>
        <v>-1562.5</v>
      </c>
      <c r="J104" s="15">
        <v>122</v>
      </c>
      <c r="K104" s="32">
        <f t="shared" ref="K104:K107" si="52">IF(ISNUMBER(J104), (J104 - $B104) / $B104, "")</f>
        <v>-4.6875E-2</v>
      </c>
      <c r="L104" s="18">
        <f>IF(ISNUMBER(J104), $B118 * K104, "")</f>
        <v>-4687.5</v>
      </c>
      <c r="M104" s="31">
        <v>121</v>
      </c>
      <c r="N104" s="32">
        <f t="shared" ref="N104:N107" si="53">IF(ISNUMBER(M104), (M104 - $B104) / $B104, "")</f>
        <v>-5.46875E-2</v>
      </c>
      <c r="O104" s="18">
        <f>IF(ISNUMBER(M104), $B118 * N104, "")</f>
        <v>-5468.75</v>
      </c>
      <c r="Q104" s="239"/>
      <c r="R104" s="239"/>
      <c r="S104" s="239"/>
    </row>
    <row r="105" spans="1:19" ht="17.25" thickBot="1">
      <c r="A105" s="162" t="s">
        <v>196</v>
      </c>
      <c r="B105" s="126">
        <v>9.16</v>
      </c>
      <c r="C105" s="77">
        <v>6.3879210199999995E-2</v>
      </c>
      <c r="D105" s="15">
        <v>9.42</v>
      </c>
      <c r="E105" s="32">
        <f t="shared" si="50"/>
        <v>2.8384279475982509E-2</v>
      </c>
      <c r="F105" s="18">
        <f>IF(ISNUMBER(D105), $B118 * E105, "")</f>
        <v>2838.4279475982507</v>
      </c>
      <c r="G105" s="31">
        <v>8.9499999999999993</v>
      </c>
      <c r="H105" s="32">
        <f t="shared" si="51"/>
        <v>-2.292576419213983E-2</v>
      </c>
      <c r="I105" s="101">
        <f>IF(ISNUMBER(G105), $B118 * H105, "")</f>
        <v>-2292.5764192139832</v>
      </c>
      <c r="J105" s="15">
        <v>8.69</v>
      </c>
      <c r="K105" s="32">
        <f t="shared" si="52"/>
        <v>-5.1310043668122342E-2</v>
      </c>
      <c r="L105" s="18">
        <f>IF(ISNUMBER(J105), $B118 * K105, "")</f>
        <v>-5131.0043668122344</v>
      </c>
      <c r="M105" s="31">
        <v>8.61</v>
      </c>
      <c r="N105" s="32">
        <f t="shared" si="53"/>
        <v>-6.004366812227082E-2</v>
      </c>
      <c r="O105" s="18">
        <f>IF(ISNUMBER(M105), $B118 * N105, "")</f>
        <v>-6004.3668122270819</v>
      </c>
      <c r="Q105" s="239"/>
      <c r="R105" s="239"/>
      <c r="S105" s="239"/>
    </row>
    <row r="106" spans="1:19" ht="17.25" thickBot="1">
      <c r="A106" s="162" t="s">
        <v>282</v>
      </c>
      <c r="B106" s="126">
        <v>63.2</v>
      </c>
      <c r="C106" s="77">
        <v>6.0402684599999999E-2</v>
      </c>
      <c r="D106" s="15">
        <v>57.7</v>
      </c>
      <c r="E106" s="32">
        <f t="shared" si="50"/>
        <v>-8.7025316455696194E-2</v>
      </c>
      <c r="F106" s="18">
        <f>IF(ISNUMBER(D106), $B118 * E106, "")</f>
        <v>-8702.5316455696193</v>
      </c>
      <c r="G106" s="31">
        <v>55.9</v>
      </c>
      <c r="H106" s="32">
        <f t="shared" si="51"/>
        <v>-0.11550632911392411</v>
      </c>
      <c r="I106" s="101">
        <f>IF(ISNUMBER(G106), $B118 * H106, "")</f>
        <v>-11550.632911392411</v>
      </c>
      <c r="J106" s="15">
        <v>54.3</v>
      </c>
      <c r="K106" s="32">
        <f t="shared" si="52"/>
        <v>-0.14082278481012667</v>
      </c>
      <c r="L106" s="18">
        <f>IF(ISNUMBER(J106), $B118 * K106, "")</f>
        <v>-14082.278481012667</v>
      </c>
      <c r="M106" s="31">
        <v>55.2</v>
      </c>
      <c r="N106" s="32">
        <f t="shared" si="53"/>
        <v>-0.12658227848101264</v>
      </c>
      <c r="O106" s="18">
        <f>IF(ISNUMBER(M106), $B118 * N106, "")</f>
        <v>-12658.227848101264</v>
      </c>
      <c r="Q106" s="33"/>
      <c r="R106" s="33"/>
    </row>
    <row r="107" spans="1:19" ht="17.25" thickBot="1">
      <c r="A107" s="130" t="s">
        <v>54</v>
      </c>
      <c r="B107" s="131">
        <v>246</v>
      </c>
      <c r="C107" s="79">
        <v>4.6808510599999999E-2</v>
      </c>
      <c r="D107" s="24">
        <v>241</v>
      </c>
      <c r="E107" s="25">
        <f t="shared" si="50"/>
        <v>-2.032520325203252E-2</v>
      </c>
      <c r="F107" s="104">
        <f>IF(ISNUMBER(D107), $B118 * E107, "")</f>
        <v>-2032.520325203252</v>
      </c>
      <c r="G107" s="102">
        <v>237</v>
      </c>
      <c r="H107" s="25">
        <f t="shared" si="51"/>
        <v>-3.6585365853658534E-2</v>
      </c>
      <c r="I107" s="103">
        <f>IF(ISNUMBER(G107), $B118 * H107, "")</f>
        <v>-3658.5365853658536</v>
      </c>
      <c r="J107" s="24">
        <v>231</v>
      </c>
      <c r="K107" s="25">
        <f t="shared" si="52"/>
        <v>-6.097560975609756E-2</v>
      </c>
      <c r="L107" s="104">
        <f>IF(ISNUMBER(J107), $B118 * K107, "")</f>
        <v>-6097.5609756097556</v>
      </c>
      <c r="M107" s="102">
        <v>229</v>
      </c>
      <c r="N107" s="25">
        <f t="shared" si="53"/>
        <v>-6.910569105691057E-2</v>
      </c>
      <c r="O107" s="104">
        <f>IF(ISNUMBER(M107), $B118 * N107, "")</f>
        <v>-6910.5691056910573</v>
      </c>
      <c r="Q107" s="240"/>
      <c r="R107" s="241"/>
      <c r="S107" s="242"/>
    </row>
    <row r="108" spans="1:19">
      <c r="A108" s="161" t="s">
        <v>154</v>
      </c>
      <c r="B108" s="124">
        <v>9.09</v>
      </c>
      <c r="C108" s="76">
        <v>4.4827586199999998E-2</v>
      </c>
      <c r="D108" s="13">
        <v>9.2200000000000006</v>
      </c>
      <c r="E108" s="14">
        <f>IF(ISNUMBER(D108), (D108 - $B108) / $B108, "")</f>
        <v>1.4301430143014387E-2</v>
      </c>
      <c r="F108" s="16">
        <f>IF(ISNUMBER(D108), $B118 * E108, "")</f>
        <v>1430.1430143014388</v>
      </c>
      <c r="G108" s="29">
        <v>8.93</v>
      </c>
      <c r="H108" s="14">
        <f>IF(ISNUMBER(G108), (G108 - $B108) / $B108, "")</f>
        <v>-1.7601760176017618E-2</v>
      </c>
      <c r="I108" s="100">
        <f>IF(ISNUMBER(G108), $B118 * H108, "")</f>
        <v>-1760.1760176017617</v>
      </c>
      <c r="J108" s="13">
        <v>8.6199999999999992</v>
      </c>
      <c r="K108" s="14">
        <f>IF(ISNUMBER(J108), (J108 - $B108) / $B108, "")</f>
        <v>-5.1705170517051778E-2</v>
      </c>
      <c r="L108" s="16">
        <f>IF(ISNUMBER(J108), $B118 * K108, "")</f>
        <v>-5170.5170517051774</v>
      </c>
      <c r="M108" s="29">
        <v>8.67</v>
      </c>
      <c r="N108" s="14">
        <f>IF(ISNUMBER(M108), (M108 - $B108) / $B108, "")</f>
        <v>-4.6204620462046195E-2</v>
      </c>
      <c r="O108" s="16">
        <f>IF(ISNUMBER(M108), $B118 * N108, "")</f>
        <v>-4620.4620462046196</v>
      </c>
      <c r="Q108" s="243"/>
      <c r="R108" s="244"/>
      <c r="S108" s="245"/>
    </row>
    <row r="109" spans="1:19" ht="17.25" thickBot="1">
      <c r="A109" s="162" t="s">
        <v>266</v>
      </c>
      <c r="B109" s="126">
        <v>56.3</v>
      </c>
      <c r="C109" s="77">
        <v>4.0665434399999999E-2</v>
      </c>
      <c r="D109" s="15">
        <v>55.1</v>
      </c>
      <c r="E109" s="32">
        <f t="shared" ref="E109:E112" si="54">IF(ISNUMBER(D109), (D109 - $B109) / $B109, "")</f>
        <v>-2.1314387211367598E-2</v>
      </c>
      <c r="F109" s="18">
        <f>IF(ISNUMBER(D109), $B118 * E109, "")</f>
        <v>-2131.4387211367598</v>
      </c>
      <c r="G109" s="31">
        <v>54.5</v>
      </c>
      <c r="H109" s="32">
        <f t="shared" ref="H109:H112" si="55">IF(ISNUMBER(G109), (G109 - $B109) / $B109, "")</f>
        <v>-3.1971580817051461E-2</v>
      </c>
      <c r="I109" s="101">
        <f>IF(ISNUMBER(G109), $B118 * H109, "")</f>
        <v>-3197.1580817051463</v>
      </c>
      <c r="J109" s="15">
        <v>53.2</v>
      </c>
      <c r="K109" s="32">
        <f t="shared" ref="K109:K112" si="56">IF(ISNUMBER(J109), (J109 - $B109) / $B109, "")</f>
        <v>-5.5062166962699721E-2</v>
      </c>
      <c r="L109" s="18">
        <f>IF(ISNUMBER(J109), $B118 * K109, "")</f>
        <v>-5506.2166962699721</v>
      </c>
      <c r="M109" s="31">
        <v>53</v>
      </c>
      <c r="N109" s="32">
        <f t="shared" ref="N109:N112" si="57">IF(ISNUMBER(M109), (M109 - $B109) / $B109, "")</f>
        <v>-5.8614564831261054E-2</v>
      </c>
      <c r="O109" s="18">
        <f>IF(ISNUMBER(M109), $B118 * N109, "")</f>
        <v>-5861.456483126105</v>
      </c>
      <c r="Q109" s="246"/>
      <c r="R109" s="247"/>
      <c r="S109" s="248"/>
    </row>
    <row r="110" spans="1:19" ht="17.25" thickBot="1">
      <c r="A110" s="162" t="s">
        <v>200</v>
      </c>
      <c r="B110" s="126">
        <v>168</v>
      </c>
      <c r="C110" s="77">
        <v>3.7037037000000002E-2</v>
      </c>
      <c r="D110" s="15">
        <v>176</v>
      </c>
      <c r="E110" s="32">
        <f t="shared" si="54"/>
        <v>4.7619047619047616E-2</v>
      </c>
      <c r="F110" s="18">
        <f>IF(ISNUMBER(D110), $B118 * E110, "")</f>
        <v>4761.9047619047615</v>
      </c>
      <c r="G110" s="31">
        <v>175</v>
      </c>
      <c r="H110" s="32">
        <f t="shared" si="55"/>
        <v>4.1666666666666664E-2</v>
      </c>
      <c r="I110" s="101">
        <f>IF(ISNUMBER(G110), $B118 * H110, "")</f>
        <v>4166.6666666666661</v>
      </c>
      <c r="J110" s="15">
        <v>170</v>
      </c>
      <c r="K110" s="32">
        <f t="shared" si="56"/>
        <v>1.1904761904761904E-2</v>
      </c>
      <c r="L110" s="18">
        <f>IF(ISNUMBER(J110), $B118 * K110, "")</f>
        <v>1190.4761904761904</v>
      </c>
      <c r="M110" s="31">
        <v>171</v>
      </c>
      <c r="N110" s="32">
        <f t="shared" si="57"/>
        <v>1.7857142857142856E-2</v>
      </c>
      <c r="O110" s="18">
        <f>IF(ISNUMBER(M110), $B118 * N110, "")</f>
        <v>1785.7142857142856</v>
      </c>
      <c r="Q110" s="239"/>
      <c r="R110" s="239"/>
      <c r="S110" s="239"/>
    </row>
    <row r="111" spans="1:19" ht="17.25" thickBot="1">
      <c r="A111" s="162" t="s">
        <v>172</v>
      </c>
      <c r="B111" s="126">
        <v>5.19</v>
      </c>
      <c r="C111" s="77">
        <v>3.5928143699999998E-2</v>
      </c>
      <c r="D111" s="15">
        <v>5.0599999999999996</v>
      </c>
      <c r="E111" s="32">
        <f t="shared" si="54"/>
        <v>-2.5048169556840225E-2</v>
      </c>
      <c r="F111" s="18">
        <f>IF(ISNUMBER(D111), $B118 * E111, "")</f>
        <v>-2504.8169556840226</v>
      </c>
      <c r="G111" s="31">
        <v>4.8600000000000003</v>
      </c>
      <c r="H111" s="32">
        <f t="shared" si="55"/>
        <v>-6.3583815028901744E-2</v>
      </c>
      <c r="I111" s="101">
        <f>IF(ISNUMBER(G111), $B118 * H111, "")</f>
        <v>-6358.3815028901745</v>
      </c>
      <c r="J111" s="15">
        <v>4.7300000000000004</v>
      </c>
      <c r="K111" s="32">
        <f t="shared" si="56"/>
        <v>-8.8631984585741799E-2</v>
      </c>
      <c r="L111" s="18">
        <f>IF(ISNUMBER(J111), $B118 * K111, "")</f>
        <v>-8863.1984585741793</v>
      </c>
      <c r="M111" s="31">
        <v>4.82</v>
      </c>
      <c r="N111" s="32">
        <f t="shared" si="57"/>
        <v>-7.1290944123314076E-2</v>
      </c>
      <c r="O111" s="18">
        <f>IF(ISNUMBER(M111), $B118 * N111, "")</f>
        <v>-7129.0944123314075</v>
      </c>
      <c r="Q111" s="249"/>
      <c r="R111" s="249"/>
      <c r="S111" s="249"/>
    </row>
    <row r="112" spans="1:19" ht="17.25" thickBot="1">
      <c r="A112" s="163" t="s">
        <v>122</v>
      </c>
      <c r="B112" s="128">
        <v>24.2</v>
      </c>
      <c r="C112" s="78">
        <v>3.4188034200000002E-2</v>
      </c>
      <c r="D112" s="20">
        <v>25</v>
      </c>
      <c r="E112" s="21">
        <f t="shared" si="54"/>
        <v>3.305785123966945E-2</v>
      </c>
      <c r="F112" s="22">
        <f>IF(ISNUMBER(D112), $B118 * E112, "")</f>
        <v>3305.7851239669449</v>
      </c>
      <c r="G112" s="30">
        <v>24.6</v>
      </c>
      <c r="H112" s="21">
        <f t="shared" si="55"/>
        <v>1.6528925619834798E-2</v>
      </c>
      <c r="I112" s="105">
        <f>IF(ISNUMBER(G112), $B118 * H112, "")</f>
        <v>1652.8925619834797</v>
      </c>
      <c r="J112" s="20">
        <v>23.8</v>
      </c>
      <c r="K112" s="21">
        <f t="shared" si="56"/>
        <v>-1.6528925619834652E-2</v>
      </c>
      <c r="L112" s="22">
        <f>IF(ISNUMBER(J112), $B118 * K112, "")</f>
        <v>-1652.8925619834652</v>
      </c>
      <c r="M112" s="30">
        <v>23.6</v>
      </c>
      <c r="N112" s="21">
        <f t="shared" si="57"/>
        <v>-2.479338842975198E-2</v>
      </c>
      <c r="O112" s="22">
        <f>IF(ISNUMBER(M112), $B118 * N112, "")</f>
        <v>-2479.3388429751981</v>
      </c>
      <c r="Q112" s="249"/>
      <c r="R112" s="249"/>
      <c r="S112" s="249"/>
    </row>
    <row r="113" spans="1:19" ht="17.25" thickBot="1">
      <c r="A113" s="162" t="s">
        <v>256</v>
      </c>
      <c r="B113" s="129">
        <v>150</v>
      </c>
      <c r="C113" s="80">
        <v>2.73972603E-2</v>
      </c>
      <c r="D113" s="106">
        <v>148</v>
      </c>
      <c r="E113" s="107">
        <f>IF(ISNUMBER(D113), (D113 - $B113) / $B113, "")</f>
        <v>-1.3333333333333334E-2</v>
      </c>
      <c r="F113" s="108">
        <f>IF(ISNUMBER(D113), $B118 * E113, "")</f>
        <v>-1333.3333333333335</v>
      </c>
      <c r="G113" s="109">
        <v>148</v>
      </c>
      <c r="H113" s="107">
        <f>IF(ISNUMBER(G113), (G113 - $B113) / $B113, "")</f>
        <v>-1.3333333333333334E-2</v>
      </c>
      <c r="I113" s="110">
        <f>IF(ISNUMBER(G113), $B118 * H113, "")</f>
        <v>-1333.3333333333335</v>
      </c>
      <c r="J113" s="106">
        <v>143</v>
      </c>
      <c r="K113" s="107">
        <f>IF(ISNUMBER(J113), (J113 - $B113) / $B113, "")</f>
        <v>-4.6666666666666669E-2</v>
      </c>
      <c r="L113" s="108">
        <f>IF(ISNUMBER(J113), $B118 * K113, "")</f>
        <v>-4666.666666666667</v>
      </c>
      <c r="M113" s="109">
        <v>144</v>
      </c>
      <c r="N113" s="107">
        <f>IF(ISNUMBER(M113), (M113 - $B113) / $B113, "")</f>
        <v>-0.04</v>
      </c>
      <c r="O113" s="108">
        <f>IF(ISNUMBER(M113), $B118 * N113, "")</f>
        <v>-4000</v>
      </c>
      <c r="Q113" s="239"/>
      <c r="R113" s="239"/>
      <c r="S113" s="239"/>
    </row>
    <row r="114" spans="1:19" ht="17.25" thickBot="1">
      <c r="A114" s="162" t="s">
        <v>164</v>
      </c>
      <c r="B114" s="126">
        <v>18460</v>
      </c>
      <c r="C114" s="77">
        <v>2.7267668299999999E-2</v>
      </c>
      <c r="D114" s="15">
        <v>19220</v>
      </c>
      <c r="E114" s="32">
        <f t="shared" ref="E114:E117" si="58">IF(ISNUMBER(D114), (D114 - $B114) / $B114, "")</f>
        <v>4.1170097508125676E-2</v>
      </c>
      <c r="F114" s="18">
        <f>IF(ISNUMBER(D114), $B118 * E114, "")</f>
        <v>4117.0097508125673</v>
      </c>
      <c r="G114" s="31">
        <v>19460</v>
      </c>
      <c r="H114" s="32">
        <f t="shared" ref="H114:H117" si="59">IF(ISNUMBER(G114), (G114 - $B114) / $B114, "")</f>
        <v>5.4171180931744313E-2</v>
      </c>
      <c r="I114" s="101">
        <f>IF(ISNUMBER(G114), $B118 * H114, "")</f>
        <v>5417.1180931744311</v>
      </c>
      <c r="J114" s="15">
        <v>18870</v>
      </c>
      <c r="K114" s="32">
        <f t="shared" ref="K114:K117" si="60">IF(ISNUMBER(J114), (J114 - $B114) / $B114, "")</f>
        <v>2.2210184182015168E-2</v>
      </c>
      <c r="L114" s="18">
        <f>IF(ISNUMBER(J114), $B118 * K114, "")</f>
        <v>2221.0184182015169</v>
      </c>
      <c r="M114" s="31">
        <v>19910</v>
      </c>
      <c r="N114" s="32">
        <f t="shared" ref="N114:N117" si="61">IF(ISNUMBER(M114), (M114 - $B114) / $B114, "")</f>
        <v>7.8548212351029253E-2</v>
      </c>
      <c r="O114" s="18">
        <f>IF(ISNUMBER(M114), $B118 * N114, "")</f>
        <v>7854.8212351029251</v>
      </c>
      <c r="Q114" s="239"/>
      <c r="R114" s="239"/>
      <c r="S114" s="239"/>
    </row>
    <row r="115" spans="1:19" ht="17.25" thickBot="1">
      <c r="A115" s="162" t="s">
        <v>80</v>
      </c>
      <c r="B115" s="126">
        <v>793</v>
      </c>
      <c r="C115" s="77">
        <v>2.72020725E-2</v>
      </c>
      <c r="D115" s="15">
        <v>785</v>
      </c>
      <c r="E115" s="32">
        <f t="shared" si="58"/>
        <v>-1.0088272383354351E-2</v>
      </c>
      <c r="F115" s="18">
        <f>IF(ISNUMBER(D115), $B118 * E115, "")</f>
        <v>-1008.827238335435</v>
      </c>
      <c r="G115" s="31">
        <v>782</v>
      </c>
      <c r="H115" s="32">
        <f t="shared" si="59"/>
        <v>-1.3871374527112233E-2</v>
      </c>
      <c r="I115" s="101">
        <f>IF(ISNUMBER(G115), $B118 * H115, "")</f>
        <v>-1387.1374527112232</v>
      </c>
      <c r="J115" s="15">
        <v>770</v>
      </c>
      <c r="K115" s="32">
        <f t="shared" si="60"/>
        <v>-2.9003783102143757E-2</v>
      </c>
      <c r="L115" s="18">
        <f>IF(ISNUMBER(J115), $B118 * K115, "")</f>
        <v>-2900.3783102143757</v>
      </c>
      <c r="M115" s="31">
        <v>769</v>
      </c>
      <c r="N115" s="32">
        <f t="shared" si="61"/>
        <v>-3.0264817150063052E-2</v>
      </c>
      <c r="O115" s="18">
        <f>IF(ISNUMBER(M115), $B118 * N115, "")</f>
        <v>-3026.481715006305</v>
      </c>
      <c r="Q115" s="239"/>
      <c r="R115" s="239"/>
      <c r="S115" s="239"/>
    </row>
    <row r="116" spans="1:19">
      <c r="A116" s="162" t="s">
        <v>268</v>
      </c>
      <c r="B116" s="126">
        <v>30.2</v>
      </c>
      <c r="C116" s="77">
        <v>2.3728813599999999E-2</v>
      </c>
      <c r="D116" s="15">
        <v>28</v>
      </c>
      <c r="E116" s="32">
        <f t="shared" si="58"/>
        <v>-7.2847682119205281E-2</v>
      </c>
      <c r="F116" s="18">
        <f>IF(ISNUMBER(D116), $B118 * E116, "")</f>
        <v>-7284.7682119205283</v>
      </c>
      <c r="G116" s="31">
        <v>26.7</v>
      </c>
      <c r="H116" s="32">
        <f t="shared" si="59"/>
        <v>-0.11589403973509935</v>
      </c>
      <c r="I116" s="101">
        <f>IF(ISNUMBER(G116), $B118 * H116, "")</f>
        <v>-11589.403973509934</v>
      </c>
      <c r="J116" s="15">
        <v>26.4</v>
      </c>
      <c r="K116" s="32">
        <f t="shared" si="60"/>
        <v>-0.12582781456953646</v>
      </c>
      <c r="L116" s="18">
        <f>IF(ISNUMBER(J116), $B118 * K116, "")</f>
        <v>-12582.781456953646</v>
      </c>
      <c r="M116" s="31">
        <v>26.7</v>
      </c>
      <c r="N116" s="32">
        <f t="shared" si="61"/>
        <v>-0.11589403973509935</v>
      </c>
      <c r="O116" s="18">
        <f>IF(ISNUMBER(M116), $B118 * N116, "")</f>
        <v>-11589.403973509934</v>
      </c>
      <c r="Q116" s="228"/>
      <c r="R116" s="229"/>
      <c r="S116" s="230"/>
    </row>
    <row r="117" spans="1:19" ht="17.25" thickBot="1">
      <c r="A117" s="130" t="s">
        <v>212</v>
      </c>
      <c r="B117" s="131">
        <v>58.2</v>
      </c>
      <c r="C117" s="79">
        <v>2.10526316E-2</v>
      </c>
      <c r="D117" s="24">
        <v>58.6</v>
      </c>
      <c r="E117" s="25">
        <f t="shared" si="58"/>
        <v>6.8728522336769515E-3</v>
      </c>
      <c r="F117" s="104">
        <f>IF(ISNUMBER(D117), $B118 * E117, "")</f>
        <v>687.28522336769515</v>
      </c>
      <c r="G117" s="102">
        <v>55.6</v>
      </c>
      <c r="H117" s="25">
        <f t="shared" si="59"/>
        <v>-4.4673539518900365E-2</v>
      </c>
      <c r="I117" s="103">
        <f>IF(ISNUMBER(G117), $B118 * H117, "")</f>
        <v>-4467.3539518900361</v>
      </c>
      <c r="J117" s="24">
        <v>54.8</v>
      </c>
      <c r="K117" s="25">
        <f t="shared" si="60"/>
        <v>-5.8419243986254393E-2</v>
      </c>
      <c r="L117" s="104">
        <f>IF(ISNUMBER(J117), $B118 * K117, "")</f>
        <v>-5841.9243986254396</v>
      </c>
      <c r="M117" s="102">
        <v>54</v>
      </c>
      <c r="N117" s="25">
        <f t="shared" si="61"/>
        <v>-7.2164948453608296E-2</v>
      </c>
      <c r="O117" s="104">
        <f>IF(ISNUMBER(M117), $B118 * N117, "")</f>
        <v>-7216.4948453608295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-8.8576853561888082E-3</v>
      </c>
      <c r="F118" s="28">
        <f>SUM(F98:F117)</f>
        <v>-17715.370712377608</v>
      </c>
      <c r="G118" s="26" t="s">
        <v>301</v>
      </c>
      <c r="H118" s="27">
        <f>IF(COUNT(H98:H117), SUM(H98:H117) / COUNT(H98:H117), 0)</f>
        <v>-3.7036528616813849E-2</v>
      </c>
      <c r="I118" s="28">
        <f>SUM(I98:I117)</f>
        <v>-74073.057233627682</v>
      </c>
      <c r="J118" s="26" t="s">
        <v>301</v>
      </c>
      <c r="K118" s="27">
        <f>IF(COUNT(K98:K117), SUM(K98:K117) / COUNT(K98:K117), 0)</f>
        <v>-6.269675519289071E-2</v>
      </c>
      <c r="L118" s="28">
        <f>SUM(L98:L117)</f>
        <v>-125393.51038578144</v>
      </c>
      <c r="M118" s="26" t="s">
        <v>301</v>
      </c>
      <c r="N118" s="27">
        <f>IF(COUNT(N98:N117), SUM(N98:N117) / COUNT(N98:N117), 0)</f>
        <v>-6.0354437989467768E-2</v>
      </c>
      <c r="O118" s="28">
        <f>SUM(O98:O117)</f>
        <v>-120708.87597893552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220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45310000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3.311624E-4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2021-06-16(수) 오전 00:00</v>
      </c>
      <c r="C123" s="291"/>
      <c r="D123" s="263" t="str">
        <f>TEXT($G$1, "[$-ko-KR]yyyy-mm-dd(ddd) ") &amp; "오후 14:00"</f>
        <v>2021-06-16(수) 오후 14:00</v>
      </c>
      <c r="E123" s="264"/>
      <c r="F123" s="265"/>
      <c r="G123" s="263" t="str">
        <f>TEXT($G$1, "[$-ko-KR]yyyy-mm-dd(ddd) ") &amp; "오후 19:00"</f>
        <v>2021-06-16(수) 오후 19:00</v>
      </c>
      <c r="H123" s="264"/>
      <c r="I123" s="265"/>
      <c r="J123" s="263" t="str">
        <f>TEXT($G$1, "[$-ko-KR]yyyy-mm-dd(ddd) ") &amp; "오후 21:00"</f>
        <v>2021-06-16(수) 오후 21:00</v>
      </c>
      <c r="K123" s="264"/>
      <c r="L123" s="265"/>
      <c r="M123" s="263" t="str">
        <f>TEXT($G$1+1, "[$-ko-KR]yyyy-mm-dd(ddd) ") &amp; "오전 00:00"</f>
        <v>2021-06-17(목)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21" t="s">
        <v>58</v>
      </c>
      <c r="H124" s="222" t="s">
        <v>298</v>
      </c>
      <c r="I124" s="22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218</v>
      </c>
      <c r="B125" s="124">
        <v>6.12</v>
      </c>
      <c r="C125" s="76">
        <v>0</v>
      </c>
      <c r="D125" s="13">
        <v>5.94</v>
      </c>
      <c r="E125" s="14">
        <f>IF(ISNUMBER(D125), (D125 - $B125) / $B125, "")</f>
        <v>-2.9411764705882307E-2</v>
      </c>
      <c r="F125" s="16">
        <f>IF(ISNUMBER(D125), $B145 * E125, "")</f>
        <v>-2941.1764705882306</v>
      </c>
      <c r="G125" s="29">
        <v>5.62</v>
      </c>
      <c r="H125" s="14">
        <f>IF(ISNUMBER(G125), (G125 - $B125) / $B125, "")</f>
        <v>-8.1699346405228759E-2</v>
      </c>
      <c r="I125" s="100">
        <f>IF(ISNUMBER(G125), $B145 * H125, "")</f>
        <v>-8169.9346405228762</v>
      </c>
      <c r="J125" s="13">
        <v>5.46</v>
      </c>
      <c r="K125" s="14">
        <f>IF(ISNUMBER(J125), (J125 - $B125) / $B125, "")</f>
        <v>-0.10784313725490198</v>
      </c>
      <c r="L125" s="16">
        <f>IF(ISNUMBER(J125), $B145 * K125, "")</f>
        <v>-10784.313725490198</v>
      </c>
      <c r="M125" s="29">
        <v>5.55</v>
      </c>
      <c r="N125" s="14">
        <f>IF(ISNUMBER(M125), (M125 - $B125) / $B125, "")</f>
        <v>-9.3137254901960828E-2</v>
      </c>
      <c r="O125" s="16">
        <f>IF(ISNUMBER(M125), $B145 * N125, "")</f>
        <v>-9313.7254901960823</v>
      </c>
      <c r="Q125" s="249"/>
      <c r="R125" s="249"/>
      <c r="S125" s="249"/>
    </row>
    <row r="126" spans="1:19" ht="17.25" thickBot="1">
      <c r="A126" s="162" t="s">
        <v>156</v>
      </c>
      <c r="B126" s="126">
        <v>82.3</v>
      </c>
      <c r="C126" s="77">
        <v>-6.0386473E-3</v>
      </c>
      <c r="D126" s="15">
        <v>83.3</v>
      </c>
      <c r="E126" s="32">
        <f t="shared" ref="E126:E129" si="62">IF(ISNUMBER(D126), (D126 - $B126) / $B126, "")</f>
        <v>1.2150668286755772E-2</v>
      </c>
      <c r="F126" s="18">
        <f>IF(ISNUMBER(D126), $B145 * E126, "")</f>
        <v>1215.0668286755772</v>
      </c>
      <c r="G126" s="31">
        <v>82.3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81.2</v>
      </c>
      <c r="K126" s="32">
        <f t="shared" ref="K126:K129" si="64">IF(ISNUMBER(J126), (J126 - $B126) / $B126, "")</f>
        <v>-1.3365735115431281E-2</v>
      </c>
      <c r="L126" s="18">
        <f>IF(ISNUMBER(J126), $B145 * K126, "")</f>
        <v>-1336.573511543128</v>
      </c>
      <c r="M126" s="31">
        <v>80.7</v>
      </c>
      <c r="N126" s="32">
        <f t="shared" ref="N126:N129" si="65">IF(ISNUMBER(M126), (M126 - $B126) / $B126, "")</f>
        <v>-1.9441069258809167E-2</v>
      </c>
      <c r="O126" s="18">
        <f>IF(ISNUMBER(M126), $B145 * N126, "")</f>
        <v>-1944.1069258809166</v>
      </c>
      <c r="Q126" s="249"/>
      <c r="R126" s="249"/>
      <c r="S126" s="249"/>
    </row>
    <row r="127" spans="1:19" ht="17.25" thickBot="1">
      <c r="A127" s="162" t="s">
        <v>278</v>
      </c>
      <c r="B127" s="126">
        <v>70.7</v>
      </c>
      <c r="C127" s="77">
        <v>-8.4151473000000001E-3</v>
      </c>
      <c r="D127" s="15">
        <v>72</v>
      </c>
      <c r="E127" s="32">
        <f t="shared" si="62"/>
        <v>1.8387553041018346E-2</v>
      </c>
      <c r="F127" s="18">
        <f>IF(ISNUMBER(D127), $B145 * E127, "")</f>
        <v>1838.7553041018346</v>
      </c>
      <c r="G127" s="31">
        <v>70.8</v>
      </c>
      <c r="H127" s="32">
        <f t="shared" si="63"/>
        <v>1.414427157001334E-3</v>
      </c>
      <c r="I127" s="101">
        <f>IF(ISNUMBER(G127), $B145 * H127, "")</f>
        <v>141.44271570013339</v>
      </c>
      <c r="J127" s="15">
        <v>69.900000000000006</v>
      </c>
      <c r="K127" s="32">
        <f t="shared" si="64"/>
        <v>-1.1315417256011274E-2</v>
      </c>
      <c r="L127" s="18">
        <f>IF(ISNUMBER(J127), $B145 * K127, "")</f>
        <v>-1131.5417256011274</v>
      </c>
      <c r="M127" s="31">
        <v>69.3</v>
      </c>
      <c r="N127" s="32">
        <f t="shared" si="65"/>
        <v>-1.9801980198019882E-2</v>
      </c>
      <c r="O127" s="18">
        <f>IF(ISNUMBER(M127), $B145 * N127, "")</f>
        <v>-1980.1980198019883</v>
      </c>
      <c r="Q127" s="239"/>
      <c r="R127" s="239"/>
      <c r="S127" s="239"/>
    </row>
    <row r="128" spans="1:19" ht="17.25" thickBot="1">
      <c r="A128" s="162" t="s">
        <v>230</v>
      </c>
      <c r="B128" s="126">
        <v>93.3</v>
      </c>
      <c r="C128" s="77">
        <v>-8.5015939999999995E-3</v>
      </c>
      <c r="D128" s="15">
        <v>97.5</v>
      </c>
      <c r="E128" s="32">
        <f t="shared" si="62"/>
        <v>4.5016077170418035E-2</v>
      </c>
      <c r="F128" s="18">
        <f>IF(ISNUMBER(D128), $B145 * E128, "")</f>
        <v>4501.6077170418039</v>
      </c>
      <c r="G128" s="31">
        <v>94.4</v>
      </c>
      <c r="H128" s="32">
        <f t="shared" si="63"/>
        <v>1.1789924973204807E-2</v>
      </c>
      <c r="I128" s="101">
        <f>IF(ISNUMBER(G128), $B145 * H128, "")</f>
        <v>1178.9924973204807</v>
      </c>
      <c r="J128" s="15">
        <v>90.7</v>
      </c>
      <c r="K128" s="32">
        <f t="shared" si="64"/>
        <v>-2.7867095391211086E-2</v>
      </c>
      <c r="L128" s="18">
        <f>IF(ISNUMBER(J128), $B145 * K128, "")</f>
        <v>-2786.7095391211087</v>
      </c>
      <c r="M128" s="31">
        <v>89</v>
      </c>
      <c r="N128" s="32">
        <f t="shared" si="65"/>
        <v>-4.6087888531618409E-2</v>
      </c>
      <c r="O128" s="18">
        <f>IF(ISNUMBER(M128), $B145 * N128, "")</f>
        <v>-4608.788853161841</v>
      </c>
      <c r="Q128" s="239"/>
      <c r="R128" s="239"/>
      <c r="S128" s="239"/>
    </row>
    <row r="129" spans="1:19" ht="17.25" thickBot="1">
      <c r="A129" s="163" t="s">
        <v>134</v>
      </c>
      <c r="B129" s="128">
        <v>80.5</v>
      </c>
      <c r="C129" s="78">
        <v>-9.8400984000000004E-3</v>
      </c>
      <c r="D129" s="20">
        <v>81</v>
      </c>
      <c r="E129" s="21">
        <f t="shared" si="62"/>
        <v>6.2111801242236021E-3</v>
      </c>
      <c r="F129" s="22">
        <f>IF(ISNUMBER(D129), $B145 * E129, "")</f>
        <v>621.11801242236015</v>
      </c>
      <c r="G129" s="30">
        <v>80.5</v>
      </c>
      <c r="H129" s="21">
        <f t="shared" si="63"/>
        <v>0</v>
      </c>
      <c r="I129" s="105">
        <f>IF(ISNUMBER(G129), $B145 * H129, "")</f>
        <v>0</v>
      </c>
      <c r="J129" s="20">
        <v>77.900000000000006</v>
      </c>
      <c r="K129" s="21">
        <f t="shared" si="64"/>
        <v>-3.2298136645962663E-2</v>
      </c>
      <c r="L129" s="22">
        <f>IF(ISNUMBER(J129), $B145 * K129, "")</f>
        <v>-3229.8136645962663</v>
      </c>
      <c r="M129" s="30">
        <v>78.3</v>
      </c>
      <c r="N129" s="21">
        <f t="shared" si="65"/>
        <v>-2.7329192546583888E-2</v>
      </c>
      <c r="O129" s="22">
        <f>IF(ISNUMBER(M129), $B145 * N129, "")</f>
        <v>-2732.9192546583886</v>
      </c>
      <c r="Q129" s="239"/>
      <c r="R129" s="239"/>
      <c r="S129" s="239"/>
    </row>
    <row r="130" spans="1:19" ht="17.25" thickBot="1">
      <c r="A130" s="162" t="s">
        <v>126</v>
      </c>
      <c r="B130" s="129">
        <v>25.4</v>
      </c>
      <c r="C130" s="80">
        <v>-1.16731518E-2</v>
      </c>
      <c r="D130" s="106">
        <v>25.7</v>
      </c>
      <c r="E130" s="107">
        <f>IF(ISNUMBER(D130), (D130 - $B130) / $B130, "")</f>
        <v>1.1811023622047273E-2</v>
      </c>
      <c r="F130" s="108">
        <f>IF(ISNUMBER(D130), $B145 * E130, "")</f>
        <v>1181.1023622047273</v>
      </c>
      <c r="G130" s="109">
        <v>25.3</v>
      </c>
      <c r="H130" s="107">
        <f>IF(ISNUMBER(G130), (G130 - $B130) / $B130, "")</f>
        <v>-3.9370078740156647E-3</v>
      </c>
      <c r="I130" s="110">
        <f>IF(ISNUMBER(G130), $B145 * H130, "")</f>
        <v>-393.70078740156646</v>
      </c>
      <c r="J130" s="106">
        <v>24.4</v>
      </c>
      <c r="K130" s="107">
        <f>IF(ISNUMBER(J130), (J130 - $B130) / $B130, "")</f>
        <v>-3.937007874015748E-2</v>
      </c>
      <c r="L130" s="108">
        <f>IF(ISNUMBER(J130), $B145 * K130, "")</f>
        <v>-3937.0078740157478</v>
      </c>
      <c r="M130" s="109">
        <v>23.9</v>
      </c>
      <c r="N130" s="107">
        <f>IF(ISNUMBER(M130), (M130 - $B130) / $B130, "")</f>
        <v>-5.9055118110236227E-2</v>
      </c>
      <c r="O130" s="108">
        <f>IF(ISNUMBER(M130), $B145 * N130, "")</f>
        <v>-5905.5118110236226</v>
      </c>
      <c r="Q130" s="239"/>
      <c r="R130" s="239"/>
      <c r="S130" s="239"/>
    </row>
    <row r="131" spans="1:19" ht="17.25" thickBot="1">
      <c r="A131" s="162" t="s">
        <v>100</v>
      </c>
      <c r="B131" s="126">
        <v>4</v>
      </c>
      <c r="C131" s="77">
        <v>-1.47783251E-2</v>
      </c>
      <c r="D131" s="15">
        <v>3.99</v>
      </c>
      <c r="E131" s="32">
        <f t="shared" ref="E131:E134" si="66">IF(ISNUMBER(D131), (D131 - $B131) / $B131, "")</f>
        <v>-2.4999999999999467E-3</v>
      </c>
      <c r="F131" s="18">
        <f>IF(ISNUMBER(D131), $B145 * E131, "")</f>
        <v>-249.99999999999466</v>
      </c>
      <c r="G131" s="31">
        <v>3.96</v>
      </c>
      <c r="H131" s="32">
        <f t="shared" ref="H131:H134" si="67">IF(ISNUMBER(G131), (G131 - $B131) / $B131, "")</f>
        <v>-1.0000000000000009E-2</v>
      </c>
      <c r="I131" s="101">
        <f>IF(ISNUMBER(G131), $B145 * H131, "")</f>
        <v>-1000.0000000000009</v>
      </c>
      <c r="J131" s="15">
        <v>3.9</v>
      </c>
      <c r="K131" s="32">
        <f t="shared" ref="K131:K134" si="68">IF(ISNUMBER(J131), (J131 - $B131) / $B131, "")</f>
        <v>-2.5000000000000022E-2</v>
      </c>
      <c r="L131" s="18">
        <f>IF(ISNUMBER(J131), $B145 * K131, "")</f>
        <v>-2500.0000000000023</v>
      </c>
      <c r="M131" s="31">
        <v>3.89</v>
      </c>
      <c r="N131" s="32">
        <f t="shared" ref="N131:N134" si="69">IF(ISNUMBER(M131), (M131 - $B131) / $B131, "")</f>
        <v>-2.7499999999999969E-2</v>
      </c>
      <c r="O131" s="18">
        <f>IF(ISNUMBER(M131), $B145 * N131, "")</f>
        <v>-2749.9999999999968</v>
      </c>
      <c r="Q131" s="239"/>
      <c r="R131" s="239"/>
      <c r="S131" s="239"/>
    </row>
    <row r="132" spans="1:19" ht="17.25" thickBot="1">
      <c r="A132" s="162" t="s">
        <v>152</v>
      </c>
      <c r="B132" s="126">
        <v>18.3</v>
      </c>
      <c r="C132" s="77">
        <v>-1.6129032299999999E-2</v>
      </c>
      <c r="D132" s="15">
        <v>18.3</v>
      </c>
      <c r="E132" s="32">
        <f t="shared" si="66"/>
        <v>0</v>
      </c>
      <c r="F132" s="18">
        <f>IF(ISNUMBER(D132), $B145 * E132, "")</f>
        <v>0</v>
      </c>
      <c r="G132" s="31">
        <v>18.100000000000001</v>
      </c>
      <c r="H132" s="32">
        <f t="shared" si="67"/>
        <v>-1.092896174863384E-2</v>
      </c>
      <c r="I132" s="101">
        <f>IF(ISNUMBER(G132), $B145 * H132, "")</f>
        <v>-1092.896174863384</v>
      </c>
      <c r="J132" s="15">
        <v>17.7</v>
      </c>
      <c r="K132" s="32">
        <f t="shared" si="68"/>
        <v>-3.2786885245901717E-2</v>
      </c>
      <c r="L132" s="18">
        <f>IF(ISNUMBER(J132), $B145 * K132, "")</f>
        <v>-3278.6885245901717</v>
      </c>
      <c r="M132" s="31">
        <v>17.5</v>
      </c>
      <c r="N132" s="32">
        <f t="shared" si="69"/>
        <v>-4.3715846994535554E-2</v>
      </c>
      <c r="O132" s="18">
        <f>IF(ISNUMBER(M132), $B145 * N132, "")</f>
        <v>-4371.584699453555</v>
      </c>
      <c r="Q132" s="239"/>
      <c r="R132" s="239"/>
      <c r="S132" s="239"/>
    </row>
    <row r="133" spans="1:19" ht="17.25" thickBot="1">
      <c r="A133" s="162" t="s">
        <v>260</v>
      </c>
      <c r="B133" s="126">
        <v>59.1</v>
      </c>
      <c r="C133" s="77">
        <v>-1.6638935099999998E-2</v>
      </c>
      <c r="D133" s="15">
        <v>59.3</v>
      </c>
      <c r="E133" s="32">
        <f t="shared" si="66"/>
        <v>3.3840947546530582E-3</v>
      </c>
      <c r="F133" s="18">
        <f>IF(ISNUMBER(D133), $B145 * E133, "")</f>
        <v>338.40947546530583</v>
      </c>
      <c r="G133" s="31">
        <v>58.6</v>
      </c>
      <c r="H133" s="32">
        <f t="shared" si="67"/>
        <v>-8.4602368866328256E-3</v>
      </c>
      <c r="I133" s="101">
        <f>IF(ISNUMBER(G133), $B145 * H133, "")</f>
        <v>-846.02368866328254</v>
      </c>
      <c r="J133" s="15">
        <v>57.3</v>
      </c>
      <c r="K133" s="32">
        <f t="shared" si="68"/>
        <v>-3.0456852791878243E-2</v>
      </c>
      <c r="L133" s="18">
        <f>IF(ISNUMBER(J133), $B145 * K133, "")</f>
        <v>-3045.6852791878241</v>
      </c>
      <c r="M133" s="31">
        <v>56.6</v>
      </c>
      <c r="N133" s="32">
        <f t="shared" si="69"/>
        <v>-4.2301184433164128E-2</v>
      </c>
      <c r="O133" s="18">
        <f>IF(ISNUMBER(M133), $B145 * N133, "")</f>
        <v>-4230.1184433164126</v>
      </c>
      <c r="Q133" s="33"/>
      <c r="R133" s="33"/>
    </row>
    <row r="134" spans="1:19" ht="17.25" thickBot="1">
      <c r="A134" s="130" t="s">
        <v>168</v>
      </c>
      <c r="B134" s="131">
        <v>84.2</v>
      </c>
      <c r="C134" s="79">
        <v>-1.86480186E-2</v>
      </c>
      <c r="D134" s="24">
        <v>85</v>
      </c>
      <c r="E134" s="25">
        <f t="shared" si="66"/>
        <v>9.5011876484560227E-3</v>
      </c>
      <c r="F134" s="104">
        <f>IF(ISNUMBER(D134), $B145 * E134, "")</f>
        <v>950.1187648456023</v>
      </c>
      <c r="G134" s="102">
        <v>84</v>
      </c>
      <c r="H134" s="25">
        <f t="shared" si="67"/>
        <v>-2.3752969121140478E-3</v>
      </c>
      <c r="I134" s="103">
        <f>IF(ISNUMBER(G134), $B145 * H134, "")</f>
        <v>-237.52969121140478</v>
      </c>
      <c r="J134" s="24">
        <v>82.6</v>
      </c>
      <c r="K134" s="25">
        <f t="shared" si="68"/>
        <v>-1.9002375296912215E-2</v>
      </c>
      <c r="L134" s="104">
        <f>IF(ISNUMBER(J134), $B145 * K134, "")</f>
        <v>-1900.2375296912217</v>
      </c>
      <c r="M134" s="102">
        <v>82</v>
      </c>
      <c r="N134" s="25">
        <f t="shared" si="69"/>
        <v>-2.6128266033254188E-2</v>
      </c>
      <c r="O134" s="104">
        <f>IF(ISNUMBER(M134), $B145 * N134, "")</f>
        <v>-2612.826603325419</v>
      </c>
      <c r="Q134" s="240"/>
      <c r="R134" s="241"/>
      <c r="S134" s="242"/>
    </row>
    <row r="135" spans="1:19">
      <c r="A135" s="161" t="s">
        <v>240</v>
      </c>
      <c r="B135" s="124">
        <v>88.9</v>
      </c>
      <c r="C135" s="76">
        <v>-1.8763796900000001E-2</v>
      </c>
      <c r="D135" s="13">
        <v>93.5</v>
      </c>
      <c r="E135" s="14">
        <f>IF(ISNUMBER(D135), (D135 - $B135) / $B135, "")</f>
        <v>5.1743532058492622E-2</v>
      </c>
      <c r="F135" s="16">
        <f>IF(ISNUMBER(D135), $B145 * E135, "")</f>
        <v>5174.3532058492619</v>
      </c>
      <c r="G135" s="29">
        <v>91</v>
      </c>
      <c r="H135" s="14">
        <f>IF(ISNUMBER(G135), (G135 - $B135) / $B135, "")</f>
        <v>2.3622047244094422E-2</v>
      </c>
      <c r="I135" s="100">
        <f>IF(ISNUMBER(G135), $B145 * H135, "")</f>
        <v>2362.2047244094424</v>
      </c>
      <c r="J135" s="13">
        <v>88.2</v>
      </c>
      <c r="K135" s="14">
        <f>IF(ISNUMBER(J135), (J135 - $B135) / $B135, "")</f>
        <v>-7.8740157480315272E-3</v>
      </c>
      <c r="L135" s="16">
        <f>IF(ISNUMBER(J135), $B145 * K135, "")</f>
        <v>-787.4015748031527</v>
      </c>
      <c r="M135" s="29">
        <v>88.5</v>
      </c>
      <c r="N135" s="14">
        <f>IF(ISNUMBER(M135), (M135 - $B135) / $B135, "")</f>
        <v>-4.4994375703037758E-3</v>
      </c>
      <c r="O135" s="16">
        <f>IF(ISNUMBER(M135), $B145 * N135, "")</f>
        <v>-449.94375703037758</v>
      </c>
      <c r="Q135" s="243"/>
      <c r="R135" s="244"/>
      <c r="S135" s="245"/>
    </row>
    <row r="136" spans="1:19" ht="17.25" thickBot="1">
      <c r="A136" s="162" t="s">
        <v>186</v>
      </c>
      <c r="B136" s="126">
        <v>14.7</v>
      </c>
      <c r="C136" s="77">
        <v>-0.02</v>
      </c>
      <c r="D136" s="15">
        <v>15.3</v>
      </c>
      <c r="E136" s="32">
        <f t="shared" ref="E136:E139" si="70">IF(ISNUMBER(D136), (D136 - $B136) / $B136, "")</f>
        <v>4.0816326530612346E-2</v>
      </c>
      <c r="F136" s="18">
        <f>IF(ISNUMBER(D136), $B145 * E136, "")</f>
        <v>4081.6326530612346</v>
      </c>
      <c r="G136" s="31">
        <v>14.8</v>
      </c>
      <c r="H136" s="32">
        <f t="shared" ref="H136:H139" si="71">IF(ISNUMBER(G136), (G136 - $B136) / $B136, "")</f>
        <v>6.802721088435471E-3</v>
      </c>
      <c r="I136" s="101">
        <f>IF(ISNUMBER(G136), $B145 * H136, "")</f>
        <v>680.27210884354713</v>
      </c>
      <c r="J136" s="15">
        <v>14.3</v>
      </c>
      <c r="K136" s="32">
        <f t="shared" ref="K136:K139" si="72">IF(ISNUMBER(J136), (J136 - $B136) / $B136, "")</f>
        <v>-2.7210884353741402E-2</v>
      </c>
      <c r="L136" s="18">
        <f>IF(ISNUMBER(J136), $B145 * K136, "")</f>
        <v>-2721.0884353741403</v>
      </c>
      <c r="M136" s="31">
        <v>14.3</v>
      </c>
      <c r="N136" s="32">
        <f t="shared" ref="N136:N139" si="73">IF(ISNUMBER(M136), (M136 - $B136) / $B136, "")</f>
        <v>-2.7210884353741402E-2</v>
      </c>
      <c r="O136" s="18">
        <f>IF(ISNUMBER(M136), $B145 * N136, "")</f>
        <v>-2721.0884353741403</v>
      </c>
      <c r="Q136" s="246"/>
      <c r="R136" s="247"/>
      <c r="S136" s="248"/>
    </row>
    <row r="137" spans="1:19" ht="17.25" thickBot="1">
      <c r="A137" s="162" t="s">
        <v>72</v>
      </c>
      <c r="B137" s="126">
        <v>19.100000000000001</v>
      </c>
      <c r="C137" s="77">
        <v>-2.0512820500000001E-2</v>
      </c>
      <c r="D137" s="15">
        <v>19.399999999999999</v>
      </c>
      <c r="E137" s="32">
        <f t="shared" si="70"/>
        <v>1.5706806282722363E-2</v>
      </c>
      <c r="F137" s="18">
        <f>IF(ISNUMBER(D137), $B145 * E137, "")</f>
        <v>1570.6806282722364</v>
      </c>
      <c r="G137" s="31">
        <v>19.100000000000001</v>
      </c>
      <c r="H137" s="32">
        <f t="shared" si="71"/>
        <v>0</v>
      </c>
      <c r="I137" s="101">
        <f>IF(ISNUMBER(G137), $B145 * H137, "")</f>
        <v>0</v>
      </c>
      <c r="J137" s="15">
        <v>18.7</v>
      </c>
      <c r="K137" s="32">
        <f t="shared" si="72"/>
        <v>-2.094240837696346E-2</v>
      </c>
      <c r="L137" s="18">
        <f>IF(ISNUMBER(J137), $B145 * K137, "")</f>
        <v>-2094.2408376963458</v>
      </c>
      <c r="M137" s="31">
        <v>18.5</v>
      </c>
      <c r="N137" s="32">
        <f t="shared" si="73"/>
        <v>-3.1413612565445101E-2</v>
      </c>
      <c r="O137" s="18">
        <f>IF(ISNUMBER(M137), $B145 * N137, "")</f>
        <v>-3141.3612565445101</v>
      </c>
      <c r="Q137" s="239"/>
      <c r="R137" s="239"/>
      <c r="S137" s="239"/>
    </row>
    <row r="138" spans="1:19" ht="17.25" thickBot="1">
      <c r="A138" s="162" t="s">
        <v>202</v>
      </c>
      <c r="B138" s="126">
        <v>90</v>
      </c>
      <c r="C138" s="77">
        <v>-2.1739130400000001E-2</v>
      </c>
      <c r="D138" s="15">
        <v>93.1</v>
      </c>
      <c r="E138" s="32">
        <f t="shared" si="70"/>
        <v>3.4444444444444382E-2</v>
      </c>
      <c r="F138" s="18">
        <f>IF(ISNUMBER(D138), $B145 * E138, "")</f>
        <v>3444.444444444438</v>
      </c>
      <c r="G138" s="31">
        <v>90.1</v>
      </c>
      <c r="H138" s="32">
        <f t="shared" si="71"/>
        <v>1.111111111111048E-3</v>
      </c>
      <c r="I138" s="101">
        <f>IF(ISNUMBER(G138), $B145 * H138, "")</f>
        <v>111.1111111111048</v>
      </c>
      <c r="J138" s="15">
        <v>87.8</v>
      </c>
      <c r="K138" s="32">
        <f t="shared" si="72"/>
        <v>-2.4444444444444477E-2</v>
      </c>
      <c r="L138" s="18">
        <f>IF(ISNUMBER(J138), $B145 * K138, "")</f>
        <v>-2444.4444444444475</v>
      </c>
      <c r="M138" s="31">
        <v>87.8</v>
      </c>
      <c r="N138" s="32">
        <f t="shared" si="73"/>
        <v>-2.4444444444444477E-2</v>
      </c>
      <c r="O138" s="18">
        <f>IF(ISNUMBER(M138), $B145 * N138, "")</f>
        <v>-2444.4444444444475</v>
      </c>
      <c r="Q138" s="249"/>
      <c r="R138" s="249"/>
      <c r="S138" s="249"/>
    </row>
    <row r="139" spans="1:19" ht="17.25" thickBot="1">
      <c r="A139" s="163" t="s">
        <v>220</v>
      </c>
      <c r="B139" s="128">
        <v>9.9600000000000009</v>
      </c>
      <c r="C139" s="78">
        <v>-2.35294118E-2</v>
      </c>
      <c r="D139" s="20">
        <v>10</v>
      </c>
      <c r="E139" s="21">
        <f t="shared" si="70"/>
        <v>4.0160642570280262E-3</v>
      </c>
      <c r="F139" s="22">
        <f>IF(ISNUMBER(D139), $B145 * E139, "")</f>
        <v>401.6064257028026</v>
      </c>
      <c r="G139" s="30">
        <v>9.84</v>
      </c>
      <c r="H139" s="21">
        <f t="shared" si="71"/>
        <v>-1.2048192771084437E-2</v>
      </c>
      <c r="I139" s="105">
        <f>IF(ISNUMBER(G139), $B145 * H139, "")</f>
        <v>-1204.8192771084437</v>
      </c>
      <c r="J139" s="20">
        <v>9.56</v>
      </c>
      <c r="K139" s="21">
        <f t="shared" si="72"/>
        <v>-4.0160642570281159E-2</v>
      </c>
      <c r="L139" s="22">
        <f>IF(ISNUMBER(J139), $B145 * K139, "")</f>
        <v>-4016.0642570281161</v>
      </c>
      <c r="M139" s="30">
        <v>9.5299999999999994</v>
      </c>
      <c r="N139" s="21">
        <f t="shared" si="73"/>
        <v>-4.3172690763052357E-2</v>
      </c>
      <c r="O139" s="22">
        <f>IF(ISNUMBER(M139), $B145 * N139, "")</f>
        <v>-4317.269076305236</v>
      </c>
      <c r="Q139" s="249"/>
      <c r="R139" s="249"/>
      <c r="S139" s="249"/>
    </row>
    <row r="140" spans="1:19" ht="17.25" thickBot="1">
      <c r="A140" s="162" t="s">
        <v>65</v>
      </c>
      <c r="B140" s="129">
        <v>32.799999999999997</v>
      </c>
      <c r="C140" s="80">
        <v>-2.67062315E-2</v>
      </c>
      <c r="D140" s="106">
        <v>32.799999999999997</v>
      </c>
      <c r="E140" s="107">
        <f>IF(ISNUMBER(D140), (D140 - $B140) / $B140, "")</f>
        <v>0</v>
      </c>
      <c r="F140" s="108">
        <f>IF(ISNUMBER(D140), $B145 * E140, "")</f>
        <v>0</v>
      </c>
      <c r="G140" s="109">
        <v>32.299999999999997</v>
      </c>
      <c r="H140" s="107">
        <f>IF(ISNUMBER(G140), (G140 - $B140) / $B140, "")</f>
        <v>-1.5243902439024392E-2</v>
      </c>
      <c r="I140" s="110">
        <f>IF(ISNUMBER(G140), $B145 * H140, "")</f>
        <v>-1524.3902439024391</v>
      </c>
      <c r="J140" s="106">
        <v>32.200000000000003</v>
      </c>
      <c r="K140" s="107">
        <f>IF(ISNUMBER(J140), (J140 - $B140) / $B140, "")</f>
        <v>-1.8292682926829097E-2</v>
      </c>
      <c r="L140" s="108">
        <f>IF(ISNUMBER(J140), $B145 * K140, "")</f>
        <v>-1829.2682926829098</v>
      </c>
      <c r="M140" s="109">
        <v>32</v>
      </c>
      <c r="N140" s="107">
        <f>IF(ISNUMBER(M140), (M140 - $B140) / $B140, "")</f>
        <v>-2.4390243902438939E-2</v>
      </c>
      <c r="O140" s="108">
        <f>IF(ISNUMBER(M140), $B145 * N140, "")</f>
        <v>-2439.0243902438938</v>
      </c>
      <c r="Q140" s="239"/>
      <c r="R140" s="239"/>
      <c r="S140" s="239"/>
    </row>
    <row r="141" spans="1:19" ht="17.25" thickBot="1">
      <c r="A141" s="162" t="s">
        <v>148</v>
      </c>
      <c r="B141" s="126">
        <v>98.2</v>
      </c>
      <c r="C141" s="77">
        <v>-2.77227723E-2</v>
      </c>
      <c r="D141" s="15">
        <v>97.5</v>
      </c>
      <c r="E141" s="32">
        <f t="shared" ref="E141:E144" si="74">IF(ISNUMBER(D141), (D141 - $B141) / $B141, "")</f>
        <v>-7.1283095723014547E-3</v>
      </c>
      <c r="F141" s="18">
        <f>IF(ISNUMBER(D141), $B145 * E141, "")</f>
        <v>-712.83095723014549</v>
      </c>
      <c r="G141" s="31">
        <v>95.9</v>
      </c>
      <c r="H141" s="32">
        <f t="shared" ref="H141:H144" si="75">IF(ISNUMBER(G141), (G141 - $B141) / $B141, "")</f>
        <v>-2.3421588594704654E-2</v>
      </c>
      <c r="I141" s="101">
        <f>IF(ISNUMBER(G141), $B145 * H141, "")</f>
        <v>-2342.1588594704654</v>
      </c>
      <c r="J141" s="15">
        <v>93.9</v>
      </c>
      <c r="K141" s="32">
        <f t="shared" ref="K141:K144" si="76">IF(ISNUMBER(J141), (J141 - $B141) / $B141, "")</f>
        <v>-4.3788187372708724E-2</v>
      </c>
      <c r="L141" s="18">
        <f>IF(ISNUMBER(J141), $B145 * K141, "")</f>
        <v>-4378.8187372708726</v>
      </c>
      <c r="M141" s="31">
        <v>94.5</v>
      </c>
      <c r="N141" s="32">
        <f t="shared" ref="N141:N144" si="77">IF(ISNUMBER(M141), (M141 - $B141) / $B141, "")</f>
        <v>-3.7678207739307565E-2</v>
      </c>
      <c r="O141" s="18">
        <f>IF(ISNUMBER(M141), $B145 * N141, "")</f>
        <v>-3767.8207739307563</v>
      </c>
      <c r="Q141" s="239"/>
      <c r="R141" s="239"/>
      <c r="S141" s="239"/>
    </row>
    <row r="142" spans="1:19" ht="17.25" thickBot="1">
      <c r="A142" s="162" t="s">
        <v>264</v>
      </c>
      <c r="B142" s="126">
        <v>74.5</v>
      </c>
      <c r="C142" s="77">
        <v>-3.1209362800000001E-2</v>
      </c>
      <c r="D142" s="15">
        <v>75</v>
      </c>
      <c r="E142" s="32">
        <f t="shared" si="74"/>
        <v>6.7114093959731542E-3</v>
      </c>
      <c r="F142" s="18">
        <f>IF(ISNUMBER(D142), $B145 * E142, "")</f>
        <v>671.14093959731542</v>
      </c>
      <c r="G142" s="31">
        <v>73.5</v>
      </c>
      <c r="H142" s="32">
        <f t="shared" si="75"/>
        <v>-1.3422818791946308E-2</v>
      </c>
      <c r="I142" s="101">
        <f>IF(ISNUMBER(G142), $B145 * H142, "")</f>
        <v>-1342.2818791946308</v>
      </c>
      <c r="J142" s="15">
        <v>71.099999999999994</v>
      </c>
      <c r="K142" s="32">
        <f t="shared" si="76"/>
        <v>-4.5637583892617524E-2</v>
      </c>
      <c r="L142" s="18">
        <f>IF(ISNUMBER(J142), $B145 * K142, "")</f>
        <v>-4563.7583892617522</v>
      </c>
      <c r="M142" s="31">
        <v>71.400000000000006</v>
      </c>
      <c r="N142" s="32">
        <f t="shared" si="77"/>
        <v>-4.1610738255033482E-2</v>
      </c>
      <c r="O142" s="18">
        <f>IF(ISNUMBER(M142), $B145 * N142, "")</f>
        <v>-4161.0738255033484</v>
      </c>
      <c r="Q142" s="239"/>
      <c r="R142" s="239"/>
      <c r="S142" s="239"/>
    </row>
    <row r="143" spans="1:19">
      <c r="A143" s="162" t="s">
        <v>208</v>
      </c>
      <c r="B143" s="126">
        <v>98.4</v>
      </c>
      <c r="C143" s="77">
        <v>-3.5294117600000001E-2</v>
      </c>
      <c r="D143" s="15">
        <v>97.4</v>
      </c>
      <c r="E143" s="32">
        <f t="shared" si="74"/>
        <v>-1.016260162601626E-2</v>
      </c>
      <c r="F143" s="18">
        <f>IF(ISNUMBER(D143), $B145 * E143, "")</f>
        <v>-1016.260162601626</v>
      </c>
      <c r="G143" s="31">
        <v>92.6</v>
      </c>
      <c r="H143" s="32">
        <f t="shared" si="75"/>
        <v>-5.8943089430894421E-2</v>
      </c>
      <c r="I143" s="101">
        <f>IF(ISNUMBER(G143), $B145 * H143, "")</f>
        <v>-5894.3089430894424</v>
      </c>
      <c r="J143" s="15">
        <v>88.9</v>
      </c>
      <c r="K143" s="32">
        <f t="shared" si="76"/>
        <v>-9.6544715447154469E-2</v>
      </c>
      <c r="L143" s="18">
        <f>IF(ISNUMBER(J143), $B145 * K143, "")</f>
        <v>-9654.4715447154467</v>
      </c>
      <c r="M143" s="31">
        <v>89.4</v>
      </c>
      <c r="N143" s="32">
        <f t="shared" si="77"/>
        <v>-9.1463414634146339E-2</v>
      </c>
      <c r="O143" s="18">
        <f>IF(ISNUMBER(M143), $B145 * N143, "")</f>
        <v>-9146.3414634146338</v>
      </c>
      <c r="Q143" s="228"/>
      <c r="R143" s="229"/>
      <c r="S143" s="230"/>
    </row>
    <row r="144" spans="1:19" ht="17.25" thickBot="1">
      <c r="A144" s="130" t="s">
        <v>232</v>
      </c>
      <c r="B144" s="131">
        <v>92.6</v>
      </c>
      <c r="C144" s="79">
        <v>-3.8421599200000003E-2</v>
      </c>
      <c r="D144" s="24">
        <v>109</v>
      </c>
      <c r="E144" s="25">
        <f t="shared" si="74"/>
        <v>0.17710583153347739</v>
      </c>
      <c r="F144" s="104">
        <f>IF(ISNUMBER(D144), $B145 * E144, "")</f>
        <v>17710.583153347739</v>
      </c>
      <c r="G144" s="102">
        <v>106</v>
      </c>
      <c r="H144" s="25">
        <f t="shared" si="75"/>
        <v>0.14470842332613398</v>
      </c>
      <c r="I144" s="103">
        <f>IF(ISNUMBER(G144), $B145 * H144, "")</f>
        <v>14470.842332613398</v>
      </c>
      <c r="J144" s="24">
        <v>103</v>
      </c>
      <c r="K144" s="25">
        <f t="shared" si="76"/>
        <v>0.11231101511879056</v>
      </c>
      <c r="L144" s="104">
        <f>IF(ISNUMBER(J144), $B145 * K144, "")</f>
        <v>11231.101511879056</v>
      </c>
      <c r="M144" s="102">
        <v>102</v>
      </c>
      <c r="N144" s="25">
        <f t="shared" si="77"/>
        <v>0.1015118790496761</v>
      </c>
      <c r="O144" s="104">
        <f>IF(ISNUMBER(M144), $B145 * N144, "")</f>
        <v>10151.18790496761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1.9390176162306122E-2</v>
      </c>
      <c r="F145" s="28">
        <f>SUM(F125:F144)</f>
        <v>38780.352324612242</v>
      </c>
      <c r="G145" s="26" t="s">
        <v>301</v>
      </c>
      <c r="H145" s="27">
        <f>IF(COUNT(H125:H144), SUM(H125:H144) / COUNT(H125:H144), 0)</f>
        <v>-2.5515893477149137E-3</v>
      </c>
      <c r="I145" s="28">
        <f>SUM(I125:I144)</f>
        <v>-5103.1786954298277</v>
      </c>
      <c r="J145" s="26" t="s">
        <v>301</v>
      </c>
      <c r="K145" s="27">
        <f>IF(COUNT(K125:K144), SUM(K125:K144) / COUNT(K125:K144), 0)</f>
        <v>-2.7594513187617464E-2</v>
      </c>
      <c r="L145" s="28">
        <f>SUM(L125:L144)</f>
        <v>-55189.026375234927</v>
      </c>
      <c r="M145" s="26" t="s">
        <v>301</v>
      </c>
      <c r="N145" s="27">
        <f>IF(COUNT(N125:N144), SUM(N125:N144) / COUNT(N125:N144), 0)</f>
        <v>-3.1443479809320982E-2</v>
      </c>
      <c r="O145" s="28">
        <f>SUM(O125:O144)</f>
        <v>-62886.959618641951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220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45310000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3.311624E-4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2021-06-16(수) 오전 00:00</v>
      </c>
      <c r="C150" s="291"/>
      <c r="D150" s="263" t="str">
        <f>TEXT($G$1, "[$-ko-KR]yyyy-mm-dd(ddd) ") &amp; "오후 14:00"</f>
        <v>2021-06-16(수) 오후 14:00</v>
      </c>
      <c r="E150" s="264"/>
      <c r="F150" s="265"/>
      <c r="G150" s="263" t="str">
        <f>TEXT($G$1, "[$-ko-KR]yyyy-mm-dd(ddd) ") &amp; "오후 19:00"</f>
        <v>2021-06-16(수) 오후 19:00</v>
      </c>
      <c r="H150" s="264"/>
      <c r="I150" s="265"/>
      <c r="J150" s="263" t="str">
        <f>TEXT($G$1, "[$-ko-KR]yyyy-mm-dd(ddd) ") &amp; "오후 21:00"</f>
        <v>2021-06-16(수) 오후 21:00</v>
      </c>
      <c r="K150" s="264"/>
      <c r="L150" s="265"/>
      <c r="M150" s="263" t="str">
        <f>TEXT($G$1+1, "[$-ko-KR]yyyy-mm-dd(ddd) ") &amp; "오전 00:00"</f>
        <v>2021-06-17(목)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21" t="s">
        <v>58</v>
      </c>
      <c r="H151" s="222" t="s">
        <v>298</v>
      </c>
      <c r="I151" s="22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182</v>
      </c>
      <c r="B152" s="124">
        <v>234</v>
      </c>
      <c r="C152" s="76">
        <v>-1.6806722699999999E-2</v>
      </c>
      <c r="D152" s="13">
        <v>234</v>
      </c>
      <c r="E152" s="14">
        <f>IF(ISNUMBER(D152), (D152 - $B152) / $B152, "")</f>
        <v>0</v>
      </c>
      <c r="F152" s="16">
        <f>IF(ISNUMBER(D152), $B172 * E152, "")</f>
        <v>0</v>
      </c>
      <c r="G152" s="29">
        <v>232</v>
      </c>
      <c r="H152" s="14">
        <f>IF(ISNUMBER(G152), (G152 - $B152) / $B152, "")</f>
        <v>-8.5470085470085479E-3</v>
      </c>
      <c r="I152" s="100">
        <f>IF(ISNUMBER(G152), $B172 * H152, "")</f>
        <v>-854.70085470085473</v>
      </c>
      <c r="J152" s="13">
        <v>227</v>
      </c>
      <c r="K152" s="14">
        <f>IF(ISNUMBER(J152), (J152 - $B152) / $B152, "")</f>
        <v>-2.9914529914529916E-2</v>
      </c>
      <c r="L152" s="16">
        <f>IF(ISNUMBER(J152), $B172 * K152, "")</f>
        <v>-2991.4529914529917</v>
      </c>
      <c r="M152" s="29">
        <v>228</v>
      </c>
      <c r="N152" s="14">
        <f>IF(ISNUMBER(M152), (M152 - $B152) / $B152, "")</f>
        <v>-2.564102564102564E-2</v>
      </c>
      <c r="O152" s="16">
        <f>IF(ISNUMBER(M152), $B172 * N152, "")</f>
        <v>-2564.102564102564</v>
      </c>
      <c r="Q152" s="249"/>
      <c r="R152" s="249"/>
      <c r="S152" s="249"/>
    </row>
    <row r="153" spans="1:19" ht="17.25" thickBot="1">
      <c r="A153" s="162" t="s">
        <v>61</v>
      </c>
      <c r="B153" s="126">
        <v>802</v>
      </c>
      <c r="C153" s="77">
        <v>-1.7156862700000001E-2</v>
      </c>
      <c r="D153" s="15">
        <v>816</v>
      </c>
      <c r="E153" s="32">
        <f t="shared" ref="E153:E156" si="78">IF(ISNUMBER(D153), (D153 - $B153) / $B153, "")</f>
        <v>1.7456359102244388E-2</v>
      </c>
      <c r="F153" s="18">
        <f>IF(ISNUMBER(D153), $B172 * E153, "")</f>
        <v>1745.6359102244387</v>
      </c>
      <c r="G153" s="31">
        <v>837</v>
      </c>
      <c r="H153" s="32">
        <f t="shared" ref="H153:H156" si="79">IF(ISNUMBER(G153), (G153 - $B153) / $B153, "")</f>
        <v>4.3640897755610975E-2</v>
      </c>
      <c r="I153" s="101">
        <f>IF(ISNUMBER(G153), $B172 * H153, "")</f>
        <v>4364.0897755610977</v>
      </c>
      <c r="J153" s="15">
        <v>807</v>
      </c>
      <c r="K153" s="32">
        <f t="shared" ref="K153:K156" si="80">IF(ISNUMBER(J153), (J153 - $B153) / $B153, "")</f>
        <v>6.2344139650872821E-3</v>
      </c>
      <c r="L153" s="18">
        <f>IF(ISNUMBER(J153), $B172 * K153, "")</f>
        <v>623.44139650872819</v>
      </c>
      <c r="M153" s="31">
        <v>812</v>
      </c>
      <c r="N153" s="32">
        <f t="shared" ref="N153:N156" si="81">IF(ISNUMBER(M153), (M153 - $B153) / $B153, "")</f>
        <v>1.2468827930174564E-2</v>
      </c>
      <c r="O153" s="18">
        <f>IF(ISNUMBER(M153), $B172 * N153, "")</f>
        <v>1246.8827930174564</v>
      </c>
      <c r="Q153" s="249"/>
      <c r="R153" s="249"/>
      <c r="S153" s="249"/>
    </row>
    <row r="154" spans="1:19" ht="17.25" thickBot="1">
      <c r="A154" s="162" t="s">
        <v>296</v>
      </c>
      <c r="B154" s="126">
        <v>369</v>
      </c>
      <c r="C154" s="77">
        <v>-1.8617021300000001E-2</v>
      </c>
      <c r="D154" s="15">
        <v>366</v>
      </c>
      <c r="E154" s="32">
        <f t="shared" si="78"/>
        <v>-8.130081300813009E-3</v>
      </c>
      <c r="F154" s="18">
        <f>IF(ISNUMBER(D154), $B172 * E154, "")</f>
        <v>-813.00813008130092</v>
      </c>
      <c r="G154" s="31">
        <v>364</v>
      </c>
      <c r="H154" s="32">
        <f t="shared" si="79"/>
        <v>-1.3550135501355014E-2</v>
      </c>
      <c r="I154" s="101">
        <f>IF(ISNUMBER(G154), $B172 * H154, "")</f>
        <v>-1355.0135501355014</v>
      </c>
      <c r="J154" s="15">
        <v>360</v>
      </c>
      <c r="K154" s="32">
        <f t="shared" si="80"/>
        <v>-2.4390243902439025E-2</v>
      </c>
      <c r="L154" s="18">
        <f>IF(ISNUMBER(J154), $B172 * K154, "")</f>
        <v>-2439.0243902439024</v>
      </c>
      <c r="M154" s="31">
        <v>359</v>
      </c>
      <c r="N154" s="32">
        <f t="shared" si="81"/>
        <v>-2.7100271002710029E-2</v>
      </c>
      <c r="O154" s="18">
        <f>IF(ISNUMBER(M154), $B172 * N154, "")</f>
        <v>-2710.0271002710028</v>
      </c>
      <c r="Q154" s="239"/>
      <c r="R154" s="239"/>
      <c r="S154" s="239"/>
    </row>
    <row r="155" spans="1:19" ht="17.25" thickBot="1">
      <c r="A155" s="162" t="s">
        <v>246</v>
      </c>
      <c r="B155" s="126">
        <v>261</v>
      </c>
      <c r="C155" s="77">
        <v>-1.8796992500000002E-2</v>
      </c>
      <c r="D155" s="15">
        <v>262</v>
      </c>
      <c r="E155" s="32">
        <f t="shared" si="78"/>
        <v>3.8314176245210726E-3</v>
      </c>
      <c r="F155" s="18">
        <f>IF(ISNUMBER(D155), $B172 * E155, "")</f>
        <v>383.14176245210729</v>
      </c>
      <c r="G155" s="31">
        <v>258</v>
      </c>
      <c r="H155" s="32">
        <f t="shared" si="79"/>
        <v>-1.1494252873563218E-2</v>
      </c>
      <c r="I155" s="101">
        <f>IF(ISNUMBER(G155), $B172 * H155, "")</f>
        <v>-1149.4252873563219</v>
      </c>
      <c r="J155" s="15">
        <v>250</v>
      </c>
      <c r="K155" s="32">
        <f t="shared" si="80"/>
        <v>-4.2145593869731802E-2</v>
      </c>
      <c r="L155" s="18">
        <f>IF(ISNUMBER(J155), $B172 * K155, "")</f>
        <v>-4214.5593869731802</v>
      </c>
      <c r="M155" s="31">
        <v>250</v>
      </c>
      <c r="N155" s="32">
        <f t="shared" si="81"/>
        <v>-4.2145593869731802E-2</v>
      </c>
      <c r="O155" s="18">
        <f>IF(ISNUMBER(M155), $B172 * N155, "")</f>
        <v>-4214.5593869731802</v>
      </c>
      <c r="Q155" s="239"/>
      <c r="R155" s="239"/>
      <c r="S155" s="239"/>
    </row>
    <row r="156" spans="1:19" ht="17.25" thickBot="1">
      <c r="A156" s="163" t="s">
        <v>258</v>
      </c>
      <c r="B156" s="128">
        <v>413</v>
      </c>
      <c r="C156" s="78">
        <v>-1.9002375299999999E-2</v>
      </c>
      <c r="D156" s="20">
        <v>411</v>
      </c>
      <c r="E156" s="21">
        <f t="shared" si="78"/>
        <v>-4.8426150121065378E-3</v>
      </c>
      <c r="F156" s="22">
        <f>IF(ISNUMBER(D156), $B172 * E156, "")</f>
        <v>-484.26150121065376</v>
      </c>
      <c r="G156" s="30">
        <v>407</v>
      </c>
      <c r="H156" s="21">
        <f t="shared" si="79"/>
        <v>-1.4527845036319613E-2</v>
      </c>
      <c r="I156" s="105">
        <f>IF(ISNUMBER(G156), $B172 * H156, "")</f>
        <v>-1452.7845036319613</v>
      </c>
      <c r="J156" s="20">
        <v>399</v>
      </c>
      <c r="K156" s="21">
        <f t="shared" si="80"/>
        <v>-3.3898305084745763E-2</v>
      </c>
      <c r="L156" s="22">
        <f>IF(ISNUMBER(J156), $B172 * K156, "")</f>
        <v>-3389.8305084745762</v>
      </c>
      <c r="M156" s="30">
        <v>402</v>
      </c>
      <c r="N156" s="21">
        <f t="shared" si="81"/>
        <v>-2.6634382566585957E-2</v>
      </c>
      <c r="O156" s="22">
        <f>IF(ISNUMBER(M156), $B172 * N156, "")</f>
        <v>-2663.4382566585955</v>
      </c>
      <c r="Q156" s="239"/>
      <c r="R156" s="239"/>
      <c r="S156" s="239"/>
    </row>
    <row r="157" spans="1:19" ht="17.25" thickBot="1">
      <c r="A157" s="162" t="s">
        <v>120</v>
      </c>
      <c r="B157" s="129">
        <v>135</v>
      </c>
      <c r="C157" s="80">
        <v>-2.1739130400000001E-2</v>
      </c>
      <c r="D157" s="106">
        <v>137</v>
      </c>
      <c r="E157" s="107">
        <f>IF(ISNUMBER(D157), (D157 - $B157) / $B157, "")</f>
        <v>1.4814814814814815E-2</v>
      </c>
      <c r="F157" s="108">
        <f>IF(ISNUMBER(D157), $B172 * E157, "")</f>
        <v>1481.4814814814815</v>
      </c>
      <c r="G157" s="109">
        <v>140</v>
      </c>
      <c r="H157" s="107">
        <f>IF(ISNUMBER(G157), (G157 - $B157) / $B157, "")</f>
        <v>3.7037037037037035E-2</v>
      </c>
      <c r="I157" s="110">
        <f>IF(ISNUMBER(G157), $B172 * H157, "")</f>
        <v>3703.7037037037035</v>
      </c>
      <c r="J157" s="106">
        <v>137</v>
      </c>
      <c r="K157" s="107">
        <f>IF(ISNUMBER(J157), (J157 - $B157) / $B157, "")</f>
        <v>1.4814814814814815E-2</v>
      </c>
      <c r="L157" s="108">
        <f>IF(ISNUMBER(J157), $B172 * K157, "")</f>
        <v>1481.4814814814815</v>
      </c>
      <c r="M157" s="109">
        <v>136</v>
      </c>
      <c r="N157" s="107">
        <f>IF(ISNUMBER(M157), (M157 - $B157) / $B157, "")</f>
        <v>7.4074074074074077E-3</v>
      </c>
      <c r="O157" s="108">
        <f>IF(ISNUMBER(M157), $B172 * N157, "")</f>
        <v>740.74074074074076</v>
      </c>
      <c r="Q157" s="239"/>
      <c r="R157" s="239"/>
      <c r="S157" s="239"/>
    </row>
    <row r="158" spans="1:19" ht="17.25" thickBot="1">
      <c r="A158" s="162" t="s">
        <v>226</v>
      </c>
      <c r="B158" s="126">
        <v>216</v>
      </c>
      <c r="C158" s="77">
        <v>-2.2624434400000001E-2</v>
      </c>
      <c r="D158" s="15">
        <v>225</v>
      </c>
      <c r="E158" s="32">
        <f t="shared" ref="E158:E161" si="82">IF(ISNUMBER(D158), (D158 - $B158) / $B158, "")</f>
        <v>4.1666666666666664E-2</v>
      </c>
      <c r="F158" s="18">
        <f>IF(ISNUMBER(D158), $B172 * E158, "")</f>
        <v>4166.6666666666661</v>
      </c>
      <c r="G158" s="31">
        <v>220</v>
      </c>
      <c r="H158" s="32">
        <f t="shared" ref="H158:H161" si="83">IF(ISNUMBER(G158), (G158 - $B158) / $B158, "")</f>
        <v>1.8518518518518517E-2</v>
      </c>
      <c r="I158" s="101">
        <f>IF(ISNUMBER(G158), $B172 * H158, "")</f>
        <v>1851.8518518518517</v>
      </c>
      <c r="J158" s="15">
        <v>210</v>
      </c>
      <c r="K158" s="32">
        <f t="shared" ref="K158:K161" si="84">IF(ISNUMBER(J158), (J158 - $B158) / $B158, "")</f>
        <v>-2.7777777777777776E-2</v>
      </c>
      <c r="L158" s="18">
        <f>IF(ISNUMBER(J158), $B172 * K158, "")</f>
        <v>-2777.7777777777778</v>
      </c>
      <c r="M158" s="31">
        <v>211</v>
      </c>
      <c r="N158" s="32">
        <f t="shared" ref="N158:N161" si="85">IF(ISNUMBER(M158), (M158 - $B158) / $B158, "")</f>
        <v>-2.3148148148148147E-2</v>
      </c>
      <c r="O158" s="18">
        <f>IF(ISNUMBER(M158), $B172 * N158, "")</f>
        <v>-2314.8148148148148</v>
      </c>
      <c r="Q158" s="239"/>
      <c r="R158" s="239"/>
      <c r="S158" s="239"/>
    </row>
    <row r="159" spans="1:19" ht="17.25" thickBot="1">
      <c r="A159" s="162" t="s">
        <v>82</v>
      </c>
      <c r="B159" s="126">
        <v>823</v>
      </c>
      <c r="C159" s="77">
        <v>-2.37247924E-2</v>
      </c>
      <c r="D159" s="15">
        <v>827</v>
      </c>
      <c r="E159" s="32">
        <f t="shared" si="82"/>
        <v>4.8602673147023082E-3</v>
      </c>
      <c r="F159" s="18">
        <f>IF(ISNUMBER(D159), $B172 * E159, "")</f>
        <v>486.0267314702308</v>
      </c>
      <c r="G159" s="31">
        <v>817</v>
      </c>
      <c r="H159" s="32">
        <f t="shared" si="83"/>
        <v>-7.2904009720534627E-3</v>
      </c>
      <c r="I159" s="101">
        <f>IF(ISNUMBER(G159), $B172 * H159, "")</f>
        <v>-729.04009720534623</v>
      </c>
      <c r="J159" s="15">
        <v>789</v>
      </c>
      <c r="K159" s="32">
        <f t="shared" si="84"/>
        <v>-4.1312272174969626E-2</v>
      </c>
      <c r="L159" s="18">
        <f>IF(ISNUMBER(J159), $B172 * K159, "")</f>
        <v>-4131.227217496963</v>
      </c>
      <c r="M159" s="31">
        <v>789</v>
      </c>
      <c r="N159" s="32">
        <f t="shared" si="85"/>
        <v>-4.1312272174969626E-2</v>
      </c>
      <c r="O159" s="18">
        <f>IF(ISNUMBER(M159), $B172 * N159, "")</f>
        <v>-4131.227217496963</v>
      </c>
      <c r="Q159" s="239"/>
      <c r="R159" s="239"/>
      <c r="S159" s="239"/>
    </row>
    <row r="160" spans="1:19" ht="17.25" thickBot="1">
      <c r="A160" s="162" t="s">
        <v>92</v>
      </c>
      <c r="B160" s="126">
        <v>998</v>
      </c>
      <c r="C160" s="77">
        <v>-2.6341463400000001E-2</v>
      </c>
      <c r="D160" s="15">
        <v>1000</v>
      </c>
      <c r="E160" s="32">
        <f t="shared" si="82"/>
        <v>2.004008016032064E-3</v>
      </c>
      <c r="F160" s="18">
        <f>IF(ISNUMBER(D160), $B172 * E160, "")</f>
        <v>200.40080160320639</v>
      </c>
      <c r="G160" s="31">
        <v>987</v>
      </c>
      <c r="H160" s="32">
        <f t="shared" si="83"/>
        <v>-1.1022044088176353E-2</v>
      </c>
      <c r="I160" s="101">
        <f>IF(ISNUMBER(G160), $B172 * H160, "")</f>
        <v>-1102.2044088176353</v>
      </c>
      <c r="J160" s="15">
        <v>976</v>
      </c>
      <c r="K160" s="32">
        <f t="shared" si="84"/>
        <v>-2.2044088176352707E-2</v>
      </c>
      <c r="L160" s="18">
        <f>IF(ISNUMBER(J160), $B172 * K160, "")</f>
        <v>-2204.4088176352707</v>
      </c>
      <c r="M160" s="31">
        <v>968</v>
      </c>
      <c r="N160" s="32">
        <f t="shared" si="85"/>
        <v>-3.0060120240480961E-2</v>
      </c>
      <c r="O160" s="18">
        <f>IF(ISNUMBER(M160), $B172 * N160, "")</f>
        <v>-3006.012024048096</v>
      </c>
      <c r="Q160" s="33"/>
      <c r="R160" s="33"/>
    </row>
    <row r="161" spans="1:19" ht="17.25" thickBot="1">
      <c r="A161" s="130" t="s">
        <v>116</v>
      </c>
      <c r="B161" s="131">
        <v>318</v>
      </c>
      <c r="C161" s="79">
        <v>-2.7522935799999999E-2</v>
      </c>
      <c r="D161" s="24">
        <v>322</v>
      </c>
      <c r="E161" s="25">
        <f t="shared" si="82"/>
        <v>1.2578616352201259E-2</v>
      </c>
      <c r="F161" s="104">
        <f>IF(ISNUMBER(D161), $B172 * E161, "")</f>
        <v>1257.8616352201259</v>
      </c>
      <c r="G161" s="102">
        <v>329</v>
      </c>
      <c r="H161" s="25">
        <f t="shared" si="83"/>
        <v>3.4591194968553458E-2</v>
      </c>
      <c r="I161" s="103">
        <f>IF(ISNUMBER(G161), $B172 * H161, "")</f>
        <v>3459.1194968553459</v>
      </c>
      <c r="J161" s="24">
        <v>320</v>
      </c>
      <c r="K161" s="25">
        <f t="shared" si="84"/>
        <v>6.2893081761006293E-3</v>
      </c>
      <c r="L161" s="104">
        <f>IF(ISNUMBER(J161), $B172 * K161, "")</f>
        <v>628.93081761006295</v>
      </c>
      <c r="M161" s="102">
        <v>317</v>
      </c>
      <c r="N161" s="25">
        <f t="shared" si="85"/>
        <v>-3.1446540880503146E-3</v>
      </c>
      <c r="O161" s="104">
        <f>IF(ISNUMBER(M161), $B172 * N161, "")</f>
        <v>-314.46540880503147</v>
      </c>
      <c r="Q161" s="240"/>
      <c r="R161" s="241"/>
      <c r="S161" s="242"/>
    </row>
    <row r="162" spans="1:19">
      <c r="A162" s="161" t="s">
        <v>280</v>
      </c>
      <c r="B162" s="124">
        <v>836</v>
      </c>
      <c r="C162" s="76">
        <v>-2.7906976699999999E-2</v>
      </c>
      <c r="D162" s="13">
        <v>834</v>
      </c>
      <c r="E162" s="14">
        <f>IF(ISNUMBER(D162), (D162 - $B162) / $B162, "")</f>
        <v>-2.3923444976076554E-3</v>
      </c>
      <c r="F162" s="16">
        <f>IF(ISNUMBER(D162), $B172 * E162, "")</f>
        <v>-239.23444976076553</v>
      </c>
      <c r="G162" s="29">
        <v>828</v>
      </c>
      <c r="H162" s="14">
        <f>IF(ISNUMBER(G162), (G162 - $B162) / $B162, "")</f>
        <v>-9.5693779904306216E-3</v>
      </c>
      <c r="I162" s="100">
        <f>IF(ISNUMBER(G162), $B172 * H162, "")</f>
        <v>-956.93779904306211</v>
      </c>
      <c r="J162" s="13">
        <v>806</v>
      </c>
      <c r="K162" s="14">
        <f>IF(ISNUMBER(J162), (J162 - $B162) / $B162, "")</f>
        <v>-3.5885167464114832E-2</v>
      </c>
      <c r="L162" s="16">
        <f>IF(ISNUMBER(J162), $B172 * K162, "")</f>
        <v>-3588.5167464114834</v>
      </c>
      <c r="M162" s="29">
        <v>801</v>
      </c>
      <c r="N162" s="14">
        <f>IF(ISNUMBER(M162), (M162 - $B162) / $B162, "")</f>
        <v>-4.1866028708133975E-2</v>
      </c>
      <c r="O162" s="16">
        <f>IF(ISNUMBER(M162), $B172 * N162, "")</f>
        <v>-4186.6028708133972</v>
      </c>
      <c r="Q162" s="243"/>
      <c r="R162" s="244"/>
      <c r="S162" s="245"/>
    </row>
    <row r="163" spans="1:19" ht="17.25" thickBot="1">
      <c r="A163" s="162" t="s">
        <v>51</v>
      </c>
      <c r="B163" s="126">
        <v>383</v>
      </c>
      <c r="C163" s="77">
        <v>-2.7918781699999999E-2</v>
      </c>
      <c r="D163" s="15">
        <v>387</v>
      </c>
      <c r="E163" s="32">
        <f t="shared" ref="E163:E166" si="86">IF(ISNUMBER(D163), (D163 - $B163) / $B163, "")</f>
        <v>1.0443864229765013E-2</v>
      </c>
      <c r="F163" s="18">
        <f>IF(ISNUMBER(D163), $B172 * E163, "")</f>
        <v>1044.3864229765013</v>
      </c>
      <c r="G163" s="31">
        <v>383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378</v>
      </c>
      <c r="K163" s="32">
        <f t="shared" ref="K163:K166" si="88">IF(ISNUMBER(J163), (J163 - $B163) / $B163, "")</f>
        <v>-1.3054830287206266E-2</v>
      </c>
      <c r="L163" s="18">
        <f>IF(ISNUMBER(J163), $B172 * K163, "")</f>
        <v>-1305.4830287206266</v>
      </c>
      <c r="M163" s="31">
        <v>373</v>
      </c>
      <c r="N163" s="32">
        <f t="shared" ref="N163:N166" si="89">IF(ISNUMBER(M163), (M163 - $B163) / $B163, "")</f>
        <v>-2.6109660574412531E-2</v>
      </c>
      <c r="O163" s="18">
        <f>IF(ISNUMBER(M163), $B172 * N163, "")</f>
        <v>-2610.9660574412533</v>
      </c>
      <c r="Q163" s="246"/>
      <c r="R163" s="247"/>
      <c r="S163" s="248"/>
    </row>
    <row r="164" spans="1:19" ht="17.25" thickBot="1">
      <c r="A164" s="162" t="s">
        <v>128</v>
      </c>
      <c r="B164" s="126">
        <v>307</v>
      </c>
      <c r="C164" s="77">
        <v>-2.8481012699999999E-2</v>
      </c>
      <c r="D164" s="15">
        <v>306</v>
      </c>
      <c r="E164" s="32">
        <f t="shared" si="86"/>
        <v>-3.2573289902280132E-3</v>
      </c>
      <c r="F164" s="18">
        <f>IF(ISNUMBER(D164), $B172 * E164, "")</f>
        <v>-325.73289902280129</v>
      </c>
      <c r="G164" s="31">
        <v>304</v>
      </c>
      <c r="H164" s="32">
        <f t="shared" si="87"/>
        <v>-9.7719869706840382E-3</v>
      </c>
      <c r="I164" s="101">
        <f>IF(ISNUMBER(G164), $B172 * H164, "")</f>
        <v>-977.19869706840382</v>
      </c>
      <c r="J164" s="15">
        <v>297</v>
      </c>
      <c r="K164" s="32">
        <f t="shared" si="88"/>
        <v>-3.2573289902280131E-2</v>
      </c>
      <c r="L164" s="18">
        <f>IF(ISNUMBER(J164), $B172 * K164, "")</f>
        <v>-3257.328990228013</v>
      </c>
      <c r="M164" s="31">
        <v>296</v>
      </c>
      <c r="N164" s="32">
        <f t="shared" si="89"/>
        <v>-3.5830618892508145E-2</v>
      </c>
      <c r="O164" s="18">
        <f>IF(ISNUMBER(M164), $B172 * N164, "")</f>
        <v>-3583.0618892508146</v>
      </c>
      <c r="Q164" s="239"/>
      <c r="R164" s="239"/>
      <c r="S164" s="239"/>
    </row>
    <row r="165" spans="1:19" ht="17.25" thickBot="1">
      <c r="A165" s="162" t="s">
        <v>216</v>
      </c>
      <c r="B165" s="126">
        <v>244</v>
      </c>
      <c r="C165" s="77">
        <v>-3.1746031700000003E-2</v>
      </c>
      <c r="D165" s="15">
        <v>244</v>
      </c>
      <c r="E165" s="32">
        <f t="shared" si="86"/>
        <v>0</v>
      </c>
      <c r="F165" s="18">
        <f>IF(ISNUMBER(D165), $B172 * E165, "")</f>
        <v>0</v>
      </c>
      <c r="G165" s="31">
        <v>241</v>
      </c>
      <c r="H165" s="32">
        <f t="shared" si="87"/>
        <v>-1.2295081967213115E-2</v>
      </c>
      <c r="I165" s="101">
        <f>IF(ISNUMBER(G165), $B172 * H165, "")</f>
        <v>-1229.5081967213114</v>
      </c>
      <c r="J165" s="15">
        <v>237</v>
      </c>
      <c r="K165" s="32">
        <f t="shared" si="88"/>
        <v>-2.8688524590163935E-2</v>
      </c>
      <c r="L165" s="18">
        <f>IF(ISNUMBER(J165), $B172 * K165, "")</f>
        <v>-2868.8524590163934</v>
      </c>
      <c r="M165" s="31">
        <v>234</v>
      </c>
      <c r="N165" s="32">
        <f t="shared" si="89"/>
        <v>-4.0983606557377046E-2</v>
      </c>
      <c r="O165" s="18">
        <f>IF(ISNUMBER(M165), $B172 * N165, "")</f>
        <v>-4098.3606557377043</v>
      </c>
      <c r="Q165" s="249"/>
      <c r="R165" s="249"/>
      <c r="S165" s="249"/>
    </row>
    <row r="166" spans="1:19" ht="17.25" thickBot="1">
      <c r="A166" s="163" t="s">
        <v>284</v>
      </c>
      <c r="B166" s="128">
        <v>204</v>
      </c>
      <c r="C166" s="78">
        <v>-3.3175355500000003E-2</v>
      </c>
      <c r="D166" s="20">
        <v>203</v>
      </c>
      <c r="E166" s="21">
        <f t="shared" si="86"/>
        <v>-4.9019607843137254E-3</v>
      </c>
      <c r="F166" s="22">
        <f>IF(ISNUMBER(D166), $B172 * E166, "")</f>
        <v>-490.19607843137254</v>
      </c>
      <c r="G166" s="30">
        <v>201</v>
      </c>
      <c r="H166" s="21">
        <f t="shared" si="87"/>
        <v>-1.4705882352941176E-2</v>
      </c>
      <c r="I166" s="105">
        <f>IF(ISNUMBER(G166), $B172 * H166, "")</f>
        <v>-1470.5882352941176</v>
      </c>
      <c r="J166" s="20">
        <v>194</v>
      </c>
      <c r="K166" s="21">
        <f t="shared" si="88"/>
        <v>-4.9019607843137254E-2</v>
      </c>
      <c r="L166" s="22">
        <f>IF(ISNUMBER(J166), $B172 * K166, "")</f>
        <v>-4901.9607843137255</v>
      </c>
      <c r="M166" s="30">
        <v>192</v>
      </c>
      <c r="N166" s="21">
        <f t="shared" si="89"/>
        <v>-5.8823529411764705E-2</v>
      </c>
      <c r="O166" s="22">
        <f>IF(ISNUMBER(M166), $B172 * N166, "")</f>
        <v>-5882.3529411764703</v>
      </c>
      <c r="Q166" s="249"/>
      <c r="R166" s="249"/>
      <c r="S166" s="249"/>
    </row>
    <row r="167" spans="1:19" ht="17.25" thickBot="1">
      <c r="A167" s="162" t="s">
        <v>262</v>
      </c>
      <c r="B167" s="129">
        <v>491</v>
      </c>
      <c r="C167" s="80">
        <v>-3.7254901999999999E-2</v>
      </c>
      <c r="D167" s="106">
        <v>492</v>
      </c>
      <c r="E167" s="107">
        <f>IF(ISNUMBER(D167), (D167 - $B167) / $B167, "")</f>
        <v>2.0366598778004071E-3</v>
      </c>
      <c r="F167" s="108">
        <f>IF(ISNUMBER(D167), $B172 * E167, "")</f>
        <v>203.66598778004072</v>
      </c>
      <c r="G167" s="109">
        <v>488</v>
      </c>
      <c r="H167" s="107">
        <f>IF(ISNUMBER(G167), (G167 - $B167) / $B167, "")</f>
        <v>-6.1099796334012219E-3</v>
      </c>
      <c r="I167" s="110">
        <f>IF(ISNUMBER(G167), $B172 * H167, "")</f>
        <v>-610.99796334012217</v>
      </c>
      <c r="J167" s="106">
        <v>471</v>
      </c>
      <c r="K167" s="107">
        <f>IF(ISNUMBER(J167), (J167 - $B167) / $B167, "")</f>
        <v>-4.0733197556008148E-2</v>
      </c>
      <c r="L167" s="108">
        <f>IF(ISNUMBER(J167), $B172 * K167, "")</f>
        <v>-4073.3197556008149</v>
      </c>
      <c r="M167" s="109">
        <v>477</v>
      </c>
      <c r="N167" s="107">
        <f>IF(ISNUMBER(M167), (M167 - $B167) / $B167, "")</f>
        <v>-2.8513238289205704E-2</v>
      </c>
      <c r="O167" s="108">
        <f>IF(ISNUMBER(M167), $B172 * N167, "")</f>
        <v>-2851.3238289205706</v>
      </c>
      <c r="Q167" s="239"/>
      <c r="R167" s="239"/>
      <c r="S167" s="239"/>
    </row>
    <row r="168" spans="1:19" ht="17.25" thickBot="1">
      <c r="A168" s="162" t="s">
        <v>192</v>
      </c>
      <c r="B168" s="126">
        <v>982</v>
      </c>
      <c r="C168" s="77">
        <v>-3.7254901999999999E-2</v>
      </c>
      <c r="D168" s="15">
        <v>979</v>
      </c>
      <c r="E168" s="32">
        <f t="shared" ref="E168:E171" si="90">IF(ISNUMBER(D168), (D168 - $B168) / $B168, "")</f>
        <v>-3.0549898167006109E-3</v>
      </c>
      <c r="F168" s="18">
        <f>IF(ISNUMBER(D168), $B172 * E168, "")</f>
        <v>-305.49898167006108</v>
      </c>
      <c r="G168" s="31">
        <v>968</v>
      </c>
      <c r="H168" s="32">
        <f t="shared" ref="H168:H171" si="91">IF(ISNUMBER(G168), (G168 - $B168) / $B168, "")</f>
        <v>-1.4256619144602852E-2</v>
      </c>
      <c r="I168" s="101">
        <f>IF(ISNUMBER(G168), $B172 * H168, "")</f>
        <v>-1425.6619144602853</v>
      </c>
      <c r="J168" s="15">
        <v>949</v>
      </c>
      <c r="K168" s="32">
        <f t="shared" ref="K168:K171" si="92">IF(ISNUMBER(J168), (J168 - $B168) / $B168, "")</f>
        <v>-3.360488798370672E-2</v>
      </c>
      <c r="L168" s="18">
        <f>IF(ISNUMBER(J168), $B172 * K168, "")</f>
        <v>-3360.4887983706722</v>
      </c>
      <c r="M168" s="31">
        <v>948</v>
      </c>
      <c r="N168" s="32">
        <f t="shared" ref="N168:N171" si="93">IF(ISNUMBER(M168), (M168 - $B168) / $B168, "")</f>
        <v>-3.4623217922606926E-2</v>
      </c>
      <c r="O168" s="18">
        <f>IF(ISNUMBER(M168), $B172 * N168, "")</f>
        <v>-3462.3217922606927</v>
      </c>
      <c r="Q168" s="239"/>
      <c r="R168" s="239"/>
      <c r="S168" s="239"/>
    </row>
    <row r="169" spans="1:19" ht="17.25" thickBot="1">
      <c r="A169" s="162" t="s">
        <v>234</v>
      </c>
      <c r="B169" s="126">
        <v>345</v>
      </c>
      <c r="C169" s="77">
        <v>-5.2197802199999997E-2</v>
      </c>
      <c r="D169" s="15">
        <v>330</v>
      </c>
      <c r="E169" s="32">
        <f t="shared" si="90"/>
        <v>-4.3478260869565216E-2</v>
      </c>
      <c r="F169" s="18">
        <f>IF(ISNUMBER(D169), $B172 * E169, "")</f>
        <v>-4347.826086956522</v>
      </c>
      <c r="G169" s="31">
        <v>314</v>
      </c>
      <c r="H169" s="32">
        <f t="shared" si="91"/>
        <v>-8.9855072463768115E-2</v>
      </c>
      <c r="I169" s="101">
        <f>IF(ISNUMBER(G169), $B172 * H169, "")</f>
        <v>-8985.507246376812</v>
      </c>
      <c r="J169" s="15">
        <v>304</v>
      </c>
      <c r="K169" s="32">
        <f t="shared" si="92"/>
        <v>-0.11884057971014493</v>
      </c>
      <c r="L169" s="18">
        <f>IF(ISNUMBER(J169), $B172 * K169, "")</f>
        <v>-11884.057971014494</v>
      </c>
      <c r="M169" s="31">
        <v>308</v>
      </c>
      <c r="N169" s="32">
        <f t="shared" si="93"/>
        <v>-0.1072463768115942</v>
      </c>
      <c r="O169" s="18">
        <f>IF(ISNUMBER(M169), $B172 * N169, "")</f>
        <v>-10724.63768115942</v>
      </c>
      <c r="Q169" s="239"/>
      <c r="R169" s="239"/>
      <c r="S169" s="239"/>
    </row>
    <row r="170" spans="1:19">
      <c r="A170" s="162" t="s">
        <v>142</v>
      </c>
      <c r="B170" s="126">
        <v>612</v>
      </c>
      <c r="C170" s="77">
        <v>-6.42201835E-2</v>
      </c>
      <c r="D170" s="15">
        <v>607</v>
      </c>
      <c r="E170" s="32">
        <f t="shared" si="90"/>
        <v>-8.1699346405228763E-3</v>
      </c>
      <c r="F170" s="18">
        <f>IF(ISNUMBER(D170), $B172 * E170, "")</f>
        <v>-816.99346405228766</v>
      </c>
      <c r="G170" s="31">
        <v>582</v>
      </c>
      <c r="H170" s="32">
        <f t="shared" si="91"/>
        <v>-4.9019607843137254E-2</v>
      </c>
      <c r="I170" s="101">
        <f>IF(ISNUMBER(G170), $B172 * H170, "")</f>
        <v>-4901.9607843137255</v>
      </c>
      <c r="J170" s="15">
        <v>571</v>
      </c>
      <c r="K170" s="32">
        <f t="shared" si="92"/>
        <v>-6.699346405228758E-2</v>
      </c>
      <c r="L170" s="18">
        <f>IF(ISNUMBER(J170), $B172 * K170, "")</f>
        <v>-6699.3464052287582</v>
      </c>
      <c r="M170" s="31">
        <v>571</v>
      </c>
      <c r="N170" s="32">
        <f t="shared" si="93"/>
        <v>-6.699346405228758E-2</v>
      </c>
      <c r="O170" s="18">
        <f>IF(ISNUMBER(M170), $B172 * N170, "")</f>
        <v>-6699.3464052287582</v>
      </c>
      <c r="Q170" s="228"/>
      <c r="R170" s="229"/>
      <c r="S170" s="230"/>
    </row>
    <row r="171" spans="1:19" ht="17.25" thickBot="1">
      <c r="A171" s="130" t="s">
        <v>162</v>
      </c>
      <c r="B171" s="131">
        <v>736</v>
      </c>
      <c r="C171" s="79">
        <v>-8.9108910900000005E-2</v>
      </c>
      <c r="D171" s="24">
        <v>769</v>
      </c>
      <c r="E171" s="25">
        <f t="shared" si="90"/>
        <v>4.4836956521739128E-2</v>
      </c>
      <c r="F171" s="104">
        <f>IF(ISNUMBER(D171), $B172 * E171, "")</f>
        <v>4483.695652173913</v>
      </c>
      <c r="G171" s="102">
        <v>743</v>
      </c>
      <c r="H171" s="25">
        <f t="shared" si="91"/>
        <v>9.5108695652173919E-3</v>
      </c>
      <c r="I171" s="103">
        <f>IF(ISNUMBER(G171), $B172 * H171, "")</f>
        <v>951.08695652173924</v>
      </c>
      <c r="J171" s="24">
        <v>733</v>
      </c>
      <c r="K171" s="25">
        <f t="shared" si="92"/>
        <v>-4.076086956521739E-3</v>
      </c>
      <c r="L171" s="104">
        <f>IF(ISNUMBER(J171), $B172 * K171, "")</f>
        <v>-407.60869565217388</v>
      </c>
      <c r="M171" s="102">
        <v>732</v>
      </c>
      <c r="N171" s="25">
        <f t="shared" si="93"/>
        <v>-5.434782608695652E-3</v>
      </c>
      <c r="O171" s="104">
        <f>IF(ISNUMBER(M171), $B172 * N171, "")</f>
        <v>-543.47826086956525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3.815105730431474E-3</v>
      </c>
      <c r="F172" s="28">
        <f>SUM(F152:F171)</f>
        <v>7630.2114608629463</v>
      </c>
      <c r="G172" s="26" t="s">
        <v>301</v>
      </c>
      <c r="H172" s="27">
        <f>IF(COUNT(H152:H171), SUM(H152:H171) / COUNT(H152:H171), 0)</f>
        <v>-6.4358388769858608E-3</v>
      </c>
      <c r="I172" s="28">
        <f>SUM(I152:I171)</f>
        <v>-12871.677753971722</v>
      </c>
      <c r="J172" s="26" t="s">
        <v>301</v>
      </c>
      <c r="K172" s="27">
        <f>IF(COUNT(K152:K171), SUM(K152:K171) / COUNT(K152:K171), 0)</f>
        <v>-3.0880695514505768E-2</v>
      </c>
      <c r="L172" s="28">
        <f>SUM(L152:L171)</f>
        <v>-61761.391029011545</v>
      </c>
      <c r="M172" s="26" t="s">
        <v>301</v>
      </c>
      <c r="N172" s="27">
        <f>IF(COUNT(N152:N171), SUM(N152:N171) / COUNT(N152:N171), 0)</f>
        <v>-3.2286737811135349E-2</v>
      </c>
      <c r="O172" s="28">
        <f>SUM(O152:O171)</f>
        <v>-64573.475622270693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220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45310000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3.311624E-4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2021-06-16(수) 오전 00:00</v>
      </c>
      <c r="C177" s="291"/>
      <c r="D177" s="263" t="str">
        <f>TEXT($G$1, "[$-ko-KR]yyyy-mm-dd(ddd) ") &amp; "오후 14:00"</f>
        <v>2021-06-16(수) 오후 14:00</v>
      </c>
      <c r="E177" s="264"/>
      <c r="F177" s="265"/>
      <c r="G177" s="263" t="str">
        <f>TEXT($G$1, "[$-ko-KR]yyyy-mm-dd(ddd) ") &amp; "오후 19:00"</f>
        <v>2021-06-16(수) 오후 19:00</v>
      </c>
      <c r="H177" s="264"/>
      <c r="I177" s="265"/>
      <c r="J177" s="263" t="str">
        <f>TEXT($G$1, "[$-ko-KR]yyyy-mm-dd(ddd) ") &amp; "오후 21:00"</f>
        <v>2021-06-16(수) 오후 21:00</v>
      </c>
      <c r="K177" s="264"/>
      <c r="L177" s="265"/>
      <c r="M177" s="263" t="str">
        <f>TEXT($G$1+1, "[$-ko-KR]yyyy-mm-dd(ddd) ") &amp; "오전 00:00"</f>
        <v>2021-06-17(목)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21" t="s">
        <v>58</v>
      </c>
      <c r="H178" s="222" t="s">
        <v>298</v>
      </c>
      <c r="I178" s="22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74</v>
      </c>
      <c r="B179" s="124">
        <v>14820</v>
      </c>
      <c r="C179" s="76">
        <v>-2.8196721300000002E-2</v>
      </c>
      <c r="D179" s="13">
        <v>14950</v>
      </c>
      <c r="E179" s="14">
        <f>IF(ISNUMBER(D179), (D179 - $B179) / $B179, "")</f>
        <v>8.771929824561403E-3</v>
      </c>
      <c r="F179" s="16">
        <f>IF(ISNUMBER(D179), $B199 * E179, "")</f>
        <v>877.19298245614027</v>
      </c>
      <c r="G179" s="29">
        <v>14930</v>
      </c>
      <c r="H179" s="14">
        <f>IF(ISNUMBER(G179), (G179 - $B179) / $B179, "")</f>
        <v>7.4224021592442643E-3</v>
      </c>
      <c r="I179" s="100">
        <f>IF(ISNUMBER(G179), $B199 * H179, "")</f>
        <v>742.24021592442648</v>
      </c>
      <c r="J179" s="13">
        <v>14550</v>
      </c>
      <c r="K179" s="14">
        <f>IF(ISNUMBER(J179), (J179 - $B179) / $B179, "")</f>
        <v>-1.8218623481781375E-2</v>
      </c>
      <c r="L179" s="16">
        <f>IF(ISNUMBER(J179), $B199 * K179, "")</f>
        <v>-1821.8623481781376</v>
      </c>
      <c r="M179" s="29">
        <v>14450</v>
      </c>
      <c r="N179" s="14">
        <f>IF(ISNUMBER(M179), (M179 - $B179) / $B179, "")</f>
        <v>-2.4966261808367071E-2</v>
      </c>
      <c r="O179" s="16">
        <f>IF(ISNUMBER(M179), $B199 * N179, "")</f>
        <v>-2496.6261808367071</v>
      </c>
      <c r="Q179" s="249"/>
      <c r="R179" s="249"/>
      <c r="S179" s="249"/>
    </row>
    <row r="180" spans="1:19" ht="17.25" thickBot="1">
      <c r="A180" s="162" t="s">
        <v>128</v>
      </c>
      <c r="B180" s="126">
        <v>307</v>
      </c>
      <c r="C180" s="77">
        <v>-2.8481012699999999E-2</v>
      </c>
      <c r="D180" s="15">
        <v>306</v>
      </c>
      <c r="E180" s="32">
        <f t="shared" ref="E180:E183" si="94">IF(ISNUMBER(D180), (D180 - $B180) / $B180, "")</f>
        <v>-3.2573289902280132E-3</v>
      </c>
      <c r="F180" s="18">
        <f>IF(ISNUMBER(D180), $B199 * E180, "")</f>
        <v>-325.73289902280129</v>
      </c>
      <c r="G180" s="31">
        <v>304</v>
      </c>
      <c r="H180" s="32">
        <f t="shared" ref="H180:H183" si="95">IF(ISNUMBER(G180), (G180 - $B180) / $B180, "")</f>
        <v>-9.7719869706840382E-3</v>
      </c>
      <c r="I180" s="101">
        <f>IF(ISNUMBER(G180), $B199 * H180, "")</f>
        <v>-977.19869706840382</v>
      </c>
      <c r="J180" s="15">
        <v>297</v>
      </c>
      <c r="K180" s="32">
        <f t="shared" ref="K180:K183" si="96">IF(ISNUMBER(J180), (J180 - $B180) / $B180, "")</f>
        <v>-3.2573289902280131E-2</v>
      </c>
      <c r="L180" s="18">
        <f>IF(ISNUMBER(J180), $B199 * K180, "")</f>
        <v>-3257.328990228013</v>
      </c>
      <c r="M180" s="31">
        <v>296</v>
      </c>
      <c r="N180" s="32">
        <f t="shared" ref="N180:N183" si="97">IF(ISNUMBER(M180), (M180 - $B180) / $B180, "")</f>
        <v>-3.5830618892508145E-2</v>
      </c>
      <c r="O180" s="18">
        <f>IF(ISNUMBER(M180), $B199 * N180, "")</f>
        <v>-3583.0618892508146</v>
      </c>
      <c r="Q180" s="249"/>
      <c r="R180" s="249"/>
      <c r="S180" s="249"/>
    </row>
    <row r="181" spans="1:19" ht="17.25" thickBot="1">
      <c r="A181" s="162" t="s">
        <v>160</v>
      </c>
      <c r="B181" s="126">
        <v>1590</v>
      </c>
      <c r="C181" s="77">
        <v>-3.0487804899999998E-2</v>
      </c>
      <c r="D181" s="15">
        <v>1605</v>
      </c>
      <c r="E181" s="32">
        <f t="shared" si="94"/>
        <v>9.433962264150943E-3</v>
      </c>
      <c r="F181" s="18">
        <f>IF(ISNUMBER(D181), $B199 * E181, "")</f>
        <v>943.39622641509425</v>
      </c>
      <c r="G181" s="31">
        <v>1690</v>
      </c>
      <c r="H181" s="32">
        <f t="shared" si="95"/>
        <v>6.2893081761006289E-2</v>
      </c>
      <c r="I181" s="101">
        <f>IF(ISNUMBER(G181), $B199 * H181, "")</f>
        <v>6289.3081761006288</v>
      </c>
      <c r="J181" s="15">
        <v>1655</v>
      </c>
      <c r="K181" s="32">
        <f t="shared" si="96"/>
        <v>4.0880503144654086E-2</v>
      </c>
      <c r="L181" s="18">
        <f>IF(ISNUMBER(J181), $B199 * K181, "")</f>
        <v>4088.0503144654085</v>
      </c>
      <c r="M181" s="31">
        <v>1655</v>
      </c>
      <c r="N181" s="32">
        <f t="shared" si="97"/>
        <v>4.0880503144654086E-2</v>
      </c>
      <c r="O181" s="18">
        <f>IF(ISNUMBER(M181), $B199 * N181, "")</f>
        <v>4088.0503144654085</v>
      </c>
      <c r="Q181" s="239"/>
      <c r="R181" s="239"/>
      <c r="S181" s="239"/>
    </row>
    <row r="182" spans="1:19" ht="17.25" thickBot="1">
      <c r="A182" s="162" t="s">
        <v>272</v>
      </c>
      <c r="B182" s="126">
        <v>1245</v>
      </c>
      <c r="C182" s="77">
        <v>-3.1128404700000001E-2</v>
      </c>
      <c r="D182" s="15">
        <v>1245</v>
      </c>
      <c r="E182" s="32">
        <f t="shared" si="94"/>
        <v>0</v>
      </c>
      <c r="F182" s="18">
        <f>IF(ISNUMBER(D182), $B199 * E182, "")</f>
        <v>0</v>
      </c>
      <c r="G182" s="31">
        <v>1240</v>
      </c>
      <c r="H182" s="32">
        <f t="shared" si="95"/>
        <v>-4.0160642570281121E-3</v>
      </c>
      <c r="I182" s="101">
        <f>IF(ISNUMBER(G182), $B199 * H182, "")</f>
        <v>-401.60642570281118</v>
      </c>
      <c r="J182" s="15">
        <v>1215</v>
      </c>
      <c r="K182" s="32">
        <f t="shared" si="96"/>
        <v>-2.4096385542168676E-2</v>
      </c>
      <c r="L182" s="18">
        <f>IF(ISNUMBER(J182), $B199 * K182, "")</f>
        <v>-2409.6385542168678</v>
      </c>
      <c r="M182" s="31">
        <v>1230</v>
      </c>
      <c r="N182" s="32">
        <f t="shared" si="97"/>
        <v>-1.2048192771084338E-2</v>
      </c>
      <c r="O182" s="18">
        <f>IF(ISNUMBER(M182), $B199 * N182, "")</f>
        <v>-1204.8192771084339</v>
      </c>
      <c r="Q182" s="239"/>
      <c r="R182" s="239"/>
      <c r="S182" s="239"/>
    </row>
    <row r="183" spans="1:19" ht="17.25" thickBot="1">
      <c r="A183" s="163" t="s">
        <v>264</v>
      </c>
      <c r="B183" s="128">
        <v>74.5</v>
      </c>
      <c r="C183" s="78">
        <v>-3.1209362800000001E-2</v>
      </c>
      <c r="D183" s="20">
        <v>75</v>
      </c>
      <c r="E183" s="21">
        <f t="shared" si="94"/>
        <v>6.7114093959731542E-3</v>
      </c>
      <c r="F183" s="22">
        <f>IF(ISNUMBER(D183), $B199 * E183, "")</f>
        <v>671.14093959731542</v>
      </c>
      <c r="G183" s="30">
        <v>73.5</v>
      </c>
      <c r="H183" s="21">
        <f t="shared" si="95"/>
        <v>-1.3422818791946308E-2</v>
      </c>
      <c r="I183" s="105">
        <f>IF(ISNUMBER(G183), $B199 * H183, "")</f>
        <v>-1342.2818791946308</v>
      </c>
      <c r="J183" s="20">
        <v>71.099999999999994</v>
      </c>
      <c r="K183" s="21">
        <f t="shared" si="96"/>
        <v>-4.5637583892617524E-2</v>
      </c>
      <c r="L183" s="22">
        <f>IF(ISNUMBER(J183), $B199 * K183, "")</f>
        <v>-4563.7583892617522</v>
      </c>
      <c r="M183" s="30">
        <v>71.400000000000006</v>
      </c>
      <c r="N183" s="21">
        <f t="shared" si="97"/>
        <v>-4.1610738255033482E-2</v>
      </c>
      <c r="O183" s="22">
        <f>IF(ISNUMBER(M183), $B199 * N183, "")</f>
        <v>-4161.0738255033484</v>
      </c>
      <c r="Q183" s="239"/>
      <c r="R183" s="239"/>
      <c r="S183" s="239"/>
    </row>
    <row r="184" spans="1:19" ht="17.25" thickBot="1">
      <c r="A184" s="162" t="s">
        <v>216</v>
      </c>
      <c r="B184" s="129">
        <v>244</v>
      </c>
      <c r="C184" s="80">
        <v>-3.1746031700000003E-2</v>
      </c>
      <c r="D184" s="106">
        <v>244</v>
      </c>
      <c r="E184" s="107">
        <f>IF(ISNUMBER(D184), (D184 - $B184) / $B184, "")</f>
        <v>0</v>
      </c>
      <c r="F184" s="108">
        <f>IF(ISNUMBER(D184), $B199 * E184, "")</f>
        <v>0</v>
      </c>
      <c r="G184" s="109">
        <v>241</v>
      </c>
      <c r="H184" s="107">
        <f>IF(ISNUMBER(G184), (G184 - $B184) / $B184, "")</f>
        <v>-1.2295081967213115E-2</v>
      </c>
      <c r="I184" s="110">
        <f>IF(ISNUMBER(G184), $B199 * H184, "")</f>
        <v>-1229.5081967213114</v>
      </c>
      <c r="J184" s="106">
        <v>237</v>
      </c>
      <c r="K184" s="107">
        <f>IF(ISNUMBER(J184), (J184 - $B184) / $B184, "")</f>
        <v>-2.8688524590163935E-2</v>
      </c>
      <c r="L184" s="108">
        <f>IF(ISNUMBER(J184), $B199 * K184, "")</f>
        <v>-2868.8524590163934</v>
      </c>
      <c r="M184" s="109">
        <v>234</v>
      </c>
      <c r="N184" s="107">
        <f>IF(ISNUMBER(M184), (M184 - $B184) / $B184, "")</f>
        <v>-4.0983606557377046E-2</v>
      </c>
      <c r="O184" s="108">
        <f>IF(ISNUMBER(M184), $B199 * N184, "")</f>
        <v>-4098.3606557377043</v>
      </c>
      <c r="Q184" s="239"/>
      <c r="R184" s="239"/>
      <c r="S184" s="239"/>
    </row>
    <row r="185" spans="1:19" ht="17.25" thickBot="1">
      <c r="A185" s="162" t="s">
        <v>284</v>
      </c>
      <c r="B185" s="126">
        <v>204</v>
      </c>
      <c r="C185" s="77">
        <v>-3.3175355500000003E-2</v>
      </c>
      <c r="D185" s="15">
        <v>203</v>
      </c>
      <c r="E185" s="32">
        <f t="shared" ref="E185:E188" si="98">IF(ISNUMBER(D185), (D185 - $B185) / $B185, "")</f>
        <v>-4.9019607843137254E-3</v>
      </c>
      <c r="F185" s="18">
        <f>IF(ISNUMBER(D185), $B199 * E185, "")</f>
        <v>-490.19607843137254</v>
      </c>
      <c r="G185" s="31">
        <v>201</v>
      </c>
      <c r="H185" s="32">
        <f t="shared" ref="H185:H188" si="99">IF(ISNUMBER(G185), (G185 - $B185) / $B185, "")</f>
        <v>-1.4705882352941176E-2</v>
      </c>
      <c r="I185" s="101">
        <f>IF(ISNUMBER(G185), $B199 * H185, "")</f>
        <v>-1470.5882352941176</v>
      </c>
      <c r="J185" s="15">
        <v>194</v>
      </c>
      <c r="K185" s="32">
        <f t="shared" ref="K185:K188" si="100">IF(ISNUMBER(J185), (J185 - $B185) / $B185, "")</f>
        <v>-4.9019607843137254E-2</v>
      </c>
      <c r="L185" s="18">
        <f>IF(ISNUMBER(J185), $B199 * K185, "")</f>
        <v>-4901.9607843137255</v>
      </c>
      <c r="M185" s="31">
        <v>192</v>
      </c>
      <c r="N185" s="32">
        <f t="shared" ref="N185:N188" si="101">IF(ISNUMBER(M185), (M185 - $B185) / $B185, "")</f>
        <v>-5.8823529411764705E-2</v>
      </c>
      <c r="O185" s="18">
        <f>IF(ISNUMBER(M185), $B199 * N185, "")</f>
        <v>-5882.3529411764703</v>
      </c>
      <c r="Q185" s="239"/>
      <c r="R185" s="239"/>
      <c r="S185" s="239"/>
    </row>
    <row r="186" spans="1:19" ht="17.25" thickBot="1">
      <c r="A186" s="162" t="s">
        <v>208</v>
      </c>
      <c r="B186" s="126">
        <v>98.4</v>
      </c>
      <c r="C186" s="77">
        <v>-3.5294117600000001E-2</v>
      </c>
      <c r="D186" s="15">
        <v>97.4</v>
      </c>
      <c r="E186" s="32">
        <f t="shared" si="98"/>
        <v>-1.016260162601626E-2</v>
      </c>
      <c r="F186" s="18">
        <f>IF(ISNUMBER(D186), $B199 * E186, "")</f>
        <v>-1016.260162601626</v>
      </c>
      <c r="G186" s="31">
        <v>92.6</v>
      </c>
      <c r="H186" s="32">
        <f t="shared" si="99"/>
        <v>-5.8943089430894421E-2</v>
      </c>
      <c r="I186" s="101">
        <f>IF(ISNUMBER(G186), $B199 * H186, "")</f>
        <v>-5894.3089430894424</v>
      </c>
      <c r="J186" s="15">
        <v>88.9</v>
      </c>
      <c r="K186" s="32">
        <f t="shared" si="100"/>
        <v>-9.6544715447154469E-2</v>
      </c>
      <c r="L186" s="18">
        <f>IF(ISNUMBER(J186), $B199 * K186, "")</f>
        <v>-9654.4715447154467</v>
      </c>
      <c r="M186" s="31">
        <v>89.4</v>
      </c>
      <c r="N186" s="32">
        <f t="shared" si="101"/>
        <v>-9.1463414634146339E-2</v>
      </c>
      <c r="O186" s="18">
        <f>IF(ISNUMBER(M186), $B199 * N186, "")</f>
        <v>-9146.3414634146338</v>
      </c>
      <c r="Q186" s="239"/>
      <c r="R186" s="239"/>
      <c r="S186" s="239"/>
    </row>
    <row r="187" spans="1:19" ht="17.25" thickBot="1">
      <c r="A187" s="162" t="s">
        <v>118</v>
      </c>
      <c r="B187" s="126">
        <v>4440</v>
      </c>
      <c r="C187" s="77">
        <v>-3.58306189E-2</v>
      </c>
      <c r="D187" s="15">
        <v>5005</v>
      </c>
      <c r="E187" s="32">
        <f t="shared" si="98"/>
        <v>0.12725225225225226</v>
      </c>
      <c r="F187" s="18">
        <f>IF(ISNUMBER(D187), $B199 * E187, "")</f>
        <v>12725.225225225226</v>
      </c>
      <c r="G187" s="31">
        <v>5000</v>
      </c>
      <c r="H187" s="32">
        <f t="shared" si="99"/>
        <v>0.12612612612612611</v>
      </c>
      <c r="I187" s="101">
        <f>IF(ISNUMBER(G187), $B199 * H187, "")</f>
        <v>12612.612612612611</v>
      </c>
      <c r="J187" s="15">
        <v>4935</v>
      </c>
      <c r="K187" s="32">
        <f t="shared" si="100"/>
        <v>0.11148648648648649</v>
      </c>
      <c r="L187" s="18">
        <f>IF(ISNUMBER(J187), $B199 * K187, "")</f>
        <v>11148.648648648648</v>
      </c>
      <c r="M187" s="31">
        <v>5000</v>
      </c>
      <c r="N187" s="32">
        <f t="shared" si="101"/>
        <v>0.12612612612612611</v>
      </c>
      <c r="O187" s="18">
        <f>IF(ISNUMBER(M187), $B199 * N187, "")</f>
        <v>12612.612612612611</v>
      </c>
      <c r="Q187" s="33"/>
      <c r="R187" s="33"/>
    </row>
    <row r="188" spans="1:19" ht="17.25" thickBot="1">
      <c r="A188" s="130" t="s">
        <v>262</v>
      </c>
      <c r="B188" s="131">
        <v>491</v>
      </c>
      <c r="C188" s="79">
        <v>-3.7254901999999999E-2</v>
      </c>
      <c r="D188" s="24">
        <v>492</v>
      </c>
      <c r="E188" s="25">
        <f t="shared" si="98"/>
        <v>2.0366598778004071E-3</v>
      </c>
      <c r="F188" s="104">
        <f>IF(ISNUMBER(D188), $B199 * E188, "")</f>
        <v>203.66598778004072</v>
      </c>
      <c r="G188" s="102">
        <v>488</v>
      </c>
      <c r="H188" s="25">
        <f t="shared" si="99"/>
        <v>-6.1099796334012219E-3</v>
      </c>
      <c r="I188" s="103">
        <f>IF(ISNUMBER(G188), $B199 * H188, "")</f>
        <v>-610.99796334012217</v>
      </c>
      <c r="J188" s="24">
        <v>471</v>
      </c>
      <c r="K188" s="25">
        <f t="shared" si="100"/>
        <v>-4.0733197556008148E-2</v>
      </c>
      <c r="L188" s="104">
        <f>IF(ISNUMBER(J188), $B199 * K188, "")</f>
        <v>-4073.3197556008149</v>
      </c>
      <c r="M188" s="102">
        <v>477</v>
      </c>
      <c r="N188" s="25">
        <f t="shared" si="101"/>
        <v>-2.8513238289205704E-2</v>
      </c>
      <c r="O188" s="104">
        <f>IF(ISNUMBER(M188), $B199 * N188, "")</f>
        <v>-2851.3238289205706</v>
      </c>
      <c r="Q188" s="240"/>
      <c r="R188" s="241"/>
      <c r="S188" s="242"/>
    </row>
    <row r="189" spans="1:19">
      <c r="A189" s="161" t="s">
        <v>192</v>
      </c>
      <c r="B189" s="124">
        <v>982</v>
      </c>
      <c r="C189" s="76">
        <v>-3.7254901999999999E-2</v>
      </c>
      <c r="D189" s="13">
        <v>979</v>
      </c>
      <c r="E189" s="14">
        <f>IF(ISNUMBER(D189), (D189 - $B189) / $B189, "")</f>
        <v>-3.0549898167006109E-3</v>
      </c>
      <c r="F189" s="16">
        <f>IF(ISNUMBER(D189), $B199 * E189, "")</f>
        <v>-305.49898167006108</v>
      </c>
      <c r="G189" s="29">
        <v>968</v>
      </c>
      <c r="H189" s="14">
        <f>IF(ISNUMBER(G189), (G189 - $B189) / $B189, "")</f>
        <v>-1.4256619144602852E-2</v>
      </c>
      <c r="I189" s="100">
        <f>IF(ISNUMBER(G189), $B199 * H189, "")</f>
        <v>-1425.6619144602853</v>
      </c>
      <c r="J189" s="13">
        <v>949</v>
      </c>
      <c r="K189" s="14">
        <f>IF(ISNUMBER(J189), (J189 - $B189) / $B189, "")</f>
        <v>-3.360488798370672E-2</v>
      </c>
      <c r="L189" s="16">
        <f>IF(ISNUMBER(J189), $B199 * K189, "")</f>
        <v>-3360.4887983706722</v>
      </c>
      <c r="M189" s="29">
        <v>948</v>
      </c>
      <c r="N189" s="14">
        <f>IF(ISNUMBER(M189), (M189 - $B189) / $B189, "")</f>
        <v>-3.4623217922606926E-2</v>
      </c>
      <c r="O189" s="16">
        <f>IF(ISNUMBER(M189), $B199 * N189, "")</f>
        <v>-3462.3217922606927</v>
      </c>
      <c r="Q189" s="243"/>
      <c r="R189" s="244"/>
      <c r="S189" s="245"/>
    </row>
    <row r="190" spans="1:19" ht="17.25" thickBot="1">
      <c r="A190" s="162" t="s">
        <v>242</v>
      </c>
      <c r="B190" s="126">
        <v>3420</v>
      </c>
      <c r="C190" s="77">
        <v>-3.7974683500000002E-2</v>
      </c>
      <c r="D190" s="15">
        <v>3440</v>
      </c>
      <c r="E190" s="32">
        <f t="shared" ref="E190:E193" si="102">IF(ISNUMBER(D190), (D190 - $B190) / $B190, "")</f>
        <v>5.8479532163742687E-3</v>
      </c>
      <c r="F190" s="18">
        <f>IF(ISNUMBER(D190), $B199 * E190, "")</f>
        <v>584.79532163742692</v>
      </c>
      <c r="G190" s="31">
        <v>3450</v>
      </c>
      <c r="H190" s="32">
        <f t="shared" ref="H190:H193" si="103">IF(ISNUMBER(G190), (G190 - $B190) / $B190, "")</f>
        <v>8.771929824561403E-3</v>
      </c>
      <c r="I190" s="101">
        <f>IF(ISNUMBER(G190), $B199 * H190, "")</f>
        <v>877.19298245614027</v>
      </c>
      <c r="J190" s="15">
        <v>3345</v>
      </c>
      <c r="K190" s="32">
        <f t="shared" ref="K190:K193" si="104">IF(ISNUMBER(J190), (J190 - $B190) / $B190, "")</f>
        <v>-2.1929824561403508E-2</v>
      </c>
      <c r="L190" s="18">
        <f>IF(ISNUMBER(J190), $B199 * K190, "")</f>
        <v>-2192.9824561403507</v>
      </c>
      <c r="M190" s="31">
        <v>3315</v>
      </c>
      <c r="N190" s="32">
        <f t="shared" ref="N190:N193" si="105">IF(ISNUMBER(M190), (M190 - $B190) / $B190, "")</f>
        <v>-3.0701754385964911E-2</v>
      </c>
      <c r="O190" s="18">
        <f>IF(ISNUMBER(M190), $B199 * N190, "")</f>
        <v>-3070.1754385964909</v>
      </c>
      <c r="Q190" s="246"/>
      <c r="R190" s="247"/>
      <c r="S190" s="248"/>
    </row>
    <row r="191" spans="1:19" ht="17.25" thickBot="1">
      <c r="A191" s="162" t="s">
        <v>232</v>
      </c>
      <c r="B191" s="126">
        <v>92.6</v>
      </c>
      <c r="C191" s="77">
        <v>-3.8421599200000003E-2</v>
      </c>
      <c r="D191" s="15">
        <v>109</v>
      </c>
      <c r="E191" s="32">
        <f t="shared" si="102"/>
        <v>0.17710583153347739</v>
      </c>
      <c r="F191" s="18">
        <f>IF(ISNUMBER(D191), $B199 * E191, "")</f>
        <v>17710.583153347739</v>
      </c>
      <c r="G191" s="31">
        <v>106</v>
      </c>
      <c r="H191" s="32">
        <f t="shared" si="103"/>
        <v>0.14470842332613398</v>
      </c>
      <c r="I191" s="101">
        <f>IF(ISNUMBER(G191), $B199 * H191, "")</f>
        <v>14470.842332613398</v>
      </c>
      <c r="J191" s="15">
        <v>103</v>
      </c>
      <c r="K191" s="32">
        <f t="shared" si="104"/>
        <v>0.11231101511879056</v>
      </c>
      <c r="L191" s="18">
        <f>IF(ISNUMBER(J191), $B199 * K191, "")</f>
        <v>11231.101511879056</v>
      </c>
      <c r="M191" s="31">
        <v>102</v>
      </c>
      <c r="N191" s="32">
        <f t="shared" si="105"/>
        <v>0.1015118790496761</v>
      </c>
      <c r="O191" s="18">
        <f>IF(ISNUMBER(M191), $B199 * N191, "")</f>
        <v>10151.18790496761</v>
      </c>
      <c r="Q191" s="239"/>
      <c r="R191" s="239"/>
      <c r="S191" s="239"/>
    </row>
    <row r="192" spans="1:19" ht="17.25" thickBot="1">
      <c r="A192" s="162" t="s">
        <v>180</v>
      </c>
      <c r="B192" s="126">
        <v>2485</v>
      </c>
      <c r="C192" s="77">
        <v>-3.8684719499999999E-2</v>
      </c>
      <c r="D192" s="15">
        <v>2490</v>
      </c>
      <c r="E192" s="32">
        <f t="shared" si="102"/>
        <v>2.012072434607646E-3</v>
      </c>
      <c r="F192" s="18">
        <f>IF(ISNUMBER(D192), $B199 * E192, "")</f>
        <v>201.2072434607646</v>
      </c>
      <c r="G192" s="31">
        <v>2475</v>
      </c>
      <c r="H192" s="32">
        <f t="shared" si="103"/>
        <v>-4.0241448692152921E-3</v>
      </c>
      <c r="I192" s="101">
        <f>IF(ISNUMBER(G192), $B199 * H192, "")</f>
        <v>-402.4144869215292</v>
      </c>
      <c r="J192" s="15">
        <v>2410</v>
      </c>
      <c r="K192" s="32">
        <f t="shared" si="104"/>
        <v>-3.0181086519114688E-2</v>
      </c>
      <c r="L192" s="18">
        <f>IF(ISNUMBER(J192), $B199 * K192, "")</f>
        <v>-3018.1086519114688</v>
      </c>
      <c r="M192" s="31">
        <v>2395</v>
      </c>
      <c r="N192" s="32">
        <f t="shared" si="105"/>
        <v>-3.6217303822937627E-2</v>
      </c>
      <c r="O192" s="18">
        <f>IF(ISNUMBER(M192), $B199 * N192, "")</f>
        <v>-3621.7303822937629</v>
      </c>
      <c r="Q192" s="249"/>
      <c r="R192" s="249"/>
      <c r="S192" s="249"/>
    </row>
    <row r="193" spans="1:19" ht="17.25" thickBot="1">
      <c r="A193" s="163" t="s">
        <v>190</v>
      </c>
      <c r="B193" s="128">
        <v>51540</v>
      </c>
      <c r="C193" s="78">
        <v>-4.1294642899999998E-2</v>
      </c>
      <c r="D193" s="20">
        <v>53780</v>
      </c>
      <c r="E193" s="21">
        <f t="shared" si="102"/>
        <v>4.3461389212262322E-2</v>
      </c>
      <c r="F193" s="22">
        <f>IF(ISNUMBER(D193), $B199 * E193, "")</f>
        <v>4346.138921226232</v>
      </c>
      <c r="G193" s="30">
        <v>52730</v>
      </c>
      <c r="H193" s="21">
        <f t="shared" si="103"/>
        <v>2.3088863019014357E-2</v>
      </c>
      <c r="I193" s="105">
        <f>IF(ISNUMBER(G193), $B199 * H193, "")</f>
        <v>2308.8863019014357</v>
      </c>
      <c r="J193" s="20">
        <v>51440</v>
      </c>
      <c r="K193" s="21">
        <f t="shared" si="104"/>
        <v>-1.9402405898331393E-3</v>
      </c>
      <c r="L193" s="22">
        <f>IF(ISNUMBER(J193), $B199 * K193, "")</f>
        <v>-194.02405898331392</v>
      </c>
      <c r="M193" s="30">
        <v>51990</v>
      </c>
      <c r="N193" s="21">
        <f t="shared" si="105"/>
        <v>8.7310826542491265E-3</v>
      </c>
      <c r="O193" s="22">
        <f>IF(ISNUMBER(M193), $B199 * N193, "")</f>
        <v>873.1082654249127</v>
      </c>
      <c r="Q193" s="249"/>
      <c r="R193" s="249"/>
      <c r="S193" s="249"/>
    </row>
    <row r="194" spans="1:19" ht="17.25" thickBot="1">
      <c r="A194" s="162" t="s">
        <v>274</v>
      </c>
      <c r="B194" s="129">
        <v>7765</v>
      </c>
      <c r="C194" s="80">
        <v>-4.7823421200000001E-2</v>
      </c>
      <c r="D194" s="106">
        <v>7625</v>
      </c>
      <c r="E194" s="107">
        <f>IF(ISNUMBER(D194), (D194 - $B194) / $B194, "")</f>
        <v>-1.80296200901481E-2</v>
      </c>
      <c r="F194" s="108">
        <f>IF(ISNUMBER(D194), $B199 * E194, "")</f>
        <v>-1802.9620090148101</v>
      </c>
      <c r="G194" s="109">
        <v>7530</v>
      </c>
      <c r="H194" s="107">
        <f>IF(ISNUMBER(G194), (G194 - $B194) / $B194, "")</f>
        <v>-3.0264005151320026E-2</v>
      </c>
      <c r="I194" s="110">
        <f>IF(ISNUMBER(G194), $B199 * H194, "")</f>
        <v>-3026.4005151320025</v>
      </c>
      <c r="J194" s="106">
        <v>7375</v>
      </c>
      <c r="K194" s="107">
        <f>IF(ISNUMBER(J194), (J194 - $B194) / $B194, "")</f>
        <v>-5.0225370251126854E-2</v>
      </c>
      <c r="L194" s="108">
        <f>IF(ISNUMBER(J194), $B199 * K194, "")</f>
        <v>-5022.5370251126851</v>
      </c>
      <c r="M194" s="109">
        <v>7385</v>
      </c>
      <c r="N194" s="107">
        <f>IF(ISNUMBER(M194), (M194 - $B194) / $B194, "")</f>
        <v>-4.8937540244687702E-2</v>
      </c>
      <c r="O194" s="108">
        <f>IF(ISNUMBER(M194), $B199 * N194, "")</f>
        <v>-4893.7540244687698</v>
      </c>
      <c r="Q194" s="239"/>
      <c r="R194" s="239"/>
      <c r="S194" s="239"/>
    </row>
    <row r="195" spans="1:19" ht="17.25" thickBot="1">
      <c r="A195" s="162" t="s">
        <v>234</v>
      </c>
      <c r="B195" s="126">
        <v>345</v>
      </c>
      <c r="C195" s="77">
        <v>-5.2197802199999997E-2</v>
      </c>
      <c r="D195" s="15">
        <v>330</v>
      </c>
      <c r="E195" s="32">
        <f t="shared" ref="E195:E198" si="106">IF(ISNUMBER(D195), (D195 - $B195) / $B195, "")</f>
        <v>-4.3478260869565216E-2</v>
      </c>
      <c r="F195" s="18">
        <f>IF(ISNUMBER(D195), $B199 * E195, "")</f>
        <v>-4347.826086956522</v>
      </c>
      <c r="G195" s="31">
        <v>314</v>
      </c>
      <c r="H195" s="32">
        <f t="shared" ref="H195:H198" si="107">IF(ISNUMBER(G195), (G195 - $B195) / $B195, "")</f>
        <v>-8.9855072463768115E-2</v>
      </c>
      <c r="I195" s="101">
        <f>IF(ISNUMBER(G195), $B199 * H195, "")</f>
        <v>-8985.507246376812</v>
      </c>
      <c r="J195" s="15">
        <v>304</v>
      </c>
      <c r="K195" s="32">
        <f t="shared" ref="K195:K198" si="108">IF(ISNUMBER(J195), (J195 - $B195) / $B195, "")</f>
        <v>-0.11884057971014493</v>
      </c>
      <c r="L195" s="18">
        <f>IF(ISNUMBER(J195), $B199 * K195, "")</f>
        <v>-11884.057971014494</v>
      </c>
      <c r="M195" s="31">
        <v>308</v>
      </c>
      <c r="N195" s="32">
        <f t="shared" ref="N195:N198" si="109">IF(ISNUMBER(M195), (M195 - $B195) / $B195, "")</f>
        <v>-0.1072463768115942</v>
      </c>
      <c r="O195" s="18">
        <f>IF(ISNUMBER(M195), $B199 * N195, "")</f>
        <v>-10724.63768115942</v>
      </c>
      <c r="Q195" s="239"/>
      <c r="R195" s="239"/>
      <c r="S195" s="239"/>
    </row>
    <row r="196" spans="1:19" ht="17.25" thickBot="1">
      <c r="A196" s="162" t="s">
        <v>142</v>
      </c>
      <c r="B196" s="126">
        <v>612</v>
      </c>
      <c r="C196" s="77">
        <v>-6.42201835E-2</v>
      </c>
      <c r="D196" s="15">
        <v>607</v>
      </c>
      <c r="E196" s="32">
        <f t="shared" si="106"/>
        <v>-8.1699346405228763E-3</v>
      </c>
      <c r="F196" s="18">
        <f>IF(ISNUMBER(D196), $B199 * E196, "")</f>
        <v>-816.99346405228766</v>
      </c>
      <c r="G196" s="31">
        <v>582</v>
      </c>
      <c r="H196" s="32">
        <f t="shared" si="107"/>
        <v>-4.9019607843137254E-2</v>
      </c>
      <c r="I196" s="101">
        <f>IF(ISNUMBER(G196), $B199 * H196, "")</f>
        <v>-4901.9607843137255</v>
      </c>
      <c r="J196" s="15">
        <v>571</v>
      </c>
      <c r="K196" s="32">
        <f t="shared" si="108"/>
        <v>-6.699346405228758E-2</v>
      </c>
      <c r="L196" s="18">
        <f>IF(ISNUMBER(J196), $B199 * K196, "")</f>
        <v>-6699.3464052287582</v>
      </c>
      <c r="M196" s="31">
        <v>571</v>
      </c>
      <c r="N196" s="32">
        <f t="shared" si="109"/>
        <v>-6.699346405228758E-2</v>
      </c>
      <c r="O196" s="18">
        <f>IF(ISNUMBER(M196), $B199 * N196, "")</f>
        <v>-6699.3464052287582</v>
      </c>
      <c r="Q196" s="239"/>
      <c r="R196" s="239"/>
      <c r="S196" s="239"/>
    </row>
    <row r="197" spans="1:19">
      <c r="A197" s="162" t="s">
        <v>138</v>
      </c>
      <c r="B197" s="126">
        <v>27550</v>
      </c>
      <c r="C197" s="77">
        <v>-7.4571716499999996E-2</v>
      </c>
      <c r="D197" s="15">
        <v>27920</v>
      </c>
      <c r="E197" s="32">
        <f t="shared" si="106"/>
        <v>1.3430127041742287E-2</v>
      </c>
      <c r="F197" s="18">
        <f>IF(ISNUMBER(D197), $B199 * E197, "")</f>
        <v>1343.0127041742287</v>
      </c>
      <c r="G197" s="31">
        <v>27490</v>
      </c>
      <c r="H197" s="32">
        <f t="shared" si="107"/>
        <v>-2.1778584392014521E-3</v>
      </c>
      <c r="I197" s="101">
        <f>IF(ISNUMBER(G197), $B199 * H197, "")</f>
        <v>-217.7858439201452</v>
      </c>
      <c r="J197" s="15">
        <v>26670</v>
      </c>
      <c r="K197" s="32">
        <f t="shared" si="108"/>
        <v>-3.1941923774954625E-2</v>
      </c>
      <c r="L197" s="18">
        <f>IF(ISNUMBER(J197), $B199 * K197, "")</f>
        <v>-3194.1923774954626</v>
      </c>
      <c r="M197" s="31">
        <v>26820</v>
      </c>
      <c r="N197" s="32">
        <f t="shared" si="109"/>
        <v>-2.6497277676950998E-2</v>
      </c>
      <c r="O197" s="18">
        <f>IF(ISNUMBER(M197), $B199 * N197, "")</f>
        <v>-2649.7277676950998</v>
      </c>
      <c r="Q197" s="228"/>
      <c r="R197" s="229"/>
      <c r="S197" s="230"/>
    </row>
    <row r="198" spans="1:19" ht="17.25" thickBot="1">
      <c r="A198" s="130" t="s">
        <v>162</v>
      </c>
      <c r="B198" s="131">
        <v>736</v>
      </c>
      <c r="C198" s="79">
        <v>-8.9108910900000005E-2</v>
      </c>
      <c r="D198" s="24">
        <v>769</v>
      </c>
      <c r="E198" s="25">
        <f t="shared" si="106"/>
        <v>4.4836956521739128E-2</v>
      </c>
      <c r="F198" s="104">
        <f>IF(ISNUMBER(D198), $B199 * E198, "")</f>
        <v>4483.695652173913</v>
      </c>
      <c r="G198" s="102">
        <v>743</v>
      </c>
      <c r="H198" s="25">
        <f t="shared" si="107"/>
        <v>9.5108695652173919E-3</v>
      </c>
      <c r="I198" s="103">
        <f>IF(ISNUMBER(G198), $B199 * H198, "")</f>
        <v>951.08695652173924</v>
      </c>
      <c r="J198" s="24">
        <v>733</v>
      </c>
      <c r="K198" s="25">
        <f t="shared" si="108"/>
        <v>-4.076086956521739E-3</v>
      </c>
      <c r="L198" s="104">
        <f>IF(ISNUMBER(J198), $B199 * K198, "")</f>
        <v>-407.60869565217388</v>
      </c>
      <c r="M198" s="102">
        <v>732</v>
      </c>
      <c r="N198" s="25">
        <f t="shared" si="109"/>
        <v>-5.434782608695652E-3</v>
      </c>
      <c r="O198" s="104">
        <f>IF(ISNUMBER(M198), $B199 * N198, "")</f>
        <v>-543.47826086956525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1.749229233787232E-2</v>
      </c>
      <c r="F199" s="28">
        <f>SUM(F179:F198)</f>
        <v>34984.584675744642</v>
      </c>
      <c r="G199" s="26" t="s">
        <v>301</v>
      </c>
      <c r="H199" s="27">
        <f>IF(COUNT(H179:H198), SUM(H179:H198) / COUNT(H179:H198), 0)</f>
        <v>3.6829742232975214E-3</v>
      </c>
      <c r="I199" s="28">
        <f>SUM(I179:I198)</f>
        <v>7365.9484465950409</v>
      </c>
      <c r="J199" s="26" t="s">
        <v>301</v>
      </c>
      <c r="K199" s="27">
        <f>IF(COUNT(K179:K198), SUM(K179:K198) / COUNT(K179:K198), 0)</f>
        <v>-2.152836939522371E-2</v>
      </c>
      <c r="L199" s="28">
        <f>SUM(L179:L198)</f>
        <v>-43056.738790447424</v>
      </c>
      <c r="M199" s="26" t="s">
        <v>301</v>
      </c>
      <c r="N199" s="27">
        <f>IF(COUNT(N179:N198), SUM(N179:N198) / COUNT(N179:N198), 0)</f>
        <v>-2.0682086358525351E-2</v>
      </c>
      <c r="O199" s="28">
        <f>SUM(O179:O198)</f>
        <v>-41364.1727170507</v>
      </c>
      <c r="Q199" s="234"/>
      <c r="R199" s="235"/>
      <c r="S199" s="23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9" priority="157">
      <formula>AND($N17 &gt; 0, ISNUMBER($N17))</formula>
    </cfRule>
    <cfRule type="expression" dxfId="368" priority="158">
      <formula>AND($N17 = 0 * ISNUMBER($N17))</formula>
    </cfRule>
    <cfRule type="expression" dxfId="367" priority="159">
      <formula>AND($N17 &lt; 0, ISNUMBER($N17))</formula>
    </cfRule>
  </conditionalFormatting>
  <conditionalFormatting sqref="A17:F36">
    <cfRule type="expression" dxfId="366" priority="166">
      <formula>AND($E17 &gt; 0, ISNUMBER($E17))</formula>
    </cfRule>
    <cfRule type="expression" dxfId="365" priority="167">
      <formula>AND($E17 = 0 * ISNUMBER($E17))</formula>
    </cfRule>
    <cfRule type="expression" dxfId="364" priority="168">
      <formula>AND($E17 &lt; 0, ISNUMBER($E17))</formula>
    </cfRule>
  </conditionalFormatting>
  <conditionalFormatting sqref="A17:C36 G17:I36">
    <cfRule type="expression" dxfId="363" priority="163">
      <formula>AND($H17 &gt; 0, ISNUMBER($H17))</formula>
    </cfRule>
    <cfRule type="expression" dxfId="362" priority="164">
      <formula>AND($H17 = 0 * ISNUMBER($H17))</formula>
    </cfRule>
    <cfRule type="expression" dxfId="361" priority="165">
      <formula>AND($H17 &lt; 0, ISNUMBER($H17))</formula>
    </cfRule>
  </conditionalFormatting>
  <conditionalFormatting sqref="A17:C36 J17:L36">
    <cfRule type="expression" dxfId="360" priority="160">
      <formula>AND($K17 &gt; 0, ISNUMBER($K17))</formula>
    </cfRule>
    <cfRule type="expression" dxfId="359" priority="161">
      <formula>AND($K17 = 0 * ISNUMBER($K17))</formula>
    </cfRule>
    <cfRule type="expression" dxfId="358" priority="162">
      <formula>AND($K17 &lt; 0, ISNUMBER($K17))</formula>
    </cfRule>
  </conditionalFormatting>
  <conditionalFormatting sqref="D15:F16 E37:F37">
    <cfRule type="expression" dxfId="357" priority="154">
      <formula>$E$37 &gt; 0</formula>
    </cfRule>
    <cfRule type="expression" dxfId="356" priority="155">
      <formula>$E$37 = 0</formula>
    </cfRule>
    <cfRule type="expression" dxfId="355" priority="156">
      <formula>$E$37 &lt; 0</formula>
    </cfRule>
  </conditionalFormatting>
  <conditionalFormatting sqref="G15:I16 H37:I37">
    <cfRule type="expression" dxfId="354" priority="151">
      <formula>$H$37 &gt; 0</formula>
    </cfRule>
    <cfRule type="expression" dxfId="353" priority="152">
      <formula>$H$37 = 0</formula>
    </cfRule>
    <cfRule type="expression" dxfId="352" priority="153">
      <formula>$H$37 &lt; 0</formula>
    </cfRule>
  </conditionalFormatting>
  <conditionalFormatting sqref="J15:L16 K37:L37">
    <cfRule type="expression" dxfId="351" priority="148">
      <formula>$K$37 &gt; 0</formula>
    </cfRule>
    <cfRule type="expression" dxfId="350" priority="149">
      <formula>$K$37 = 0</formula>
    </cfRule>
    <cfRule type="expression" dxfId="349" priority="150">
      <formula>$K$37 &lt; 0</formula>
    </cfRule>
  </conditionalFormatting>
  <conditionalFormatting sqref="M15:O16 N37:O37">
    <cfRule type="expression" dxfId="348" priority="145">
      <formula>$N$37 &gt; 0</formula>
    </cfRule>
    <cfRule type="expression" dxfId="347" priority="146">
      <formula>$N$37 = 0</formula>
    </cfRule>
    <cfRule type="expression" dxfId="346" priority="147">
      <formula>$N$37 &lt; 0</formula>
    </cfRule>
  </conditionalFormatting>
  <conditionalFormatting sqref="A44:C63 M44:O63">
    <cfRule type="expression" dxfId="345" priority="133">
      <formula>AND($N44 &gt; 0, ISNUMBER($N44))</formula>
    </cfRule>
    <cfRule type="expression" dxfId="344" priority="134">
      <formula>AND($N44 = 0 * ISNUMBER($N44))</formula>
    </cfRule>
    <cfRule type="expression" dxfId="343" priority="135">
      <formula>AND($N44 &lt; 0, ISNUMBER($N44))</formula>
    </cfRule>
  </conditionalFormatting>
  <conditionalFormatting sqref="A44:F63">
    <cfRule type="expression" dxfId="342" priority="142">
      <formula>AND($E44 &gt; 0, ISNUMBER($E44))</formula>
    </cfRule>
    <cfRule type="expression" dxfId="341" priority="143">
      <formula>AND($E44 = 0 * ISNUMBER($E44))</formula>
    </cfRule>
    <cfRule type="expression" dxfId="340" priority="144">
      <formula>AND($E44 &lt; 0, ISNUMBER($E44))</formula>
    </cfRule>
  </conditionalFormatting>
  <conditionalFormatting sqref="A44:C63 G44:I63">
    <cfRule type="expression" dxfId="339" priority="139">
      <formula>AND($H44 &gt; 0, ISNUMBER($H44))</formula>
    </cfRule>
    <cfRule type="expression" dxfId="338" priority="140">
      <formula>AND($H44 = 0 * ISNUMBER($H44))</formula>
    </cfRule>
    <cfRule type="expression" dxfId="337" priority="141">
      <formula>AND($H44 &lt; 0, ISNUMBER($H44))</formula>
    </cfRule>
  </conditionalFormatting>
  <conditionalFormatting sqref="A44:C63 J44:L63">
    <cfRule type="expression" dxfId="336" priority="136">
      <formula>AND($K44 &gt; 0, ISNUMBER($K44))</formula>
    </cfRule>
    <cfRule type="expression" dxfId="335" priority="137">
      <formula>AND($K44 = 0 * ISNUMBER($K44))</formula>
    </cfRule>
    <cfRule type="expression" dxfId="334" priority="138">
      <formula>AND($K44 &lt; 0, ISNUMBER($K44))</formula>
    </cfRule>
  </conditionalFormatting>
  <conditionalFormatting sqref="D42:F43 E64:F64">
    <cfRule type="expression" dxfId="333" priority="130">
      <formula>$E$64 &gt; 0</formula>
    </cfRule>
    <cfRule type="expression" dxfId="332" priority="131">
      <formula>$E$64 = 0</formula>
    </cfRule>
    <cfRule type="expression" dxfId="331" priority="132">
      <formula>$E$64 &lt; 0</formula>
    </cfRule>
  </conditionalFormatting>
  <conditionalFormatting sqref="G42:I43 H64:I64">
    <cfRule type="expression" dxfId="330" priority="127">
      <formula>$H$64 &gt; 0</formula>
    </cfRule>
    <cfRule type="expression" dxfId="329" priority="128">
      <formula>$H$64 = 0</formula>
    </cfRule>
    <cfRule type="expression" dxfId="328" priority="129">
      <formula>$H$64 &lt; 0</formula>
    </cfRule>
  </conditionalFormatting>
  <conditionalFormatting sqref="J42:L43 K64:L64">
    <cfRule type="expression" dxfId="327" priority="124">
      <formula>$K$64 &gt; 0</formula>
    </cfRule>
    <cfRule type="expression" dxfId="326" priority="125">
      <formula>$K$64 = 0</formula>
    </cfRule>
    <cfRule type="expression" dxfId="325" priority="126">
      <formula>$K$64 &lt; 0</formula>
    </cfRule>
  </conditionalFormatting>
  <conditionalFormatting sqref="M42:O43 N64:O64">
    <cfRule type="expression" dxfId="324" priority="121">
      <formula>$N$64 &gt; 0</formula>
    </cfRule>
    <cfRule type="expression" dxfId="323" priority="122">
      <formula>$N$64 = 0</formula>
    </cfRule>
    <cfRule type="expression" dxfId="322" priority="123">
      <formula>$N$64 &lt; 0</formula>
    </cfRule>
  </conditionalFormatting>
  <conditionalFormatting sqref="A71:C90 M71:O90">
    <cfRule type="expression" dxfId="321" priority="109">
      <formula>AND($N71 &gt; 0, ISNUMBER($N71))</formula>
    </cfRule>
    <cfRule type="expression" dxfId="320" priority="110">
      <formula>AND($N71 = 0 * ISNUMBER($N71))</formula>
    </cfRule>
    <cfRule type="expression" dxfId="319" priority="111">
      <formula>AND($N71 &lt; 0, ISNUMBER($N71))</formula>
    </cfRule>
  </conditionalFormatting>
  <conditionalFormatting sqref="A71:F90">
    <cfRule type="expression" dxfId="318" priority="118">
      <formula>AND($E71 &gt; 0, ISNUMBER($E71))</formula>
    </cfRule>
    <cfRule type="expression" dxfId="317" priority="119">
      <formula>AND($E71 = 0 * ISNUMBER($E71))</formula>
    </cfRule>
    <cfRule type="expression" dxfId="316" priority="120">
      <formula>AND($E71 &lt; 0, ISNUMBER($E71))</formula>
    </cfRule>
  </conditionalFormatting>
  <conditionalFormatting sqref="A71:C90 G71:I90">
    <cfRule type="expression" dxfId="315" priority="115">
      <formula>AND($H71 &gt; 0, ISNUMBER($H71))</formula>
    </cfRule>
    <cfRule type="expression" dxfId="314" priority="116">
      <formula>AND($H71 = 0 * ISNUMBER($H71))</formula>
    </cfRule>
    <cfRule type="expression" dxfId="313" priority="117">
      <formula>AND($H71 &lt; 0, ISNUMBER($H71))</formula>
    </cfRule>
  </conditionalFormatting>
  <conditionalFormatting sqref="A71:C90 J71:L90">
    <cfRule type="expression" dxfId="312" priority="112">
      <formula>AND($K71 &gt; 0, ISNUMBER($K71))</formula>
    </cfRule>
    <cfRule type="expression" dxfId="311" priority="113">
      <formula>AND($K71 = 0 * ISNUMBER($K71))</formula>
    </cfRule>
    <cfRule type="expression" dxfId="310" priority="114">
      <formula>AND($K71 &lt; 0, ISNUMBER($K71))</formula>
    </cfRule>
  </conditionalFormatting>
  <conditionalFormatting sqref="D69:F70 E91:F91">
    <cfRule type="expression" dxfId="309" priority="106">
      <formula>$E$91 &gt; 0</formula>
    </cfRule>
    <cfRule type="expression" dxfId="308" priority="107">
      <formula>$E$91 = 0</formula>
    </cfRule>
    <cfRule type="expression" dxfId="307" priority="108">
      <formula>$E$91 &lt; 0</formula>
    </cfRule>
  </conditionalFormatting>
  <conditionalFormatting sqref="G69:I70 H91:I91">
    <cfRule type="expression" dxfId="306" priority="103">
      <formula>$H$91 &gt; 0</formula>
    </cfRule>
    <cfRule type="expression" dxfId="305" priority="104">
      <formula>$H$91 = 0</formula>
    </cfRule>
    <cfRule type="expression" dxfId="304" priority="105">
      <formula>$H$91 &lt; 0</formula>
    </cfRule>
  </conditionalFormatting>
  <conditionalFormatting sqref="J69:L70 K91:L91">
    <cfRule type="expression" dxfId="303" priority="100">
      <formula>$K$91 &gt; 0</formula>
    </cfRule>
    <cfRule type="expression" dxfId="302" priority="101">
      <formula>$K$91 = 0</formula>
    </cfRule>
    <cfRule type="expression" dxfId="301" priority="102">
      <formula>$K$91 &lt; 0</formula>
    </cfRule>
  </conditionalFormatting>
  <conditionalFormatting sqref="M69:O70 N91:O91">
    <cfRule type="expression" dxfId="300" priority="97">
      <formula>$N$91 &gt; 0</formula>
    </cfRule>
    <cfRule type="expression" dxfId="299" priority="98">
      <formula>$N$91 = 0</formula>
    </cfRule>
    <cfRule type="expression" dxfId="298" priority="99">
      <formula>$N$91 &lt; 0</formula>
    </cfRule>
  </conditionalFormatting>
  <conditionalFormatting sqref="A98:C117 M98:O117">
    <cfRule type="expression" dxfId="297" priority="85">
      <formula>AND($N98 &gt; 0, ISNUMBER($N98))</formula>
    </cfRule>
    <cfRule type="expression" dxfId="296" priority="86">
      <formula>AND($N98 = 0 * ISNUMBER($N98))</formula>
    </cfRule>
    <cfRule type="expression" dxfId="295" priority="87">
      <formula>AND($N98 &lt; 0, ISNUMBER($N98))</formula>
    </cfRule>
  </conditionalFormatting>
  <conditionalFormatting sqref="A98:F117">
    <cfRule type="expression" dxfId="294" priority="94">
      <formula>AND($E98 &gt; 0, ISNUMBER($E98))</formula>
    </cfRule>
    <cfRule type="expression" dxfId="293" priority="95">
      <formula>AND($E98 = 0 * ISNUMBER($E98))</formula>
    </cfRule>
    <cfRule type="expression" dxfId="292" priority="96">
      <formula>AND($E98 &lt; 0, ISNUMBER($E98))</formula>
    </cfRule>
  </conditionalFormatting>
  <conditionalFormatting sqref="A98:C117 G98:I117">
    <cfRule type="expression" dxfId="291" priority="91">
      <formula>AND($H98 &gt; 0, ISNUMBER($H98))</formula>
    </cfRule>
    <cfRule type="expression" dxfId="290" priority="92">
      <formula>AND($H98 = 0 * ISNUMBER($H98))</formula>
    </cfRule>
    <cfRule type="expression" dxfId="289" priority="93">
      <formula>AND($H98 &lt; 0, ISNUMBER($H98))</formula>
    </cfRule>
  </conditionalFormatting>
  <conditionalFormatting sqref="A98:C117 J98:L117">
    <cfRule type="expression" dxfId="288" priority="88">
      <formula>AND($K98 &gt; 0, ISNUMBER($K98))</formula>
    </cfRule>
    <cfRule type="expression" dxfId="287" priority="89">
      <formula>AND($K98 = 0 * ISNUMBER($K98))</formula>
    </cfRule>
    <cfRule type="expression" dxfId="286" priority="90">
      <formula>AND($K98 &lt; 0, ISNUMBER($K98))</formula>
    </cfRule>
  </conditionalFormatting>
  <conditionalFormatting sqref="D96:F97 E118:F118">
    <cfRule type="expression" dxfId="285" priority="82">
      <formula>$E$118 &gt; 0</formula>
    </cfRule>
    <cfRule type="expression" dxfId="284" priority="83">
      <formula>$E$118 = 0</formula>
    </cfRule>
    <cfRule type="expression" dxfId="283" priority="84">
      <formula>$E$118 &lt; 0</formula>
    </cfRule>
  </conditionalFormatting>
  <conditionalFormatting sqref="G96:I97 H118:I118">
    <cfRule type="expression" dxfId="282" priority="79">
      <formula>$H$118 &gt; 0</formula>
    </cfRule>
    <cfRule type="expression" dxfId="281" priority="80">
      <formula>$H$118 = 0</formula>
    </cfRule>
    <cfRule type="expression" dxfId="280" priority="81">
      <formula>$H$118 &lt; 0</formula>
    </cfRule>
  </conditionalFormatting>
  <conditionalFormatting sqref="J96:L97 K118:L118">
    <cfRule type="expression" dxfId="279" priority="76">
      <formula>$K$118 &gt; 0</formula>
    </cfRule>
    <cfRule type="expression" dxfId="278" priority="77">
      <formula>$K$118 = 0</formula>
    </cfRule>
    <cfRule type="expression" dxfId="277" priority="78">
      <formula>$K$118 &lt; 0</formula>
    </cfRule>
  </conditionalFormatting>
  <conditionalFormatting sqref="M96:O97 N118:O118">
    <cfRule type="expression" dxfId="276" priority="73">
      <formula>$N$118 &gt; 0</formula>
    </cfRule>
    <cfRule type="expression" dxfId="275" priority="74">
      <formula>$N$118 = 0</formula>
    </cfRule>
    <cfRule type="expression" dxfId="274" priority="75">
      <formula>$N$118 &lt; 0</formula>
    </cfRule>
  </conditionalFormatting>
  <conditionalFormatting sqref="A125:C144 M125:O144">
    <cfRule type="expression" dxfId="273" priority="61">
      <formula>AND($N125 &gt; 0, ISNUMBER($N125))</formula>
    </cfRule>
    <cfRule type="expression" dxfId="272" priority="62">
      <formula>AND($N125 = 0 * ISNUMBER($N125))</formula>
    </cfRule>
    <cfRule type="expression" dxfId="271" priority="63">
      <formula>AND($N125 &lt; 0, ISNUMBER($N125))</formula>
    </cfRule>
  </conditionalFormatting>
  <conditionalFormatting sqref="A125:F144">
    <cfRule type="expression" dxfId="270" priority="70">
      <formula>AND($E125 &gt; 0, ISNUMBER($E125))</formula>
    </cfRule>
    <cfRule type="expression" dxfId="269" priority="71">
      <formula>AND($E125 = 0 * ISNUMBER($E125))</formula>
    </cfRule>
    <cfRule type="expression" dxfId="268" priority="72">
      <formula>AND($E125 &lt; 0, ISNUMBER($E125))</formula>
    </cfRule>
  </conditionalFormatting>
  <conditionalFormatting sqref="A125:C144 G125:I144">
    <cfRule type="expression" dxfId="267" priority="67">
      <formula>AND($H125 &gt; 0, ISNUMBER($H125))</formula>
    </cfRule>
    <cfRule type="expression" dxfId="266" priority="68">
      <formula>AND($H125 = 0 * ISNUMBER($H125))</formula>
    </cfRule>
    <cfRule type="expression" dxfId="265" priority="69">
      <formula>AND($H125 &lt; 0, ISNUMBER($H125))</formula>
    </cfRule>
  </conditionalFormatting>
  <conditionalFormatting sqref="A125:C144 J125:L144">
    <cfRule type="expression" dxfId="264" priority="64">
      <formula>AND($K125 &gt; 0, ISNUMBER($K125))</formula>
    </cfRule>
    <cfRule type="expression" dxfId="263" priority="65">
      <formula>AND($K125 = 0 * ISNUMBER($K125))</formula>
    </cfRule>
    <cfRule type="expression" dxfId="262" priority="66">
      <formula>AND($K125 &lt; 0, ISNUMBER($K125))</formula>
    </cfRule>
  </conditionalFormatting>
  <conditionalFormatting sqref="D123:F124 E145:F145">
    <cfRule type="expression" dxfId="261" priority="58">
      <formula>$E$145 &gt; 0</formula>
    </cfRule>
    <cfRule type="expression" dxfId="260" priority="59">
      <formula>$E$145 = 0</formula>
    </cfRule>
    <cfRule type="expression" dxfId="259" priority="60">
      <formula>$E$145 &lt; 0</formula>
    </cfRule>
  </conditionalFormatting>
  <conditionalFormatting sqref="G123:I124 H145:I145">
    <cfRule type="expression" dxfId="258" priority="55">
      <formula>$H$145 &gt; 0</formula>
    </cfRule>
    <cfRule type="expression" dxfId="257" priority="56">
      <formula>$H$145 = 0</formula>
    </cfRule>
    <cfRule type="expression" dxfId="256" priority="57">
      <formula>$H$145 &lt; 0</formula>
    </cfRule>
  </conditionalFormatting>
  <conditionalFormatting sqref="J123:L124 K145:L145">
    <cfRule type="expression" dxfId="255" priority="52">
      <formula>$K$145 &gt; 0</formula>
    </cfRule>
    <cfRule type="expression" dxfId="254" priority="53">
      <formula>$K$145 = 0</formula>
    </cfRule>
    <cfRule type="expression" dxfId="253" priority="54">
      <formula>$K$145 &lt; 0</formula>
    </cfRule>
  </conditionalFormatting>
  <conditionalFormatting sqref="M123:O124 N145:O145">
    <cfRule type="expression" dxfId="252" priority="49">
      <formula>$N$145 &gt; 0</formula>
    </cfRule>
    <cfRule type="expression" dxfId="251" priority="50">
      <formula>$N$145 = 0</formula>
    </cfRule>
    <cfRule type="expression" dxfId="250" priority="51">
      <formula>$N$145 &lt; 0</formula>
    </cfRule>
  </conditionalFormatting>
  <conditionalFormatting sqref="A152:C171 M152:O171">
    <cfRule type="expression" dxfId="249" priority="37">
      <formula>AND($N152 &gt; 0, ISNUMBER($N152))</formula>
    </cfRule>
    <cfRule type="expression" dxfId="248" priority="38">
      <formula>AND($N152 = 0 * ISNUMBER($N152))</formula>
    </cfRule>
    <cfRule type="expression" dxfId="247" priority="39">
      <formula>AND($N152 &lt; 0, ISNUMBER($N152))</formula>
    </cfRule>
  </conditionalFormatting>
  <conditionalFormatting sqref="A152:F171">
    <cfRule type="expression" dxfId="246" priority="46">
      <formula>AND($E152 &gt; 0, ISNUMBER($E152))</formula>
    </cfRule>
    <cfRule type="expression" dxfId="245" priority="47">
      <formula>AND($E152 = 0 * ISNUMBER($E152))</formula>
    </cfRule>
    <cfRule type="expression" dxfId="244" priority="48">
      <formula>AND($E152 &lt; 0, ISNUMBER($E152))</formula>
    </cfRule>
  </conditionalFormatting>
  <conditionalFormatting sqref="A152:C171 G152:I171">
    <cfRule type="expression" dxfId="243" priority="43">
      <formula>AND($H152 &gt; 0, ISNUMBER($H152))</formula>
    </cfRule>
    <cfRule type="expression" dxfId="242" priority="44">
      <formula>AND($H152 = 0 * ISNUMBER($H152))</formula>
    </cfRule>
    <cfRule type="expression" dxfId="241" priority="45">
      <formula>AND($H152 &lt; 0, ISNUMBER($H152))</formula>
    </cfRule>
  </conditionalFormatting>
  <conditionalFormatting sqref="A152:C171 J152:L171">
    <cfRule type="expression" dxfId="240" priority="40">
      <formula>AND($K152 &gt; 0, ISNUMBER($K152))</formula>
    </cfRule>
    <cfRule type="expression" dxfId="239" priority="41">
      <formula>AND($K152 = 0 * ISNUMBER($K152))</formula>
    </cfRule>
    <cfRule type="expression" dxfId="238" priority="42">
      <formula>AND($K152 &lt; 0, ISNUMBER($K152))</formula>
    </cfRule>
  </conditionalFormatting>
  <conditionalFormatting sqref="D150:F151 E172:F172">
    <cfRule type="expression" dxfId="237" priority="34">
      <formula>$E$172 &gt; 0</formula>
    </cfRule>
    <cfRule type="expression" dxfId="236" priority="35">
      <formula>$E$172 = 0</formula>
    </cfRule>
    <cfRule type="expression" dxfId="235" priority="36">
      <formula>$E$172 &lt; 0</formula>
    </cfRule>
  </conditionalFormatting>
  <conditionalFormatting sqref="G150:I151 H172:I172">
    <cfRule type="expression" dxfId="234" priority="31">
      <formula>$H$172 &gt; 0</formula>
    </cfRule>
    <cfRule type="expression" dxfId="233" priority="32">
      <formula>$H$172 = 0</formula>
    </cfRule>
    <cfRule type="expression" dxfId="232" priority="33">
      <formula>$H$172 &lt; 0</formula>
    </cfRule>
  </conditionalFormatting>
  <conditionalFormatting sqref="J150:L151 K172:L172">
    <cfRule type="expression" dxfId="231" priority="28">
      <formula>$K$172 &gt; 0</formula>
    </cfRule>
    <cfRule type="expression" dxfId="230" priority="29">
      <formula>$K$172 = 0</formula>
    </cfRule>
    <cfRule type="expression" dxfId="229" priority="30">
      <formula>$K$172 &lt; 0</formula>
    </cfRule>
  </conditionalFormatting>
  <conditionalFormatting sqref="M150:O151 N172:O172">
    <cfRule type="expression" dxfId="228" priority="25">
      <formula>$N$172 &gt; 0</formula>
    </cfRule>
    <cfRule type="expression" dxfId="227" priority="26">
      <formula>$N$172 = 0</formula>
    </cfRule>
    <cfRule type="expression" dxfId="226" priority="27">
      <formula>$N$172 &lt; 0</formula>
    </cfRule>
  </conditionalFormatting>
  <conditionalFormatting sqref="A179:C198 M179:O198">
    <cfRule type="expression" dxfId="225" priority="13">
      <formula>AND($N179 &gt; 0, ISNUMBER($N179))</formula>
    </cfRule>
    <cfRule type="expression" dxfId="224" priority="14">
      <formula>AND($N179 = 0 * ISNUMBER($N179))</formula>
    </cfRule>
    <cfRule type="expression" dxfId="223" priority="15">
      <formula>AND($N179 &lt; 0, ISNUMBER($N179))</formula>
    </cfRule>
  </conditionalFormatting>
  <conditionalFormatting sqref="A179:F198">
    <cfRule type="expression" dxfId="222" priority="22">
      <formula>AND($E179 &gt; 0, ISNUMBER($E179))</formula>
    </cfRule>
    <cfRule type="expression" dxfId="221" priority="23">
      <formula>AND($E179 = 0 * ISNUMBER($E179))</formula>
    </cfRule>
    <cfRule type="expression" dxfId="220" priority="24">
      <formula>AND($E179 &lt; 0, ISNUMBER($E179))</formula>
    </cfRule>
  </conditionalFormatting>
  <conditionalFormatting sqref="A179:C198 G179:I198">
    <cfRule type="expression" dxfId="219" priority="19">
      <formula>AND($H179 &gt; 0, ISNUMBER($H179))</formula>
    </cfRule>
    <cfRule type="expression" dxfId="218" priority="20">
      <formula>AND($H179 = 0 * ISNUMBER($H179))</formula>
    </cfRule>
    <cfRule type="expression" dxfId="217" priority="21">
      <formula>AND($H179 &lt; 0, ISNUMBER($H179))</formula>
    </cfRule>
  </conditionalFormatting>
  <conditionalFormatting sqref="A179:C198 J179:L198">
    <cfRule type="expression" dxfId="216" priority="16">
      <formula>AND($K179 &gt; 0, ISNUMBER($K179))</formula>
    </cfRule>
    <cfRule type="expression" dxfId="215" priority="17">
      <formula>AND($K179 = 0 * ISNUMBER($K179))</formula>
    </cfRule>
    <cfRule type="expression" dxfId="214" priority="18">
      <formula>AND($K179 &lt; 0, ISNUMBER($K179))</formula>
    </cfRule>
  </conditionalFormatting>
  <conditionalFormatting sqref="D177:F178 E199:F199">
    <cfRule type="expression" dxfId="213" priority="10">
      <formula>$E$199 &gt; 0</formula>
    </cfRule>
    <cfRule type="expression" dxfId="212" priority="11">
      <formula>$E$199 = 0</formula>
    </cfRule>
    <cfRule type="expression" dxfId="211" priority="12">
      <formula>$E$199 &lt; 0</formula>
    </cfRule>
  </conditionalFormatting>
  <conditionalFormatting sqref="G177:I178 H199:I199">
    <cfRule type="expression" dxfId="210" priority="7">
      <formula>$H$199 &gt; 0</formula>
    </cfRule>
    <cfRule type="expression" dxfId="209" priority="8">
      <formula>$H$199 = 0</formula>
    </cfRule>
    <cfRule type="expression" dxfId="208" priority="9">
      <formula>$H$199 &lt; 0</formula>
    </cfRule>
  </conditionalFormatting>
  <conditionalFormatting sqref="J177:L178 K199:L199">
    <cfRule type="expression" dxfId="207" priority="4">
      <formula>$K$199 &gt; 0</formula>
    </cfRule>
    <cfRule type="expression" dxfId="206" priority="5">
      <formula>$K$199 = 0</formula>
    </cfRule>
    <cfRule type="expression" dxfId="205" priority="6">
      <formula>$K$199 &lt; 0</formula>
    </cfRule>
  </conditionalFormatting>
  <conditionalFormatting sqref="M177:O178 N199:O199">
    <cfRule type="expression" dxfId="204" priority="1">
      <formula>$N$199 &gt; 0</formula>
    </cfRule>
    <cfRule type="expression" dxfId="203" priority="2">
      <formula>$N$199 = 0</formula>
    </cfRule>
    <cfRule type="expression" dxfId="2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5A9A2-AA11-42A0-905E-821780903E07}">
  <sheetPr codeName="Sheet23"/>
  <dimension ref="A1:S199"/>
  <sheetViews>
    <sheetView topLeftCell="A90" zoomScaleNormal="100" workbookViewId="0">
      <selection activeCell="G110" sqref="G11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44364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17,612 KRW (0.88%)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44,957 KRW (2.25%)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10,060 KRW (0.50%)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-122,826 KRW (-6.14%)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3,342 KRW (0.84%)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224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45310000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3.311624E-4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2021-06-17(목) 오전 00:00</v>
      </c>
      <c r="C15" s="289"/>
      <c r="D15" s="263" t="str">
        <f>TEXT($G$1, "[$-ko-KR]yyyy-mm-dd(ddd) ") &amp; "오후 14:00"</f>
        <v>2021-06-17(목) 오후 14:00</v>
      </c>
      <c r="E15" s="264"/>
      <c r="F15" s="265"/>
      <c r="G15" s="263" t="str">
        <f>TEXT($G$1, "[$-ko-KR]yyyy-mm-dd(ddd) ") &amp; "오후 19:00"</f>
        <v>2021-06-17(목) 오후 19:00</v>
      </c>
      <c r="H15" s="264"/>
      <c r="I15" s="265"/>
      <c r="J15" s="263" t="str">
        <f>TEXT($G$1, "[$-ko-KR]yyyy-mm-dd(ddd) ") &amp; "오후 21:00"</f>
        <v>2021-06-17(목) 오후 21:00</v>
      </c>
      <c r="K15" s="264"/>
      <c r="L15" s="265"/>
      <c r="M15" s="263" t="str">
        <f>TEXT($G$1+1, "[$-ko-KR]yyyy-mm-dd(ddd) ") &amp; "오전 00:00"</f>
        <v>2021-06-18(금)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5" t="s">
        <v>37</v>
      </c>
      <c r="H16" s="226" t="s">
        <v>40</v>
      </c>
      <c r="I16" s="22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78.3</v>
      </c>
      <c r="C17" s="76">
        <f>IF(NOT(ISBLANK(_xlfn.IFNA(VLOOKUP($A17, $A$40:$O$199, 3, FALSE), ))), _xlfn.IFNA(VLOOKUP($A17, $A$40:$O$199, 3, FALSE), ), "")</f>
        <v>-4.1615667100000003E-2</v>
      </c>
      <c r="D17" s="13">
        <f>IF(NOT(ISBLANK(_xlfn.IFNA(VLOOKUP($A17, $A$40:$O$199, 4, FALSE), ))), _xlfn.IFNA(VLOOKUP($A17, $A$40:$O$199, 4, FALSE), ), "")</f>
        <v>79.099999999999994</v>
      </c>
      <c r="E17" s="14">
        <f>IF(NOT(ISBLANK(_xlfn.IFNA(VLOOKUP($A17, $A$40:$O$199, 5, FALSE), ))), _xlfn.IFNA(VLOOKUP($A17, $A$40:$O$199, 5, FALSE), ), "")</f>
        <v>1.0217113665389492E-2</v>
      </c>
      <c r="F17" s="16">
        <f>IF(NOT(ISBLANK(_xlfn.IFNA(VLOOKUP($A17, $A$40:$O$199, 6, FALSE), ))), _xlfn.IFNA(VLOOKUP($A17, $A$40:$O$199, 6, FALSE), ), "")</f>
        <v>1021.7113665389492</v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54</v>
      </c>
      <c r="C18" s="77">
        <f t="shared" ref="C18:C36" si="1">IF(NOT(ISBLANK(_xlfn.IFNA(VLOOKUP($A18, $A$40:$O$199, 3, FALSE), ))), _xlfn.IFNA(VLOOKUP($A18, $A$40:$O$199, 3, FALSE), ), "")</f>
        <v>-8.4745762700000005E-2</v>
      </c>
      <c r="D18" s="15">
        <f t="shared" ref="D18:D36" si="2">IF(NOT(ISBLANK(_xlfn.IFNA(VLOOKUP($A18, $A$40:$O$199, 4, FALSE), ))), _xlfn.IFNA(VLOOKUP($A18, $A$40:$O$199, 4, FALSE), ), "")</f>
        <v>55.1</v>
      </c>
      <c r="E18" s="32">
        <f t="shared" ref="E18:E36" si="3">IF(NOT(ISBLANK(_xlfn.IFNA(VLOOKUP($A18, $A$40:$O$199, 5, FALSE), ))), _xlfn.IFNA(VLOOKUP($A18, $A$40:$O$199, 5, FALSE), ), "")</f>
        <v>2.0370370370370396E-2</v>
      </c>
      <c r="F18" s="18">
        <f t="shared" ref="F18:F36" si="4">IF(NOT(ISBLANK(_xlfn.IFNA(VLOOKUP($A18, $A$40:$O$199, 6, FALSE), ))), _xlfn.IFNA(VLOOKUP($A18, $A$40:$O$199, 6, FALSE), ), "")</f>
        <v>2037.0370370370397</v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87.8</v>
      </c>
      <c r="C19" s="77">
        <f t="shared" si="1"/>
        <v>-6.7940552000000001E-2</v>
      </c>
      <c r="D19" s="15">
        <f t="shared" si="2"/>
        <v>88.4</v>
      </c>
      <c r="E19" s="32">
        <f t="shared" si="3"/>
        <v>6.833712984054767E-3</v>
      </c>
      <c r="F19" s="18">
        <f t="shared" si="4"/>
        <v>683.37129840547675</v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62" t="s">
        <v>361</v>
      </c>
      <c r="B20" s="126">
        <f t="shared" si="0"/>
        <v>250</v>
      </c>
      <c r="C20" s="77">
        <f t="shared" si="1"/>
        <v>-4.9429657799999999E-2</v>
      </c>
      <c r="D20" s="15">
        <f t="shared" si="2"/>
        <v>249</v>
      </c>
      <c r="E20" s="32">
        <f t="shared" si="3"/>
        <v>-4.0000000000000001E-3</v>
      </c>
      <c r="F20" s="18">
        <f t="shared" si="4"/>
        <v>-400</v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8.3552992549536624E-3</v>
      </c>
      <c r="F37" s="28">
        <f>SUM(F17:F36)</f>
        <v>3342.1197019814658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224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45310000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3.311624E-4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2021-06-17(목) 오전 00:00</v>
      </c>
      <c r="C42" s="291"/>
      <c r="D42" s="263" t="str">
        <f>TEXT($G$1, "[$-ko-KR]yyyy-mm-dd(ddd) ") &amp; "오후 14:00"</f>
        <v>2021-06-17(목) 오후 14:00</v>
      </c>
      <c r="E42" s="264"/>
      <c r="F42" s="265"/>
      <c r="G42" s="263" t="str">
        <f>TEXT($G$1, "[$-ko-KR]yyyy-mm-dd(ddd) ") &amp; "오후 19:00"</f>
        <v>2021-06-17(목) 오후 19:00</v>
      </c>
      <c r="H42" s="264"/>
      <c r="I42" s="265"/>
      <c r="J42" s="263" t="str">
        <f>TEXT($G$1, "[$-ko-KR]yyyy-mm-dd(ddd) ") &amp; "오후 21:00"</f>
        <v>2021-06-17(목) 오후 21:00</v>
      </c>
      <c r="K42" s="264"/>
      <c r="L42" s="265"/>
      <c r="M42" s="263" t="str">
        <f>TEXT($G$1+1, "[$-ko-KR]yyyy-mm-dd(ddd) ") &amp; "오전 00:00"</f>
        <v>2021-06-18(금)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25" t="s">
        <v>58</v>
      </c>
      <c r="H43" s="226" t="s">
        <v>298</v>
      </c>
      <c r="I43" s="22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198</v>
      </c>
      <c r="B44" s="124">
        <v>14.7</v>
      </c>
      <c r="C44" s="76">
        <v>-6.7567568000000003E-3</v>
      </c>
      <c r="D44" s="13">
        <v>13.9</v>
      </c>
      <c r="E44" s="14">
        <f>IF(ISNUMBER(D44), (D44 - $B44) / $B44, "")</f>
        <v>-5.4421768707482922E-2</v>
      </c>
      <c r="F44" s="16">
        <f>IF(ISNUMBER(D44), $B64 * E44, "")</f>
        <v>-5442.1768707482925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9"/>
      <c r="R44" s="249"/>
      <c r="S44" s="249"/>
    </row>
    <row r="45" spans="1:19" ht="17.25" customHeight="1" thickBot="1">
      <c r="A45" s="162" t="s">
        <v>240</v>
      </c>
      <c r="B45" s="126">
        <v>88.5</v>
      </c>
      <c r="C45" s="77">
        <v>-2.5330396500000001E-2</v>
      </c>
      <c r="D45" s="15">
        <v>87.1</v>
      </c>
      <c r="E45" s="32">
        <f t="shared" ref="E45:E48" si="14">IF(ISNUMBER(D45), (D45 - $B45) / $B45, "")</f>
        <v>-1.5819209039548088E-2</v>
      </c>
      <c r="F45" s="18">
        <f>IF(ISNUMBER(D45), $B64 * E45, "")</f>
        <v>-1581.9209039548089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9"/>
      <c r="R45" s="249"/>
      <c r="S45" s="249"/>
    </row>
    <row r="46" spans="1:19" ht="17.25" customHeight="1" thickBot="1">
      <c r="A46" s="162" t="s">
        <v>156</v>
      </c>
      <c r="B46" s="126">
        <v>80.7</v>
      </c>
      <c r="C46" s="77">
        <v>-2.7710843400000001E-2</v>
      </c>
      <c r="D46" s="15">
        <v>82.7</v>
      </c>
      <c r="E46" s="32">
        <f t="shared" si="14"/>
        <v>2.4783147459727383E-2</v>
      </c>
      <c r="F46" s="18">
        <f>IF(ISNUMBER(D46), $B64 * E46, "")</f>
        <v>2478.3147459727384</v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9"/>
      <c r="R46" s="239"/>
      <c r="S46" s="239"/>
    </row>
    <row r="47" spans="1:19" ht="17.25" customHeight="1" thickBot="1">
      <c r="A47" s="162" t="s">
        <v>278</v>
      </c>
      <c r="B47" s="126">
        <v>69.3</v>
      </c>
      <c r="C47" s="77">
        <v>-3.0769230799999998E-2</v>
      </c>
      <c r="D47" s="15">
        <v>71.2</v>
      </c>
      <c r="E47" s="32">
        <f t="shared" si="14"/>
        <v>2.7417027417027499E-2</v>
      </c>
      <c r="F47" s="18">
        <f>IF(ISNUMBER(D47), $B64 * E47, "")</f>
        <v>2741.7027417027498</v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9"/>
      <c r="R47" s="239"/>
      <c r="S47" s="239"/>
    </row>
    <row r="48" spans="1:19" ht="17.25" customHeight="1" thickBot="1">
      <c r="A48" s="163" t="s">
        <v>100</v>
      </c>
      <c r="B48" s="128">
        <v>3.89</v>
      </c>
      <c r="C48" s="78">
        <v>-3.2338308500000003E-2</v>
      </c>
      <c r="D48" s="20">
        <v>3.93</v>
      </c>
      <c r="E48" s="21">
        <f t="shared" si="14"/>
        <v>1.0282776349614406E-2</v>
      </c>
      <c r="F48" s="22">
        <f>IF(ISNUMBER(D48), $B64 * E48, "")</f>
        <v>1028.2776349614405</v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9"/>
      <c r="R48" s="239"/>
      <c r="S48" s="239"/>
    </row>
    <row r="49" spans="1:19" ht="17.25" customHeight="1" thickBot="1">
      <c r="A49" s="162" t="s">
        <v>168</v>
      </c>
      <c r="B49" s="129">
        <v>82</v>
      </c>
      <c r="C49" s="80">
        <v>-3.3018867899999998E-2</v>
      </c>
      <c r="D49" s="106">
        <v>83.8</v>
      </c>
      <c r="E49" s="107">
        <f>IF(ISNUMBER(D49), (D49 - $B49) / $B49, "")</f>
        <v>2.1951219512195086E-2</v>
      </c>
      <c r="F49" s="108">
        <f>IF(ISNUMBER(D49), $B64 * E49, "")</f>
        <v>2195.1219512195084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9"/>
      <c r="R49" s="239"/>
      <c r="S49" s="239"/>
    </row>
    <row r="50" spans="1:19" ht="17.25" customHeight="1" thickBot="1">
      <c r="A50" s="162" t="s">
        <v>134</v>
      </c>
      <c r="B50" s="126">
        <v>78.3</v>
      </c>
      <c r="C50" s="77">
        <v>-4.1615667100000003E-2</v>
      </c>
      <c r="D50" s="15">
        <v>79.099999999999994</v>
      </c>
      <c r="E50" s="32">
        <f t="shared" ref="E50:E53" si="18">IF(ISNUMBER(D50), (D50 - $B50) / $B50, "")</f>
        <v>1.0217113665389492E-2</v>
      </c>
      <c r="F50" s="18">
        <f>IF(ISNUMBER(D50), $B64 * E50, "")</f>
        <v>1021.7113665389492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9"/>
      <c r="R50" s="239"/>
      <c r="S50" s="239"/>
    </row>
    <row r="51" spans="1:19" ht="17.25" customHeight="1" thickBot="1">
      <c r="A51" s="162" t="s">
        <v>148</v>
      </c>
      <c r="B51" s="126">
        <v>94.5</v>
      </c>
      <c r="C51" s="77">
        <v>-4.5454545499999999E-2</v>
      </c>
      <c r="D51" s="15">
        <v>95.1</v>
      </c>
      <c r="E51" s="32">
        <f t="shared" si="18"/>
        <v>6.3492063492062894E-3</v>
      </c>
      <c r="F51" s="18">
        <f>IF(ISNUMBER(D51), $B64 * E51, "")</f>
        <v>634.92063492062891</v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9"/>
      <c r="R51" s="239"/>
      <c r="S51" s="239"/>
    </row>
    <row r="52" spans="1:19" ht="17.25" customHeight="1" thickBot="1">
      <c r="A52" s="162" t="s">
        <v>65</v>
      </c>
      <c r="B52" s="126">
        <v>32</v>
      </c>
      <c r="C52" s="77">
        <v>-4.7619047599999999E-2</v>
      </c>
      <c r="D52" s="15">
        <v>32.4</v>
      </c>
      <c r="E52" s="32">
        <f t="shared" si="18"/>
        <v>1.2499999999999956E-2</v>
      </c>
      <c r="F52" s="18">
        <f>IF(ISNUMBER(D52), $B64 * E52, "")</f>
        <v>1249.9999999999955</v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230</v>
      </c>
      <c r="B53" s="131">
        <v>89</v>
      </c>
      <c r="C53" s="79">
        <v>-4.81283422E-2</v>
      </c>
      <c r="D53" s="24">
        <v>89.6</v>
      </c>
      <c r="E53" s="25">
        <f t="shared" si="18"/>
        <v>6.7415730337078011E-3</v>
      </c>
      <c r="F53" s="104">
        <f>IF(ISNUMBER(D53), $B64 * E53, "")</f>
        <v>674.15730337078014</v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0"/>
      <c r="R53" s="241"/>
      <c r="S53" s="242"/>
    </row>
    <row r="54" spans="1:19" ht="17.25" customHeight="1">
      <c r="A54" s="161" t="s">
        <v>154</v>
      </c>
      <c r="B54" s="124">
        <v>8.67</v>
      </c>
      <c r="C54" s="76">
        <v>-5.1422319500000001E-2</v>
      </c>
      <c r="D54" s="13">
        <v>9.27</v>
      </c>
      <c r="E54" s="14">
        <f>IF(ISNUMBER(D54), (D54 - $B54) / $B54, "")</f>
        <v>6.9204152249134912E-2</v>
      </c>
      <c r="F54" s="16">
        <f>IF(ISNUMBER(D54), $B64 * E54, "")</f>
        <v>6920.4152249134913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3"/>
      <c r="R54" s="244"/>
      <c r="S54" s="245"/>
    </row>
    <row r="55" spans="1:19" ht="17.25" customHeight="1" thickBot="1">
      <c r="A55" s="162" t="s">
        <v>228</v>
      </c>
      <c r="B55" s="126">
        <v>8.14</v>
      </c>
      <c r="C55" s="77">
        <v>-5.2386495900000003E-2</v>
      </c>
      <c r="D55" s="15">
        <v>8.61</v>
      </c>
      <c r="E55" s="32">
        <f t="shared" ref="E55:E58" si="22">IF(ISNUMBER(D55), (D55 - $B55) / $B55, "")</f>
        <v>5.7739557739557593E-2</v>
      </c>
      <c r="F55" s="18">
        <f>IF(ISNUMBER(D55), $B64 * E55, "")</f>
        <v>5773.9557739557595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6"/>
      <c r="R55" s="247"/>
      <c r="S55" s="248"/>
    </row>
    <row r="56" spans="1:19" ht="17.25" customHeight="1" thickBot="1">
      <c r="A56" s="162" t="s">
        <v>196</v>
      </c>
      <c r="B56" s="126">
        <v>8.61</v>
      </c>
      <c r="C56" s="77">
        <v>-5.2805280500000003E-2</v>
      </c>
      <c r="D56" s="15">
        <v>9.7799999999999994</v>
      </c>
      <c r="E56" s="32">
        <f t="shared" si="22"/>
        <v>0.13588850174216027</v>
      </c>
      <c r="F56" s="18">
        <f>IF(ISNUMBER(D56), $B64 * E56, "")</f>
        <v>13588.850174216028</v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9"/>
      <c r="R56" s="239"/>
      <c r="S56" s="239"/>
    </row>
    <row r="57" spans="1:19" ht="17.25" customHeight="1" thickBot="1">
      <c r="A57" s="162" t="s">
        <v>72</v>
      </c>
      <c r="B57" s="126">
        <v>18.5</v>
      </c>
      <c r="C57" s="77">
        <v>-5.6122448999999998E-2</v>
      </c>
      <c r="D57" s="15">
        <v>18.600000000000001</v>
      </c>
      <c r="E57" s="32">
        <f t="shared" si="22"/>
        <v>5.405405405405482E-3</v>
      </c>
      <c r="F57" s="18">
        <f>IF(ISNUMBER(D57), $B64 * E57, "")</f>
        <v>540.54054054054825</v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9"/>
      <c r="R57" s="249"/>
      <c r="S57" s="249"/>
    </row>
    <row r="58" spans="1:19" ht="17.25" customHeight="1" thickBot="1">
      <c r="A58" s="163" t="s">
        <v>210</v>
      </c>
      <c r="B58" s="128">
        <v>84.8</v>
      </c>
      <c r="C58" s="78">
        <v>-5.7777777799999999E-2</v>
      </c>
      <c r="D58" s="20">
        <v>87</v>
      </c>
      <c r="E58" s="21">
        <f t="shared" si="22"/>
        <v>2.594339622641513E-2</v>
      </c>
      <c r="F58" s="22">
        <f>IF(ISNUMBER(D58), $B64 * E58, "")</f>
        <v>2594.339622641513</v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9"/>
      <c r="R58" s="249"/>
      <c r="S58" s="249"/>
    </row>
    <row r="59" spans="1:19" ht="17.25" customHeight="1" thickBot="1">
      <c r="A59" s="162" t="s">
        <v>152</v>
      </c>
      <c r="B59" s="129">
        <v>17.5</v>
      </c>
      <c r="C59" s="80">
        <v>-5.9139784899999999E-2</v>
      </c>
      <c r="D59" s="106">
        <v>17.899999999999999</v>
      </c>
      <c r="E59" s="107">
        <f>IF(ISNUMBER(D59), (D59 - $B59) / $B59, "")</f>
        <v>2.2857142857142777E-2</v>
      </c>
      <c r="F59" s="108">
        <f>IF(ISNUMBER(D59), $B64 * E59, "")</f>
        <v>2285.7142857142776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9"/>
      <c r="R59" s="239"/>
      <c r="S59" s="239"/>
    </row>
    <row r="60" spans="1:19" ht="17.25" customHeight="1" thickBot="1">
      <c r="A60" s="162" t="s">
        <v>264</v>
      </c>
      <c r="B60" s="126">
        <v>71.400000000000006</v>
      </c>
      <c r="C60" s="77">
        <v>-5.9288537500000002E-2</v>
      </c>
      <c r="D60" s="15">
        <v>72.2</v>
      </c>
      <c r="E60" s="32">
        <f t="shared" ref="E60:E63" si="26">IF(ISNUMBER(D60), (D60 - $B60) / $B60, "")</f>
        <v>1.1204481792717045E-2</v>
      </c>
      <c r="F60" s="18">
        <f>IF(ISNUMBER(D60), $B64 * E60, "")</f>
        <v>1120.4481792717045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9"/>
      <c r="R60" s="239"/>
      <c r="S60" s="239"/>
    </row>
    <row r="61" spans="1:19" ht="17.25" customHeight="1" thickBot="1">
      <c r="A61" s="162" t="s">
        <v>214</v>
      </c>
      <c r="B61" s="126">
        <v>9.64</v>
      </c>
      <c r="C61" s="77">
        <v>-6.4077669899999995E-2</v>
      </c>
      <c r="D61" s="15">
        <v>9.9499999999999993</v>
      </c>
      <c r="E61" s="32">
        <f t="shared" si="26"/>
        <v>3.2157676348547583E-2</v>
      </c>
      <c r="F61" s="18">
        <f>IF(ISNUMBER(D61), $B64 * E61, "")</f>
        <v>3215.7676348547584</v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9"/>
      <c r="R61" s="239"/>
      <c r="S61" s="239"/>
    </row>
    <row r="62" spans="1:19" ht="17.25" customHeight="1">
      <c r="A62" s="162" t="s">
        <v>186</v>
      </c>
      <c r="B62" s="126">
        <v>14.3</v>
      </c>
      <c r="C62" s="77">
        <v>-6.5359477099999994E-2</v>
      </c>
      <c r="D62" s="15">
        <v>14.5</v>
      </c>
      <c r="E62" s="32">
        <f t="shared" si="26"/>
        <v>1.3986013986013936E-2</v>
      </c>
      <c r="F62" s="18">
        <f>IF(ISNUMBER(D62), $B64 * E62, "")</f>
        <v>1398.6013986013936</v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8"/>
      <c r="R62" s="229"/>
      <c r="S62" s="230"/>
    </row>
    <row r="63" spans="1:19" ht="17.25" customHeight="1" thickBot="1">
      <c r="A63" s="130" t="s">
        <v>220</v>
      </c>
      <c r="B63" s="131">
        <v>9.5299999999999994</v>
      </c>
      <c r="C63" s="79">
        <v>-6.5686274500000003E-2</v>
      </c>
      <c r="D63" s="24">
        <v>9.77</v>
      </c>
      <c r="E63" s="25">
        <f t="shared" si="26"/>
        <v>2.518363064008397E-2</v>
      </c>
      <c r="F63" s="104">
        <f>IF(ISNUMBER(D63), $B64 * E63, "")</f>
        <v>2518.363064008397</v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2.2478552251350779E-2</v>
      </c>
      <c r="F64" s="28">
        <f>SUM(F44:F63)</f>
        <v>44957.104502701557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224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45310000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3.311624E-4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2021-06-17(목) 오전 00:00</v>
      </c>
      <c r="C69" s="291"/>
      <c r="D69" s="263" t="str">
        <f>TEXT($G$1, "[$-ko-KR]yyyy-mm-dd(ddd) ") &amp; "오후 14:00"</f>
        <v>2021-06-17(목) 오후 14:00</v>
      </c>
      <c r="E69" s="264"/>
      <c r="F69" s="265"/>
      <c r="G69" s="263" t="str">
        <f>TEXT($G$1, "[$-ko-KR]yyyy-mm-dd(ddd) ") &amp; "오후 19:00"</f>
        <v>2021-06-17(목) 오후 19:00</v>
      </c>
      <c r="H69" s="264"/>
      <c r="I69" s="265"/>
      <c r="J69" s="263" t="str">
        <f>TEXT($G$1, "[$-ko-KR]yyyy-mm-dd(ddd) ") &amp; "오후 21:00"</f>
        <v>2021-06-17(목) 오후 21:00</v>
      </c>
      <c r="K69" s="264"/>
      <c r="L69" s="265"/>
      <c r="M69" s="263" t="str">
        <f>TEXT($G$1+1, "[$-ko-KR]yyyy-mm-dd(ddd) ") &amp; "오전 00:00"</f>
        <v>2021-06-18(금)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25" t="s">
        <v>58</v>
      </c>
      <c r="H70" s="226" t="s">
        <v>298</v>
      </c>
      <c r="I70" s="22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232</v>
      </c>
      <c r="B71" s="124">
        <v>102</v>
      </c>
      <c r="C71" s="76">
        <v>7.2555204999999998E-2</v>
      </c>
      <c r="D71" s="13">
        <v>97.2</v>
      </c>
      <c r="E71" s="14">
        <f>IF(ISNUMBER(D71), (D71 - $B71) / $B71, "")</f>
        <v>-4.7058823529411736E-2</v>
      </c>
      <c r="F71" s="16">
        <f>IF(ISNUMBER(D71), $B91 * E71, "")</f>
        <v>-4705.8823529411738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9"/>
      <c r="R71" s="249"/>
      <c r="S71" s="249"/>
    </row>
    <row r="72" spans="1:19" ht="17.25" thickBot="1">
      <c r="A72" s="162" t="s">
        <v>88</v>
      </c>
      <c r="B72" s="126">
        <v>388</v>
      </c>
      <c r="C72" s="77">
        <v>1.8372703399999999E-2</v>
      </c>
      <c r="D72" s="15">
        <v>383</v>
      </c>
      <c r="E72" s="32">
        <f t="shared" ref="E72:E75" si="30">IF(ISNUMBER(D72), (D72 - $B72) / $B72, "")</f>
        <v>-1.2886597938144329E-2</v>
      </c>
      <c r="F72" s="18">
        <f>IF(ISNUMBER(D72), $B91 * E72, "")</f>
        <v>-1288.659793814433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9"/>
      <c r="R72" s="249"/>
      <c r="S72" s="249"/>
    </row>
    <row r="73" spans="1:19" ht="17.25" thickBot="1">
      <c r="A73" s="162" t="s">
        <v>200</v>
      </c>
      <c r="B73" s="126">
        <v>171</v>
      </c>
      <c r="C73" s="77">
        <v>1.7857142900000001E-2</v>
      </c>
      <c r="D73" s="15">
        <v>165</v>
      </c>
      <c r="E73" s="32">
        <f t="shared" si="30"/>
        <v>-3.5087719298245612E-2</v>
      </c>
      <c r="F73" s="18">
        <f>IF(ISNUMBER(D73), $B91 * E73, "")</f>
        <v>-3508.7719298245611</v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9"/>
      <c r="R73" s="239"/>
      <c r="S73" s="239"/>
    </row>
    <row r="74" spans="1:19" ht="17.25" thickBot="1">
      <c r="A74" s="162" t="s">
        <v>120</v>
      </c>
      <c r="B74" s="126">
        <v>136</v>
      </c>
      <c r="C74" s="77">
        <v>7.4074073999999997E-3</v>
      </c>
      <c r="D74" s="15">
        <v>135</v>
      </c>
      <c r="E74" s="32">
        <f t="shared" si="30"/>
        <v>-7.3529411764705881E-3</v>
      </c>
      <c r="F74" s="18">
        <f>IF(ISNUMBER(D74), $B91 * E74, "")</f>
        <v>-735.29411764705878</v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9"/>
      <c r="R74" s="239"/>
      <c r="S74" s="239"/>
    </row>
    <row r="75" spans="1:19" ht="17.25" thickBot="1">
      <c r="A75" s="163" t="s">
        <v>61</v>
      </c>
      <c r="B75" s="128">
        <v>812</v>
      </c>
      <c r="C75" s="78">
        <v>-1.2165450100000001E-2</v>
      </c>
      <c r="D75" s="20">
        <v>837</v>
      </c>
      <c r="E75" s="21">
        <f t="shared" si="30"/>
        <v>3.0788177339901478E-2</v>
      </c>
      <c r="F75" s="22">
        <f>IF(ISNUMBER(D75), $B91 * E75, "")</f>
        <v>3078.8177339901476</v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9"/>
      <c r="R75" s="239"/>
      <c r="S75" s="239"/>
    </row>
    <row r="76" spans="1:19" ht="17.25" thickBot="1">
      <c r="A76" s="162" t="s">
        <v>136</v>
      </c>
      <c r="B76" s="129">
        <v>122</v>
      </c>
      <c r="C76" s="80">
        <v>-1.6129032299999999E-2</v>
      </c>
      <c r="D76" s="106">
        <v>123</v>
      </c>
      <c r="E76" s="107">
        <f>IF(ISNUMBER(D76), (D76 - $B76) / $B76, "")</f>
        <v>8.1967213114754103E-3</v>
      </c>
      <c r="F76" s="108">
        <f>IF(ISNUMBER(D76), $B91 * E76, "")</f>
        <v>819.67213114754099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9"/>
      <c r="R76" s="239"/>
      <c r="S76" s="239"/>
    </row>
    <row r="77" spans="1:19" ht="17.25" thickBot="1">
      <c r="A77" s="162" t="s">
        <v>296</v>
      </c>
      <c r="B77" s="126">
        <v>359</v>
      </c>
      <c r="C77" s="77">
        <v>-2.7100270999999999E-2</v>
      </c>
      <c r="D77" s="15">
        <v>364</v>
      </c>
      <c r="E77" s="32">
        <f t="shared" ref="E77:E80" si="34">IF(ISNUMBER(D77), (D77 - $B77) / $B77, "")</f>
        <v>1.3927576601671309E-2</v>
      </c>
      <c r="F77" s="18">
        <f>IF(ISNUMBER(D77), $B91 * E77, "")</f>
        <v>1392.7576601671308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9"/>
      <c r="R77" s="239"/>
      <c r="S77" s="239"/>
    </row>
    <row r="78" spans="1:19" ht="17.25" thickBot="1">
      <c r="A78" s="162" t="s">
        <v>132</v>
      </c>
      <c r="B78" s="126">
        <v>125</v>
      </c>
      <c r="C78" s="77">
        <v>-3.1007751900000002E-2</v>
      </c>
      <c r="D78" s="15">
        <v>128</v>
      </c>
      <c r="E78" s="32">
        <f t="shared" si="34"/>
        <v>2.4E-2</v>
      </c>
      <c r="F78" s="18">
        <f>IF(ISNUMBER(D78), $B91 * E78, "")</f>
        <v>2400</v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9"/>
      <c r="R78" s="239"/>
      <c r="S78" s="239"/>
    </row>
    <row r="79" spans="1:19" ht="17.25" thickBot="1">
      <c r="A79" s="162" t="s">
        <v>51</v>
      </c>
      <c r="B79" s="126">
        <v>373</v>
      </c>
      <c r="C79" s="77">
        <v>-3.3678756499999997E-2</v>
      </c>
      <c r="D79" s="15">
        <v>379</v>
      </c>
      <c r="E79" s="32">
        <f t="shared" si="34"/>
        <v>1.6085790884718499E-2</v>
      </c>
      <c r="F79" s="18">
        <f>IF(ISNUMBER(D79), $B91 * E79, "")</f>
        <v>1608.5790884718499</v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80</v>
      </c>
      <c r="B80" s="131">
        <v>769</v>
      </c>
      <c r="C80" s="79">
        <v>-3.3919598000000002E-2</v>
      </c>
      <c r="D80" s="24">
        <v>786</v>
      </c>
      <c r="E80" s="25">
        <f t="shared" si="34"/>
        <v>2.2106631989596878E-2</v>
      </c>
      <c r="F80" s="104">
        <f>IF(ISNUMBER(D80), $B91 * E80, "")</f>
        <v>2210.6631989596876</v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0"/>
      <c r="R80" s="241"/>
      <c r="S80" s="242"/>
    </row>
    <row r="81" spans="1:19">
      <c r="A81" s="161" t="s">
        <v>170</v>
      </c>
      <c r="B81" s="124">
        <v>244</v>
      </c>
      <c r="C81" s="76">
        <v>-3.5573122499999998E-2</v>
      </c>
      <c r="D81" s="13">
        <v>243</v>
      </c>
      <c r="E81" s="14">
        <f>IF(ISNUMBER(D81), (D81 - $B81) / $B81, "")</f>
        <v>-4.0983606557377051E-3</v>
      </c>
      <c r="F81" s="16">
        <f>IF(ISNUMBER(D81), $B91 * E81, "")</f>
        <v>-409.8360655737705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3"/>
      <c r="R81" s="244"/>
      <c r="S81" s="245"/>
    </row>
    <row r="82" spans="1:19" ht="17.25" thickBot="1">
      <c r="A82" s="162" t="s">
        <v>92</v>
      </c>
      <c r="B82" s="126">
        <v>968</v>
      </c>
      <c r="C82" s="77">
        <v>-3.68159204E-2</v>
      </c>
      <c r="D82" s="15">
        <v>997</v>
      </c>
      <c r="E82" s="32">
        <f t="shared" ref="E82:E85" si="38">IF(ISNUMBER(D82), (D82 - $B82) / $B82, "")</f>
        <v>2.9958677685950414E-2</v>
      </c>
      <c r="F82" s="18">
        <f>IF(ISNUMBER(D82), $B91 * E82, "")</f>
        <v>2995.8677685950415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6"/>
      <c r="R82" s="247"/>
      <c r="S82" s="248"/>
    </row>
    <row r="83" spans="1:19" ht="17.25" thickBot="1">
      <c r="A83" s="162" t="s">
        <v>256</v>
      </c>
      <c r="B83" s="126">
        <v>144</v>
      </c>
      <c r="C83" s="77">
        <v>-0.04</v>
      </c>
      <c r="D83" s="15">
        <v>142</v>
      </c>
      <c r="E83" s="32">
        <f t="shared" si="38"/>
        <v>-1.3888888888888888E-2</v>
      </c>
      <c r="F83" s="18">
        <f>IF(ISNUMBER(D83), $B91 * E83, "")</f>
        <v>-1388.8888888888889</v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9"/>
      <c r="R83" s="239"/>
      <c r="S83" s="239"/>
    </row>
    <row r="84" spans="1:19" ht="17.25" thickBot="1">
      <c r="A84" s="162" t="s">
        <v>270</v>
      </c>
      <c r="B84" s="126">
        <v>329</v>
      </c>
      <c r="C84" s="77">
        <v>-4.08163265E-2</v>
      </c>
      <c r="D84" s="15">
        <v>341</v>
      </c>
      <c r="E84" s="32">
        <f t="shared" si="38"/>
        <v>3.64741641337386E-2</v>
      </c>
      <c r="F84" s="18">
        <f>IF(ISNUMBER(D84), $B91 * E84, "")</f>
        <v>3647.41641337386</v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9"/>
      <c r="R84" s="249"/>
      <c r="S84" s="249"/>
    </row>
    <row r="85" spans="1:19" ht="17.25" thickBot="1">
      <c r="A85" s="163" t="s">
        <v>116</v>
      </c>
      <c r="B85" s="128">
        <v>317</v>
      </c>
      <c r="C85" s="78">
        <v>-4.2296072499999997E-2</v>
      </c>
      <c r="D85" s="20">
        <v>326</v>
      </c>
      <c r="E85" s="21">
        <f t="shared" si="38"/>
        <v>2.8391167192429023E-2</v>
      </c>
      <c r="F85" s="22">
        <f>IF(ISNUMBER(D85), $B91 * E85, "")</f>
        <v>2839.116719242902</v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9"/>
      <c r="R85" s="249"/>
      <c r="S85" s="249"/>
    </row>
    <row r="86" spans="1:19" ht="17.25" thickBot="1">
      <c r="A86" s="162" t="s">
        <v>258</v>
      </c>
      <c r="B86" s="129">
        <v>402</v>
      </c>
      <c r="C86" s="80">
        <v>-4.2857142899999999E-2</v>
      </c>
      <c r="D86" s="106">
        <v>400</v>
      </c>
      <c r="E86" s="107">
        <f>IF(ISNUMBER(D86), (D86 - $B86) / $B86, "")</f>
        <v>-4.9751243781094526E-3</v>
      </c>
      <c r="F86" s="108">
        <f>IF(ISNUMBER(D86), $B91 * E86, "")</f>
        <v>-497.51243781094524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9"/>
      <c r="R86" s="239"/>
      <c r="S86" s="239"/>
    </row>
    <row r="87" spans="1:19" ht="17.25" thickBot="1">
      <c r="A87" s="162" t="s">
        <v>57</v>
      </c>
      <c r="B87" s="126">
        <v>194</v>
      </c>
      <c r="C87" s="77">
        <v>-4.4334975399999997E-2</v>
      </c>
      <c r="D87" s="15">
        <v>195</v>
      </c>
      <c r="E87" s="32">
        <f t="shared" ref="E87:E90" si="42">IF(ISNUMBER(D87), (D87 - $B87) / $B87, "")</f>
        <v>5.1546391752577319E-3</v>
      </c>
      <c r="F87" s="18">
        <f>IF(ISNUMBER(D87), $B91 * E87, "")</f>
        <v>515.46391752577324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9"/>
      <c r="R87" s="239"/>
      <c r="S87" s="239"/>
    </row>
    <row r="88" spans="1:19" ht="17.25" thickBot="1">
      <c r="A88" s="162" t="s">
        <v>246</v>
      </c>
      <c r="B88" s="126">
        <v>250</v>
      </c>
      <c r="C88" s="77">
        <v>-4.9429657799999999E-2</v>
      </c>
      <c r="D88" s="15">
        <v>249</v>
      </c>
      <c r="E88" s="32">
        <f t="shared" si="42"/>
        <v>-4.0000000000000001E-3</v>
      </c>
      <c r="F88" s="18">
        <f>IF(ISNUMBER(D88), $B91 * E88, "")</f>
        <v>-400</v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9"/>
      <c r="R88" s="239"/>
      <c r="S88" s="239"/>
    </row>
    <row r="89" spans="1:19">
      <c r="A89" s="162" t="s">
        <v>262</v>
      </c>
      <c r="B89" s="126">
        <v>477</v>
      </c>
      <c r="C89" s="77">
        <v>-4.9800796799999998E-2</v>
      </c>
      <c r="D89" s="15">
        <v>482</v>
      </c>
      <c r="E89" s="32">
        <f t="shared" si="42"/>
        <v>1.0482180293501049E-2</v>
      </c>
      <c r="F89" s="18">
        <f>IF(ISNUMBER(D89), $B91 * E89, "")</f>
        <v>1048.2180293501049</v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8"/>
      <c r="R89" s="229"/>
      <c r="S89" s="230"/>
    </row>
    <row r="90" spans="1:19" ht="17.25" thickBot="1">
      <c r="A90" s="130" t="s">
        <v>182</v>
      </c>
      <c r="B90" s="131">
        <v>228</v>
      </c>
      <c r="C90" s="79">
        <v>-0.05</v>
      </c>
      <c r="D90" s="24">
        <v>229</v>
      </c>
      <c r="E90" s="25">
        <f t="shared" si="42"/>
        <v>4.3859649122807015E-3</v>
      </c>
      <c r="F90" s="104">
        <f>IF(ISNUMBER(D90), $B91 * E90, "")</f>
        <v>438.59649122807014</v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5.0301617827756386E-3</v>
      </c>
      <c r="F91" s="28">
        <f>SUM(F71:F90)</f>
        <v>10060.323565551274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224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45310000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3.311624E-4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2021-06-17(목) 오전 00:00</v>
      </c>
      <c r="C96" s="291"/>
      <c r="D96" s="263" t="str">
        <f>TEXT($G$1, "[$-ko-KR]yyyy-mm-dd(ddd) ") &amp; "오후 14:00"</f>
        <v>2021-06-17(목) 오후 14:00</v>
      </c>
      <c r="E96" s="264"/>
      <c r="F96" s="265"/>
      <c r="G96" s="263" t="str">
        <f>TEXT($G$1, "[$-ko-KR]yyyy-mm-dd(ddd) ") &amp; "오후 19:00"</f>
        <v>2021-06-17(목) 오후 19:00</v>
      </c>
      <c r="H96" s="264"/>
      <c r="I96" s="265"/>
      <c r="J96" s="263" t="str">
        <f>TEXT($G$1, "[$-ko-KR]yyyy-mm-dd(ddd) ") &amp; "오후 21:00"</f>
        <v>2021-06-17(목) 오후 21:00</v>
      </c>
      <c r="K96" s="264"/>
      <c r="L96" s="265"/>
      <c r="M96" s="263" t="str">
        <f>TEXT($G$1+1, "[$-ko-KR]yyyy-mm-dd(ddd) ") &amp; "오전 00:00"</f>
        <v>2021-06-18(금)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25" t="s">
        <v>58</v>
      </c>
      <c r="H97" s="226" t="s">
        <v>298</v>
      </c>
      <c r="I97" s="22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232</v>
      </c>
      <c r="B98" s="124">
        <v>102</v>
      </c>
      <c r="C98" s="76">
        <v>7.2555204999999998E-2</v>
      </c>
      <c r="D98" s="13">
        <v>97.2</v>
      </c>
      <c r="E98" s="14">
        <f>IF(ISNUMBER(D98), (D98 - $B98) / $B98, "")</f>
        <v>-4.7058823529411736E-2</v>
      </c>
      <c r="F98" s="16">
        <f>IF(ISNUMBER(D98), $B118 * E98, "")</f>
        <v>-4705.8823529411738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9"/>
      <c r="R98" s="249"/>
      <c r="S98" s="249"/>
    </row>
    <row r="99" spans="1:19" ht="17.25" thickBot="1">
      <c r="A99" s="162" t="s">
        <v>118</v>
      </c>
      <c r="B99" s="126">
        <v>5000</v>
      </c>
      <c r="C99" s="77">
        <v>6.7235859100000003E-2</v>
      </c>
      <c r="D99" s="15">
        <v>4865</v>
      </c>
      <c r="E99" s="32">
        <f t="shared" ref="E99:E102" si="46">IF(ISNUMBER(D99), (D99 - $B99) / $B99, "")</f>
        <v>-2.7E-2</v>
      </c>
      <c r="F99" s="18">
        <f>IF(ISNUMBER(D99), $B118 * E99, "")</f>
        <v>-2700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9"/>
      <c r="R99" s="249"/>
      <c r="S99" s="249"/>
    </row>
    <row r="100" spans="1:19" ht="17.25" thickBot="1">
      <c r="A100" s="162" t="s">
        <v>164</v>
      </c>
      <c r="B100" s="126">
        <v>19910</v>
      </c>
      <c r="C100" s="77">
        <v>3.8601982299999997E-2</v>
      </c>
      <c r="D100" s="15">
        <v>20740</v>
      </c>
      <c r="E100" s="32">
        <f t="shared" si="46"/>
        <v>4.1687594173782018E-2</v>
      </c>
      <c r="F100" s="18">
        <f>IF(ISNUMBER(D100), $B118 * E100, "")</f>
        <v>4168.7594173782018</v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9"/>
      <c r="R100" s="239"/>
      <c r="S100" s="239"/>
    </row>
    <row r="101" spans="1:19" ht="17.25" thickBot="1">
      <c r="A101" s="162" t="s">
        <v>150</v>
      </c>
      <c r="B101" s="126">
        <v>2625</v>
      </c>
      <c r="C101" s="77">
        <v>3.7549407100000001E-2</v>
      </c>
      <c r="D101" s="15">
        <v>2690</v>
      </c>
      <c r="E101" s="32">
        <f t="shared" si="46"/>
        <v>2.4761904761904763E-2</v>
      </c>
      <c r="F101" s="18">
        <f>IF(ISNUMBER(D101), $B118 * E101, "")</f>
        <v>2476.1904761904761</v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9"/>
      <c r="R101" s="239"/>
      <c r="S101" s="239"/>
    </row>
    <row r="102" spans="1:19" ht="17.25" thickBot="1">
      <c r="A102" s="163" t="s">
        <v>176</v>
      </c>
      <c r="B102" s="128">
        <v>1050</v>
      </c>
      <c r="C102" s="78">
        <v>2.4390243900000001E-2</v>
      </c>
      <c r="D102" s="20">
        <v>1050</v>
      </c>
      <c r="E102" s="21">
        <f t="shared" si="46"/>
        <v>0</v>
      </c>
      <c r="F102" s="22">
        <f>IF(ISNUMBER(D102), $B118 * E102, "")</f>
        <v>0</v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9"/>
      <c r="R102" s="239"/>
      <c r="S102" s="239"/>
    </row>
    <row r="103" spans="1:19" ht="17.25" thickBot="1">
      <c r="A103" s="162" t="s">
        <v>160</v>
      </c>
      <c r="B103" s="129">
        <v>1655</v>
      </c>
      <c r="C103" s="80">
        <v>1.8461538499999999E-2</v>
      </c>
      <c r="D103" s="106">
        <v>1700</v>
      </c>
      <c r="E103" s="107">
        <f>IF(ISNUMBER(D103), (D103 - $B103) / $B103, "")</f>
        <v>2.7190332326283987E-2</v>
      </c>
      <c r="F103" s="108">
        <f>IF(ISNUMBER(D103), $B118 * E103, "")</f>
        <v>2719.0332326283988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9"/>
      <c r="R103" s="239"/>
      <c r="S103" s="239"/>
    </row>
    <row r="104" spans="1:19" ht="17.25" thickBot="1">
      <c r="A104" s="162" t="s">
        <v>88</v>
      </c>
      <c r="B104" s="126">
        <v>388</v>
      </c>
      <c r="C104" s="77">
        <v>1.8372703399999999E-2</v>
      </c>
      <c r="D104" s="15">
        <v>383</v>
      </c>
      <c r="E104" s="32">
        <f t="shared" ref="E104:E107" si="50">IF(ISNUMBER(D104), (D104 - $B104) / $B104, "")</f>
        <v>-1.2886597938144329E-2</v>
      </c>
      <c r="F104" s="18">
        <f>IF(ISNUMBER(D104), $B118 * E104, "")</f>
        <v>-1288.659793814433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9"/>
      <c r="R104" s="239"/>
      <c r="S104" s="239"/>
    </row>
    <row r="105" spans="1:19" ht="17.25" thickBot="1">
      <c r="A105" s="162" t="s">
        <v>200</v>
      </c>
      <c r="B105" s="126">
        <v>171</v>
      </c>
      <c r="C105" s="77">
        <v>1.7857142900000001E-2</v>
      </c>
      <c r="D105" s="15">
        <v>165</v>
      </c>
      <c r="E105" s="32">
        <f t="shared" si="50"/>
        <v>-3.5087719298245612E-2</v>
      </c>
      <c r="F105" s="18">
        <f>IF(ISNUMBER(D105), $B118 * E105, "")</f>
        <v>-3508.7719298245611</v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9"/>
      <c r="R105" s="239"/>
      <c r="S105" s="239"/>
    </row>
    <row r="106" spans="1:19" ht="17.25" thickBot="1">
      <c r="A106" s="162" t="s">
        <v>120</v>
      </c>
      <c r="B106" s="126">
        <v>136</v>
      </c>
      <c r="C106" s="77">
        <v>7.4074073999999997E-3</v>
      </c>
      <c r="D106" s="15">
        <v>135</v>
      </c>
      <c r="E106" s="32">
        <f t="shared" si="50"/>
        <v>-7.3529411764705881E-3</v>
      </c>
      <c r="F106" s="18">
        <f>IF(ISNUMBER(D106), $B118 * E106, "")</f>
        <v>-735.29411764705878</v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140</v>
      </c>
      <c r="B107" s="131">
        <v>2160</v>
      </c>
      <c r="C107" s="79">
        <v>2.3201856E-3</v>
      </c>
      <c r="D107" s="24">
        <v>2390</v>
      </c>
      <c r="E107" s="25">
        <f t="shared" si="50"/>
        <v>0.10648148148148148</v>
      </c>
      <c r="F107" s="104">
        <f>IF(ISNUMBER(D107), $B118 * E107, "")</f>
        <v>10648.148148148148</v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0"/>
      <c r="R107" s="241"/>
      <c r="S107" s="242"/>
    </row>
    <row r="108" spans="1:19">
      <c r="A108" s="161" t="s">
        <v>198</v>
      </c>
      <c r="B108" s="124">
        <v>14.7</v>
      </c>
      <c r="C108" s="76">
        <v>-6.7567568000000003E-3</v>
      </c>
      <c r="D108" s="13">
        <v>13.9</v>
      </c>
      <c r="E108" s="14">
        <f>IF(ISNUMBER(D108), (D108 - $B108) / $B108, "")</f>
        <v>-5.4421768707482922E-2</v>
      </c>
      <c r="F108" s="16">
        <f>IF(ISNUMBER(D108), $B118 * E108, "")</f>
        <v>-5442.1768707482925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3"/>
      <c r="R108" s="244"/>
      <c r="S108" s="245"/>
    </row>
    <row r="109" spans="1:19" ht="17.25" thickBot="1">
      <c r="A109" s="162" t="s">
        <v>144</v>
      </c>
      <c r="B109" s="126">
        <v>5955</v>
      </c>
      <c r="C109" s="77">
        <v>-8.3263946999999998E-3</v>
      </c>
      <c r="D109" s="15">
        <v>6095</v>
      </c>
      <c r="E109" s="32">
        <f t="shared" ref="E109:E112" si="54">IF(ISNUMBER(D109), (D109 - $B109) / $B109, "")</f>
        <v>2.3509655751469353E-2</v>
      </c>
      <c r="F109" s="18">
        <f>IF(ISNUMBER(D109), $B118 * E109, "")</f>
        <v>2350.9655751469354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6"/>
      <c r="R109" s="247"/>
      <c r="S109" s="248"/>
    </row>
    <row r="110" spans="1:19" ht="17.25" thickBot="1">
      <c r="A110" s="162" t="s">
        <v>190</v>
      </c>
      <c r="B110" s="126">
        <v>51990</v>
      </c>
      <c r="C110" s="77">
        <v>-9.5256239000000003E-3</v>
      </c>
      <c r="D110" s="15">
        <v>52020</v>
      </c>
      <c r="E110" s="32">
        <f t="shared" si="54"/>
        <v>5.7703404500865547E-4</v>
      </c>
      <c r="F110" s="18">
        <f>IF(ISNUMBER(D110), $B118 * E110, "")</f>
        <v>57.703404500865545</v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9"/>
      <c r="R110" s="239"/>
      <c r="S110" s="239"/>
    </row>
    <row r="111" spans="1:19" ht="17.25" thickBot="1">
      <c r="A111" s="162" t="s">
        <v>61</v>
      </c>
      <c r="B111" s="126">
        <v>812</v>
      </c>
      <c r="C111" s="77">
        <v>-1.2165450100000001E-2</v>
      </c>
      <c r="D111" s="15">
        <v>837</v>
      </c>
      <c r="E111" s="32">
        <f t="shared" si="54"/>
        <v>3.0788177339901478E-2</v>
      </c>
      <c r="F111" s="18">
        <f>IF(ISNUMBER(D111), $B118 * E111, "")</f>
        <v>3078.8177339901476</v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9"/>
      <c r="R111" s="249"/>
      <c r="S111" s="249"/>
    </row>
    <row r="112" spans="1:19" ht="17.25" thickBot="1">
      <c r="A112" s="163" t="s">
        <v>136</v>
      </c>
      <c r="B112" s="128">
        <v>122</v>
      </c>
      <c r="C112" s="78">
        <v>-1.6129032299999999E-2</v>
      </c>
      <c r="D112" s="20">
        <v>123</v>
      </c>
      <c r="E112" s="21">
        <f t="shared" si="54"/>
        <v>8.1967213114754103E-3</v>
      </c>
      <c r="F112" s="22">
        <f>IF(ISNUMBER(D112), $B118 * E112, "")</f>
        <v>819.67213114754099</v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9"/>
      <c r="R112" s="249"/>
      <c r="S112" s="249"/>
    </row>
    <row r="113" spans="1:19" ht="17.25" thickBot="1">
      <c r="A113" s="162" t="s">
        <v>244</v>
      </c>
      <c r="B113" s="129">
        <v>1475</v>
      </c>
      <c r="C113" s="80">
        <v>-1.9933554799999999E-2</v>
      </c>
      <c r="D113" s="106">
        <v>1485</v>
      </c>
      <c r="E113" s="107">
        <f>IF(ISNUMBER(D113), (D113 - $B113) / $B113, "")</f>
        <v>6.7796610169491523E-3</v>
      </c>
      <c r="F113" s="108">
        <f>IF(ISNUMBER(D113), $B118 * E113, "")</f>
        <v>677.96610169491521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9"/>
      <c r="R113" s="239"/>
      <c r="S113" s="239"/>
    </row>
    <row r="114" spans="1:19" ht="17.25" thickBot="1">
      <c r="A114" s="162" t="s">
        <v>114</v>
      </c>
      <c r="B114" s="126">
        <v>10010</v>
      </c>
      <c r="C114" s="77">
        <v>-2.24609375E-2</v>
      </c>
      <c r="D114" s="15">
        <v>10750</v>
      </c>
      <c r="E114" s="32">
        <f t="shared" ref="E114:E117" si="58">IF(ISNUMBER(D114), (D114 - $B114) / $B114, "")</f>
        <v>7.3926073926073921E-2</v>
      </c>
      <c r="F114" s="18">
        <f>IF(ISNUMBER(D114), $B118 * E114, "")</f>
        <v>7392.6073926073923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9"/>
      <c r="R114" s="239"/>
      <c r="S114" s="239"/>
    </row>
    <row r="115" spans="1:19" ht="17.25" thickBot="1">
      <c r="A115" s="162" t="s">
        <v>106</v>
      </c>
      <c r="B115" s="126">
        <v>1010</v>
      </c>
      <c r="C115" s="77">
        <v>-2.4154589399999999E-2</v>
      </c>
      <c r="D115" s="15">
        <v>1040</v>
      </c>
      <c r="E115" s="32">
        <f t="shared" si="58"/>
        <v>2.9702970297029702E-2</v>
      </c>
      <c r="F115" s="18">
        <f>IF(ISNUMBER(D115), $B118 * E115, "")</f>
        <v>2970.2970297029701</v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9"/>
      <c r="R115" s="239"/>
      <c r="S115" s="239"/>
    </row>
    <row r="116" spans="1:19">
      <c r="A116" s="162" t="s">
        <v>240</v>
      </c>
      <c r="B116" s="126">
        <v>88.5</v>
      </c>
      <c r="C116" s="77">
        <v>-2.5330396500000001E-2</v>
      </c>
      <c r="D116" s="15">
        <v>87.1</v>
      </c>
      <c r="E116" s="32">
        <f t="shared" si="58"/>
        <v>-1.5819209039548088E-2</v>
      </c>
      <c r="F116" s="18">
        <f>IF(ISNUMBER(D116), $B118 * E116, "")</f>
        <v>-1581.9209039548089</v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8"/>
      <c r="R116" s="229"/>
      <c r="S116" s="230"/>
    </row>
    <row r="117" spans="1:19" ht="17.25" thickBot="1">
      <c r="A117" s="130" t="s">
        <v>49</v>
      </c>
      <c r="B117" s="131">
        <v>45213000</v>
      </c>
      <c r="C117" s="79">
        <v>-2.5350837500000001E-2</v>
      </c>
      <c r="D117" s="24">
        <v>45310000</v>
      </c>
      <c r="E117" s="25">
        <f t="shared" si="58"/>
        <v>2.1454006591024705E-3</v>
      </c>
      <c r="F117" s="104">
        <f>IF(ISNUMBER(D117), $B118 * E117, "")</f>
        <v>214.54006591024705</v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8.8059973700579559E-3</v>
      </c>
      <c r="F118" s="28">
        <f>SUM(F98:F117)</f>
        <v>17611.994740115915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224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45310000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3.311624E-4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2021-06-17(목) 오전 00:00</v>
      </c>
      <c r="C123" s="291"/>
      <c r="D123" s="263" t="str">
        <f>TEXT($G$1, "[$-ko-KR]yyyy-mm-dd(ddd) ") &amp; "오후 14:00"</f>
        <v>2021-06-17(목) 오후 14:00</v>
      </c>
      <c r="E123" s="264"/>
      <c r="F123" s="265"/>
      <c r="G123" s="263" t="str">
        <f>TEXT($G$1, "[$-ko-KR]yyyy-mm-dd(ddd) ") &amp; "오후 19:00"</f>
        <v>2021-06-17(목) 오후 19:00</v>
      </c>
      <c r="H123" s="264"/>
      <c r="I123" s="265"/>
      <c r="J123" s="263" t="str">
        <f>TEXT($G$1, "[$-ko-KR]yyyy-mm-dd(ddd) ") &amp; "오후 21:00"</f>
        <v>2021-06-17(목) 오후 21:00</v>
      </c>
      <c r="K123" s="264"/>
      <c r="L123" s="265"/>
      <c r="M123" s="263" t="str">
        <f>TEXT($G$1+1, "[$-ko-KR]yyyy-mm-dd(ddd) ") &amp; "오전 00:00"</f>
        <v>2021-06-18(금)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25" t="s">
        <v>58</v>
      </c>
      <c r="H124" s="226" t="s">
        <v>298</v>
      </c>
      <c r="I124" s="22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264</v>
      </c>
      <c r="B125" s="124">
        <v>71.400000000000006</v>
      </c>
      <c r="C125" s="76">
        <v>-5.9288537500000002E-2</v>
      </c>
      <c r="D125" s="13">
        <v>72.2</v>
      </c>
      <c r="E125" s="14">
        <f>IF(ISNUMBER(D125), (D125 - $B125) / $B125, "")</f>
        <v>1.1204481792717045E-2</v>
      </c>
      <c r="F125" s="16">
        <f>IF(ISNUMBER(D125), $B145 * E125, "")</f>
        <v>1120.4481792717045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9"/>
      <c r="R125" s="249"/>
      <c r="S125" s="249"/>
    </row>
    <row r="126" spans="1:19" ht="17.25" thickBot="1">
      <c r="A126" s="162" t="s">
        <v>214</v>
      </c>
      <c r="B126" s="126">
        <v>9.64</v>
      </c>
      <c r="C126" s="77">
        <v>-6.4077669899999995E-2</v>
      </c>
      <c r="D126" s="15">
        <v>9.9499999999999993</v>
      </c>
      <c r="E126" s="32">
        <f t="shared" ref="E126:E129" si="62">IF(ISNUMBER(D126), (D126 - $B126) / $B126, "")</f>
        <v>3.2157676348547583E-2</v>
      </c>
      <c r="F126" s="18">
        <f>IF(ISNUMBER(D126), $B145 * E126, "")</f>
        <v>3215.7676348547584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9"/>
      <c r="R126" s="249"/>
      <c r="S126" s="249"/>
    </row>
    <row r="127" spans="1:19" ht="17.25" thickBot="1">
      <c r="A127" s="162" t="s">
        <v>186</v>
      </c>
      <c r="B127" s="126">
        <v>14.3</v>
      </c>
      <c r="C127" s="77">
        <v>-6.5359477099999994E-2</v>
      </c>
      <c r="D127" s="15">
        <v>14.5</v>
      </c>
      <c r="E127" s="32">
        <f t="shared" si="62"/>
        <v>1.3986013986013936E-2</v>
      </c>
      <c r="F127" s="18">
        <f>IF(ISNUMBER(D127), $B145 * E127, "")</f>
        <v>1398.6013986013936</v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9"/>
      <c r="R127" s="239"/>
      <c r="S127" s="239"/>
    </row>
    <row r="128" spans="1:19" ht="17.25" thickBot="1">
      <c r="A128" s="162" t="s">
        <v>220</v>
      </c>
      <c r="B128" s="126">
        <v>9.5299999999999994</v>
      </c>
      <c r="C128" s="77">
        <v>-6.5686274500000003E-2</v>
      </c>
      <c r="D128" s="15">
        <v>9.77</v>
      </c>
      <c r="E128" s="32">
        <f t="shared" si="62"/>
        <v>2.518363064008397E-2</v>
      </c>
      <c r="F128" s="18">
        <f>IF(ISNUMBER(D128), $B145 * E128, "")</f>
        <v>2518.363064008397</v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9"/>
      <c r="R128" s="239"/>
      <c r="S128" s="239"/>
    </row>
    <row r="129" spans="1:19" ht="17.25" thickBot="1">
      <c r="A129" s="163" t="s">
        <v>260</v>
      </c>
      <c r="B129" s="128">
        <v>56.6</v>
      </c>
      <c r="C129" s="78">
        <v>-6.7545304799999997E-2</v>
      </c>
      <c r="D129" s="20">
        <v>56.3</v>
      </c>
      <c r="E129" s="21">
        <f t="shared" si="62"/>
        <v>-5.3003533568905343E-3</v>
      </c>
      <c r="F129" s="22">
        <f>IF(ISNUMBER(D129), $B145 * E129, "")</f>
        <v>-530.03533568905345</v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9"/>
      <c r="R129" s="239"/>
      <c r="S129" s="239"/>
    </row>
    <row r="130" spans="1:19" ht="17.25" thickBot="1">
      <c r="A130" s="162" t="s">
        <v>202</v>
      </c>
      <c r="B130" s="129">
        <v>87.8</v>
      </c>
      <c r="C130" s="80">
        <v>-6.7940552000000001E-2</v>
      </c>
      <c r="D130" s="106">
        <v>88.4</v>
      </c>
      <c r="E130" s="107">
        <f>IF(ISNUMBER(D130), (D130 - $B130) / $B130, "")</f>
        <v>6.833712984054767E-3</v>
      </c>
      <c r="F130" s="108">
        <f>IF(ISNUMBER(D130), $B145 * E130, "")</f>
        <v>683.37129840547675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9"/>
      <c r="R130" s="239"/>
      <c r="S130" s="239"/>
    </row>
    <row r="131" spans="1:19" ht="17.25" thickBot="1">
      <c r="A131" s="162" t="s">
        <v>266</v>
      </c>
      <c r="B131" s="126">
        <v>53</v>
      </c>
      <c r="C131" s="77">
        <v>-7.1803852900000006E-2</v>
      </c>
      <c r="D131" s="15">
        <v>53.3</v>
      </c>
      <c r="E131" s="32">
        <f t="shared" ref="E131:E134" si="66">IF(ISNUMBER(D131), (D131 - $B131) / $B131, "")</f>
        <v>5.6603773584905127E-3</v>
      </c>
      <c r="F131" s="18">
        <f>IF(ISNUMBER(D131), $B145 * E131, "")</f>
        <v>566.03773584905127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9"/>
      <c r="R131" s="239"/>
      <c r="S131" s="239"/>
    </row>
    <row r="132" spans="1:19" ht="17.25" thickBot="1">
      <c r="A132" s="162" t="s">
        <v>126</v>
      </c>
      <c r="B132" s="126">
        <v>23.9</v>
      </c>
      <c r="C132" s="77">
        <v>-8.0769230799999994E-2</v>
      </c>
      <c r="D132" s="15">
        <v>24.8</v>
      </c>
      <c r="E132" s="32">
        <f t="shared" si="66"/>
        <v>3.7656903765690468E-2</v>
      </c>
      <c r="F132" s="18">
        <f>IF(ISNUMBER(D132), $B145 * E132, "")</f>
        <v>3765.6903765690467</v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9"/>
      <c r="R132" s="239"/>
      <c r="S132" s="239"/>
    </row>
    <row r="133" spans="1:19" ht="17.25" thickBot="1">
      <c r="A133" s="162" t="s">
        <v>222</v>
      </c>
      <c r="B133" s="126">
        <v>8.35</v>
      </c>
      <c r="C133" s="77">
        <v>-8.2417582399999995E-2</v>
      </c>
      <c r="D133" s="15">
        <v>10.5</v>
      </c>
      <c r="E133" s="32">
        <f t="shared" si="66"/>
        <v>0.25748502994011979</v>
      </c>
      <c r="F133" s="18">
        <f>IF(ISNUMBER(D133), $B145 * E133, "")</f>
        <v>25748.502994011978</v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212</v>
      </c>
      <c r="B134" s="131">
        <v>54</v>
      </c>
      <c r="C134" s="79">
        <v>-8.4745762700000005E-2</v>
      </c>
      <c r="D134" s="24">
        <v>55.1</v>
      </c>
      <c r="E134" s="25">
        <f t="shared" si="66"/>
        <v>2.0370370370370396E-2</v>
      </c>
      <c r="F134" s="104">
        <f>IF(ISNUMBER(D134), $B145 * E134, "")</f>
        <v>2037.0370370370397</v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0"/>
      <c r="R134" s="241"/>
      <c r="S134" s="242"/>
    </row>
    <row r="135" spans="1:19">
      <c r="A135" s="161" t="s">
        <v>238</v>
      </c>
      <c r="B135" s="124">
        <v>87.2</v>
      </c>
      <c r="C135" s="76">
        <v>-0.13663366339999999</v>
      </c>
      <c r="D135" s="13">
        <v>81.8</v>
      </c>
      <c r="E135" s="14">
        <f>IF(ISNUMBER(D135), (D135 - $B135) / $B135, "")</f>
        <v>-6.1926605504587222E-2</v>
      </c>
      <c r="F135" s="16">
        <f>IF(ISNUMBER(D135), $B145 * E135, "")</f>
        <v>-6192.6605504587224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3"/>
      <c r="R135" s="244"/>
      <c r="S135" s="245"/>
    </row>
    <row r="136" spans="1:19" ht="17.25" thickBot="1">
      <c r="A136" s="162" t="s">
        <v>122</v>
      </c>
      <c r="B136" s="126">
        <v>23.6</v>
      </c>
      <c r="C136" s="77">
        <v>-0.15714285710000001</v>
      </c>
      <c r="D136" s="15">
        <v>19.3</v>
      </c>
      <c r="E136" s="32">
        <f t="shared" ref="E136:E139" si="70">IF(ISNUMBER(D136), (D136 - $B136) / $B136, "")</f>
        <v>-0.18220338983050849</v>
      </c>
      <c r="F136" s="18">
        <f>IF(ISNUMBER(D136), $B145 * E136, "")</f>
        <v>-18220.338983050849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6"/>
      <c r="R136" s="247"/>
      <c r="S136" s="248"/>
    </row>
    <row r="137" spans="1:19" ht="17.25" thickBot="1">
      <c r="A137" s="162" t="s">
        <v>172</v>
      </c>
      <c r="B137" s="126">
        <v>4.82</v>
      </c>
      <c r="C137" s="77">
        <v>-0.17039586919999999</v>
      </c>
      <c r="D137" s="15">
        <v>4.2699999999999996</v>
      </c>
      <c r="E137" s="32">
        <f t="shared" si="70"/>
        <v>-0.11410788381742752</v>
      </c>
      <c r="F137" s="18">
        <f>IF(ISNUMBER(D137), $B145 * E137, "")</f>
        <v>-11410.788381742752</v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9"/>
      <c r="R137" s="239"/>
      <c r="S137" s="239"/>
    </row>
    <row r="138" spans="1:19" ht="17.25" thickBot="1">
      <c r="A138" s="162" t="s">
        <v>268</v>
      </c>
      <c r="B138" s="126">
        <v>26.7</v>
      </c>
      <c r="C138" s="77">
        <v>-0.1759259259</v>
      </c>
      <c r="D138" s="15">
        <v>25</v>
      </c>
      <c r="E138" s="32">
        <f t="shared" si="70"/>
        <v>-6.3670411985018702E-2</v>
      </c>
      <c r="F138" s="18">
        <f>IF(ISNUMBER(D138), $B145 * E138, "")</f>
        <v>-6367.04119850187</v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9"/>
      <c r="R138" s="249"/>
      <c r="S138" s="249"/>
    </row>
    <row r="139" spans="1:19" ht="17.25" thickBot="1">
      <c r="A139" s="163" t="s">
        <v>208</v>
      </c>
      <c r="B139" s="128">
        <v>89.4</v>
      </c>
      <c r="C139" s="78">
        <v>-0.17981651379999999</v>
      </c>
      <c r="D139" s="20">
        <v>75.7</v>
      </c>
      <c r="E139" s="21">
        <f t="shared" si="70"/>
        <v>-0.15324384787472037</v>
      </c>
      <c r="F139" s="22">
        <f>IF(ISNUMBER(D139), $B145 * E139, "")</f>
        <v>-15324.384787472038</v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9"/>
      <c r="R139" s="249"/>
      <c r="S139" s="249"/>
    </row>
    <row r="140" spans="1:19" ht="17.25" thickBot="1">
      <c r="A140" s="162" t="s">
        <v>254</v>
      </c>
      <c r="B140" s="129">
        <v>19.600000000000001</v>
      </c>
      <c r="C140" s="80">
        <v>-0.19008264459999999</v>
      </c>
      <c r="D140" s="106">
        <v>17.5</v>
      </c>
      <c r="E140" s="107">
        <f>IF(ISNUMBER(D140), (D140 - $B140) / $B140, "")</f>
        <v>-0.10714285714285721</v>
      </c>
      <c r="F140" s="108">
        <f>IF(ISNUMBER(D140), $B145 * E140, "")</f>
        <v>-10714.285714285721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9"/>
      <c r="R140" s="239"/>
      <c r="S140" s="239"/>
    </row>
    <row r="141" spans="1:19" ht="17.25" thickBot="1">
      <c r="A141" s="162" t="s">
        <v>218</v>
      </c>
      <c r="B141" s="126">
        <v>5.55</v>
      </c>
      <c r="C141" s="77">
        <v>-0.1909620991</v>
      </c>
      <c r="D141" s="15">
        <v>4.97</v>
      </c>
      <c r="E141" s="32">
        <f t="shared" ref="E141:E144" si="74">IF(ISNUMBER(D141), (D141 - $B141) / $B141, "")</f>
        <v>-0.10450450450450452</v>
      </c>
      <c r="F141" s="18">
        <f>IF(ISNUMBER(D141), $B145 * E141, "")</f>
        <v>-10450.450450450451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9"/>
      <c r="R141" s="239"/>
      <c r="S141" s="239"/>
    </row>
    <row r="142" spans="1:19" ht="17.25" thickBot="1">
      <c r="A142" s="162" t="s">
        <v>236</v>
      </c>
      <c r="B142" s="126">
        <v>17.7</v>
      </c>
      <c r="C142" s="77">
        <v>-0.19178082190000001</v>
      </c>
      <c r="D142" s="15">
        <v>15</v>
      </c>
      <c r="E142" s="32">
        <f t="shared" si="74"/>
        <v>-0.15254237288135589</v>
      </c>
      <c r="F142" s="18">
        <f>IF(ISNUMBER(D142), $B145 * E142, "")</f>
        <v>-15254.23728813559</v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9"/>
      <c r="R142" s="239"/>
      <c r="S142" s="239"/>
    </row>
    <row r="143" spans="1:19">
      <c r="A143" s="162" t="s">
        <v>250</v>
      </c>
      <c r="B143" s="126">
        <v>61.9</v>
      </c>
      <c r="C143" s="77">
        <v>-0.1929595828</v>
      </c>
      <c r="D143" s="15">
        <v>52.7</v>
      </c>
      <c r="E143" s="32">
        <f t="shared" si="74"/>
        <v>-0.1486268174474959</v>
      </c>
      <c r="F143" s="18">
        <f>IF(ISNUMBER(D143), $B145 * E143, "")</f>
        <v>-14862.681744749589</v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8"/>
      <c r="R143" s="229"/>
      <c r="S143" s="230"/>
    </row>
    <row r="144" spans="1:19" ht="17.25" thickBot="1">
      <c r="A144" s="130" t="s">
        <v>282</v>
      </c>
      <c r="B144" s="131">
        <v>55.2</v>
      </c>
      <c r="C144" s="79">
        <v>-0.19650655019999999</v>
      </c>
      <c r="D144" s="24">
        <v>49.3</v>
      </c>
      <c r="E144" s="25">
        <f t="shared" si="74"/>
        <v>-0.10688405797101459</v>
      </c>
      <c r="F144" s="104">
        <f>IF(ISNUMBER(D144), $B145 * E144, "")</f>
        <v>-10688.405797101459</v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-3.9480745256514627E-2</v>
      </c>
      <c r="F145" s="28">
        <f>SUM(F125:F144)</f>
        <v>-78961.490513029246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224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45310000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3.311624E-4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2021-06-17(목) 오전 00:00</v>
      </c>
      <c r="C150" s="291"/>
      <c r="D150" s="263" t="str">
        <f>TEXT($G$1, "[$-ko-KR]yyyy-mm-dd(ddd) ") &amp; "오후 14:00"</f>
        <v>2021-06-17(목) 오후 14:00</v>
      </c>
      <c r="E150" s="264"/>
      <c r="F150" s="265"/>
      <c r="G150" s="263" t="str">
        <f>TEXT($G$1, "[$-ko-KR]yyyy-mm-dd(ddd) ") &amp; "오후 19:00"</f>
        <v>2021-06-17(목) 오후 19:00</v>
      </c>
      <c r="H150" s="264"/>
      <c r="I150" s="265"/>
      <c r="J150" s="263" t="str">
        <f>TEXT($G$1, "[$-ko-KR]yyyy-mm-dd(ddd) ") &amp; "오후 21:00"</f>
        <v>2021-06-17(목) 오후 21:00</v>
      </c>
      <c r="K150" s="264"/>
      <c r="L150" s="265"/>
      <c r="M150" s="263" t="str">
        <f>TEXT($G$1+1, "[$-ko-KR]yyyy-mm-dd(ddd) ") &amp; "오전 00:00"</f>
        <v>2021-06-18(금)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25" t="s">
        <v>58</v>
      </c>
      <c r="H151" s="226" t="s">
        <v>298</v>
      </c>
      <c r="I151" s="22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116</v>
      </c>
      <c r="B152" s="124">
        <v>317</v>
      </c>
      <c r="C152" s="76">
        <v>-4.2296072499999997E-2</v>
      </c>
      <c r="D152" s="13">
        <v>326</v>
      </c>
      <c r="E152" s="14">
        <f>IF(ISNUMBER(D152), (D152 - $B152) / $B152, "")</f>
        <v>2.8391167192429023E-2</v>
      </c>
      <c r="F152" s="16">
        <f>IF(ISNUMBER(D152), $B172 * E152, "")</f>
        <v>2839.116719242902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9"/>
      <c r="R152" s="249"/>
      <c r="S152" s="249"/>
    </row>
    <row r="153" spans="1:19" ht="17.25" thickBot="1">
      <c r="A153" s="162" t="s">
        <v>258</v>
      </c>
      <c r="B153" s="126">
        <v>402</v>
      </c>
      <c r="C153" s="77">
        <v>-4.2857142899999999E-2</v>
      </c>
      <c r="D153" s="15">
        <v>400</v>
      </c>
      <c r="E153" s="32">
        <f t="shared" ref="E153:E156" si="78">IF(ISNUMBER(D153), (D153 - $B153) / $B153, "")</f>
        <v>-4.9751243781094526E-3</v>
      </c>
      <c r="F153" s="18">
        <f>IF(ISNUMBER(D153), $B172 * E153, "")</f>
        <v>-497.51243781094524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9"/>
      <c r="R153" s="249"/>
      <c r="S153" s="249"/>
    </row>
    <row r="154" spans="1:19" ht="17.25" thickBot="1">
      <c r="A154" s="162" t="s">
        <v>57</v>
      </c>
      <c r="B154" s="126">
        <v>194</v>
      </c>
      <c r="C154" s="77">
        <v>-4.4334975399999997E-2</v>
      </c>
      <c r="D154" s="15">
        <v>195</v>
      </c>
      <c r="E154" s="32">
        <f t="shared" si="78"/>
        <v>5.1546391752577319E-3</v>
      </c>
      <c r="F154" s="18">
        <f>IF(ISNUMBER(D154), $B172 * E154, "")</f>
        <v>515.46391752577324</v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9"/>
      <c r="R154" s="239"/>
      <c r="S154" s="239"/>
    </row>
    <row r="155" spans="1:19" ht="17.25" thickBot="1">
      <c r="A155" s="162" t="s">
        <v>246</v>
      </c>
      <c r="B155" s="126">
        <v>250</v>
      </c>
      <c r="C155" s="77">
        <v>-4.9429657799999999E-2</v>
      </c>
      <c r="D155" s="15">
        <v>249</v>
      </c>
      <c r="E155" s="32">
        <f t="shared" si="78"/>
        <v>-4.0000000000000001E-3</v>
      </c>
      <c r="F155" s="18">
        <f>IF(ISNUMBER(D155), $B172 * E155, "")</f>
        <v>-400</v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9"/>
      <c r="R155" s="239"/>
      <c r="S155" s="239"/>
    </row>
    <row r="156" spans="1:19" ht="17.25" thickBot="1">
      <c r="A156" s="163" t="s">
        <v>262</v>
      </c>
      <c r="B156" s="128">
        <v>477</v>
      </c>
      <c r="C156" s="78">
        <v>-4.9800796799999998E-2</v>
      </c>
      <c r="D156" s="20">
        <v>482</v>
      </c>
      <c r="E156" s="21">
        <f t="shared" si="78"/>
        <v>1.0482180293501049E-2</v>
      </c>
      <c r="F156" s="22">
        <f>IF(ISNUMBER(D156), $B172 * E156, "")</f>
        <v>1048.2180293501049</v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9"/>
      <c r="R156" s="239"/>
      <c r="S156" s="239"/>
    </row>
    <row r="157" spans="1:19" ht="17.25" thickBot="1">
      <c r="A157" s="162" t="s">
        <v>182</v>
      </c>
      <c r="B157" s="129">
        <v>228</v>
      </c>
      <c r="C157" s="80">
        <v>-0.05</v>
      </c>
      <c r="D157" s="106">
        <v>229</v>
      </c>
      <c r="E157" s="107">
        <f>IF(ISNUMBER(D157), (D157 - $B157) / $B157, "")</f>
        <v>4.3859649122807015E-3</v>
      </c>
      <c r="F157" s="108">
        <f>IF(ISNUMBER(D157), $B172 * E157, "")</f>
        <v>438.59649122807014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9"/>
      <c r="R157" s="239"/>
      <c r="S157" s="239"/>
    </row>
    <row r="158" spans="1:19" ht="17.25" thickBot="1">
      <c r="A158" s="162" t="s">
        <v>128</v>
      </c>
      <c r="B158" s="126">
        <v>296</v>
      </c>
      <c r="C158" s="77">
        <v>-5.1282051299999999E-2</v>
      </c>
      <c r="D158" s="15">
        <v>300</v>
      </c>
      <c r="E158" s="32">
        <f t="shared" ref="E158:E161" si="82">IF(ISNUMBER(D158), (D158 - $B158) / $B158, "")</f>
        <v>1.3513513513513514E-2</v>
      </c>
      <c r="F158" s="18">
        <f>IF(ISNUMBER(D158), $B172 * E158, "")</f>
        <v>1351.3513513513515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9"/>
      <c r="R158" s="239"/>
      <c r="S158" s="239"/>
    </row>
    <row r="159" spans="1:19" ht="17.25" thickBot="1">
      <c r="A159" s="162" t="s">
        <v>192</v>
      </c>
      <c r="B159" s="126">
        <v>948</v>
      </c>
      <c r="C159" s="77">
        <v>-5.1999999999999998E-2</v>
      </c>
      <c r="D159" s="15">
        <v>955</v>
      </c>
      <c r="E159" s="32">
        <f t="shared" si="82"/>
        <v>7.3839662447257384E-3</v>
      </c>
      <c r="F159" s="18">
        <f>IF(ISNUMBER(D159), $B172 * E159, "")</f>
        <v>738.39662447257388</v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9"/>
      <c r="R159" s="239"/>
      <c r="S159" s="239"/>
    </row>
    <row r="160" spans="1:19" ht="17.25" thickBot="1">
      <c r="A160" s="162" t="s">
        <v>280</v>
      </c>
      <c r="B160" s="126">
        <v>801</v>
      </c>
      <c r="C160" s="77">
        <v>-5.31914894E-2</v>
      </c>
      <c r="D160" s="15">
        <v>806</v>
      </c>
      <c r="E160" s="32">
        <f t="shared" si="82"/>
        <v>6.2421972534332081E-3</v>
      </c>
      <c r="F160" s="18">
        <f>IF(ISNUMBER(D160), $B172 * E160, "")</f>
        <v>624.21972534332076</v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226</v>
      </c>
      <c r="B161" s="131">
        <v>211</v>
      </c>
      <c r="C161" s="79">
        <v>-5.38116592E-2</v>
      </c>
      <c r="D161" s="24">
        <v>211</v>
      </c>
      <c r="E161" s="25">
        <f t="shared" si="82"/>
        <v>0</v>
      </c>
      <c r="F161" s="104">
        <f>IF(ISNUMBER(D161), $B172 * E161, "")</f>
        <v>0</v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0"/>
      <c r="R161" s="241"/>
      <c r="S161" s="242"/>
    </row>
    <row r="162" spans="1:19">
      <c r="A162" s="161" t="s">
        <v>142</v>
      </c>
      <c r="B162" s="124">
        <v>571</v>
      </c>
      <c r="C162" s="76">
        <v>-5.6198347099999997E-2</v>
      </c>
      <c r="D162" s="13">
        <v>600</v>
      </c>
      <c r="E162" s="14">
        <f>IF(ISNUMBER(D162), (D162 - $B162) / $B162, "")</f>
        <v>5.0788091068301226E-2</v>
      </c>
      <c r="F162" s="16">
        <f>IF(ISNUMBER(D162), $B172 * E162, "")</f>
        <v>5078.8091068301228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3"/>
      <c r="R162" s="244"/>
      <c r="S162" s="245"/>
    </row>
    <row r="163" spans="1:19" ht="17.25" thickBot="1">
      <c r="A163" s="162" t="s">
        <v>216</v>
      </c>
      <c r="B163" s="126">
        <v>234</v>
      </c>
      <c r="C163" s="77">
        <v>-5.6451612900000003E-2</v>
      </c>
      <c r="D163" s="15">
        <v>238</v>
      </c>
      <c r="E163" s="32">
        <f t="shared" ref="E163:E166" si="86">IF(ISNUMBER(D163), (D163 - $B163) / $B163, "")</f>
        <v>1.7094017094017096E-2</v>
      </c>
      <c r="F163" s="18">
        <f>IF(ISNUMBER(D163), $B172 * E163, "")</f>
        <v>1709.4017094017095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6"/>
      <c r="R163" s="247"/>
      <c r="S163" s="248"/>
    </row>
    <row r="164" spans="1:19" ht="17.25" thickBot="1">
      <c r="A164" s="162" t="s">
        <v>112</v>
      </c>
      <c r="B164" s="126">
        <v>131</v>
      </c>
      <c r="C164" s="77">
        <v>-5.75539568E-2</v>
      </c>
      <c r="D164" s="15">
        <v>128</v>
      </c>
      <c r="E164" s="32">
        <f t="shared" si="86"/>
        <v>-2.2900763358778626E-2</v>
      </c>
      <c r="F164" s="18">
        <f>IF(ISNUMBER(D164), $B172 * E164, "")</f>
        <v>-2290.0763358778627</v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9"/>
      <c r="R164" s="239"/>
      <c r="S164" s="239"/>
    </row>
    <row r="165" spans="1:19" ht="17.25" thickBot="1">
      <c r="A165" s="162" t="s">
        <v>54</v>
      </c>
      <c r="B165" s="126">
        <v>229</v>
      </c>
      <c r="C165" s="77">
        <v>-6.53061224E-2</v>
      </c>
      <c r="D165" s="15">
        <v>236</v>
      </c>
      <c r="E165" s="32">
        <f t="shared" si="86"/>
        <v>3.0567685589519649E-2</v>
      </c>
      <c r="F165" s="18">
        <f>IF(ISNUMBER(D165), $B172 * E165, "")</f>
        <v>3056.7685589519651</v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9"/>
      <c r="R165" s="249"/>
      <c r="S165" s="249"/>
    </row>
    <row r="166" spans="1:19" ht="17.25" thickBot="1">
      <c r="A166" s="163" t="s">
        <v>174</v>
      </c>
      <c r="B166" s="128">
        <v>121</v>
      </c>
      <c r="C166" s="78">
        <v>-6.92307692E-2</v>
      </c>
      <c r="D166" s="20">
        <v>113</v>
      </c>
      <c r="E166" s="21">
        <f t="shared" si="86"/>
        <v>-6.6115702479338845E-2</v>
      </c>
      <c r="F166" s="22">
        <f>IF(ISNUMBER(D166), $B172 * E166, "")</f>
        <v>-6611.5702479338843</v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9"/>
      <c r="R166" s="249"/>
      <c r="S166" s="249"/>
    </row>
    <row r="167" spans="1:19" ht="17.25" thickBot="1">
      <c r="A167" s="162" t="s">
        <v>284</v>
      </c>
      <c r="B167" s="129">
        <v>192</v>
      </c>
      <c r="C167" s="80">
        <v>-7.2463768100000006E-2</v>
      </c>
      <c r="D167" s="106">
        <v>193</v>
      </c>
      <c r="E167" s="107">
        <f>IF(ISNUMBER(D167), (D167 - $B167) / $B167, "")</f>
        <v>5.208333333333333E-3</v>
      </c>
      <c r="F167" s="108">
        <f>IF(ISNUMBER(D167), $B172 * E167, "")</f>
        <v>520.83333333333326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9"/>
      <c r="R167" s="239"/>
      <c r="S167" s="239"/>
    </row>
    <row r="168" spans="1:19" ht="17.25" thickBot="1">
      <c r="A168" s="162" t="s">
        <v>82</v>
      </c>
      <c r="B168" s="126">
        <v>789</v>
      </c>
      <c r="C168" s="77">
        <v>-0.1281767956</v>
      </c>
      <c r="D168" s="15">
        <v>790</v>
      </c>
      <c r="E168" s="32">
        <f t="shared" ref="E168:E171" si="90">IF(ISNUMBER(D168), (D168 - $B168) / $B168, "")</f>
        <v>1.2674271229404308E-3</v>
      </c>
      <c r="F168" s="18">
        <f>IF(ISNUMBER(D168), $B172 * E168, "")</f>
        <v>126.74271229404309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9"/>
      <c r="R168" s="239"/>
      <c r="S168" s="239"/>
    </row>
    <row r="169" spans="1:19" ht="17.25" thickBot="1">
      <c r="A169" s="162" t="s">
        <v>162</v>
      </c>
      <c r="B169" s="126">
        <v>732</v>
      </c>
      <c r="C169" s="77">
        <v>-0.1378091873</v>
      </c>
      <c r="D169" s="15">
        <v>664</v>
      </c>
      <c r="E169" s="32">
        <f t="shared" si="90"/>
        <v>-9.2896174863387984E-2</v>
      </c>
      <c r="F169" s="18">
        <f>IF(ISNUMBER(D169), $B172 * E169, "")</f>
        <v>-9289.6174863387987</v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9"/>
      <c r="R169" s="239"/>
      <c r="S169" s="239"/>
    </row>
    <row r="170" spans="1:19">
      <c r="A170" s="162" t="s">
        <v>252</v>
      </c>
      <c r="B170" s="126">
        <v>100</v>
      </c>
      <c r="C170" s="77">
        <v>-0.2</v>
      </c>
      <c r="D170" s="15">
        <v>85.5</v>
      </c>
      <c r="E170" s="32">
        <f t="shared" si="90"/>
        <v>-0.14499999999999999</v>
      </c>
      <c r="F170" s="18">
        <f>IF(ISNUMBER(D170), $B172 * E170, "")</f>
        <v>-14499.999999999998</v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8"/>
      <c r="R170" s="229"/>
      <c r="S170" s="230"/>
    </row>
    <row r="171" spans="1:19" ht="17.25" thickBot="1">
      <c r="A171" s="130" t="s">
        <v>234</v>
      </c>
      <c r="B171" s="131">
        <v>308</v>
      </c>
      <c r="C171" s="79">
        <v>-0.20618556699999999</v>
      </c>
      <c r="D171" s="24">
        <v>269</v>
      </c>
      <c r="E171" s="25">
        <f t="shared" si="90"/>
        <v>-0.12662337662337661</v>
      </c>
      <c r="F171" s="104">
        <f>IF(ISNUMBER(D171), $B172 * E171, "")</f>
        <v>-12662.337662337661</v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-1.4101597945486937E-2</v>
      </c>
      <c r="F172" s="28">
        <f>SUM(F152:F171)</f>
        <v>-28203.195890973882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224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45310000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3.311624E-4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2021-06-17(목) 오전 00:00</v>
      </c>
      <c r="C177" s="291"/>
      <c r="D177" s="263" t="str">
        <f>TEXT($G$1, "[$-ko-KR]yyyy-mm-dd(ddd) ") &amp; "오후 14:00"</f>
        <v>2021-06-17(목) 오후 14:00</v>
      </c>
      <c r="E177" s="264"/>
      <c r="F177" s="265"/>
      <c r="G177" s="263" t="str">
        <f>TEXT($G$1, "[$-ko-KR]yyyy-mm-dd(ddd) ") &amp; "오후 19:00"</f>
        <v>2021-06-17(목) 오후 19:00</v>
      </c>
      <c r="H177" s="264"/>
      <c r="I177" s="265"/>
      <c r="J177" s="263" t="str">
        <f>TEXT($G$1, "[$-ko-KR]yyyy-mm-dd(ddd) ") &amp; "오후 21:00"</f>
        <v>2021-06-17(목) 오후 21:00</v>
      </c>
      <c r="K177" s="264"/>
      <c r="L177" s="265"/>
      <c r="M177" s="263" t="str">
        <f>TEXT($G$1+1, "[$-ko-KR]yyyy-mm-dd(ddd) ") &amp; "오전 00:00"</f>
        <v>2021-06-18(금)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25" t="s">
        <v>58</v>
      </c>
      <c r="H178" s="226" t="s">
        <v>298</v>
      </c>
      <c r="I178" s="22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284</v>
      </c>
      <c r="B179" s="124">
        <v>192</v>
      </c>
      <c r="C179" s="76">
        <v>-7.2463768100000006E-2</v>
      </c>
      <c r="D179" s="13">
        <v>193</v>
      </c>
      <c r="E179" s="14">
        <f>IF(ISNUMBER(D179), (D179 - $B179) / $B179, "")</f>
        <v>5.208333333333333E-3</v>
      </c>
      <c r="F179" s="16">
        <f>IF(ISNUMBER(D179), $B199 * E179, "")</f>
        <v>520.83333333333326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9"/>
      <c r="R179" s="249"/>
      <c r="S179" s="249"/>
    </row>
    <row r="180" spans="1:19" ht="17.25" thickBot="1">
      <c r="A180" s="162" t="s">
        <v>126</v>
      </c>
      <c r="B180" s="126">
        <v>23.9</v>
      </c>
      <c r="C180" s="77">
        <v>-8.0769230799999994E-2</v>
      </c>
      <c r="D180" s="15">
        <v>24.8</v>
      </c>
      <c r="E180" s="32">
        <f t="shared" ref="E180:E183" si="94">IF(ISNUMBER(D180), (D180 - $B180) / $B180, "")</f>
        <v>3.7656903765690468E-2</v>
      </c>
      <c r="F180" s="18">
        <f>IF(ISNUMBER(D180), $B199 * E180, "")</f>
        <v>3765.6903765690467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9"/>
      <c r="R180" s="249"/>
      <c r="S180" s="249"/>
    </row>
    <row r="181" spans="1:19" ht="17.25" thickBot="1">
      <c r="A181" s="162" t="s">
        <v>222</v>
      </c>
      <c r="B181" s="126">
        <v>8.35</v>
      </c>
      <c r="C181" s="77">
        <v>-8.2417582399999995E-2</v>
      </c>
      <c r="D181" s="15">
        <v>10.5</v>
      </c>
      <c r="E181" s="32">
        <f t="shared" si="94"/>
        <v>0.25748502994011979</v>
      </c>
      <c r="F181" s="18">
        <f>IF(ISNUMBER(D181), $B199 * E181, "")</f>
        <v>25748.502994011978</v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9"/>
      <c r="R181" s="239"/>
      <c r="S181" s="239"/>
    </row>
    <row r="182" spans="1:19" ht="17.25" thickBot="1">
      <c r="A182" s="162" t="s">
        <v>212</v>
      </c>
      <c r="B182" s="126">
        <v>54</v>
      </c>
      <c r="C182" s="77">
        <v>-8.4745762700000005E-2</v>
      </c>
      <c r="D182" s="15">
        <v>55.1</v>
      </c>
      <c r="E182" s="32">
        <f t="shared" si="94"/>
        <v>2.0370370370370396E-2</v>
      </c>
      <c r="F182" s="18">
        <f>IF(ISNUMBER(D182), $B199 * E182, "")</f>
        <v>2037.0370370370397</v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9"/>
      <c r="R182" s="239"/>
      <c r="S182" s="239"/>
    </row>
    <row r="183" spans="1:19" ht="17.25" thickBot="1">
      <c r="A183" s="163" t="s">
        <v>110</v>
      </c>
      <c r="B183" s="128">
        <v>1170</v>
      </c>
      <c r="C183" s="78">
        <v>-8.9494163400000007E-2</v>
      </c>
      <c r="D183" s="20">
        <v>1195</v>
      </c>
      <c r="E183" s="21">
        <f t="shared" si="94"/>
        <v>2.1367521367521368E-2</v>
      </c>
      <c r="F183" s="22">
        <f>IF(ISNUMBER(D183), $B199 * E183, "")</f>
        <v>2136.7521367521367</v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9"/>
      <c r="R183" s="239"/>
      <c r="S183" s="239"/>
    </row>
    <row r="184" spans="1:19" ht="17.25" thickBot="1">
      <c r="A184" s="162" t="s">
        <v>82</v>
      </c>
      <c r="B184" s="129">
        <v>789</v>
      </c>
      <c r="C184" s="80">
        <v>-0.1281767956</v>
      </c>
      <c r="D184" s="106">
        <v>790</v>
      </c>
      <c r="E184" s="107">
        <f>IF(ISNUMBER(D184), (D184 - $B184) / $B184, "")</f>
        <v>1.2674271229404308E-3</v>
      </c>
      <c r="F184" s="108">
        <f>IF(ISNUMBER(D184), $B199 * E184, "")</f>
        <v>126.74271229404309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9"/>
      <c r="R184" s="239"/>
      <c r="S184" s="239"/>
    </row>
    <row r="185" spans="1:19" ht="17.25" thickBot="1">
      <c r="A185" s="162" t="s">
        <v>248</v>
      </c>
      <c r="B185" s="126">
        <v>1225</v>
      </c>
      <c r="C185" s="77">
        <v>-0.13120567380000001</v>
      </c>
      <c r="D185" s="15">
        <v>1210</v>
      </c>
      <c r="E185" s="32">
        <f t="shared" ref="E185:E188" si="98">IF(ISNUMBER(D185), (D185 - $B185) / $B185, "")</f>
        <v>-1.2244897959183673E-2</v>
      </c>
      <c r="F185" s="18">
        <f>IF(ISNUMBER(D185), $B199 * E185, "")</f>
        <v>-1224.4897959183672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9"/>
      <c r="R185" s="239"/>
      <c r="S185" s="239"/>
    </row>
    <row r="186" spans="1:19" ht="17.25" thickBot="1">
      <c r="A186" s="162" t="s">
        <v>238</v>
      </c>
      <c r="B186" s="126">
        <v>87.2</v>
      </c>
      <c r="C186" s="77">
        <v>-0.13663366339999999</v>
      </c>
      <c r="D186" s="15">
        <v>81.8</v>
      </c>
      <c r="E186" s="32">
        <f t="shared" si="98"/>
        <v>-6.1926605504587222E-2</v>
      </c>
      <c r="F186" s="18">
        <f>IF(ISNUMBER(D186), $B199 * E186, "")</f>
        <v>-6192.6605504587224</v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9"/>
      <c r="R186" s="239"/>
      <c r="S186" s="239"/>
    </row>
    <row r="187" spans="1:19" ht="17.25" thickBot="1">
      <c r="A187" s="162" t="s">
        <v>162</v>
      </c>
      <c r="B187" s="126">
        <v>732</v>
      </c>
      <c r="C187" s="77">
        <v>-0.1378091873</v>
      </c>
      <c r="D187" s="15">
        <v>664</v>
      </c>
      <c r="E187" s="32">
        <f t="shared" si="98"/>
        <v>-9.2896174863387984E-2</v>
      </c>
      <c r="F187" s="18">
        <f>IF(ISNUMBER(D187), $B199 * E187, "")</f>
        <v>-9289.6174863387987</v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122</v>
      </c>
      <c r="B188" s="131">
        <v>23.6</v>
      </c>
      <c r="C188" s="79">
        <v>-0.15714285710000001</v>
      </c>
      <c r="D188" s="24">
        <v>19.3</v>
      </c>
      <c r="E188" s="25">
        <f t="shared" si="98"/>
        <v>-0.18220338983050849</v>
      </c>
      <c r="F188" s="104">
        <f>IF(ISNUMBER(D188), $B199 * E188, "")</f>
        <v>-18220.338983050849</v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0"/>
      <c r="R188" s="241"/>
      <c r="S188" s="242"/>
    </row>
    <row r="189" spans="1:19">
      <c r="A189" s="161" t="s">
        <v>172</v>
      </c>
      <c r="B189" s="124">
        <v>4.82</v>
      </c>
      <c r="C189" s="76">
        <v>-0.17039586919999999</v>
      </c>
      <c r="D189" s="13">
        <v>4.2699999999999996</v>
      </c>
      <c r="E189" s="14">
        <f>IF(ISNUMBER(D189), (D189 - $B189) / $B189, "")</f>
        <v>-0.11410788381742752</v>
      </c>
      <c r="F189" s="16">
        <f>IF(ISNUMBER(D189), $B199 * E189, "")</f>
        <v>-11410.788381742752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3"/>
      <c r="R189" s="244"/>
      <c r="S189" s="245"/>
    </row>
    <row r="190" spans="1:19" ht="17.25" thickBot="1">
      <c r="A190" s="162" t="s">
        <v>268</v>
      </c>
      <c r="B190" s="126">
        <v>26.7</v>
      </c>
      <c r="C190" s="77">
        <v>-0.1759259259</v>
      </c>
      <c r="D190" s="15">
        <v>25</v>
      </c>
      <c r="E190" s="32">
        <f t="shared" ref="E190:E193" si="102">IF(ISNUMBER(D190), (D190 - $B190) / $B190, "")</f>
        <v>-6.3670411985018702E-2</v>
      </c>
      <c r="F190" s="18">
        <f>IF(ISNUMBER(D190), $B199 * E190, "")</f>
        <v>-6367.04119850187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6"/>
      <c r="R190" s="247"/>
      <c r="S190" s="248"/>
    </row>
    <row r="191" spans="1:19" ht="17.25" thickBot="1">
      <c r="A191" s="162" t="s">
        <v>208</v>
      </c>
      <c r="B191" s="126">
        <v>89.4</v>
      </c>
      <c r="C191" s="77">
        <v>-0.17981651379999999</v>
      </c>
      <c r="D191" s="15">
        <v>75.7</v>
      </c>
      <c r="E191" s="32">
        <f t="shared" si="102"/>
        <v>-0.15324384787472037</v>
      </c>
      <c r="F191" s="18">
        <f>IF(ISNUMBER(D191), $B199 * E191, "")</f>
        <v>-15324.384787472038</v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9"/>
      <c r="R191" s="239"/>
      <c r="S191" s="239"/>
    </row>
    <row r="192" spans="1:19" ht="17.25" thickBot="1">
      <c r="A192" s="162" t="s">
        <v>254</v>
      </c>
      <c r="B192" s="126">
        <v>19.600000000000001</v>
      </c>
      <c r="C192" s="77">
        <v>-0.19008264459999999</v>
      </c>
      <c r="D192" s="15">
        <v>17.5</v>
      </c>
      <c r="E192" s="32">
        <f t="shared" si="102"/>
        <v>-0.10714285714285721</v>
      </c>
      <c r="F192" s="18">
        <f>IF(ISNUMBER(D192), $B199 * E192, "")</f>
        <v>-10714.285714285721</v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9"/>
      <c r="R192" s="249"/>
      <c r="S192" s="249"/>
    </row>
    <row r="193" spans="1:19" ht="17.25" thickBot="1">
      <c r="A193" s="163" t="s">
        <v>218</v>
      </c>
      <c r="B193" s="128">
        <v>5.55</v>
      </c>
      <c r="C193" s="78">
        <v>-0.1909620991</v>
      </c>
      <c r="D193" s="20">
        <v>4.97</v>
      </c>
      <c r="E193" s="21">
        <f t="shared" si="102"/>
        <v>-0.10450450450450452</v>
      </c>
      <c r="F193" s="22">
        <f>IF(ISNUMBER(D193), $B199 * E193, "")</f>
        <v>-10450.450450450451</v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9"/>
      <c r="R193" s="249"/>
      <c r="S193" s="249"/>
    </row>
    <row r="194" spans="1:19" ht="17.25" thickBot="1">
      <c r="A194" s="162" t="s">
        <v>236</v>
      </c>
      <c r="B194" s="129">
        <v>17.7</v>
      </c>
      <c r="C194" s="80">
        <v>-0.19178082190000001</v>
      </c>
      <c r="D194" s="106">
        <v>15</v>
      </c>
      <c r="E194" s="107">
        <f>IF(ISNUMBER(D194), (D194 - $B194) / $B194, "")</f>
        <v>-0.15254237288135589</v>
      </c>
      <c r="F194" s="108">
        <f>IF(ISNUMBER(D194), $B199 * E194, "")</f>
        <v>-15254.23728813559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9"/>
      <c r="R194" s="239"/>
      <c r="S194" s="239"/>
    </row>
    <row r="195" spans="1:19" ht="17.25" thickBot="1">
      <c r="A195" s="162" t="s">
        <v>250</v>
      </c>
      <c r="B195" s="126">
        <v>61.9</v>
      </c>
      <c r="C195" s="77">
        <v>-0.1929595828</v>
      </c>
      <c r="D195" s="15">
        <v>52.7</v>
      </c>
      <c r="E195" s="32">
        <f t="shared" ref="E195:E198" si="106">IF(ISNUMBER(D195), (D195 - $B195) / $B195, "")</f>
        <v>-0.1486268174474959</v>
      </c>
      <c r="F195" s="18">
        <f>IF(ISNUMBER(D195), $B199 * E195, "")</f>
        <v>-14862.681744749589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9"/>
      <c r="R195" s="239"/>
      <c r="S195" s="239"/>
    </row>
    <row r="196" spans="1:19" ht="17.25" thickBot="1">
      <c r="A196" s="162" t="s">
        <v>282</v>
      </c>
      <c r="B196" s="126">
        <v>55.2</v>
      </c>
      <c r="C196" s="77">
        <v>-0.19650655019999999</v>
      </c>
      <c r="D196" s="15">
        <v>49.3</v>
      </c>
      <c r="E196" s="32">
        <f t="shared" si="106"/>
        <v>-0.10688405797101459</v>
      </c>
      <c r="F196" s="18">
        <f>IF(ISNUMBER(D196), $B199 * E196, "")</f>
        <v>-10688.405797101459</v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9"/>
      <c r="R196" s="239"/>
      <c r="S196" s="239"/>
    </row>
    <row r="197" spans="1:19">
      <c r="A197" s="162" t="s">
        <v>252</v>
      </c>
      <c r="B197" s="126">
        <v>100</v>
      </c>
      <c r="C197" s="77">
        <v>-0.2</v>
      </c>
      <c r="D197" s="15">
        <v>85.5</v>
      </c>
      <c r="E197" s="32">
        <f t="shared" si="106"/>
        <v>-0.14499999999999999</v>
      </c>
      <c r="F197" s="18">
        <f>IF(ISNUMBER(D197), $B199 * E197, "")</f>
        <v>-14499.999999999998</v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8"/>
      <c r="R197" s="229"/>
      <c r="S197" s="230"/>
    </row>
    <row r="198" spans="1:19" ht="17.25" thickBot="1">
      <c r="A198" s="130" t="s">
        <v>234</v>
      </c>
      <c r="B198" s="131">
        <v>308</v>
      </c>
      <c r="C198" s="79">
        <v>-0.20618556699999999</v>
      </c>
      <c r="D198" s="24">
        <v>269</v>
      </c>
      <c r="E198" s="25">
        <f t="shared" si="106"/>
        <v>-0.12662337662337661</v>
      </c>
      <c r="F198" s="104">
        <f>IF(ISNUMBER(D198), $B199 * E198, "")</f>
        <v>-12662.337662337661</v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-6.1413080625273155E-2</v>
      </c>
      <c r="F199" s="28">
        <f>SUM(F179:F198)</f>
        <v>-122826.16125054628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34"/>
      <c r="R199" s="235"/>
      <c r="S199" s="23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01" priority="18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0" priority="19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9" priority="18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8" priority="18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7" priority="18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" priority="18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" priority="18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4" priority="18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3" priority="18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2" priority="18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21:C36 M17:O36 B17:C20">
    <cfRule type="expression" dxfId="191" priority="169">
      <formula>AND($N17 &gt; 0, ISNUMBER($N17))</formula>
    </cfRule>
    <cfRule type="expression" dxfId="190" priority="170">
      <formula>AND($N17 = 0 * ISNUMBER($N17))</formula>
    </cfRule>
    <cfRule type="expression" dxfId="189" priority="171">
      <formula>AND($N17 &lt; 0, ISNUMBER($N17))</formula>
    </cfRule>
  </conditionalFormatting>
  <conditionalFormatting sqref="A21:F36 B17:F20">
    <cfRule type="expression" dxfId="188" priority="178">
      <formula>AND($E17 &gt; 0, ISNUMBER($E17))</formula>
    </cfRule>
    <cfRule type="expression" dxfId="187" priority="179">
      <formula>AND($E17 = 0 * ISNUMBER($E17))</formula>
    </cfRule>
    <cfRule type="expression" dxfId="186" priority="180">
      <formula>AND($E17 &lt; 0, ISNUMBER($E17))</formula>
    </cfRule>
  </conditionalFormatting>
  <conditionalFormatting sqref="A21:C36 G17:I36 B17:C20">
    <cfRule type="expression" dxfId="185" priority="175">
      <formula>AND($H17 &gt; 0, ISNUMBER($H17))</formula>
    </cfRule>
    <cfRule type="expression" dxfId="184" priority="176">
      <formula>AND($H17 = 0 * ISNUMBER($H17))</formula>
    </cfRule>
    <cfRule type="expression" dxfId="183" priority="177">
      <formula>AND($H17 &lt; 0, ISNUMBER($H17))</formula>
    </cfRule>
  </conditionalFormatting>
  <conditionalFormatting sqref="A21:C36 J17:L36 B17:C20">
    <cfRule type="expression" dxfId="182" priority="172">
      <formula>AND($K17 &gt; 0, ISNUMBER($K17))</formula>
    </cfRule>
    <cfRule type="expression" dxfId="181" priority="173">
      <formula>AND($K17 = 0 * ISNUMBER($K17))</formula>
    </cfRule>
    <cfRule type="expression" dxfId="180" priority="174">
      <formula>AND($K17 &lt; 0, ISNUMBER($K17))</formula>
    </cfRule>
  </conditionalFormatting>
  <conditionalFormatting sqref="D15:F16 E37:F37">
    <cfRule type="expression" dxfId="179" priority="166">
      <formula>$E$37 &gt; 0</formula>
    </cfRule>
    <cfRule type="expression" dxfId="178" priority="167">
      <formula>$E$37 = 0</formula>
    </cfRule>
    <cfRule type="expression" dxfId="177" priority="168">
      <formula>$E$37 &lt; 0</formula>
    </cfRule>
  </conditionalFormatting>
  <conditionalFormatting sqref="G15:I16 H37:I37">
    <cfRule type="expression" dxfId="176" priority="163">
      <formula>$H$37 &gt; 0</formula>
    </cfRule>
    <cfRule type="expression" dxfId="175" priority="164">
      <formula>$H$37 = 0</formula>
    </cfRule>
    <cfRule type="expression" dxfId="174" priority="165">
      <formula>$H$37 &lt; 0</formula>
    </cfRule>
  </conditionalFormatting>
  <conditionalFormatting sqref="J15:L16 K37:L37">
    <cfRule type="expression" dxfId="173" priority="160">
      <formula>$K$37 &gt; 0</formula>
    </cfRule>
    <cfRule type="expression" dxfId="172" priority="161">
      <formula>$K$37 = 0</formula>
    </cfRule>
    <cfRule type="expression" dxfId="171" priority="162">
      <formula>$K$37 &lt; 0</formula>
    </cfRule>
  </conditionalFormatting>
  <conditionalFormatting sqref="M15:O16 N37:O37">
    <cfRule type="expression" dxfId="170" priority="157">
      <formula>$N$37 &gt; 0</formula>
    </cfRule>
    <cfRule type="expression" dxfId="169" priority="158">
      <formula>$N$37 = 0</formula>
    </cfRule>
    <cfRule type="expression" dxfId="168" priority="159">
      <formula>$N$37 &lt; 0</formula>
    </cfRule>
  </conditionalFormatting>
  <conditionalFormatting sqref="A44:C63 M44:O63">
    <cfRule type="expression" dxfId="167" priority="145">
      <formula>AND($N44 &gt; 0, ISNUMBER($N44))</formula>
    </cfRule>
    <cfRule type="expression" dxfId="166" priority="146">
      <formula>AND($N44 = 0 * ISNUMBER($N44))</formula>
    </cfRule>
    <cfRule type="expression" dxfId="165" priority="147">
      <formula>AND($N44 &lt; 0, ISNUMBER($N44))</formula>
    </cfRule>
  </conditionalFormatting>
  <conditionalFormatting sqref="A44:F63">
    <cfRule type="expression" dxfId="164" priority="154">
      <formula>AND($E44 &gt; 0, ISNUMBER($E44))</formula>
    </cfRule>
    <cfRule type="expression" dxfId="163" priority="155">
      <formula>AND($E44 = 0 * ISNUMBER($E44))</formula>
    </cfRule>
    <cfRule type="expression" dxfId="162" priority="156">
      <formula>AND($E44 &lt; 0, ISNUMBER($E44))</formula>
    </cfRule>
  </conditionalFormatting>
  <conditionalFormatting sqref="A44:C63 G44:I63">
    <cfRule type="expression" dxfId="161" priority="151">
      <formula>AND($H44 &gt; 0, ISNUMBER($H44))</formula>
    </cfRule>
    <cfRule type="expression" dxfId="160" priority="152">
      <formula>AND($H44 = 0 * ISNUMBER($H44))</formula>
    </cfRule>
    <cfRule type="expression" dxfId="159" priority="153">
      <formula>AND($H44 &lt; 0, ISNUMBER($H44))</formula>
    </cfRule>
  </conditionalFormatting>
  <conditionalFormatting sqref="A44:C63 J44:L63">
    <cfRule type="expression" dxfId="158" priority="148">
      <formula>AND($K44 &gt; 0, ISNUMBER($K44))</formula>
    </cfRule>
    <cfRule type="expression" dxfId="157" priority="149">
      <formula>AND($K44 = 0 * ISNUMBER($K44))</formula>
    </cfRule>
    <cfRule type="expression" dxfId="156" priority="150">
      <formula>AND($K44 &lt; 0, ISNUMBER($K44))</formula>
    </cfRule>
  </conditionalFormatting>
  <conditionalFormatting sqref="D42:F43 E64:F64">
    <cfRule type="expression" dxfId="155" priority="142">
      <formula>$E$64 &gt; 0</formula>
    </cfRule>
    <cfRule type="expression" dxfId="154" priority="143">
      <formula>$E$64 = 0</formula>
    </cfRule>
    <cfRule type="expression" dxfId="153" priority="144">
      <formula>$E$64 &lt; 0</formula>
    </cfRule>
  </conditionalFormatting>
  <conditionalFormatting sqref="G42:I43 H64:I64">
    <cfRule type="expression" dxfId="152" priority="139">
      <formula>$H$64 &gt; 0</formula>
    </cfRule>
    <cfRule type="expression" dxfId="151" priority="140">
      <formula>$H$64 = 0</formula>
    </cfRule>
    <cfRule type="expression" dxfId="150" priority="141">
      <formula>$H$64 &lt; 0</formula>
    </cfRule>
  </conditionalFormatting>
  <conditionalFormatting sqref="J42:L43 K64:L64">
    <cfRule type="expression" dxfId="149" priority="136">
      <formula>$K$64 &gt; 0</formula>
    </cfRule>
    <cfRule type="expression" dxfId="148" priority="137">
      <formula>$K$64 = 0</formula>
    </cfRule>
    <cfRule type="expression" dxfId="147" priority="138">
      <formula>$K$64 &lt; 0</formula>
    </cfRule>
  </conditionalFormatting>
  <conditionalFormatting sqref="M42:O43 N64:O64">
    <cfRule type="expression" dxfId="146" priority="133">
      <formula>$N$64 &gt; 0</formula>
    </cfRule>
    <cfRule type="expression" dxfId="145" priority="134">
      <formula>$N$64 = 0</formula>
    </cfRule>
    <cfRule type="expression" dxfId="144" priority="135">
      <formula>$N$64 &lt; 0</formula>
    </cfRule>
  </conditionalFormatting>
  <conditionalFormatting sqref="A71:C90 M71:O90">
    <cfRule type="expression" dxfId="143" priority="121">
      <formula>AND($N71 &gt; 0, ISNUMBER($N71))</formula>
    </cfRule>
    <cfRule type="expression" dxfId="142" priority="122">
      <formula>AND($N71 = 0 * ISNUMBER($N71))</formula>
    </cfRule>
    <cfRule type="expression" dxfId="141" priority="123">
      <formula>AND($N71 &lt; 0, ISNUMBER($N71))</formula>
    </cfRule>
  </conditionalFormatting>
  <conditionalFormatting sqref="A71:F90">
    <cfRule type="expression" dxfId="140" priority="130">
      <formula>AND($E71 &gt; 0, ISNUMBER($E71))</formula>
    </cfRule>
    <cfRule type="expression" dxfId="139" priority="131">
      <formula>AND($E71 = 0 * ISNUMBER($E71))</formula>
    </cfRule>
    <cfRule type="expression" dxfId="138" priority="132">
      <formula>AND($E71 &lt; 0, ISNUMBER($E71))</formula>
    </cfRule>
  </conditionalFormatting>
  <conditionalFormatting sqref="A71:C90 G71:I90">
    <cfRule type="expression" dxfId="137" priority="127">
      <formula>AND($H71 &gt; 0, ISNUMBER($H71))</formula>
    </cfRule>
    <cfRule type="expression" dxfId="136" priority="128">
      <formula>AND($H71 = 0 * ISNUMBER($H71))</formula>
    </cfRule>
    <cfRule type="expression" dxfId="135" priority="129">
      <formula>AND($H71 &lt; 0, ISNUMBER($H71))</formula>
    </cfRule>
  </conditionalFormatting>
  <conditionalFormatting sqref="A71:C90 J71:L90">
    <cfRule type="expression" dxfId="134" priority="124">
      <formula>AND($K71 &gt; 0, ISNUMBER($K71))</formula>
    </cfRule>
    <cfRule type="expression" dxfId="133" priority="125">
      <formula>AND($K71 = 0 * ISNUMBER($K71))</formula>
    </cfRule>
    <cfRule type="expression" dxfId="132" priority="126">
      <formula>AND($K71 &lt; 0, ISNUMBER($K71))</formula>
    </cfRule>
  </conditionalFormatting>
  <conditionalFormatting sqref="D69:F70 E91:F91">
    <cfRule type="expression" dxfId="131" priority="118">
      <formula>$E$91 &gt; 0</formula>
    </cfRule>
    <cfRule type="expression" dxfId="130" priority="119">
      <formula>$E$91 = 0</formula>
    </cfRule>
    <cfRule type="expression" dxfId="129" priority="120">
      <formula>$E$91 &lt; 0</formula>
    </cfRule>
  </conditionalFormatting>
  <conditionalFormatting sqref="G69:I70 H91:I91">
    <cfRule type="expression" dxfId="128" priority="115">
      <formula>$H$91 &gt; 0</formula>
    </cfRule>
    <cfRule type="expression" dxfId="127" priority="116">
      <formula>$H$91 = 0</formula>
    </cfRule>
    <cfRule type="expression" dxfId="126" priority="117">
      <formula>$H$91 &lt; 0</formula>
    </cfRule>
  </conditionalFormatting>
  <conditionalFormatting sqref="J69:L70 K91:L91">
    <cfRule type="expression" dxfId="125" priority="112">
      <formula>$K$91 &gt; 0</formula>
    </cfRule>
    <cfRule type="expression" dxfId="124" priority="113">
      <formula>$K$91 = 0</formula>
    </cfRule>
    <cfRule type="expression" dxfId="123" priority="114">
      <formula>$K$91 &lt; 0</formula>
    </cfRule>
  </conditionalFormatting>
  <conditionalFormatting sqref="M69:O70 N91:O91">
    <cfRule type="expression" dxfId="122" priority="109">
      <formula>$N$91 &gt; 0</formula>
    </cfRule>
    <cfRule type="expression" dxfId="121" priority="110">
      <formula>$N$91 = 0</formula>
    </cfRule>
    <cfRule type="expression" dxfId="120" priority="111">
      <formula>$N$91 &lt; 0</formula>
    </cfRule>
  </conditionalFormatting>
  <conditionalFormatting sqref="A98:C117 M98:O117">
    <cfRule type="expression" dxfId="119" priority="97">
      <formula>AND($N98 &gt; 0, ISNUMBER($N98))</formula>
    </cfRule>
    <cfRule type="expression" dxfId="118" priority="98">
      <formula>AND($N98 = 0 * ISNUMBER($N98))</formula>
    </cfRule>
    <cfRule type="expression" dxfId="117" priority="99">
      <formula>AND($N98 &lt; 0, ISNUMBER($N98))</formula>
    </cfRule>
  </conditionalFormatting>
  <conditionalFormatting sqref="A98:F117">
    <cfRule type="expression" dxfId="116" priority="106">
      <formula>AND($E98 &gt; 0, ISNUMBER($E98))</formula>
    </cfRule>
    <cfRule type="expression" dxfId="115" priority="107">
      <formula>AND($E98 = 0 * ISNUMBER($E98))</formula>
    </cfRule>
    <cfRule type="expression" dxfId="114" priority="108">
      <formula>AND($E98 &lt; 0, ISNUMBER($E98))</formula>
    </cfRule>
  </conditionalFormatting>
  <conditionalFormatting sqref="A98:C117 G98:I117">
    <cfRule type="expression" dxfId="113" priority="103">
      <formula>AND($H98 &gt; 0, ISNUMBER($H98))</formula>
    </cfRule>
    <cfRule type="expression" dxfId="112" priority="104">
      <formula>AND($H98 = 0 * ISNUMBER($H98))</formula>
    </cfRule>
    <cfRule type="expression" dxfId="111" priority="105">
      <formula>AND($H98 &lt; 0, ISNUMBER($H98))</formula>
    </cfRule>
  </conditionalFormatting>
  <conditionalFormatting sqref="A98:C117 J98:L117">
    <cfRule type="expression" dxfId="110" priority="100">
      <formula>AND($K98 &gt; 0, ISNUMBER($K98))</formula>
    </cfRule>
    <cfRule type="expression" dxfId="109" priority="101">
      <formula>AND($K98 = 0 * ISNUMBER($K98))</formula>
    </cfRule>
    <cfRule type="expression" dxfId="108" priority="102">
      <formula>AND($K98 &lt; 0, ISNUMBER($K98))</formula>
    </cfRule>
  </conditionalFormatting>
  <conditionalFormatting sqref="D96:F97 E118:F118">
    <cfRule type="expression" dxfId="107" priority="94">
      <formula>$E$118 &gt; 0</formula>
    </cfRule>
    <cfRule type="expression" dxfId="106" priority="95">
      <formula>$E$118 = 0</formula>
    </cfRule>
    <cfRule type="expression" dxfId="105" priority="96">
      <formula>$E$118 &lt; 0</formula>
    </cfRule>
  </conditionalFormatting>
  <conditionalFormatting sqref="G96:I97 H118:I118">
    <cfRule type="expression" dxfId="104" priority="91">
      <formula>$H$118 &gt; 0</formula>
    </cfRule>
    <cfRule type="expression" dxfId="103" priority="92">
      <formula>$H$118 = 0</formula>
    </cfRule>
    <cfRule type="expression" dxfId="102" priority="93">
      <formula>$H$118 &lt; 0</formula>
    </cfRule>
  </conditionalFormatting>
  <conditionalFormatting sqref="J96:L97 K118:L118">
    <cfRule type="expression" dxfId="101" priority="88">
      <formula>$K$118 &gt; 0</formula>
    </cfRule>
    <cfRule type="expression" dxfId="100" priority="89">
      <formula>$K$118 = 0</formula>
    </cfRule>
    <cfRule type="expression" dxfId="99" priority="90">
      <formula>$K$118 &lt; 0</formula>
    </cfRule>
  </conditionalFormatting>
  <conditionalFormatting sqref="M96:O97 N118:O118">
    <cfRule type="expression" dxfId="98" priority="85">
      <formula>$N$118 &gt; 0</formula>
    </cfRule>
    <cfRule type="expression" dxfId="97" priority="86">
      <formula>$N$118 = 0</formula>
    </cfRule>
    <cfRule type="expression" dxfId="96" priority="87">
      <formula>$N$118 &lt; 0</formula>
    </cfRule>
  </conditionalFormatting>
  <conditionalFormatting sqref="A125:C144 M125:O144">
    <cfRule type="expression" dxfId="95" priority="73">
      <formula>AND($N125 &gt; 0, ISNUMBER($N125))</formula>
    </cfRule>
    <cfRule type="expression" dxfId="94" priority="74">
      <formula>AND($N125 = 0 * ISNUMBER($N125))</formula>
    </cfRule>
    <cfRule type="expression" dxfId="93" priority="75">
      <formula>AND($N125 &lt; 0, ISNUMBER($N125))</formula>
    </cfRule>
  </conditionalFormatting>
  <conditionalFormatting sqref="A125:F144">
    <cfRule type="expression" dxfId="92" priority="82">
      <formula>AND($E125 &gt; 0, ISNUMBER($E125))</formula>
    </cfRule>
    <cfRule type="expression" dxfId="91" priority="83">
      <formula>AND($E125 = 0 * ISNUMBER($E125))</formula>
    </cfRule>
    <cfRule type="expression" dxfId="90" priority="84">
      <formula>AND($E125 &lt; 0, ISNUMBER($E125))</formula>
    </cfRule>
  </conditionalFormatting>
  <conditionalFormatting sqref="A125:C144 G125:I144">
    <cfRule type="expression" dxfId="89" priority="79">
      <formula>AND($H125 &gt; 0, ISNUMBER($H125))</formula>
    </cfRule>
    <cfRule type="expression" dxfId="88" priority="80">
      <formula>AND($H125 = 0 * ISNUMBER($H125))</formula>
    </cfRule>
    <cfRule type="expression" dxfId="87" priority="81">
      <formula>AND($H125 &lt; 0, ISNUMBER($H125))</formula>
    </cfRule>
  </conditionalFormatting>
  <conditionalFormatting sqref="A125:C144 J125:L144">
    <cfRule type="expression" dxfId="86" priority="76">
      <formula>AND($K125 &gt; 0, ISNUMBER($K125))</formula>
    </cfRule>
    <cfRule type="expression" dxfId="85" priority="77">
      <formula>AND($K125 = 0 * ISNUMBER($K125))</formula>
    </cfRule>
    <cfRule type="expression" dxfId="84" priority="78">
      <formula>AND($K125 &lt; 0, ISNUMBER($K125))</formula>
    </cfRule>
  </conditionalFormatting>
  <conditionalFormatting sqref="D123:F124 E145:F145">
    <cfRule type="expression" dxfId="83" priority="70">
      <formula>$E$145 &gt; 0</formula>
    </cfRule>
    <cfRule type="expression" dxfId="82" priority="71">
      <formula>$E$145 = 0</formula>
    </cfRule>
    <cfRule type="expression" dxfId="81" priority="72">
      <formula>$E$145 &lt; 0</formula>
    </cfRule>
  </conditionalFormatting>
  <conditionalFormatting sqref="G123:I124 H145:I145">
    <cfRule type="expression" dxfId="80" priority="67">
      <formula>$H$145 &gt; 0</formula>
    </cfRule>
    <cfRule type="expression" dxfId="79" priority="68">
      <formula>$H$145 = 0</formula>
    </cfRule>
    <cfRule type="expression" dxfId="78" priority="69">
      <formula>$H$145 &lt; 0</formula>
    </cfRule>
  </conditionalFormatting>
  <conditionalFormatting sqref="J123:L124 K145:L145">
    <cfRule type="expression" dxfId="77" priority="64">
      <formula>$K$145 &gt; 0</formula>
    </cfRule>
    <cfRule type="expression" dxfId="76" priority="65">
      <formula>$K$145 = 0</formula>
    </cfRule>
    <cfRule type="expression" dxfId="75" priority="66">
      <formula>$K$145 &lt; 0</formula>
    </cfRule>
  </conditionalFormatting>
  <conditionalFormatting sqref="M123:O124 N145:O145">
    <cfRule type="expression" dxfId="74" priority="61">
      <formula>$N$145 &gt; 0</formula>
    </cfRule>
    <cfRule type="expression" dxfId="73" priority="62">
      <formula>$N$145 = 0</formula>
    </cfRule>
    <cfRule type="expression" dxfId="72" priority="63">
      <formula>$N$145 &lt; 0</formula>
    </cfRule>
  </conditionalFormatting>
  <conditionalFormatting sqref="A152:C171 M152:O171">
    <cfRule type="expression" dxfId="71" priority="49">
      <formula>AND($N152 &gt; 0, ISNUMBER($N152))</formula>
    </cfRule>
    <cfRule type="expression" dxfId="70" priority="50">
      <formula>AND($N152 = 0 * ISNUMBER($N152))</formula>
    </cfRule>
    <cfRule type="expression" dxfId="69" priority="51">
      <formula>AND($N152 &lt; 0, ISNUMBER($N152))</formula>
    </cfRule>
  </conditionalFormatting>
  <conditionalFormatting sqref="A152:F171">
    <cfRule type="expression" dxfId="68" priority="58">
      <formula>AND($E152 &gt; 0, ISNUMBER($E152))</formula>
    </cfRule>
    <cfRule type="expression" dxfId="67" priority="59">
      <formula>AND($E152 = 0 * ISNUMBER($E152))</formula>
    </cfRule>
    <cfRule type="expression" dxfId="66" priority="60">
      <formula>AND($E152 &lt; 0, ISNUMBER($E152))</formula>
    </cfRule>
  </conditionalFormatting>
  <conditionalFormatting sqref="A152:C171 G152:I171">
    <cfRule type="expression" dxfId="65" priority="55">
      <formula>AND($H152 &gt; 0, ISNUMBER($H152))</formula>
    </cfRule>
    <cfRule type="expression" dxfId="64" priority="56">
      <formula>AND($H152 = 0 * ISNUMBER($H152))</formula>
    </cfRule>
    <cfRule type="expression" dxfId="63" priority="57">
      <formula>AND($H152 &lt; 0, ISNUMBER($H152))</formula>
    </cfRule>
  </conditionalFormatting>
  <conditionalFormatting sqref="A152:C171 J152:L171">
    <cfRule type="expression" dxfId="62" priority="52">
      <formula>AND($K152 &gt; 0, ISNUMBER($K152))</formula>
    </cfRule>
    <cfRule type="expression" dxfId="61" priority="53">
      <formula>AND($K152 = 0 * ISNUMBER($K152))</formula>
    </cfRule>
    <cfRule type="expression" dxfId="60" priority="54">
      <formula>AND($K152 &lt; 0, ISNUMBER($K152))</formula>
    </cfRule>
  </conditionalFormatting>
  <conditionalFormatting sqref="D150:F151 E172:F172">
    <cfRule type="expression" dxfId="59" priority="46">
      <formula>$E$172 &gt; 0</formula>
    </cfRule>
    <cfRule type="expression" dxfId="58" priority="47">
      <formula>$E$172 = 0</formula>
    </cfRule>
    <cfRule type="expression" dxfId="57" priority="48">
      <formula>$E$172 &lt; 0</formula>
    </cfRule>
  </conditionalFormatting>
  <conditionalFormatting sqref="G150:I151 H172:I172">
    <cfRule type="expression" dxfId="56" priority="43">
      <formula>$H$172 &gt; 0</formula>
    </cfRule>
    <cfRule type="expression" dxfId="55" priority="44">
      <formula>$H$172 = 0</formula>
    </cfRule>
    <cfRule type="expression" dxfId="54" priority="45">
      <formula>$H$172 &lt; 0</formula>
    </cfRule>
  </conditionalFormatting>
  <conditionalFormatting sqref="J150:L151 K172:L172">
    <cfRule type="expression" dxfId="53" priority="40">
      <formula>$K$172 &gt; 0</formula>
    </cfRule>
    <cfRule type="expression" dxfId="52" priority="41">
      <formula>$K$172 = 0</formula>
    </cfRule>
    <cfRule type="expression" dxfId="51" priority="42">
      <formula>$K$172 &lt; 0</formula>
    </cfRule>
  </conditionalFormatting>
  <conditionalFormatting sqref="M150:O151 N172:O172">
    <cfRule type="expression" dxfId="50" priority="37">
      <formula>$N$172 &gt; 0</formula>
    </cfRule>
    <cfRule type="expression" dxfId="49" priority="38">
      <formula>$N$172 = 0</formula>
    </cfRule>
    <cfRule type="expression" dxfId="48" priority="39">
      <formula>$N$172 &lt; 0</formula>
    </cfRule>
  </conditionalFormatting>
  <conditionalFormatting sqref="A179:C198 M179:O198">
    <cfRule type="expression" dxfId="47" priority="25">
      <formula>AND($N179 &gt; 0, ISNUMBER($N179))</formula>
    </cfRule>
    <cfRule type="expression" dxfId="46" priority="26">
      <formula>AND($N179 = 0 * ISNUMBER($N179))</formula>
    </cfRule>
    <cfRule type="expression" dxfId="45" priority="27">
      <formula>AND($N179 &lt; 0, ISNUMBER($N179))</formula>
    </cfRule>
  </conditionalFormatting>
  <conditionalFormatting sqref="A179:F198">
    <cfRule type="expression" dxfId="44" priority="34">
      <formula>AND($E179 &gt; 0, ISNUMBER($E179))</formula>
    </cfRule>
    <cfRule type="expression" dxfId="43" priority="35">
      <formula>AND($E179 = 0 * ISNUMBER($E179))</formula>
    </cfRule>
    <cfRule type="expression" dxfId="42" priority="36">
      <formula>AND($E179 &lt; 0, ISNUMBER($E179))</formula>
    </cfRule>
  </conditionalFormatting>
  <conditionalFormatting sqref="A179:C198 G179:I198">
    <cfRule type="expression" dxfId="41" priority="31">
      <formula>AND($H179 &gt; 0, ISNUMBER($H179))</formula>
    </cfRule>
    <cfRule type="expression" dxfId="40" priority="32">
      <formula>AND($H179 = 0 * ISNUMBER($H179))</formula>
    </cfRule>
    <cfRule type="expression" dxfId="39" priority="33">
      <formula>AND($H179 &lt; 0, ISNUMBER($H179))</formula>
    </cfRule>
  </conditionalFormatting>
  <conditionalFormatting sqref="A179:C198 J179:L198">
    <cfRule type="expression" dxfId="38" priority="28">
      <formula>AND($K179 &gt; 0, ISNUMBER($K179))</formula>
    </cfRule>
    <cfRule type="expression" dxfId="37" priority="29">
      <formula>AND($K179 = 0 * ISNUMBER($K179))</formula>
    </cfRule>
    <cfRule type="expression" dxfId="36" priority="30">
      <formula>AND($K179 &lt; 0, ISNUMBER($K179))</formula>
    </cfRule>
  </conditionalFormatting>
  <conditionalFormatting sqref="D177:F178 E199:F199">
    <cfRule type="expression" dxfId="35" priority="22">
      <formula>$E$199 &gt; 0</formula>
    </cfRule>
    <cfRule type="expression" dxfId="34" priority="23">
      <formula>$E$199 = 0</formula>
    </cfRule>
    <cfRule type="expression" dxfId="33" priority="24">
      <formula>$E$199 &lt; 0</formula>
    </cfRule>
  </conditionalFormatting>
  <conditionalFormatting sqref="G177:I178 H199:I199">
    <cfRule type="expression" dxfId="32" priority="19">
      <formula>$H$199 &gt; 0</formula>
    </cfRule>
    <cfRule type="expression" dxfId="31" priority="20">
      <formula>$H$199 = 0</formula>
    </cfRule>
    <cfRule type="expression" dxfId="30" priority="21">
      <formula>$H$199 &lt; 0</formula>
    </cfRule>
  </conditionalFormatting>
  <conditionalFormatting sqref="J177:L178 K199:L199">
    <cfRule type="expression" dxfId="29" priority="16">
      <formula>$K$199 &gt; 0</formula>
    </cfRule>
    <cfRule type="expression" dxfId="28" priority="17">
      <formula>$K$199 = 0</formula>
    </cfRule>
    <cfRule type="expression" dxfId="27" priority="18">
      <formula>$K$199 &lt; 0</formula>
    </cfRule>
  </conditionalFormatting>
  <conditionalFormatting sqref="M177:O178 N199:O199">
    <cfRule type="expression" dxfId="26" priority="13">
      <formula>$N$199 &gt; 0</formula>
    </cfRule>
    <cfRule type="expression" dxfId="25" priority="14">
      <formula>$N$199 = 0</formula>
    </cfRule>
    <cfRule type="expression" dxfId="24" priority="15">
      <formula>$N$199 &lt; 0</formula>
    </cfRule>
  </conditionalFormatting>
  <conditionalFormatting sqref="A17:A20">
    <cfRule type="expression" dxfId="23" priority="1">
      <formula>AND($N17 &gt; 0, ISNUMBER($N17))</formula>
    </cfRule>
    <cfRule type="expression" dxfId="22" priority="2">
      <formula>AND($N17 = 0 * ISNUMBER($N17))</formula>
    </cfRule>
    <cfRule type="expression" dxfId="21" priority="3">
      <formula>AND($N17 &lt; 0, ISNUMBER($N17))</formula>
    </cfRule>
  </conditionalFormatting>
  <conditionalFormatting sqref="A17:A20">
    <cfRule type="expression" dxfId="20" priority="10">
      <formula>AND($E17 &gt; 0, ISNUMBER($E17))</formula>
    </cfRule>
    <cfRule type="expression" dxfId="19" priority="11">
      <formula>AND($E17 = 0 * ISNUMBER($E17))</formula>
    </cfRule>
    <cfRule type="expression" dxfId="18" priority="12">
      <formula>AND($E17 &lt; 0, ISNUMBER($E17))</formula>
    </cfRule>
  </conditionalFormatting>
  <conditionalFormatting sqref="A17:A20">
    <cfRule type="expression" dxfId="17" priority="7">
      <formula>AND($H17 &gt; 0, ISNUMBER($H17))</formula>
    </cfRule>
    <cfRule type="expression" dxfId="16" priority="8">
      <formula>AND($H17 = 0 * ISNUMBER($H17))</formula>
    </cfRule>
    <cfRule type="expression" dxfId="15" priority="9">
      <formula>AND($H17 &lt; 0, ISNUMBER($H17))</formula>
    </cfRule>
  </conditionalFormatting>
  <conditionalFormatting sqref="A17:A20">
    <cfRule type="expression" dxfId="14" priority="4">
      <formula>AND($K17 &gt; 0, ISNUMBER($K17))</formula>
    </cfRule>
    <cfRule type="expression" dxfId="13" priority="5">
      <formula>AND($K17 = 0 * ISNUMBER($K17))</formula>
    </cfRule>
    <cfRule type="expression" dxfId="12" priority="6">
      <formula>AND($K17 &lt; 0, ISNUMBER($K17))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22</vt:i4>
      </vt:variant>
    </vt:vector>
  </HeadingPairs>
  <TitlesOfParts>
    <vt:vector size="22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  <vt:lpstr>2021.06.12</vt:lpstr>
      <vt:lpstr>2021.06.13</vt:lpstr>
      <vt:lpstr>2021.06.14</vt:lpstr>
      <vt:lpstr>2021.06.15</vt:lpstr>
      <vt:lpstr>2021.06.16</vt:lpstr>
      <vt:lpstr>2021.06.17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정영도</cp:lastModifiedBy>
  <dcterms:created xsi:type="dcterms:W3CDTF">2021-04-11T14:11:55Z</dcterms:created>
  <dcterms:modified xsi:type="dcterms:W3CDTF">2021-06-17T06:06:40Z</dcterms:modified>
</cp:coreProperties>
</file>