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AA5FB359-DC4E-491B-9BED-BC3DA54AB6A9}" xr6:coauthVersionLast="47" xr6:coauthVersionMax="47" xr10:uidLastSave="{00000000-0000-0000-0000-000000000000}"/>
  <bookViews>
    <workbookView xWindow="28680" yWindow="-120" windowWidth="29040" windowHeight="15840" firstSheet="17" activeTab="2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  <sheet name="2021.06.18" sheetId="41" r:id="rId23"/>
    <sheet name="2021.06.19" sheetId="42" r:id="rId24"/>
    <sheet name="2021.06.20" sheetId="43" r:id="rId25"/>
    <sheet name="2021.06.21" sheetId="44" r:id="rId26"/>
    <sheet name="2021.06.22" sheetId="45" r:id="rId27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22" hidden="1">'2021.06.18'!#REF!</definedName>
    <definedName name="_xlnm._FilterDatabase" localSheetId="23" hidden="1">'2021.06.19'!#REF!</definedName>
    <definedName name="_xlnm._FilterDatabase" localSheetId="24" hidden="1">'2021.06.20'!#REF!</definedName>
    <definedName name="_xlnm._FilterDatabase" localSheetId="25" hidden="1">'2021.06.21'!#REF!</definedName>
    <definedName name="_xlnm._FilterDatabase" localSheetId="26" hidden="1">'2021.06.22'!#REF!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5" l="1"/>
  <c r="O198" i="45"/>
  <c r="N198" i="45"/>
  <c r="L198" i="45"/>
  <c r="K198" i="45"/>
  <c r="I198" i="45"/>
  <c r="H198" i="45"/>
  <c r="F198" i="45"/>
  <c r="E198" i="45"/>
  <c r="O197" i="45"/>
  <c r="N197" i="45"/>
  <c r="L197" i="45"/>
  <c r="K197" i="45"/>
  <c r="I197" i="45"/>
  <c r="H197" i="45"/>
  <c r="F197" i="45"/>
  <c r="E197" i="45"/>
  <c r="O196" i="45"/>
  <c r="N196" i="45"/>
  <c r="L196" i="45"/>
  <c r="K196" i="45"/>
  <c r="I196" i="45"/>
  <c r="H196" i="45"/>
  <c r="F196" i="45"/>
  <c r="E196" i="45"/>
  <c r="O195" i="45"/>
  <c r="N195" i="45"/>
  <c r="L195" i="45"/>
  <c r="K195" i="45"/>
  <c r="I195" i="45"/>
  <c r="H195" i="45"/>
  <c r="F195" i="45"/>
  <c r="E195" i="45"/>
  <c r="O194" i="45"/>
  <c r="N194" i="45"/>
  <c r="L194" i="45"/>
  <c r="K194" i="45"/>
  <c r="I194" i="45"/>
  <c r="H194" i="45"/>
  <c r="F194" i="45"/>
  <c r="E194" i="45"/>
  <c r="O193" i="45"/>
  <c r="N193" i="45"/>
  <c r="L193" i="45"/>
  <c r="K193" i="45"/>
  <c r="I193" i="45"/>
  <c r="H193" i="45"/>
  <c r="F193" i="45"/>
  <c r="E193" i="45"/>
  <c r="O192" i="45"/>
  <c r="N192" i="45"/>
  <c r="L192" i="45"/>
  <c r="K192" i="45"/>
  <c r="I192" i="45"/>
  <c r="H192" i="45"/>
  <c r="F192" i="45"/>
  <c r="E192" i="45"/>
  <c r="O191" i="45"/>
  <c r="N191" i="45"/>
  <c r="L191" i="45"/>
  <c r="K191" i="45"/>
  <c r="I191" i="45"/>
  <c r="H191" i="45"/>
  <c r="F191" i="45"/>
  <c r="E191" i="45"/>
  <c r="O190" i="45"/>
  <c r="N190" i="45"/>
  <c r="L190" i="45"/>
  <c r="K190" i="45"/>
  <c r="I190" i="45"/>
  <c r="H190" i="45"/>
  <c r="F190" i="45"/>
  <c r="E190" i="45"/>
  <c r="O189" i="45"/>
  <c r="N189" i="45"/>
  <c r="L189" i="45"/>
  <c r="K189" i="45"/>
  <c r="I189" i="45"/>
  <c r="H189" i="45"/>
  <c r="F189" i="45"/>
  <c r="E189" i="45"/>
  <c r="O188" i="45"/>
  <c r="N188" i="45"/>
  <c r="L188" i="45"/>
  <c r="K188" i="45"/>
  <c r="I188" i="45"/>
  <c r="H188" i="45"/>
  <c r="F188" i="45"/>
  <c r="E188" i="45"/>
  <c r="O187" i="45"/>
  <c r="N187" i="45"/>
  <c r="L187" i="45"/>
  <c r="K187" i="45"/>
  <c r="I187" i="45"/>
  <c r="H187" i="45"/>
  <c r="F187" i="45"/>
  <c r="E187" i="45"/>
  <c r="O186" i="45"/>
  <c r="N186" i="45"/>
  <c r="L186" i="45"/>
  <c r="K186" i="45"/>
  <c r="I186" i="45"/>
  <c r="H186" i="45"/>
  <c r="F186" i="45"/>
  <c r="E186" i="45"/>
  <c r="O185" i="45"/>
  <c r="N185" i="45"/>
  <c r="L185" i="45"/>
  <c r="K185" i="45"/>
  <c r="I185" i="45"/>
  <c r="H185" i="45"/>
  <c r="F185" i="45"/>
  <c r="E185" i="45"/>
  <c r="O184" i="45"/>
  <c r="N184" i="45"/>
  <c r="L184" i="45"/>
  <c r="K184" i="45"/>
  <c r="I184" i="45"/>
  <c r="H184" i="45"/>
  <c r="F184" i="45"/>
  <c r="E184" i="45"/>
  <c r="O183" i="45"/>
  <c r="N183" i="45"/>
  <c r="L183" i="45"/>
  <c r="K183" i="45"/>
  <c r="I183" i="45"/>
  <c r="H183" i="45"/>
  <c r="F183" i="45"/>
  <c r="E183" i="45"/>
  <c r="O182" i="45"/>
  <c r="N182" i="45"/>
  <c r="L182" i="45"/>
  <c r="K182" i="45"/>
  <c r="I182" i="45"/>
  <c r="H182" i="45"/>
  <c r="F182" i="45"/>
  <c r="E182" i="45"/>
  <c r="O181" i="45"/>
  <c r="N181" i="45"/>
  <c r="L181" i="45"/>
  <c r="K181" i="45"/>
  <c r="I181" i="45"/>
  <c r="H181" i="45"/>
  <c r="F181" i="45"/>
  <c r="E181" i="45"/>
  <c r="O180" i="45"/>
  <c r="N180" i="45"/>
  <c r="L180" i="45"/>
  <c r="K180" i="45"/>
  <c r="I180" i="45"/>
  <c r="H180" i="45"/>
  <c r="F180" i="45"/>
  <c r="E180" i="45"/>
  <c r="O179" i="45"/>
  <c r="O199" i="45" s="1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E179" i="45"/>
  <c r="E199" i="45" s="1"/>
  <c r="M177" i="45"/>
  <c r="J177" i="45"/>
  <c r="G177" i="45"/>
  <c r="D177" i="45"/>
  <c r="B177" i="45"/>
  <c r="M176" i="45"/>
  <c r="G176" i="45"/>
  <c r="B172" i="45"/>
  <c r="O171" i="45"/>
  <c r="N171" i="45"/>
  <c r="L171" i="45"/>
  <c r="K171" i="45"/>
  <c r="H171" i="45"/>
  <c r="I171" i="45" s="1"/>
  <c r="F171" i="45"/>
  <c r="E171" i="45"/>
  <c r="O170" i="45"/>
  <c r="N170" i="45"/>
  <c r="K170" i="45"/>
  <c r="L170" i="45" s="1"/>
  <c r="H170" i="45"/>
  <c r="I170" i="45" s="1"/>
  <c r="F170" i="45"/>
  <c r="E170" i="45"/>
  <c r="O169" i="45"/>
  <c r="N169" i="45"/>
  <c r="K169" i="45"/>
  <c r="L169" i="45" s="1"/>
  <c r="H169" i="45"/>
  <c r="I169" i="45" s="1"/>
  <c r="F169" i="45"/>
  <c r="E169" i="45"/>
  <c r="O168" i="45"/>
  <c r="N168" i="45"/>
  <c r="L168" i="45"/>
  <c r="K168" i="45"/>
  <c r="H168" i="45"/>
  <c r="I168" i="45" s="1"/>
  <c r="F168" i="45"/>
  <c r="E168" i="45"/>
  <c r="O167" i="45"/>
  <c r="N167" i="45"/>
  <c r="L167" i="45"/>
  <c r="K167" i="45"/>
  <c r="H167" i="45"/>
  <c r="I167" i="45" s="1"/>
  <c r="F167" i="45"/>
  <c r="E167" i="45"/>
  <c r="O166" i="45"/>
  <c r="N166" i="45"/>
  <c r="K166" i="45"/>
  <c r="L166" i="45" s="1"/>
  <c r="H166" i="45"/>
  <c r="I166" i="45" s="1"/>
  <c r="F166" i="45"/>
  <c r="E166" i="45"/>
  <c r="O165" i="45"/>
  <c r="N165" i="45"/>
  <c r="K165" i="45"/>
  <c r="L165" i="45" s="1"/>
  <c r="H165" i="45"/>
  <c r="I165" i="45" s="1"/>
  <c r="F165" i="45"/>
  <c r="E165" i="45"/>
  <c r="O164" i="45"/>
  <c r="N164" i="45"/>
  <c r="L164" i="45"/>
  <c r="K164" i="45"/>
  <c r="H164" i="45"/>
  <c r="I164" i="45" s="1"/>
  <c r="F164" i="45"/>
  <c r="E164" i="45"/>
  <c r="O163" i="45"/>
  <c r="N163" i="45"/>
  <c r="L163" i="45"/>
  <c r="K163" i="45"/>
  <c r="H163" i="45"/>
  <c r="I163" i="45" s="1"/>
  <c r="F163" i="45"/>
  <c r="E163" i="45"/>
  <c r="O162" i="45"/>
  <c r="N162" i="45"/>
  <c r="K162" i="45"/>
  <c r="L162" i="45" s="1"/>
  <c r="H162" i="45"/>
  <c r="I162" i="45" s="1"/>
  <c r="F162" i="45"/>
  <c r="E162" i="45"/>
  <c r="O161" i="45"/>
  <c r="N161" i="45"/>
  <c r="K161" i="45"/>
  <c r="L161" i="45" s="1"/>
  <c r="H161" i="45"/>
  <c r="I161" i="45" s="1"/>
  <c r="F161" i="45"/>
  <c r="E161" i="45"/>
  <c r="O160" i="45"/>
  <c r="N160" i="45"/>
  <c r="L160" i="45"/>
  <c r="K160" i="45"/>
  <c r="H160" i="45"/>
  <c r="I160" i="45" s="1"/>
  <c r="F160" i="45"/>
  <c r="E160" i="45"/>
  <c r="O159" i="45"/>
  <c r="N159" i="45"/>
  <c r="L159" i="45"/>
  <c r="K159" i="45"/>
  <c r="H159" i="45"/>
  <c r="I159" i="45" s="1"/>
  <c r="F159" i="45"/>
  <c r="E159" i="45"/>
  <c r="O158" i="45"/>
  <c r="N158" i="45"/>
  <c r="K158" i="45"/>
  <c r="L158" i="45" s="1"/>
  <c r="H158" i="45"/>
  <c r="I158" i="45" s="1"/>
  <c r="F158" i="45"/>
  <c r="E158" i="45"/>
  <c r="O157" i="45"/>
  <c r="N157" i="45"/>
  <c r="K157" i="45"/>
  <c r="L157" i="45" s="1"/>
  <c r="H157" i="45"/>
  <c r="I157" i="45" s="1"/>
  <c r="F157" i="45"/>
  <c r="E157" i="45"/>
  <c r="O156" i="45"/>
  <c r="N156" i="45"/>
  <c r="L156" i="45"/>
  <c r="K156" i="45"/>
  <c r="H156" i="45"/>
  <c r="I156" i="45" s="1"/>
  <c r="F156" i="45"/>
  <c r="E156" i="45"/>
  <c r="O155" i="45"/>
  <c r="N155" i="45"/>
  <c r="L155" i="45"/>
  <c r="K155" i="45"/>
  <c r="H155" i="45"/>
  <c r="I155" i="45" s="1"/>
  <c r="F155" i="45"/>
  <c r="E155" i="45"/>
  <c r="O154" i="45"/>
  <c r="N154" i="45"/>
  <c r="K154" i="45"/>
  <c r="L154" i="45" s="1"/>
  <c r="H154" i="45"/>
  <c r="I154" i="45" s="1"/>
  <c r="F154" i="45"/>
  <c r="E154" i="45"/>
  <c r="O153" i="45"/>
  <c r="N153" i="45"/>
  <c r="K153" i="45"/>
  <c r="L153" i="45" s="1"/>
  <c r="H153" i="45"/>
  <c r="I153" i="45" s="1"/>
  <c r="F153" i="45"/>
  <c r="E153" i="45"/>
  <c r="O152" i="45"/>
  <c r="O172" i="45" s="1"/>
  <c r="N152" i="45"/>
  <c r="N172" i="45" s="1"/>
  <c r="L152" i="45"/>
  <c r="K152" i="45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O144" i="45"/>
  <c r="N144" i="45"/>
  <c r="L144" i="45"/>
  <c r="K144" i="45"/>
  <c r="H144" i="45"/>
  <c r="I144" i="45" s="1"/>
  <c r="F144" i="45"/>
  <c r="E144" i="45"/>
  <c r="O143" i="45"/>
  <c r="N143" i="45"/>
  <c r="K143" i="45"/>
  <c r="L143" i="45" s="1"/>
  <c r="H143" i="45"/>
  <c r="I143" i="45" s="1"/>
  <c r="F143" i="45"/>
  <c r="E143" i="45"/>
  <c r="O142" i="45"/>
  <c r="N142" i="45"/>
  <c r="K142" i="45"/>
  <c r="L142" i="45" s="1"/>
  <c r="H142" i="45"/>
  <c r="I142" i="45" s="1"/>
  <c r="F142" i="45"/>
  <c r="E142" i="45"/>
  <c r="O141" i="45"/>
  <c r="N141" i="45"/>
  <c r="L141" i="45"/>
  <c r="K141" i="45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O139" i="45"/>
  <c r="N139" i="45"/>
  <c r="K139" i="45"/>
  <c r="L139" i="45" s="1"/>
  <c r="H139" i="45"/>
  <c r="I139" i="45" s="1"/>
  <c r="F139" i="45"/>
  <c r="E139" i="45"/>
  <c r="O138" i="45"/>
  <c r="N138" i="45"/>
  <c r="K138" i="45"/>
  <c r="L138" i="45" s="1"/>
  <c r="H138" i="45"/>
  <c r="I138" i="45" s="1"/>
  <c r="F138" i="45"/>
  <c r="E138" i="45"/>
  <c r="O137" i="45"/>
  <c r="N137" i="45"/>
  <c r="L137" i="45"/>
  <c r="K137" i="45"/>
  <c r="H137" i="45"/>
  <c r="I137" i="45" s="1"/>
  <c r="F137" i="45"/>
  <c r="E137" i="45"/>
  <c r="O136" i="45"/>
  <c r="N136" i="45"/>
  <c r="L136" i="45"/>
  <c r="L18" i="45" s="1"/>
  <c r="K136" i="45"/>
  <c r="H136" i="45"/>
  <c r="I136" i="45" s="1"/>
  <c r="I18" i="45" s="1"/>
  <c r="F136" i="45"/>
  <c r="F18" i="45" s="1"/>
  <c r="E136" i="45"/>
  <c r="O135" i="45"/>
  <c r="N135" i="45"/>
  <c r="K135" i="45"/>
  <c r="K22" i="45" s="1"/>
  <c r="H135" i="45"/>
  <c r="I135" i="45" s="1"/>
  <c r="I22" i="45" s="1"/>
  <c r="F135" i="45"/>
  <c r="F22" i="45" s="1"/>
  <c r="E135" i="45"/>
  <c r="O134" i="45"/>
  <c r="N134" i="45"/>
  <c r="K134" i="45"/>
  <c r="L134" i="45" s="1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L19" i="45" s="1"/>
  <c r="K132" i="45"/>
  <c r="H132" i="45"/>
  <c r="I132" i="45" s="1"/>
  <c r="I19" i="45" s="1"/>
  <c r="F132" i="45"/>
  <c r="F19" i="45" s="1"/>
  <c r="E132" i="45"/>
  <c r="O131" i="45"/>
  <c r="N131" i="45"/>
  <c r="K131" i="45"/>
  <c r="L131" i="45" s="1"/>
  <c r="H131" i="45"/>
  <c r="I131" i="45" s="1"/>
  <c r="F131" i="45"/>
  <c r="E131" i="45"/>
  <c r="O130" i="45"/>
  <c r="N130" i="45"/>
  <c r="K130" i="45"/>
  <c r="L130" i="45" s="1"/>
  <c r="H130" i="45"/>
  <c r="I130" i="45" s="1"/>
  <c r="F130" i="45"/>
  <c r="E130" i="45"/>
  <c r="O129" i="45"/>
  <c r="N129" i="45"/>
  <c r="K129" i="45"/>
  <c r="L129" i="45" s="1"/>
  <c r="L27" i="45" s="1"/>
  <c r="H129" i="45"/>
  <c r="I129" i="45" s="1"/>
  <c r="I27" i="45" s="1"/>
  <c r="F129" i="45"/>
  <c r="F27" i="45" s="1"/>
  <c r="E129" i="45"/>
  <c r="O128" i="45"/>
  <c r="N128" i="45"/>
  <c r="L128" i="45"/>
  <c r="K128" i="45"/>
  <c r="H128" i="45"/>
  <c r="I128" i="45" s="1"/>
  <c r="F128" i="45"/>
  <c r="E128" i="45"/>
  <c r="O127" i="45"/>
  <c r="N127" i="45"/>
  <c r="K127" i="45"/>
  <c r="L127" i="45" s="1"/>
  <c r="H127" i="45"/>
  <c r="I127" i="45" s="1"/>
  <c r="F127" i="45"/>
  <c r="E127" i="45"/>
  <c r="O126" i="45"/>
  <c r="N126" i="45"/>
  <c r="K126" i="45"/>
  <c r="L126" i="45" s="1"/>
  <c r="H126" i="45"/>
  <c r="I126" i="45" s="1"/>
  <c r="F126" i="45"/>
  <c r="E126" i="45"/>
  <c r="O125" i="45"/>
  <c r="O145" i="45" s="1"/>
  <c r="N125" i="45"/>
  <c r="N145" i="45" s="1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I117" i="45"/>
  <c r="H117" i="45"/>
  <c r="F117" i="45"/>
  <c r="E117" i="45"/>
  <c r="O116" i="45"/>
  <c r="N116" i="45"/>
  <c r="L116" i="45"/>
  <c r="K116" i="45"/>
  <c r="I116" i="45"/>
  <c r="H116" i="45"/>
  <c r="F116" i="45"/>
  <c r="E116" i="45"/>
  <c r="O115" i="45"/>
  <c r="N115" i="45"/>
  <c r="L115" i="45"/>
  <c r="K115" i="45"/>
  <c r="I115" i="45"/>
  <c r="H115" i="45"/>
  <c r="F115" i="45"/>
  <c r="E115" i="45"/>
  <c r="O114" i="45"/>
  <c r="N114" i="45"/>
  <c r="L114" i="45"/>
  <c r="K114" i="45"/>
  <c r="I114" i="45"/>
  <c r="H114" i="45"/>
  <c r="F114" i="45"/>
  <c r="E114" i="45"/>
  <c r="O113" i="45"/>
  <c r="N113" i="45"/>
  <c r="L113" i="45"/>
  <c r="K113" i="45"/>
  <c r="I113" i="45"/>
  <c r="H113" i="45"/>
  <c r="F113" i="45"/>
  <c r="E113" i="45"/>
  <c r="O112" i="45"/>
  <c r="N112" i="45"/>
  <c r="L112" i="45"/>
  <c r="K112" i="45"/>
  <c r="I112" i="45"/>
  <c r="H112" i="45"/>
  <c r="F112" i="45"/>
  <c r="E112" i="45"/>
  <c r="O111" i="45"/>
  <c r="N111" i="45"/>
  <c r="L111" i="45"/>
  <c r="K111" i="45"/>
  <c r="I111" i="45"/>
  <c r="H111" i="45"/>
  <c r="F111" i="45"/>
  <c r="E111" i="45"/>
  <c r="O110" i="45"/>
  <c r="N110" i="45"/>
  <c r="L110" i="45"/>
  <c r="K110" i="45"/>
  <c r="I110" i="45"/>
  <c r="H110" i="45"/>
  <c r="F110" i="45"/>
  <c r="E110" i="45"/>
  <c r="O109" i="45"/>
  <c r="N109" i="45"/>
  <c r="L109" i="45"/>
  <c r="K109" i="45"/>
  <c r="I109" i="45"/>
  <c r="H109" i="45"/>
  <c r="F109" i="45"/>
  <c r="E109" i="45"/>
  <c r="O108" i="45"/>
  <c r="N108" i="45"/>
  <c r="L108" i="45"/>
  <c r="K108" i="45"/>
  <c r="I108" i="45"/>
  <c r="H108" i="45"/>
  <c r="F108" i="45"/>
  <c r="E108" i="45"/>
  <c r="O107" i="45"/>
  <c r="N107" i="45"/>
  <c r="L107" i="45"/>
  <c r="K107" i="45"/>
  <c r="I107" i="45"/>
  <c r="H107" i="45"/>
  <c r="F107" i="45"/>
  <c r="E107" i="45"/>
  <c r="O106" i="45"/>
  <c r="N106" i="45"/>
  <c r="L106" i="45"/>
  <c r="K106" i="45"/>
  <c r="I106" i="45"/>
  <c r="H106" i="45"/>
  <c r="F106" i="45"/>
  <c r="E106" i="45"/>
  <c r="O105" i="45"/>
  <c r="N105" i="45"/>
  <c r="L105" i="45"/>
  <c r="K105" i="45"/>
  <c r="I105" i="45"/>
  <c r="H105" i="45"/>
  <c r="F105" i="45"/>
  <c r="E105" i="45"/>
  <c r="O104" i="45"/>
  <c r="N104" i="45"/>
  <c r="L104" i="45"/>
  <c r="K104" i="45"/>
  <c r="I104" i="45"/>
  <c r="H104" i="45"/>
  <c r="F104" i="45"/>
  <c r="E104" i="45"/>
  <c r="O103" i="45"/>
  <c r="N103" i="45"/>
  <c r="L103" i="45"/>
  <c r="L36" i="45" s="1"/>
  <c r="K103" i="45"/>
  <c r="I103" i="45"/>
  <c r="H103" i="45"/>
  <c r="F103" i="45"/>
  <c r="F36" i="45" s="1"/>
  <c r="E103" i="45"/>
  <c r="O102" i="45"/>
  <c r="N102" i="45"/>
  <c r="L102" i="45"/>
  <c r="K102" i="45"/>
  <c r="I102" i="45"/>
  <c r="H102" i="45"/>
  <c r="F102" i="45"/>
  <c r="E102" i="45"/>
  <c r="O101" i="45"/>
  <c r="N101" i="45"/>
  <c r="L101" i="45"/>
  <c r="K101" i="45"/>
  <c r="I101" i="45"/>
  <c r="H101" i="45"/>
  <c r="F101" i="45"/>
  <c r="E101" i="45"/>
  <c r="O100" i="45"/>
  <c r="N100" i="45"/>
  <c r="L100" i="45"/>
  <c r="K100" i="45"/>
  <c r="I100" i="45"/>
  <c r="H100" i="45"/>
  <c r="F100" i="45"/>
  <c r="E100" i="45"/>
  <c r="O99" i="45"/>
  <c r="N99" i="45"/>
  <c r="L99" i="45"/>
  <c r="K99" i="45"/>
  <c r="I99" i="45"/>
  <c r="H99" i="45"/>
  <c r="F99" i="45"/>
  <c r="E99" i="45"/>
  <c r="O98" i="45"/>
  <c r="O118" i="45" s="1"/>
  <c r="N98" i="45"/>
  <c r="N118" i="45" s="1"/>
  <c r="L98" i="45"/>
  <c r="L118" i="45" s="1"/>
  <c r="K98" i="45"/>
  <c r="K118" i="45" s="1"/>
  <c r="I98" i="45"/>
  <c r="I118" i="45" s="1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K90" i="45"/>
  <c r="I90" i="45"/>
  <c r="H90" i="45"/>
  <c r="F90" i="45"/>
  <c r="E90" i="45"/>
  <c r="O89" i="45"/>
  <c r="N89" i="45"/>
  <c r="L89" i="45"/>
  <c r="K89" i="45"/>
  <c r="I89" i="45"/>
  <c r="H89" i="45"/>
  <c r="F89" i="45"/>
  <c r="E89" i="45"/>
  <c r="O88" i="45"/>
  <c r="N88" i="45"/>
  <c r="L88" i="45"/>
  <c r="K88" i="45"/>
  <c r="I88" i="45"/>
  <c r="H88" i="45"/>
  <c r="F88" i="45"/>
  <c r="E88" i="45"/>
  <c r="O87" i="45"/>
  <c r="N87" i="45"/>
  <c r="L87" i="45"/>
  <c r="K87" i="45"/>
  <c r="I87" i="45"/>
  <c r="H87" i="45"/>
  <c r="F87" i="45"/>
  <c r="E87" i="45"/>
  <c r="O86" i="45"/>
  <c r="N86" i="45"/>
  <c r="L86" i="45"/>
  <c r="K86" i="45"/>
  <c r="I86" i="45"/>
  <c r="H86" i="45"/>
  <c r="F86" i="45"/>
  <c r="E86" i="45"/>
  <c r="O85" i="45"/>
  <c r="N85" i="45"/>
  <c r="L85" i="45"/>
  <c r="K85" i="45"/>
  <c r="I85" i="45"/>
  <c r="H85" i="45"/>
  <c r="F85" i="45"/>
  <c r="E85" i="45"/>
  <c r="O84" i="45"/>
  <c r="N84" i="45"/>
  <c r="L84" i="45"/>
  <c r="K84" i="45"/>
  <c r="I84" i="45"/>
  <c r="H84" i="45"/>
  <c r="F84" i="45"/>
  <c r="E84" i="45"/>
  <c r="O83" i="45"/>
  <c r="N83" i="45"/>
  <c r="L83" i="45"/>
  <c r="K83" i="45"/>
  <c r="I83" i="45"/>
  <c r="H83" i="45"/>
  <c r="F83" i="45"/>
  <c r="E83" i="45"/>
  <c r="O82" i="45"/>
  <c r="N82" i="45"/>
  <c r="L82" i="45"/>
  <c r="K82" i="45"/>
  <c r="I82" i="45"/>
  <c r="H82" i="45"/>
  <c r="F82" i="45"/>
  <c r="E82" i="45"/>
  <c r="O81" i="45"/>
  <c r="N81" i="45"/>
  <c r="L81" i="45"/>
  <c r="K81" i="45"/>
  <c r="I81" i="45"/>
  <c r="H81" i="45"/>
  <c r="F81" i="45"/>
  <c r="E81" i="45"/>
  <c r="O80" i="45"/>
  <c r="N80" i="45"/>
  <c r="L80" i="45"/>
  <c r="K80" i="45"/>
  <c r="I80" i="45"/>
  <c r="H80" i="45"/>
  <c r="F80" i="45"/>
  <c r="E80" i="45"/>
  <c r="O79" i="45"/>
  <c r="N79" i="45"/>
  <c r="L79" i="45"/>
  <c r="K79" i="45"/>
  <c r="I79" i="45"/>
  <c r="H79" i="45"/>
  <c r="F79" i="45"/>
  <c r="E79" i="45"/>
  <c r="O78" i="45"/>
  <c r="N78" i="45"/>
  <c r="L78" i="45"/>
  <c r="K78" i="45"/>
  <c r="I78" i="45"/>
  <c r="H78" i="45"/>
  <c r="F78" i="45"/>
  <c r="E78" i="45"/>
  <c r="O77" i="45"/>
  <c r="N77" i="45"/>
  <c r="L77" i="45"/>
  <c r="K77" i="45"/>
  <c r="I77" i="45"/>
  <c r="H77" i="45"/>
  <c r="F77" i="45"/>
  <c r="E77" i="45"/>
  <c r="O76" i="45"/>
  <c r="N76" i="45"/>
  <c r="L76" i="45"/>
  <c r="K76" i="45"/>
  <c r="I76" i="45"/>
  <c r="H76" i="45"/>
  <c r="F76" i="45"/>
  <c r="E76" i="45"/>
  <c r="O75" i="45"/>
  <c r="N75" i="45"/>
  <c r="L75" i="45"/>
  <c r="K75" i="45"/>
  <c r="I75" i="45"/>
  <c r="H75" i="45"/>
  <c r="F75" i="45"/>
  <c r="E75" i="45"/>
  <c r="O74" i="45"/>
  <c r="N74" i="45"/>
  <c r="L74" i="45"/>
  <c r="K74" i="45"/>
  <c r="I74" i="45"/>
  <c r="H74" i="45"/>
  <c r="F74" i="45"/>
  <c r="E74" i="45"/>
  <c r="O73" i="45"/>
  <c r="N73" i="45"/>
  <c r="L73" i="45"/>
  <c r="K73" i="45"/>
  <c r="I73" i="45"/>
  <c r="H73" i="45"/>
  <c r="F73" i="45"/>
  <c r="E73" i="45"/>
  <c r="O72" i="45"/>
  <c r="N72" i="45"/>
  <c r="L72" i="45"/>
  <c r="K72" i="45"/>
  <c r="I72" i="45"/>
  <c r="H72" i="45"/>
  <c r="F72" i="45"/>
  <c r="E72" i="45"/>
  <c r="O71" i="45"/>
  <c r="N71" i="45"/>
  <c r="N91" i="45" s="1"/>
  <c r="L71" i="45"/>
  <c r="L91" i="45" s="1"/>
  <c r="K71" i="45"/>
  <c r="K91" i="45" s="1"/>
  <c r="I71" i="45"/>
  <c r="I91" i="45" s="1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O63" i="45"/>
  <c r="N63" i="45"/>
  <c r="L63" i="45"/>
  <c r="K63" i="45"/>
  <c r="H63" i="45"/>
  <c r="I63" i="45" s="1"/>
  <c r="E63" i="45"/>
  <c r="F63" i="45" s="1"/>
  <c r="O62" i="45"/>
  <c r="N62" i="45"/>
  <c r="K62" i="45"/>
  <c r="L62" i="45" s="1"/>
  <c r="L33" i="45" s="1"/>
  <c r="I62" i="45"/>
  <c r="H62" i="45"/>
  <c r="E62" i="45"/>
  <c r="F62" i="45" s="1"/>
  <c r="F33" i="45" s="1"/>
  <c r="O61" i="45"/>
  <c r="N61" i="45"/>
  <c r="K61" i="45"/>
  <c r="L61" i="45" s="1"/>
  <c r="L21" i="45" s="1"/>
  <c r="H61" i="45"/>
  <c r="I61" i="45" s="1"/>
  <c r="I21" i="45" s="1"/>
  <c r="E61" i="45"/>
  <c r="F61" i="45" s="1"/>
  <c r="F21" i="45" s="1"/>
  <c r="O60" i="45"/>
  <c r="N60" i="45"/>
  <c r="K60" i="45"/>
  <c r="L60" i="45" s="1"/>
  <c r="L31" i="45" s="1"/>
  <c r="I60" i="45"/>
  <c r="I31" i="45" s="1"/>
  <c r="H60" i="45"/>
  <c r="E60" i="45"/>
  <c r="F60" i="45" s="1"/>
  <c r="F31" i="45" s="1"/>
  <c r="O59" i="45"/>
  <c r="N59" i="45"/>
  <c r="K59" i="45"/>
  <c r="L59" i="45" s="1"/>
  <c r="L30" i="45" s="1"/>
  <c r="H59" i="45"/>
  <c r="H30" i="45" s="1"/>
  <c r="E59" i="45"/>
  <c r="F59" i="45" s="1"/>
  <c r="F30" i="45" s="1"/>
  <c r="O58" i="45"/>
  <c r="N58" i="45"/>
  <c r="L58" i="45"/>
  <c r="K58" i="45"/>
  <c r="I58" i="45"/>
  <c r="H58" i="45"/>
  <c r="E58" i="45"/>
  <c r="F58" i="45" s="1"/>
  <c r="O57" i="45"/>
  <c r="N57" i="45"/>
  <c r="K57" i="45"/>
  <c r="L57" i="45" s="1"/>
  <c r="H57" i="45"/>
  <c r="I57" i="45" s="1"/>
  <c r="E57" i="45"/>
  <c r="F57" i="45" s="1"/>
  <c r="O56" i="45"/>
  <c r="N56" i="45"/>
  <c r="L56" i="45"/>
  <c r="K56" i="45"/>
  <c r="I56" i="45"/>
  <c r="I28" i="45" s="1"/>
  <c r="H56" i="45"/>
  <c r="E56" i="45"/>
  <c r="F56" i="45" s="1"/>
  <c r="F28" i="45" s="1"/>
  <c r="O55" i="45"/>
  <c r="N55" i="45"/>
  <c r="L55" i="45"/>
  <c r="L24" i="45" s="1"/>
  <c r="K55" i="45"/>
  <c r="H55" i="45"/>
  <c r="H24" i="45" s="1"/>
  <c r="E55" i="45"/>
  <c r="F55" i="45" s="1"/>
  <c r="F24" i="45" s="1"/>
  <c r="O54" i="45"/>
  <c r="N54" i="45"/>
  <c r="L54" i="45"/>
  <c r="K54" i="45"/>
  <c r="I54" i="45"/>
  <c r="H54" i="45"/>
  <c r="E54" i="45"/>
  <c r="F54" i="45" s="1"/>
  <c r="F23" i="45" s="1"/>
  <c r="O53" i="45"/>
  <c r="N53" i="45"/>
  <c r="K53" i="45"/>
  <c r="L53" i="45" s="1"/>
  <c r="L34" i="45" s="1"/>
  <c r="H53" i="45"/>
  <c r="I53" i="45" s="1"/>
  <c r="I34" i="45" s="1"/>
  <c r="E53" i="45"/>
  <c r="F53" i="45" s="1"/>
  <c r="F34" i="45" s="1"/>
  <c r="O52" i="45"/>
  <c r="N52" i="45"/>
  <c r="K52" i="45"/>
  <c r="K26" i="45" s="1"/>
  <c r="I52" i="45"/>
  <c r="H52" i="45"/>
  <c r="E52" i="45"/>
  <c r="F52" i="45" s="1"/>
  <c r="F26" i="45" s="1"/>
  <c r="O51" i="45"/>
  <c r="N51" i="45"/>
  <c r="L51" i="45"/>
  <c r="K51" i="45"/>
  <c r="H51" i="45"/>
  <c r="I51" i="45" s="1"/>
  <c r="E51" i="45"/>
  <c r="F51" i="45" s="1"/>
  <c r="O50" i="45"/>
  <c r="N50" i="45"/>
  <c r="L50" i="45"/>
  <c r="K50" i="45"/>
  <c r="I50" i="45"/>
  <c r="H50" i="45"/>
  <c r="E50" i="45"/>
  <c r="F50" i="45" s="1"/>
  <c r="O49" i="45"/>
  <c r="N49" i="45"/>
  <c r="K49" i="45"/>
  <c r="L49" i="45" s="1"/>
  <c r="L32" i="45" s="1"/>
  <c r="H49" i="45"/>
  <c r="I49" i="45" s="1"/>
  <c r="I32" i="45" s="1"/>
  <c r="E49" i="45"/>
  <c r="F49" i="45" s="1"/>
  <c r="F32" i="45" s="1"/>
  <c r="O48" i="45"/>
  <c r="N48" i="45"/>
  <c r="K48" i="45"/>
  <c r="L48" i="45" s="1"/>
  <c r="L17" i="45" s="1"/>
  <c r="I48" i="45"/>
  <c r="H48" i="45"/>
  <c r="E48" i="45"/>
  <c r="F48" i="45" s="1"/>
  <c r="F17" i="45" s="1"/>
  <c r="O47" i="45"/>
  <c r="N47" i="45"/>
  <c r="L47" i="45"/>
  <c r="L29" i="45" s="1"/>
  <c r="K47" i="45"/>
  <c r="H47" i="45"/>
  <c r="H29" i="45" s="1"/>
  <c r="E47" i="45"/>
  <c r="F47" i="45" s="1"/>
  <c r="F29" i="45" s="1"/>
  <c r="O46" i="45"/>
  <c r="N46" i="45"/>
  <c r="L46" i="45"/>
  <c r="K46" i="45"/>
  <c r="I46" i="45"/>
  <c r="H46" i="45"/>
  <c r="E46" i="45"/>
  <c r="F46" i="45" s="1"/>
  <c r="F25" i="45" s="1"/>
  <c r="O45" i="45"/>
  <c r="N45" i="45"/>
  <c r="K45" i="45"/>
  <c r="L45" i="45" s="1"/>
  <c r="L20" i="45" s="1"/>
  <c r="H45" i="45"/>
  <c r="I45" i="45" s="1"/>
  <c r="I20" i="45" s="1"/>
  <c r="E45" i="45"/>
  <c r="F45" i="45" s="1"/>
  <c r="F20" i="45" s="1"/>
  <c r="O44" i="45"/>
  <c r="O64" i="45" s="1"/>
  <c r="N44" i="45"/>
  <c r="N64" i="45" s="1"/>
  <c r="K44" i="45"/>
  <c r="K64" i="45" s="1"/>
  <c r="I44" i="45"/>
  <c r="H44" i="45"/>
  <c r="H64" i="45" s="1"/>
  <c r="E44" i="45"/>
  <c r="M42" i="45"/>
  <c r="J42" i="45"/>
  <c r="G42" i="45"/>
  <c r="D42" i="45"/>
  <c r="B42" i="45"/>
  <c r="M41" i="45"/>
  <c r="G41" i="45"/>
  <c r="O36" i="45"/>
  <c r="N36" i="45"/>
  <c r="M36" i="45"/>
  <c r="K36" i="45"/>
  <c r="J36" i="45"/>
  <c r="I36" i="45"/>
  <c r="H36" i="45"/>
  <c r="G36" i="45"/>
  <c r="E36" i="45"/>
  <c r="D36" i="45"/>
  <c r="C36" i="45"/>
  <c r="B36" i="45"/>
  <c r="O35" i="45"/>
  <c r="N35" i="45"/>
  <c r="M35" i="45"/>
  <c r="K35" i="45"/>
  <c r="J35" i="45"/>
  <c r="H35" i="45"/>
  <c r="G35" i="45"/>
  <c r="E35" i="45"/>
  <c r="D35" i="45"/>
  <c r="C35" i="45"/>
  <c r="B35" i="45"/>
  <c r="O34" i="45"/>
  <c r="N34" i="45"/>
  <c r="M34" i="45"/>
  <c r="K34" i="45"/>
  <c r="J34" i="45"/>
  <c r="H34" i="45"/>
  <c r="G34" i="45"/>
  <c r="D34" i="45"/>
  <c r="C34" i="45"/>
  <c r="B34" i="45"/>
  <c r="O33" i="45"/>
  <c r="N33" i="45"/>
  <c r="M33" i="45"/>
  <c r="K33" i="45"/>
  <c r="J33" i="45"/>
  <c r="I33" i="45"/>
  <c r="H33" i="45"/>
  <c r="G33" i="45"/>
  <c r="D33" i="45"/>
  <c r="C33" i="45"/>
  <c r="B33" i="45"/>
  <c r="O32" i="45"/>
  <c r="N32" i="45"/>
  <c r="M32" i="45"/>
  <c r="J32" i="45"/>
  <c r="H32" i="45"/>
  <c r="G32" i="45"/>
  <c r="E32" i="45"/>
  <c r="D32" i="45"/>
  <c r="C32" i="45"/>
  <c r="B32" i="45"/>
  <c r="O31" i="45"/>
  <c r="N31" i="45"/>
  <c r="M31" i="45"/>
  <c r="J31" i="45"/>
  <c r="H31" i="45"/>
  <c r="G31" i="45"/>
  <c r="E31" i="45"/>
  <c r="D31" i="45"/>
  <c r="C31" i="45"/>
  <c r="B31" i="45"/>
  <c r="O30" i="45"/>
  <c r="N30" i="45"/>
  <c r="M30" i="45"/>
  <c r="K30" i="45"/>
  <c r="J30" i="45"/>
  <c r="G30" i="45"/>
  <c r="E30" i="45"/>
  <c r="D30" i="45"/>
  <c r="C30" i="45"/>
  <c r="B30" i="45"/>
  <c r="O29" i="45"/>
  <c r="N29" i="45"/>
  <c r="M29" i="45"/>
  <c r="K29" i="45"/>
  <c r="J29" i="45"/>
  <c r="G29" i="45"/>
  <c r="E29" i="45"/>
  <c r="D29" i="45"/>
  <c r="C29" i="45"/>
  <c r="B29" i="45"/>
  <c r="O28" i="45"/>
  <c r="N28" i="45"/>
  <c r="M28" i="45"/>
  <c r="L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E27" i="45"/>
  <c r="D27" i="45"/>
  <c r="C27" i="45"/>
  <c r="B27" i="45"/>
  <c r="O26" i="45"/>
  <c r="N26" i="45"/>
  <c r="M26" i="45"/>
  <c r="J26" i="45"/>
  <c r="I26" i="45"/>
  <c r="H26" i="45"/>
  <c r="G26" i="45"/>
  <c r="E26" i="45"/>
  <c r="D26" i="45"/>
  <c r="C26" i="45"/>
  <c r="B26" i="45"/>
  <c r="O25" i="45"/>
  <c r="N25" i="45"/>
  <c r="M25" i="45"/>
  <c r="L25" i="45"/>
  <c r="K25" i="45"/>
  <c r="J25" i="45"/>
  <c r="I25" i="45"/>
  <c r="H25" i="45"/>
  <c r="G25" i="45"/>
  <c r="D25" i="45"/>
  <c r="C25" i="45"/>
  <c r="B25" i="45"/>
  <c r="O24" i="45"/>
  <c r="N24" i="45"/>
  <c r="M24" i="45"/>
  <c r="K24" i="45"/>
  <c r="J24" i="45"/>
  <c r="G24" i="45"/>
  <c r="E24" i="45"/>
  <c r="D24" i="45"/>
  <c r="C24" i="45"/>
  <c r="B24" i="45"/>
  <c r="O23" i="45"/>
  <c r="N23" i="45"/>
  <c r="M23" i="45"/>
  <c r="L23" i="45"/>
  <c r="K23" i="45"/>
  <c r="J23" i="45"/>
  <c r="I23" i="45"/>
  <c r="H23" i="45"/>
  <c r="G23" i="45"/>
  <c r="D23" i="45"/>
  <c r="C23" i="45"/>
  <c r="B23" i="45"/>
  <c r="O22" i="45"/>
  <c r="N22" i="45"/>
  <c r="M22" i="45"/>
  <c r="J22" i="45"/>
  <c r="H22" i="45"/>
  <c r="G22" i="45"/>
  <c r="E22" i="45"/>
  <c r="D22" i="45"/>
  <c r="C22" i="45"/>
  <c r="B22" i="45"/>
  <c r="O21" i="45"/>
  <c r="N21" i="45"/>
  <c r="M21" i="45"/>
  <c r="K21" i="45"/>
  <c r="J21" i="45"/>
  <c r="H21" i="45"/>
  <c r="G21" i="45"/>
  <c r="E21" i="45"/>
  <c r="D21" i="45"/>
  <c r="C21" i="45"/>
  <c r="B21" i="45"/>
  <c r="O20" i="45"/>
  <c r="N20" i="45"/>
  <c r="M20" i="45"/>
  <c r="K20" i="45"/>
  <c r="J20" i="45"/>
  <c r="H20" i="45"/>
  <c r="G20" i="45"/>
  <c r="E20" i="45"/>
  <c r="D20" i="45"/>
  <c r="C20" i="45"/>
  <c r="B20" i="45"/>
  <c r="O19" i="45"/>
  <c r="N19" i="45"/>
  <c r="M19" i="45"/>
  <c r="K19" i="45"/>
  <c r="J19" i="45"/>
  <c r="H19" i="45"/>
  <c r="G19" i="45"/>
  <c r="E19" i="45"/>
  <c r="D19" i="45"/>
  <c r="C19" i="45"/>
  <c r="B19" i="45"/>
  <c r="O18" i="45"/>
  <c r="N18" i="45"/>
  <c r="M18" i="45"/>
  <c r="K18" i="45"/>
  <c r="J18" i="45"/>
  <c r="H18" i="45"/>
  <c r="G18" i="45"/>
  <c r="E18" i="45"/>
  <c r="D18" i="45"/>
  <c r="C18" i="45"/>
  <c r="B18" i="45"/>
  <c r="O17" i="45"/>
  <c r="N17" i="45"/>
  <c r="M17" i="45"/>
  <c r="K17" i="45"/>
  <c r="J17" i="45"/>
  <c r="I17" i="45"/>
  <c r="H17" i="45"/>
  <c r="G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N197" i="44"/>
  <c r="O197" i="44" s="1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N195" i="44"/>
  <c r="O195" i="44" s="1"/>
  <c r="K195" i="44"/>
  <c r="L195" i="44" s="1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K191" i="44"/>
  <c r="L191" i="44" s="1"/>
  <c r="H191" i="44"/>
  <c r="I191" i="44" s="1"/>
  <c r="F191" i="44"/>
  <c r="E191" i="44"/>
  <c r="O190" i="44"/>
  <c r="N190" i="44"/>
  <c r="L190" i="44"/>
  <c r="K190" i="44"/>
  <c r="H190" i="44"/>
  <c r="I190" i="44" s="1"/>
  <c r="F190" i="44"/>
  <c r="E190" i="44"/>
  <c r="N189" i="44"/>
  <c r="O189" i="44" s="1"/>
  <c r="K189" i="44"/>
  <c r="L189" i="44" s="1"/>
  <c r="H189" i="44"/>
  <c r="I189" i="44" s="1"/>
  <c r="F189" i="44"/>
  <c r="E189" i="44"/>
  <c r="O188" i="44"/>
  <c r="N188" i="44"/>
  <c r="K188" i="44"/>
  <c r="L188" i="44" s="1"/>
  <c r="H188" i="44"/>
  <c r="I188" i="44" s="1"/>
  <c r="F188" i="44"/>
  <c r="E188" i="44"/>
  <c r="N187" i="44"/>
  <c r="O187" i="44" s="1"/>
  <c r="K187" i="44"/>
  <c r="L187" i="44" s="1"/>
  <c r="H187" i="44"/>
  <c r="I187" i="44" s="1"/>
  <c r="F187" i="44"/>
  <c r="E187" i="44"/>
  <c r="O186" i="44"/>
  <c r="N186" i="44"/>
  <c r="L186" i="44"/>
  <c r="K186" i="44"/>
  <c r="H186" i="44"/>
  <c r="I186" i="44" s="1"/>
  <c r="F186" i="44"/>
  <c r="E186" i="44"/>
  <c r="O185" i="44"/>
  <c r="N185" i="44"/>
  <c r="K185" i="44"/>
  <c r="L185" i="44" s="1"/>
  <c r="H185" i="44"/>
  <c r="I185" i="44" s="1"/>
  <c r="F185" i="44"/>
  <c r="E185" i="44"/>
  <c r="N184" i="44"/>
  <c r="O184" i="44" s="1"/>
  <c r="K184" i="44"/>
  <c r="L184" i="44" s="1"/>
  <c r="H184" i="44"/>
  <c r="I184" i="44" s="1"/>
  <c r="F184" i="44"/>
  <c r="E184" i="44"/>
  <c r="O183" i="44"/>
  <c r="N183" i="44"/>
  <c r="K183" i="44"/>
  <c r="L183" i="44" s="1"/>
  <c r="H183" i="44"/>
  <c r="I183" i="44" s="1"/>
  <c r="F183" i="44"/>
  <c r="E183" i="44"/>
  <c r="N182" i="44"/>
  <c r="O182" i="44" s="1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N180" i="44"/>
  <c r="O180" i="44" s="1"/>
  <c r="K180" i="44"/>
  <c r="L180" i="44" s="1"/>
  <c r="H180" i="44"/>
  <c r="I180" i="44" s="1"/>
  <c r="F180" i="44"/>
  <c r="E180" i="44"/>
  <c r="N179" i="44"/>
  <c r="K179" i="44"/>
  <c r="H179" i="44"/>
  <c r="H199" i="44" s="1"/>
  <c r="F179" i="44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H171" i="44"/>
  <c r="I171" i="44" s="1"/>
  <c r="F171" i="44"/>
  <c r="E171" i="44"/>
  <c r="N170" i="44"/>
  <c r="O170" i="44" s="1"/>
  <c r="K170" i="44"/>
  <c r="L170" i="44" s="1"/>
  <c r="H170" i="44"/>
  <c r="I170" i="44" s="1"/>
  <c r="F170" i="44"/>
  <c r="E170" i="44"/>
  <c r="O169" i="44"/>
  <c r="N169" i="44"/>
  <c r="K169" i="44"/>
  <c r="L169" i="44" s="1"/>
  <c r="H169" i="44"/>
  <c r="I169" i="44" s="1"/>
  <c r="F169" i="44"/>
  <c r="E169" i="44"/>
  <c r="N168" i="44"/>
  <c r="O168" i="44" s="1"/>
  <c r="K168" i="44"/>
  <c r="L168" i="44" s="1"/>
  <c r="H168" i="44"/>
  <c r="I168" i="44" s="1"/>
  <c r="F168" i="44"/>
  <c r="E168" i="44"/>
  <c r="O167" i="44"/>
  <c r="N167" i="44"/>
  <c r="L167" i="44"/>
  <c r="K167" i="44"/>
  <c r="H167" i="44"/>
  <c r="I167" i="44" s="1"/>
  <c r="F167" i="44"/>
  <c r="E167" i="44"/>
  <c r="N166" i="44"/>
  <c r="O166" i="44" s="1"/>
  <c r="K166" i="44"/>
  <c r="L166" i="44" s="1"/>
  <c r="H166" i="44"/>
  <c r="I166" i="44" s="1"/>
  <c r="F166" i="44"/>
  <c r="E166" i="44"/>
  <c r="N165" i="44"/>
  <c r="O165" i="44" s="1"/>
  <c r="K165" i="44"/>
  <c r="L165" i="44" s="1"/>
  <c r="H165" i="44"/>
  <c r="I165" i="44" s="1"/>
  <c r="F165" i="44"/>
  <c r="E165" i="44"/>
  <c r="N164" i="44"/>
  <c r="O164" i="44" s="1"/>
  <c r="L164" i="44"/>
  <c r="K164" i="44"/>
  <c r="H164" i="44"/>
  <c r="I164" i="44" s="1"/>
  <c r="F164" i="44"/>
  <c r="E164" i="44"/>
  <c r="N163" i="44"/>
  <c r="O163" i="44" s="1"/>
  <c r="L163" i="44"/>
  <c r="K163" i="44"/>
  <c r="H163" i="44"/>
  <c r="I163" i="44" s="1"/>
  <c r="F163" i="44"/>
  <c r="E163" i="44"/>
  <c r="N162" i="44"/>
  <c r="O162" i="44" s="1"/>
  <c r="K162" i="44"/>
  <c r="L162" i="44" s="1"/>
  <c r="H162" i="44"/>
  <c r="I162" i="44" s="1"/>
  <c r="F162" i="44"/>
  <c r="E162" i="44"/>
  <c r="N161" i="44"/>
  <c r="O161" i="44" s="1"/>
  <c r="K161" i="44"/>
  <c r="L161" i="44" s="1"/>
  <c r="H161" i="44"/>
  <c r="I161" i="44" s="1"/>
  <c r="F161" i="44"/>
  <c r="E161" i="44"/>
  <c r="N160" i="44"/>
  <c r="O160" i="44" s="1"/>
  <c r="K160" i="44"/>
  <c r="L160" i="44" s="1"/>
  <c r="H160" i="44"/>
  <c r="I160" i="44" s="1"/>
  <c r="F160" i="44"/>
  <c r="E160" i="44"/>
  <c r="N159" i="44"/>
  <c r="O159" i="44" s="1"/>
  <c r="L159" i="44"/>
  <c r="K159" i="44"/>
  <c r="H159" i="44"/>
  <c r="I159" i="44" s="1"/>
  <c r="F159" i="44"/>
  <c r="E159" i="44"/>
  <c r="N158" i="44"/>
  <c r="O158" i="44" s="1"/>
  <c r="K158" i="44"/>
  <c r="L158" i="44" s="1"/>
  <c r="H158" i="44"/>
  <c r="I158" i="44" s="1"/>
  <c r="F158" i="44"/>
  <c r="E158" i="44"/>
  <c r="O157" i="44"/>
  <c r="N157" i="44"/>
  <c r="K157" i="44"/>
  <c r="L157" i="44" s="1"/>
  <c r="H157" i="44"/>
  <c r="I157" i="44" s="1"/>
  <c r="F157" i="44"/>
  <c r="E157" i="44"/>
  <c r="N156" i="44"/>
  <c r="O156" i="44" s="1"/>
  <c r="K156" i="44"/>
  <c r="L156" i="44" s="1"/>
  <c r="H156" i="44"/>
  <c r="I156" i="44" s="1"/>
  <c r="F156" i="44"/>
  <c r="E156" i="44"/>
  <c r="O155" i="44"/>
  <c r="N155" i="44"/>
  <c r="L155" i="44"/>
  <c r="K155" i="44"/>
  <c r="H155" i="44"/>
  <c r="I155" i="44" s="1"/>
  <c r="F155" i="44"/>
  <c r="E155" i="44"/>
  <c r="N154" i="44"/>
  <c r="O154" i="44" s="1"/>
  <c r="K154" i="44"/>
  <c r="L154" i="44" s="1"/>
  <c r="H154" i="44"/>
  <c r="I154" i="44" s="1"/>
  <c r="F154" i="44"/>
  <c r="E154" i="44"/>
  <c r="N153" i="44"/>
  <c r="O153" i="44" s="1"/>
  <c r="K153" i="44"/>
  <c r="L153" i="44" s="1"/>
  <c r="H153" i="44"/>
  <c r="I153" i="44" s="1"/>
  <c r="F153" i="44"/>
  <c r="E153" i="44"/>
  <c r="N152" i="44"/>
  <c r="N172" i="44" s="1"/>
  <c r="K152" i="44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L144" i="44"/>
  <c r="K144" i="44"/>
  <c r="H144" i="44"/>
  <c r="I144" i="44" s="1"/>
  <c r="E144" i="44"/>
  <c r="F144" i="44" s="1"/>
  <c r="N143" i="44"/>
  <c r="O143" i="44" s="1"/>
  <c r="K143" i="44"/>
  <c r="L143" i="44" s="1"/>
  <c r="H143" i="44"/>
  <c r="I143" i="44" s="1"/>
  <c r="E143" i="44"/>
  <c r="F143" i="44" s="1"/>
  <c r="O142" i="44"/>
  <c r="N142" i="44"/>
  <c r="L142" i="44"/>
  <c r="K142" i="44"/>
  <c r="H142" i="44"/>
  <c r="I142" i="44" s="1"/>
  <c r="E142" i="44"/>
  <c r="F142" i="44" s="1"/>
  <c r="N141" i="44"/>
  <c r="O141" i="44" s="1"/>
  <c r="K141" i="44"/>
  <c r="L141" i="44" s="1"/>
  <c r="I141" i="44"/>
  <c r="H141" i="44"/>
  <c r="E141" i="44"/>
  <c r="F141" i="44" s="1"/>
  <c r="O140" i="44"/>
  <c r="N140" i="44"/>
  <c r="L140" i="44"/>
  <c r="K140" i="44"/>
  <c r="H140" i="44"/>
  <c r="I140" i="44" s="1"/>
  <c r="E140" i="44"/>
  <c r="F140" i="44" s="1"/>
  <c r="N139" i="44"/>
  <c r="O139" i="44" s="1"/>
  <c r="K139" i="44"/>
  <c r="L139" i="44" s="1"/>
  <c r="H139" i="44"/>
  <c r="I139" i="44" s="1"/>
  <c r="E139" i="44"/>
  <c r="F139" i="44" s="1"/>
  <c r="N138" i="44"/>
  <c r="O138" i="44" s="1"/>
  <c r="L138" i="44"/>
  <c r="K138" i="44"/>
  <c r="H138" i="44"/>
  <c r="I138" i="44" s="1"/>
  <c r="E138" i="44"/>
  <c r="F138" i="44" s="1"/>
  <c r="N137" i="44"/>
  <c r="O137" i="44" s="1"/>
  <c r="K137" i="44"/>
  <c r="L137" i="44" s="1"/>
  <c r="I137" i="44"/>
  <c r="H137" i="44"/>
  <c r="E137" i="44"/>
  <c r="F137" i="44" s="1"/>
  <c r="N136" i="44"/>
  <c r="O136" i="44" s="1"/>
  <c r="K136" i="44"/>
  <c r="L136" i="44" s="1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K134" i="44"/>
  <c r="L134" i="44" s="1"/>
  <c r="H134" i="44"/>
  <c r="I134" i="44" s="1"/>
  <c r="E134" i="44"/>
  <c r="F134" i="44" s="1"/>
  <c r="N133" i="44"/>
  <c r="O133" i="44" s="1"/>
  <c r="L133" i="44"/>
  <c r="K133" i="44"/>
  <c r="I133" i="44"/>
  <c r="H133" i="44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L131" i="44"/>
  <c r="K131" i="44"/>
  <c r="H131" i="44"/>
  <c r="I131" i="44" s="1"/>
  <c r="E131" i="44"/>
  <c r="F131" i="44" s="1"/>
  <c r="N130" i="44"/>
  <c r="O130" i="44" s="1"/>
  <c r="K130" i="44"/>
  <c r="L130" i="44" s="1"/>
  <c r="H130" i="44"/>
  <c r="I130" i="44" s="1"/>
  <c r="E130" i="44"/>
  <c r="F130" i="44" s="1"/>
  <c r="N129" i="44"/>
  <c r="O129" i="44" s="1"/>
  <c r="L129" i="44"/>
  <c r="K129" i="44"/>
  <c r="I129" i="44"/>
  <c r="H129" i="44"/>
  <c r="E129" i="44"/>
  <c r="F129" i="44" s="1"/>
  <c r="N128" i="44"/>
  <c r="O128" i="44" s="1"/>
  <c r="L128" i="44"/>
  <c r="K128" i="44"/>
  <c r="H128" i="44"/>
  <c r="I128" i="44" s="1"/>
  <c r="E128" i="44"/>
  <c r="F128" i="44" s="1"/>
  <c r="N127" i="44"/>
  <c r="O127" i="44" s="1"/>
  <c r="K127" i="44"/>
  <c r="L127" i="44" s="1"/>
  <c r="H127" i="44"/>
  <c r="I127" i="44" s="1"/>
  <c r="E127" i="44"/>
  <c r="F127" i="44" s="1"/>
  <c r="O126" i="44"/>
  <c r="N126" i="44"/>
  <c r="L126" i="44"/>
  <c r="K126" i="44"/>
  <c r="H126" i="44"/>
  <c r="I126" i="44" s="1"/>
  <c r="E126" i="44"/>
  <c r="F126" i="44" s="1"/>
  <c r="N125" i="44"/>
  <c r="K125" i="44"/>
  <c r="I125" i="44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N116" i="44"/>
  <c r="O116" i="44" s="1"/>
  <c r="O36" i="44" s="1"/>
  <c r="K116" i="44"/>
  <c r="L116" i="44" s="1"/>
  <c r="L36" i="44" s="1"/>
  <c r="H116" i="44"/>
  <c r="I116" i="44" s="1"/>
  <c r="I36" i="44" s="1"/>
  <c r="E116" i="44"/>
  <c r="F116" i="44" s="1"/>
  <c r="F36" i="44" s="1"/>
  <c r="N115" i="44"/>
  <c r="O115" i="44" s="1"/>
  <c r="K115" i="44"/>
  <c r="L115" i="44" s="1"/>
  <c r="H115" i="44"/>
  <c r="I115" i="44" s="1"/>
  <c r="E115" i="44"/>
  <c r="F115" i="44" s="1"/>
  <c r="N114" i="44"/>
  <c r="O114" i="44" s="1"/>
  <c r="K114" i="44"/>
  <c r="L114" i="44" s="1"/>
  <c r="I114" i="44"/>
  <c r="H114" i="44"/>
  <c r="E114" i="44"/>
  <c r="F114" i="44" s="1"/>
  <c r="O113" i="44"/>
  <c r="N113" i="44"/>
  <c r="L113" i="44"/>
  <c r="K113" i="44"/>
  <c r="H113" i="44"/>
  <c r="I113" i="44" s="1"/>
  <c r="E113" i="44"/>
  <c r="F113" i="44" s="1"/>
  <c r="N112" i="44"/>
  <c r="O112" i="44" s="1"/>
  <c r="L112" i="44"/>
  <c r="K112" i="44"/>
  <c r="H112" i="44"/>
  <c r="I112" i="44" s="1"/>
  <c r="E112" i="44"/>
  <c r="F112" i="44" s="1"/>
  <c r="O111" i="44"/>
  <c r="N111" i="44"/>
  <c r="L111" i="44"/>
  <c r="K111" i="44"/>
  <c r="H111" i="44"/>
  <c r="I111" i="44" s="1"/>
  <c r="E111" i="44"/>
  <c r="F111" i="44" s="1"/>
  <c r="N110" i="44"/>
  <c r="O110" i="44" s="1"/>
  <c r="L110" i="44"/>
  <c r="K110" i="44"/>
  <c r="I110" i="44"/>
  <c r="H110" i="44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O107" i="44"/>
  <c r="N107" i="44"/>
  <c r="K107" i="44"/>
  <c r="L107" i="44" s="1"/>
  <c r="H107" i="44"/>
  <c r="I107" i="44" s="1"/>
  <c r="E107" i="44"/>
  <c r="F107" i="44" s="1"/>
  <c r="N106" i="44"/>
  <c r="O106" i="44" s="1"/>
  <c r="L106" i="44"/>
  <c r="K106" i="44"/>
  <c r="I106" i="44"/>
  <c r="H106" i="44"/>
  <c r="E106" i="44"/>
  <c r="F106" i="44" s="1"/>
  <c r="O105" i="44"/>
  <c r="N105" i="44"/>
  <c r="L105" i="44"/>
  <c r="K105" i="44"/>
  <c r="H105" i="44"/>
  <c r="I105" i="44" s="1"/>
  <c r="F105" i="44"/>
  <c r="E105" i="44"/>
  <c r="O104" i="44"/>
  <c r="N104" i="44"/>
  <c r="K104" i="44"/>
  <c r="L104" i="44" s="1"/>
  <c r="H104" i="44"/>
  <c r="I104" i="44" s="1"/>
  <c r="F104" i="44"/>
  <c r="E104" i="44"/>
  <c r="N103" i="44"/>
  <c r="O103" i="44" s="1"/>
  <c r="L103" i="44"/>
  <c r="K103" i="44"/>
  <c r="H103" i="44"/>
  <c r="I103" i="44" s="1"/>
  <c r="F103" i="44"/>
  <c r="E103" i="44"/>
  <c r="O102" i="44"/>
  <c r="N102" i="44"/>
  <c r="K102" i="44"/>
  <c r="L102" i="44" s="1"/>
  <c r="H102" i="44"/>
  <c r="I102" i="44" s="1"/>
  <c r="F102" i="44"/>
  <c r="E102" i="44"/>
  <c r="N101" i="44"/>
  <c r="O101" i="44" s="1"/>
  <c r="L101" i="44"/>
  <c r="K101" i="44"/>
  <c r="H101" i="44"/>
  <c r="I101" i="44" s="1"/>
  <c r="F101" i="44"/>
  <c r="E101" i="44"/>
  <c r="N100" i="44"/>
  <c r="O100" i="44" s="1"/>
  <c r="K100" i="44"/>
  <c r="L100" i="44" s="1"/>
  <c r="H100" i="44"/>
  <c r="I100" i="44" s="1"/>
  <c r="E100" i="44"/>
  <c r="F100" i="44" s="1"/>
  <c r="N99" i="44"/>
  <c r="O99" i="44" s="1"/>
  <c r="L99" i="44"/>
  <c r="K99" i="44"/>
  <c r="H99" i="44"/>
  <c r="I99" i="44" s="1"/>
  <c r="E99" i="44"/>
  <c r="F99" i="44" s="1"/>
  <c r="O98" i="44"/>
  <c r="N98" i="44"/>
  <c r="K98" i="44"/>
  <c r="K118" i="44" s="1"/>
  <c r="H98" i="44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I90" i="44"/>
  <c r="H90" i="44"/>
  <c r="E90" i="44"/>
  <c r="F90" i="44" s="1"/>
  <c r="O89" i="44"/>
  <c r="N89" i="44"/>
  <c r="L89" i="44"/>
  <c r="K89" i="44"/>
  <c r="H89" i="44"/>
  <c r="I89" i="44" s="1"/>
  <c r="E89" i="44"/>
  <c r="F89" i="44" s="1"/>
  <c r="N88" i="44"/>
  <c r="O88" i="44" s="1"/>
  <c r="K88" i="44"/>
  <c r="L88" i="44" s="1"/>
  <c r="H88" i="44"/>
  <c r="I88" i="44" s="1"/>
  <c r="E88" i="44"/>
  <c r="F88" i="44" s="1"/>
  <c r="N87" i="44"/>
  <c r="O87" i="44" s="1"/>
  <c r="L87" i="44"/>
  <c r="K87" i="44"/>
  <c r="H87" i="44"/>
  <c r="I87" i="44" s="1"/>
  <c r="E87" i="44"/>
  <c r="F87" i="44" s="1"/>
  <c r="O86" i="44"/>
  <c r="N86" i="44"/>
  <c r="K86" i="44"/>
  <c r="L86" i="44" s="1"/>
  <c r="I86" i="44"/>
  <c r="H86" i="44"/>
  <c r="E86" i="44"/>
  <c r="F86" i="44" s="1"/>
  <c r="N85" i="44"/>
  <c r="O85" i="44" s="1"/>
  <c r="K85" i="44"/>
  <c r="L85" i="44" s="1"/>
  <c r="H85" i="44"/>
  <c r="I85" i="44" s="1"/>
  <c r="E85" i="44"/>
  <c r="F85" i="44" s="1"/>
  <c r="O84" i="44"/>
  <c r="N84" i="44"/>
  <c r="K84" i="44"/>
  <c r="L84" i="44" s="1"/>
  <c r="H84" i="44"/>
  <c r="I84" i="44" s="1"/>
  <c r="E84" i="44"/>
  <c r="F84" i="44" s="1"/>
  <c r="O83" i="44"/>
  <c r="N83" i="44"/>
  <c r="K83" i="44"/>
  <c r="L83" i="44" s="1"/>
  <c r="H83" i="44"/>
  <c r="I83" i="44" s="1"/>
  <c r="E83" i="44"/>
  <c r="F83" i="44" s="1"/>
  <c r="N82" i="44"/>
  <c r="O82" i="44" s="1"/>
  <c r="K82" i="44"/>
  <c r="L82" i="44" s="1"/>
  <c r="I82" i="44"/>
  <c r="H82" i="44"/>
  <c r="E82" i="44"/>
  <c r="F82" i="44" s="1"/>
  <c r="O81" i="44"/>
  <c r="N81" i="44"/>
  <c r="K81" i="44"/>
  <c r="L81" i="44" s="1"/>
  <c r="H81" i="44"/>
  <c r="I81" i="44" s="1"/>
  <c r="E81" i="44"/>
  <c r="F81" i="44" s="1"/>
  <c r="O80" i="44"/>
  <c r="N80" i="44"/>
  <c r="L80" i="44"/>
  <c r="K80" i="44"/>
  <c r="H80" i="44"/>
  <c r="I80" i="44" s="1"/>
  <c r="E80" i="44"/>
  <c r="F80" i="44" s="1"/>
  <c r="N79" i="44"/>
  <c r="O79" i="44" s="1"/>
  <c r="K79" i="44"/>
  <c r="L79" i="44" s="1"/>
  <c r="I79" i="44"/>
  <c r="H79" i="44"/>
  <c r="E79" i="44"/>
  <c r="F79" i="44" s="1"/>
  <c r="O78" i="44"/>
  <c r="N78" i="44"/>
  <c r="K78" i="44"/>
  <c r="L78" i="44" s="1"/>
  <c r="I78" i="44"/>
  <c r="H78" i="44"/>
  <c r="E78" i="44"/>
  <c r="F78" i="44" s="1"/>
  <c r="N77" i="44"/>
  <c r="O77" i="44" s="1"/>
  <c r="L77" i="44"/>
  <c r="K77" i="44"/>
  <c r="H77" i="44"/>
  <c r="I77" i="44" s="1"/>
  <c r="E77" i="44"/>
  <c r="F77" i="44" s="1"/>
  <c r="O76" i="44"/>
  <c r="N76" i="44"/>
  <c r="K76" i="44"/>
  <c r="L76" i="44" s="1"/>
  <c r="H76" i="44"/>
  <c r="I76" i="44" s="1"/>
  <c r="E76" i="44"/>
  <c r="F76" i="44" s="1"/>
  <c r="N75" i="44"/>
  <c r="O75" i="44" s="1"/>
  <c r="L75" i="44"/>
  <c r="K75" i="44"/>
  <c r="H75" i="44"/>
  <c r="I75" i="44" s="1"/>
  <c r="E75" i="44"/>
  <c r="F75" i="44" s="1"/>
  <c r="O74" i="44"/>
  <c r="N74" i="44"/>
  <c r="K74" i="44"/>
  <c r="L74" i="44" s="1"/>
  <c r="I74" i="44"/>
  <c r="H74" i="44"/>
  <c r="E74" i="44"/>
  <c r="F74" i="44" s="1"/>
  <c r="N73" i="44"/>
  <c r="O73" i="44" s="1"/>
  <c r="K73" i="44"/>
  <c r="L73" i="44" s="1"/>
  <c r="H73" i="44"/>
  <c r="I73" i="44" s="1"/>
  <c r="E73" i="44"/>
  <c r="F73" i="44" s="1"/>
  <c r="N72" i="44"/>
  <c r="O72" i="44" s="1"/>
  <c r="K72" i="44"/>
  <c r="L72" i="44" s="1"/>
  <c r="H72" i="44"/>
  <c r="I72" i="44" s="1"/>
  <c r="E72" i="44"/>
  <c r="F72" i="44" s="1"/>
  <c r="O71" i="44"/>
  <c r="N71" i="44"/>
  <c r="K71" i="44"/>
  <c r="H71" i="44"/>
  <c r="E71" i="44"/>
  <c r="E91" i="44" s="1"/>
  <c r="M69" i="44"/>
  <c r="J69" i="44"/>
  <c r="G69" i="44"/>
  <c r="D69" i="44"/>
  <c r="B69" i="44"/>
  <c r="M68" i="44"/>
  <c r="G68" i="44"/>
  <c r="B64" i="44"/>
  <c r="O63" i="44"/>
  <c r="N63" i="44"/>
  <c r="K63" i="44"/>
  <c r="L63" i="44" s="1"/>
  <c r="L35" i="44" s="1"/>
  <c r="I63" i="44"/>
  <c r="I35" i="44" s="1"/>
  <c r="H63" i="44"/>
  <c r="E63" i="44"/>
  <c r="F63" i="44" s="1"/>
  <c r="F35" i="44" s="1"/>
  <c r="N62" i="44"/>
  <c r="O62" i="44" s="1"/>
  <c r="O34" i="44" s="1"/>
  <c r="K62" i="44"/>
  <c r="L62" i="44" s="1"/>
  <c r="L34" i="44" s="1"/>
  <c r="H62" i="44"/>
  <c r="I62" i="44" s="1"/>
  <c r="I34" i="44" s="1"/>
  <c r="E62" i="44"/>
  <c r="E34" i="44" s="1"/>
  <c r="O61" i="44"/>
  <c r="N61" i="44"/>
  <c r="L61" i="44"/>
  <c r="K61" i="44"/>
  <c r="H61" i="44"/>
  <c r="I61" i="44" s="1"/>
  <c r="I33" i="44" s="1"/>
  <c r="E61" i="44"/>
  <c r="F61" i="44" s="1"/>
  <c r="F33" i="44" s="1"/>
  <c r="O60" i="44"/>
  <c r="N60" i="44"/>
  <c r="K60" i="44"/>
  <c r="L60" i="44" s="1"/>
  <c r="L32" i="44" s="1"/>
  <c r="H60" i="44"/>
  <c r="I60" i="44" s="1"/>
  <c r="I32" i="44" s="1"/>
  <c r="E60" i="44"/>
  <c r="E32" i="44" s="1"/>
  <c r="N59" i="44"/>
  <c r="O59" i="44" s="1"/>
  <c r="O31" i="44" s="1"/>
  <c r="L59" i="44"/>
  <c r="K59" i="44"/>
  <c r="I59" i="44"/>
  <c r="H59" i="44"/>
  <c r="E59" i="44"/>
  <c r="F59" i="44" s="1"/>
  <c r="F31" i="44" s="1"/>
  <c r="O58" i="44"/>
  <c r="N58" i="44"/>
  <c r="K58" i="44"/>
  <c r="L58" i="44" s="1"/>
  <c r="L30" i="44" s="1"/>
  <c r="H58" i="44"/>
  <c r="H30" i="44" s="1"/>
  <c r="E58" i="44"/>
  <c r="E30" i="44" s="1"/>
  <c r="N57" i="44"/>
  <c r="O57" i="44" s="1"/>
  <c r="O29" i="44" s="1"/>
  <c r="L57" i="44"/>
  <c r="K57" i="44"/>
  <c r="H57" i="44"/>
  <c r="I57" i="44" s="1"/>
  <c r="I29" i="44" s="1"/>
  <c r="E57" i="44"/>
  <c r="F57" i="44" s="1"/>
  <c r="F29" i="44" s="1"/>
  <c r="N56" i="44"/>
  <c r="O56" i="44" s="1"/>
  <c r="O28" i="44" s="1"/>
  <c r="K56" i="44"/>
  <c r="L56" i="44" s="1"/>
  <c r="L28" i="44" s="1"/>
  <c r="H56" i="44"/>
  <c r="I56" i="44" s="1"/>
  <c r="I28" i="44" s="1"/>
  <c r="E56" i="44"/>
  <c r="E28" i="44" s="1"/>
  <c r="O55" i="44"/>
  <c r="N55" i="44"/>
  <c r="L55" i="44"/>
  <c r="K55" i="44"/>
  <c r="I55" i="44"/>
  <c r="I27" i="44" s="1"/>
  <c r="H55" i="44"/>
  <c r="E55" i="44"/>
  <c r="F55" i="44" s="1"/>
  <c r="F27" i="44" s="1"/>
  <c r="O54" i="44"/>
  <c r="N54" i="44"/>
  <c r="L54" i="44"/>
  <c r="K54" i="44"/>
  <c r="H54" i="44"/>
  <c r="I54" i="44" s="1"/>
  <c r="I26" i="44" s="1"/>
  <c r="E54" i="44"/>
  <c r="E26" i="44" s="1"/>
  <c r="N53" i="44"/>
  <c r="O53" i="44" s="1"/>
  <c r="O25" i="44" s="1"/>
  <c r="K53" i="44"/>
  <c r="L53" i="44" s="1"/>
  <c r="L25" i="44" s="1"/>
  <c r="H53" i="44"/>
  <c r="I53" i="44" s="1"/>
  <c r="I25" i="44" s="1"/>
  <c r="E53" i="44"/>
  <c r="F53" i="44" s="1"/>
  <c r="F25" i="44" s="1"/>
  <c r="O52" i="44"/>
  <c r="N52" i="44"/>
  <c r="L52" i="44"/>
  <c r="K52" i="44"/>
  <c r="I52" i="44"/>
  <c r="H52" i="44"/>
  <c r="E52" i="44"/>
  <c r="E24" i="44" s="1"/>
  <c r="N51" i="44"/>
  <c r="O51" i="44" s="1"/>
  <c r="O23" i="44" s="1"/>
  <c r="K51" i="44"/>
  <c r="L51" i="44" s="1"/>
  <c r="L23" i="44" s="1"/>
  <c r="I51" i="44"/>
  <c r="H51" i="44"/>
  <c r="E51" i="44"/>
  <c r="F51" i="44" s="1"/>
  <c r="F23" i="44" s="1"/>
  <c r="N50" i="44"/>
  <c r="O50" i="44" s="1"/>
  <c r="O22" i="44" s="1"/>
  <c r="K50" i="44"/>
  <c r="L50" i="44" s="1"/>
  <c r="L22" i="44" s="1"/>
  <c r="H50" i="44"/>
  <c r="H22" i="44" s="1"/>
  <c r="E50" i="44"/>
  <c r="E22" i="44" s="1"/>
  <c r="O49" i="44"/>
  <c r="N49" i="44"/>
  <c r="L49" i="44"/>
  <c r="K49" i="44"/>
  <c r="H49" i="44"/>
  <c r="I49" i="44" s="1"/>
  <c r="I21" i="44" s="1"/>
  <c r="E49" i="44"/>
  <c r="F49" i="44" s="1"/>
  <c r="F21" i="44" s="1"/>
  <c r="O48" i="44"/>
  <c r="N48" i="44"/>
  <c r="K48" i="44"/>
  <c r="L48" i="44" s="1"/>
  <c r="L20" i="44" s="1"/>
  <c r="I48" i="44"/>
  <c r="H48" i="44"/>
  <c r="E48" i="44"/>
  <c r="E20" i="44" s="1"/>
  <c r="O47" i="44"/>
  <c r="N47" i="44"/>
  <c r="L47" i="44"/>
  <c r="K47" i="44"/>
  <c r="I47" i="44"/>
  <c r="I19" i="44" s="1"/>
  <c r="H47" i="44"/>
  <c r="E47" i="44"/>
  <c r="F47" i="44" s="1"/>
  <c r="F19" i="44" s="1"/>
  <c r="N46" i="44"/>
  <c r="O46" i="44" s="1"/>
  <c r="O18" i="44" s="1"/>
  <c r="L46" i="44"/>
  <c r="K46" i="44"/>
  <c r="H46" i="44"/>
  <c r="I46" i="44" s="1"/>
  <c r="I18" i="44" s="1"/>
  <c r="E46" i="44"/>
  <c r="E18" i="44" s="1"/>
  <c r="N45" i="44"/>
  <c r="O45" i="44" s="1"/>
  <c r="O17" i="44" s="1"/>
  <c r="K45" i="44"/>
  <c r="L45" i="44" s="1"/>
  <c r="L17" i="44" s="1"/>
  <c r="H45" i="44"/>
  <c r="I45" i="44" s="1"/>
  <c r="I17" i="44" s="1"/>
  <c r="E45" i="44"/>
  <c r="F45" i="44" s="1"/>
  <c r="F17" i="44" s="1"/>
  <c r="O44" i="44"/>
  <c r="N44" i="44"/>
  <c r="L44" i="44"/>
  <c r="K44" i="44"/>
  <c r="H44" i="44"/>
  <c r="E44" i="44"/>
  <c r="E64" i="44" s="1"/>
  <c r="M42" i="44"/>
  <c r="J42" i="44"/>
  <c r="G42" i="44"/>
  <c r="D42" i="44"/>
  <c r="B42" i="44"/>
  <c r="M41" i="44"/>
  <c r="G41" i="44"/>
  <c r="N36" i="44"/>
  <c r="M36" i="44"/>
  <c r="K36" i="44"/>
  <c r="J36" i="44"/>
  <c r="H36" i="44"/>
  <c r="G36" i="44"/>
  <c r="E36" i="44"/>
  <c r="D36" i="44"/>
  <c r="C36" i="44"/>
  <c r="B36" i="44"/>
  <c r="O35" i="44"/>
  <c r="N35" i="44"/>
  <c r="M35" i="44"/>
  <c r="K35" i="44"/>
  <c r="J35" i="44"/>
  <c r="H35" i="44"/>
  <c r="G35" i="44"/>
  <c r="E35" i="44"/>
  <c r="D35" i="44"/>
  <c r="C35" i="44"/>
  <c r="B35" i="44"/>
  <c r="N34" i="44"/>
  <c r="M34" i="44"/>
  <c r="K34" i="44"/>
  <c r="J34" i="44"/>
  <c r="H34" i="44"/>
  <c r="G34" i="44"/>
  <c r="D34" i="44"/>
  <c r="C34" i="44"/>
  <c r="B34" i="44"/>
  <c r="O33" i="44"/>
  <c r="N33" i="44"/>
  <c r="M33" i="44"/>
  <c r="L33" i="44"/>
  <c r="K33" i="44"/>
  <c r="J33" i="44"/>
  <c r="H33" i="44"/>
  <c r="G33" i="44"/>
  <c r="E33" i="44"/>
  <c r="D33" i="44"/>
  <c r="C33" i="44"/>
  <c r="B33" i="44"/>
  <c r="O32" i="44"/>
  <c r="N32" i="44"/>
  <c r="M32" i="44"/>
  <c r="K32" i="44"/>
  <c r="J32" i="44"/>
  <c r="H32" i="44"/>
  <c r="G32" i="44"/>
  <c r="D32" i="44"/>
  <c r="C32" i="44"/>
  <c r="B32" i="44"/>
  <c r="N31" i="44"/>
  <c r="M31" i="44"/>
  <c r="L31" i="44"/>
  <c r="K31" i="44"/>
  <c r="J31" i="44"/>
  <c r="I31" i="44"/>
  <c r="H31" i="44"/>
  <c r="G31" i="44"/>
  <c r="E31" i="44"/>
  <c r="D31" i="44"/>
  <c r="C31" i="44"/>
  <c r="B31" i="44"/>
  <c r="O30" i="44"/>
  <c r="N30" i="44"/>
  <c r="M30" i="44"/>
  <c r="K30" i="44"/>
  <c r="J30" i="44"/>
  <c r="G30" i="44"/>
  <c r="D30" i="44"/>
  <c r="C30" i="44"/>
  <c r="B30" i="44"/>
  <c r="N29" i="44"/>
  <c r="M29" i="44"/>
  <c r="L29" i="44"/>
  <c r="K29" i="44"/>
  <c r="J29" i="44"/>
  <c r="G29" i="44"/>
  <c r="E29" i="44"/>
  <c r="D29" i="44"/>
  <c r="C29" i="44"/>
  <c r="B29" i="44"/>
  <c r="N28" i="44"/>
  <c r="M28" i="44"/>
  <c r="K28" i="44"/>
  <c r="J28" i="44"/>
  <c r="H28" i="44"/>
  <c r="G28" i="44"/>
  <c r="D28" i="44"/>
  <c r="C28" i="44"/>
  <c r="B28" i="44"/>
  <c r="O27" i="44"/>
  <c r="N27" i="44"/>
  <c r="M27" i="44"/>
  <c r="L27" i="44"/>
  <c r="K27" i="44"/>
  <c r="J27" i="44"/>
  <c r="H27" i="44"/>
  <c r="G27" i="44"/>
  <c r="E27" i="44"/>
  <c r="D27" i="44"/>
  <c r="C27" i="44"/>
  <c r="B27" i="44"/>
  <c r="O26" i="44"/>
  <c r="N26" i="44"/>
  <c r="M26" i="44"/>
  <c r="L26" i="44"/>
  <c r="K26" i="44"/>
  <c r="J26" i="44"/>
  <c r="H26" i="44"/>
  <c r="G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O24" i="44"/>
  <c r="N24" i="44"/>
  <c r="M24" i="44"/>
  <c r="L24" i="44"/>
  <c r="K24" i="44"/>
  <c r="J24" i="44"/>
  <c r="I24" i="44"/>
  <c r="H24" i="44"/>
  <c r="G24" i="44"/>
  <c r="D24" i="44"/>
  <c r="C24" i="44"/>
  <c r="B24" i="44"/>
  <c r="N23" i="44"/>
  <c r="M23" i="44"/>
  <c r="K23" i="44"/>
  <c r="J23" i="44"/>
  <c r="I23" i="44"/>
  <c r="H23" i="44"/>
  <c r="G23" i="44"/>
  <c r="E23" i="44"/>
  <c r="D23" i="44"/>
  <c r="C23" i="44"/>
  <c r="B23" i="44"/>
  <c r="N22" i="44"/>
  <c r="M22" i="44"/>
  <c r="K22" i="44"/>
  <c r="J22" i="44"/>
  <c r="G22" i="44"/>
  <c r="D22" i="44"/>
  <c r="C22" i="44"/>
  <c r="B22" i="44"/>
  <c r="O21" i="44"/>
  <c r="N21" i="44"/>
  <c r="M21" i="44"/>
  <c r="L21" i="44"/>
  <c r="K21" i="44"/>
  <c r="J21" i="44"/>
  <c r="G21" i="44"/>
  <c r="E21" i="44"/>
  <c r="D21" i="44"/>
  <c r="C21" i="44"/>
  <c r="B21" i="44"/>
  <c r="O20" i="44"/>
  <c r="N20" i="44"/>
  <c r="M20" i="44"/>
  <c r="K20" i="44"/>
  <c r="J20" i="44"/>
  <c r="I20" i="44"/>
  <c r="H20" i="44"/>
  <c r="G20" i="44"/>
  <c r="D20" i="44"/>
  <c r="C20" i="44"/>
  <c r="B20" i="44"/>
  <c r="O19" i="44"/>
  <c r="N19" i="44"/>
  <c r="M19" i="44"/>
  <c r="L19" i="44"/>
  <c r="K19" i="44"/>
  <c r="J19" i="44"/>
  <c r="H19" i="44"/>
  <c r="G19" i="44"/>
  <c r="E19" i="44"/>
  <c r="D19" i="44"/>
  <c r="C19" i="44"/>
  <c r="B19" i="44"/>
  <c r="N18" i="44"/>
  <c r="M18" i="44"/>
  <c r="L18" i="44"/>
  <c r="K18" i="44"/>
  <c r="J18" i="44"/>
  <c r="H18" i="44"/>
  <c r="G18" i="44"/>
  <c r="D18" i="44"/>
  <c r="C18" i="44"/>
  <c r="B18" i="44"/>
  <c r="N17" i="44"/>
  <c r="M17" i="44"/>
  <c r="K17" i="44"/>
  <c r="J17" i="44"/>
  <c r="H17" i="44"/>
  <c r="G17" i="44"/>
  <c r="E17" i="44"/>
  <c r="D17" i="44"/>
  <c r="C17" i="44"/>
  <c r="B17" i="44"/>
  <c r="M15" i="44"/>
  <c r="J15" i="44"/>
  <c r="G15" i="44"/>
  <c r="D15" i="44"/>
  <c r="B15" i="44"/>
  <c r="M14" i="44"/>
  <c r="G14" i="44"/>
  <c r="B199" i="43"/>
  <c r="O198" i="43"/>
  <c r="N198" i="43"/>
  <c r="L198" i="43"/>
  <c r="K198" i="43"/>
  <c r="H198" i="43"/>
  <c r="I198" i="43" s="1"/>
  <c r="F198" i="43"/>
  <c r="E198" i="43"/>
  <c r="N197" i="43"/>
  <c r="O197" i="43" s="1"/>
  <c r="K197" i="43"/>
  <c r="L197" i="43" s="1"/>
  <c r="H197" i="43"/>
  <c r="I197" i="43" s="1"/>
  <c r="F197" i="43"/>
  <c r="E197" i="43"/>
  <c r="O196" i="43"/>
  <c r="N196" i="43"/>
  <c r="L196" i="43"/>
  <c r="K196" i="43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K193" i="43"/>
  <c r="L193" i="43" s="1"/>
  <c r="H193" i="43"/>
  <c r="I193" i="43" s="1"/>
  <c r="F193" i="43"/>
  <c r="E193" i="43"/>
  <c r="N192" i="43"/>
  <c r="O192" i="43" s="1"/>
  <c r="L192" i="43"/>
  <c r="K192" i="43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K189" i="43"/>
  <c r="L189" i="43" s="1"/>
  <c r="H189" i="43"/>
  <c r="I189" i="43" s="1"/>
  <c r="F189" i="43"/>
  <c r="E189" i="43"/>
  <c r="O188" i="43"/>
  <c r="N188" i="43"/>
  <c r="L188" i="43"/>
  <c r="K188" i="43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O185" i="43"/>
  <c r="N185" i="43"/>
  <c r="K185" i="43"/>
  <c r="L185" i="43" s="1"/>
  <c r="H185" i="43"/>
  <c r="I185" i="43" s="1"/>
  <c r="F185" i="43"/>
  <c r="E185" i="43"/>
  <c r="N184" i="43"/>
  <c r="O184" i="43" s="1"/>
  <c r="L184" i="43"/>
  <c r="K184" i="43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K181" i="43"/>
  <c r="L181" i="43" s="1"/>
  <c r="H181" i="43"/>
  <c r="I181" i="43" s="1"/>
  <c r="F181" i="43"/>
  <c r="E181" i="43"/>
  <c r="O180" i="43"/>
  <c r="N180" i="43"/>
  <c r="L180" i="43"/>
  <c r="K180" i="43"/>
  <c r="H180" i="43"/>
  <c r="I180" i="43" s="1"/>
  <c r="F180" i="43"/>
  <c r="E180" i="43"/>
  <c r="O179" i="43"/>
  <c r="N179" i="43"/>
  <c r="K179" i="43"/>
  <c r="H179" i="43"/>
  <c r="H199" i="43" s="1"/>
  <c r="F179" i="43"/>
  <c r="F199" i="43" s="1"/>
  <c r="E179" i="43"/>
  <c r="E199" i="43" s="1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I170" i="43"/>
  <c r="H170" i="43"/>
  <c r="E170" i="43"/>
  <c r="F170" i="43" s="1"/>
  <c r="O169" i="43"/>
  <c r="N169" i="43"/>
  <c r="L169" i="43"/>
  <c r="K169" i="43"/>
  <c r="H169" i="43"/>
  <c r="I169" i="43" s="1"/>
  <c r="F169" i="43"/>
  <c r="E169" i="43"/>
  <c r="O168" i="43"/>
  <c r="N168" i="43"/>
  <c r="K168" i="43"/>
  <c r="L168" i="43" s="1"/>
  <c r="H168" i="43"/>
  <c r="I168" i="43" s="1"/>
  <c r="F168" i="43"/>
  <c r="E168" i="43"/>
  <c r="N167" i="43"/>
  <c r="O167" i="43" s="1"/>
  <c r="L167" i="43"/>
  <c r="K167" i="43"/>
  <c r="H167" i="43"/>
  <c r="I167" i="43" s="1"/>
  <c r="F167" i="43"/>
  <c r="E167" i="43"/>
  <c r="O166" i="43"/>
  <c r="N166" i="43"/>
  <c r="K166" i="43"/>
  <c r="L166" i="43" s="1"/>
  <c r="H166" i="43"/>
  <c r="I166" i="43" s="1"/>
  <c r="F166" i="43"/>
  <c r="E166" i="43"/>
  <c r="N165" i="43"/>
  <c r="O165" i="43" s="1"/>
  <c r="L165" i="43"/>
  <c r="K165" i="43"/>
  <c r="H165" i="43"/>
  <c r="I165" i="43" s="1"/>
  <c r="E165" i="43"/>
  <c r="F165" i="43" s="1"/>
  <c r="O164" i="43"/>
  <c r="N164" i="43"/>
  <c r="L164" i="43"/>
  <c r="K164" i="43"/>
  <c r="I164" i="43"/>
  <c r="H164" i="43"/>
  <c r="E164" i="43"/>
  <c r="F164" i="43" s="1"/>
  <c r="O163" i="43"/>
  <c r="N163" i="43"/>
  <c r="K163" i="43"/>
  <c r="L163" i="43" s="1"/>
  <c r="H163" i="43"/>
  <c r="I163" i="43" s="1"/>
  <c r="E163" i="43"/>
  <c r="F163" i="43" s="1"/>
  <c r="O162" i="43"/>
  <c r="N162" i="43"/>
  <c r="K162" i="43"/>
  <c r="L162" i="43" s="1"/>
  <c r="I162" i="43"/>
  <c r="H162" i="43"/>
  <c r="E162" i="43"/>
  <c r="F162" i="43" s="1"/>
  <c r="N161" i="43"/>
  <c r="O161" i="43" s="1"/>
  <c r="L161" i="43"/>
  <c r="K161" i="43"/>
  <c r="H161" i="43"/>
  <c r="I161" i="43" s="1"/>
  <c r="E161" i="43"/>
  <c r="F161" i="43" s="1"/>
  <c r="O160" i="43"/>
  <c r="N160" i="43"/>
  <c r="L160" i="43"/>
  <c r="K160" i="43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O158" i="43"/>
  <c r="N158" i="43"/>
  <c r="K158" i="43"/>
  <c r="L158" i="43" s="1"/>
  <c r="I158" i="43"/>
  <c r="H158" i="43"/>
  <c r="F158" i="43"/>
  <c r="E158" i="43"/>
  <c r="O157" i="43"/>
  <c r="N157" i="43"/>
  <c r="K157" i="43"/>
  <c r="L157" i="43" s="1"/>
  <c r="I157" i="43"/>
  <c r="H157" i="43"/>
  <c r="F157" i="43"/>
  <c r="E157" i="43"/>
  <c r="N156" i="43"/>
  <c r="O156" i="43" s="1"/>
  <c r="K156" i="43"/>
  <c r="L156" i="43" s="1"/>
  <c r="I156" i="43"/>
  <c r="H156" i="43"/>
  <c r="F156" i="43"/>
  <c r="E156" i="43"/>
  <c r="N155" i="43"/>
  <c r="O155" i="43" s="1"/>
  <c r="K155" i="43"/>
  <c r="L155" i="43" s="1"/>
  <c r="I155" i="43"/>
  <c r="H155" i="43"/>
  <c r="F155" i="43"/>
  <c r="E155" i="43"/>
  <c r="O154" i="43"/>
  <c r="N154" i="43"/>
  <c r="K154" i="43"/>
  <c r="L154" i="43" s="1"/>
  <c r="I154" i="43"/>
  <c r="H154" i="43"/>
  <c r="F154" i="43"/>
  <c r="E154" i="43"/>
  <c r="O153" i="43"/>
  <c r="N153" i="43"/>
  <c r="K153" i="43"/>
  <c r="L153" i="43" s="1"/>
  <c r="I153" i="43"/>
  <c r="H153" i="43"/>
  <c r="F153" i="43"/>
  <c r="E153" i="43"/>
  <c r="N152" i="43"/>
  <c r="N172" i="43" s="1"/>
  <c r="K152" i="43"/>
  <c r="K172" i="43" s="1"/>
  <c r="I152" i="43"/>
  <c r="H152" i="43"/>
  <c r="F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K144" i="43"/>
  <c r="L144" i="43" s="1"/>
  <c r="H144" i="43"/>
  <c r="I144" i="43" s="1"/>
  <c r="E144" i="43"/>
  <c r="F144" i="43" s="1"/>
  <c r="N143" i="43"/>
  <c r="O143" i="43" s="1"/>
  <c r="K143" i="43"/>
  <c r="L143" i="43" s="1"/>
  <c r="H143" i="43"/>
  <c r="I143" i="43" s="1"/>
  <c r="E143" i="43"/>
  <c r="F143" i="43" s="1"/>
  <c r="O142" i="43"/>
  <c r="N142" i="43"/>
  <c r="K142" i="43"/>
  <c r="L142" i="43" s="1"/>
  <c r="I142" i="43"/>
  <c r="H142" i="43"/>
  <c r="E142" i="43"/>
  <c r="F142" i="43" s="1"/>
  <c r="N141" i="43"/>
  <c r="O141" i="43" s="1"/>
  <c r="L141" i="43"/>
  <c r="K141" i="43"/>
  <c r="H141" i="43"/>
  <c r="I141" i="43" s="1"/>
  <c r="E141" i="43"/>
  <c r="F141" i="43" s="1"/>
  <c r="O140" i="43"/>
  <c r="N140" i="43"/>
  <c r="L140" i="43"/>
  <c r="K140" i="43"/>
  <c r="H140" i="43"/>
  <c r="I140" i="43" s="1"/>
  <c r="E140" i="43"/>
  <c r="F140" i="43" s="1"/>
  <c r="N139" i="43"/>
  <c r="O139" i="43" s="1"/>
  <c r="L139" i="43"/>
  <c r="K139" i="43"/>
  <c r="H139" i="43"/>
  <c r="I139" i="43" s="1"/>
  <c r="E139" i="43"/>
  <c r="F139" i="43" s="1"/>
  <c r="O138" i="43"/>
  <c r="N138" i="43"/>
  <c r="L138" i="43"/>
  <c r="K138" i="43"/>
  <c r="I138" i="43"/>
  <c r="H138" i="43"/>
  <c r="E138" i="43"/>
  <c r="F138" i="43" s="1"/>
  <c r="N137" i="43"/>
  <c r="O137" i="43" s="1"/>
  <c r="K137" i="43"/>
  <c r="L137" i="43" s="1"/>
  <c r="H137" i="43"/>
  <c r="I137" i="43" s="1"/>
  <c r="E137" i="43"/>
  <c r="F137" i="43" s="1"/>
  <c r="O136" i="43"/>
  <c r="N136" i="43"/>
  <c r="K136" i="43"/>
  <c r="L136" i="43" s="1"/>
  <c r="H136" i="43"/>
  <c r="I136" i="43" s="1"/>
  <c r="E136" i="43"/>
  <c r="F136" i="43" s="1"/>
  <c r="N135" i="43"/>
  <c r="O135" i="43" s="1"/>
  <c r="K135" i="43"/>
  <c r="L135" i="43" s="1"/>
  <c r="H135" i="43"/>
  <c r="I135" i="43" s="1"/>
  <c r="E135" i="43"/>
  <c r="F135" i="43" s="1"/>
  <c r="N134" i="43"/>
  <c r="O134" i="43" s="1"/>
  <c r="K134" i="43"/>
  <c r="L134" i="43" s="1"/>
  <c r="I134" i="43"/>
  <c r="H134" i="43"/>
  <c r="E134" i="43"/>
  <c r="F134" i="43" s="1"/>
  <c r="O133" i="43"/>
  <c r="N133" i="43"/>
  <c r="L133" i="43"/>
  <c r="K133" i="43"/>
  <c r="H133" i="43"/>
  <c r="I133" i="43" s="1"/>
  <c r="E133" i="43"/>
  <c r="F133" i="43" s="1"/>
  <c r="N132" i="43"/>
  <c r="O132" i="43" s="1"/>
  <c r="L132" i="43"/>
  <c r="K132" i="43"/>
  <c r="H132" i="43"/>
  <c r="I132" i="43" s="1"/>
  <c r="E132" i="43"/>
  <c r="F132" i="43" s="1"/>
  <c r="O131" i="43"/>
  <c r="N131" i="43"/>
  <c r="L131" i="43"/>
  <c r="K131" i="43"/>
  <c r="H131" i="43"/>
  <c r="I131" i="43" s="1"/>
  <c r="E131" i="43"/>
  <c r="F131" i="43" s="1"/>
  <c r="N130" i="43"/>
  <c r="O130" i="43" s="1"/>
  <c r="L130" i="43"/>
  <c r="K130" i="43"/>
  <c r="I130" i="43"/>
  <c r="H130" i="43"/>
  <c r="E130" i="43"/>
  <c r="F130" i="43" s="1"/>
  <c r="N129" i="43"/>
  <c r="O129" i="43" s="1"/>
  <c r="K129" i="43"/>
  <c r="L129" i="43" s="1"/>
  <c r="H129" i="43"/>
  <c r="I129" i="43" s="1"/>
  <c r="E129" i="43"/>
  <c r="F129" i="43" s="1"/>
  <c r="N128" i="43"/>
  <c r="O128" i="43" s="1"/>
  <c r="K128" i="43"/>
  <c r="L128" i="43" s="1"/>
  <c r="H128" i="43"/>
  <c r="I128" i="43" s="1"/>
  <c r="E128" i="43"/>
  <c r="F128" i="43" s="1"/>
  <c r="N127" i="43"/>
  <c r="O127" i="43" s="1"/>
  <c r="K127" i="43"/>
  <c r="L127" i="43" s="1"/>
  <c r="H127" i="43"/>
  <c r="I127" i="43" s="1"/>
  <c r="E127" i="43"/>
  <c r="F127" i="43" s="1"/>
  <c r="O126" i="43"/>
  <c r="N126" i="43"/>
  <c r="K126" i="43"/>
  <c r="L126" i="43" s="1"/>
  <c r="I126" i="43"/>
  <c r="H126" i="43"/>
  <c r="E126" i="43"/>
  <c r="F126" i="43" s="1"/>
  <c r="N125" i="43"/>
  <c r="L125" i="43"/>
  <c r="K125" i="43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O117" i="43"/>
  <c r="N117" i="43"/>
  <c r="L117" i="43"/>
  <c r="K117" i="43"/>
  <c r="H117" i="43"/>
  <c r="I117" i="43" s="1"/>
  <c r="E117" i="43"/>
  <c r="F117" i="43" s="1"/>
  <c r="N116" i="43"/>
  <c r="O116" i="43" s="1"/>
  <c r="K116" i="43"/>
  <c r="L116" i="43" s="1"/>
  <c r="H116" i="43"/>
  <c r="I116" i="43" s="1"/>
  <c r="E116" i="43"/>
  <c r="F116" i="43" s="1"/>
  <c r="N115" i="43"/>
  <c r="O115" i="43" s="1"/>
  <c r="L115" i="43"/>
  <c r="K115" i="43"/>
  <c r="I115" i="43"/>
  <c r="H115" i="43"/>
  <c r="E115" i="43"/>
  <c r="F115" i="43" s="1"/>
  <c r="N114" i="43"/>
  <c r="O114" i="43" s="1"/>
  <c r="K114" i="43"/>
  <c r="L114" i="43" s="1"/>
  <c r="H114" i="43"/>
  <c r="I114" i="43" s="1"/>
  <c r="E114" i="43"/>
  <c r="F114" i="43" s="1"/>
  <c r="N113" i="43"/>
  <c r="O113" i="43" s="1"/>
  <c r="K113" i="43"/>
  <c r="L113" i="43" s="1"/>
  <c r="H113" i="43"/>
  <c r="I113" i="43" s="1"/>
  <c r="E113" i="43"/>
  <c r="F113" i="43" s="1"/>
  <c r="O112" i="43"/>
  <c r="N112" i="43"/>
  <c r="K112" i="43"/>
  <c r="L112" i="43" s="1"/>
  <c r="H112" i="43"/>
  <c r="I112" i="43" s="1"/>
  <c r="E112" i="43"/>
  <c r="F112" i="43" s="1"/>
  <c r="N111" i="43"/>
  <c r="O111" i="43" s="1"/>
  <c r="K111" i="43"/>
  <c r="L111" i="43" s="1"/>
  <c r="I111" i="43"/>
  <c r="H111" i="43"/>
  <c r="E111" i="43"/>
  <c r="F111" i="43" s="1"/>
  <c r="N110" i="43"/>
  <c r="O110" i="43" s="1"/>
  <c r="L110" i="43"/>
  <c r="K110" i="43"/>
  <c r="H110" i="43"/>
  <c r="I110" i="43" s="1"/>
  <c r="E110" i="43"/>
  <c r="F110" i="43" s="1"/>
  <c r="O109" i="43"/>
  <c r="N109" i="43"/>
  <c r="K109" i="43"/>
  <c r="L109" i="43" s="1"/>
  <c r="H109" i="43"/>
  <c r="I109" i="43" s="1"/>
  <c r="E109" i="43"/>
  <c r="F109" i="43" s="1"/>
  <c r="N108" i="43"/>
  <c r="O108" i="43" s="1"/>
  <c r="L108" i="43"/>
  <c r="K108" i="43"/>
  <c r="H108" i="43"/>
  <c r="I108" i="43" s="1"/>
  <c r="E108" i="43"/>
  <c r="F108" i="43" s="1"/>
  <c r="O107" i="43"/>
  <c r="N107" i="43"/>
  <c r="K107" i="43"/>
  <c r="L107" i="43" s="1"/>
  <c r="I107" i="43"/>
  <c r="H107" i="43"/>
  <c r="E107" i="43"/>
  <c r="F107" i="43" s="1"/>
  <c r="N106" i="43"/>
  <c r="O106" i="43" s="1"/>
  <c r="K106" i="43"/>
  <c r="L106" i="43" s="1"/>
  <c r="H106" i="43"/>
  <c r="I106" i="43" s="1"/>
  <c r="E106" i="43"/>
  <c r="F106" i="43" s="1"/>
  <c r="N105" i="43"/>
  <c r="O105" i="43" s="1"/>
  <c r="K105" i="43"/>
  <c r="L105" i="43" s="1"/>
  <c r="H105" i="43"/>
  <c r="I105" i="43" s="1"/>
  <c r="E105" i="43"/>
  <c r="F105" i="43" s="1"/>
  <c r="O104" i="43"/>
  <c r="N104" i="43"/>
  <c r="K104" i="43"/>
  <c r="L104" i="43" s="1"/>
  <c r="H104" i="43"/>
  <c r="I104" i="43" s="1"/>
  <c r="E104" i="43"/>
  <c r="F104" i="43" s="1"/>
  <c r="N103" i="43"/>
  <c r="O103" i="43" s="1"/>
  <c r="K103" i="43"/>
  <c r="L103" i="43" s="1"/>
  <c r="I103" i="43"/>
  <c r="H103" i="43"/>
  <c r="E103" i="43"/>
  <c r="F103" i="43" s="1"/>
  <c r="N102" i="43"/>
  <c r="O102" i="43" s="1"/>
  <c r="K102" i="43"/>
  <c r="L102" i="43" s="1"/>
  <c r="H102" i="43"/>
  <c r="I102" i="43" s="1"/>
  <c r="E102" i="43"/>
  <c r="F102" i="43" s="1"/>
  <c r="O101" i="43"/>
  <c r="N101" i="43"/>
  <c r="L101" i="43"/>
  <c r="K101" i="43"/>
  <c r="H101" i="43"/>
  <c r="I101" i="43" s="1"/>
  <c r="E101" i="43"/>
  <c r="F101" i="43" s="1"/>
  <c r="N100" i="43"/>
  <c r="O100" i="43" s="1"/>
  <c r="K100" i="43"/>
  <c r="L100" i="43" s="1"/>
  <c r="H100" i="43"/>
  <c r="I100" i="43" s="1"/>
  <c r="E100" i="43"/>
  <c r="F100" i="43" s="1"/>
  <c r="N99" i="43"/>
  <c r="O99" i="43" s="1"/>
  <c r="L99" i="43"/>
  <c r="K99" i="43"/>
  <c r="I99" i="43"/>
  <c r="H99" i="43"/>
  <c r="E99" i="43"/>
  <c r="F99" i="43" s="1"/>
  <c r="N98" i="43"/>
  <c r="K98" i="43"/>
  <c r="K118" i="43" s="1"/>
  <c r="H98" i="43"/>
  <c r="H118" i="43" s="1"/>
  <c r="E98" i="43"/>
  <c r="E118" i="43" s="1"/>
  <c r="M96" i="43"/>
  <c r="J96" i="43"/>
  <c r="G96" i="43"/>
  <c r="D96" i="43"/>
  <c r="B96" i="43"/>
  <c r="M95" i="43"/>
  <c r="G95" i="43"/>
  <c r="B91" i="43"/>
  <c r="N90" i="43"/>
  <c r="O90" i="43" s="1"/>
  <c r="K90" i="43"/>
  <c r="L90" i="43" s="1"/>
  <c r="I90" i="43"/>
  <c r="H90" i="43"/>
  <c r="E90" i="43"/>
  <c r="F90" i="43" s="1"/>
  <c r="N89" i="43"/>
  <c r="O89" i="43" s="1"/>
  <c r="L89" i="43"/>
  <c r="K89" i="43"/>
  <c r="H89" i="43"/>
  <c r="I89" i="43" s="1"/>
  <c r="E89" i="43"/>
  <c r="F89" i="43" s="1"/>
  <c r="N88" i="43"/>
  <c r="O88" i="43" s="1"/>
  <c r="L88" i="43"/>
  <c r="K88" i="43"/>
  <c r="I88" i="43"/>
  <c r="H88" i="43"/>
  <c r="E88" i="43"/>
  <c r="F88" i="43" s="1"/>
  <c r="N87" i="43"/>
  <c r="O87" i="43" s="1"/>
  <c r="K87" i="43"/>
  <c r="L87" i="43" s="1"/>
  <c r="H87" i="43"/>
  <c r="I87" i="43" s="1"/>
  <c r="E87" i="43"/>
  <c r="F87" i="43" s="1"/>
  <c r="N86" i="43"/>
  <c r="O86" i="43" s="1"/>
  <c r="K86" i="43"/>
  <c r="L86" i="43" s="1"/>
  <c r="I86" i="43"/>
  <c r="H86" i="43"/>
  <c r="E86" i="43"/>
  <c r="F86" i="43" s="1"/>
  <c r="N85" i="43"/>
  <c r="O85" i="43" s="1"/>
  <c r="L85" i="43"/>
  <c r="K85" i="43"/>
  <c r="H85" i="43"/>
  <c r="I85" i="43" s="1"/>
  <c r="E85" i="43"/>
  <c r="F85" i="43" s="1"/>
  <c r="N84" i="43"/>
  <c r="O84" i="43" s="1"/>
  <c r="L84" i="43"/>
  <c r="K84" i="43"/>
  <c r="I84" i="43"/>
  <c r="H84" i="43"/>
  <c r="E84" i="43"/>
  <c r="F84" i="43" s="1"/>
  <c r="N83" i="43"/>
  <c r="O83" i="43" s="1"/>
  <c r="K83" i="43"/>
  <c r="L83" i="43" s="1"/>
  <c r="H83" i="43"/>
  <c r="I83" i="43" s="1"/>
  <c r="E83" i="43"/>
  <c r="F83" i="43" s="1"/>
  <c r="N82" i="43"/>
  <c r="O82" i="43" s="1"/>
  <c r="K82" i="43"/>
  <c r="L82" i="43" s="1"/>
  <c r="I82" i="43"/>
  <c r="H82" i="43"/>
  <c r="E82" i="43"/>
  <c r="F82" i="43" s="1"/>
  <c r="N81" i="43"/>
  <c r="O81" i="43" s="1"/>
  <c r="L81" i="43"/>
  <c r="K81" i="43"/>
  <c r="H81" i="43"/>
  <c r="I81" i="43" s="1"/>
  <c r="E81" i="43"/>
  <c r="F81" i="43" s="1"/>
  <c r="N80" i="43"/>
  <c r="O80" i="43" s="1"/>
  <c r="L80" i="43"/>
  <c r="K80" i="43"/>
  <c r="I80" i="43"/>
  <c r="H80" i="43"/>
  <c r="E80" i="43"/>
  <c r="F80" i="43" s="1"/>
  <c r="N79" i="43"/>
  <c r="O79" i="43" s="1"/>
  <c r="K79" i="43"/>
  <c r="L79" i="43" s="1"/>
  <c r="H79" i="43"/>
  <c r="I79" i="43" s="1"/>
  <c r="E79" i="43"/>
  <c r="F79" i="43" s="1"/>
  <c r="N78" i="43"/>
  <c r="O78" i="43" s="1"/>
  <c r="K78" i="43"/>
  <c r="L78" i="43" s="1"/>
  <c r="I78" i="43"/>
  <c r="H78" i="43"/>
  <c r="E78" i="43"/>
  <c r="F78" i="43" s="1"/>
  <c r="N77" i="43"/>
  <c r="O77" i="43" s="1"/>
  <c r="L77" i="43"/>
  <c r="K77" i="43"/>
  <c r="H77" i="43"/>
  <c r="I77" i="43" s="1"/>
  <c r="E77" i="43"/>
  <c r="F77" i="43" s="1"/>
  <c r="N76" i="43"/>
  <c r="O76" i="43" s="1"/>
  <c r="L76" i="43"/>
  <c r="K76" i="43"/>
  <c r="I76" i="43"/>
  <c r="H76" i="43"/>
  <c r="E76" i="43"/>
  <c r="F76" i="43" s="1"/>
  <c r="N75" i="43"/>
  <c r="O75" i="43" s="1"/>
  <c r="K75" i="43"/>
  <c r="L75" i="43" s="1"/>
  <c r="H75" i="43"/>
  <c r="I75" i="43" s="1"/>
  <c r="E75" i="43"/>
  <c r="F75" i="43" s="1"/>
  <c r="N74" i="43"/>
  <c r="O74" i="43" s="1"/>
  <c r="K74" i="43"/>
  <c r="L74" i="43" s="1"/>
  <c r="I74" i="43"/>
  <c r="H74" i="43"/>
  <c r="E74" i="43"/>
  <c r="F74" i="43" s="1"/>
  <c r="N73" i="43"/>
  <c r="O73" i="43" s="1"/>
  <c r="L73" i="43"/>
  <c r="K73" i="43"/>
  <c r="H73" i="43"/>
  <c r="I73" i="43" s="1"/>
  <c r="E73" i="43"/>
  <c r="F73" i="43" s="1"/>
  <c r="N72" i="43"/>
  <c r="O72" i="43" s="1"/>
  <c r="L72" i="43"/>
  <c r="K72" i="43"/>
  <c r="I72" i="43"/>
  <c r="H72" i="43"/>
  <c r="E72" i="43"/>
  <c r="F72" i="43" s="1"/>
  <c r="N71" i="43"/>
  <c r="K71" i="43"/>
  <c r="K91" i="43" s="1"/>
  <c r="H71" i="43"/>
  <c r="E71" i="43"/>
  <c r="E91" i="43" s="1"/>
  <c r="M69" i="43"/>
  <c r="J69" i="43"/>
  <c r="G69" i="43"/>
  <c r="D69" i="43"/>
  <c r="B69" i="43"/>
  <c r="M68" i="43"/>
  <c r="G68" i="43"/>
  <c r="B64" i="43"/>
  <c r="N63" i="43"/>
  <c r="O63" i="43" s="1"/>
  <c r="K63" i="43"/>
  <c r="L63" i="43" s="1"/>
  <c r="H63" i="43"/>
  <c r="I63" i="43" s="1"/>
  <c r="E63" i="43"/>
  <c r="F63" i="43" s="1"/>
  <c r="O62" i="43"/>
  <c r="N62" i="43"/>
  <c r="K62" i="43"/>
  <c r="L62" i="43" s="1"/>
  <c r="H62" i="43"/>
  <c r="I62" i="43" s="1"/>
  <c r="E62" i="43"/>
  <c r="F62" i="43" s="1"/>
  <c r="O61" i="43"/>
  <c r="N61" i="43"/>
  <c r="K61" i="43"/>
  <c r="L61" i="43" s="1"/>
  <c r="H61" i="43"/>
  <c r="I61" i="43" s="1"/>
  <c r="E61" i="43"/>
  <c r="F61" i="43" s="1"/>
  <c r="N60" i="43"/>
  <c r="O60" i="43" s="1"/>
  <c r="K60" i="43"/>
  <c r="L60" i="43" s="1"/>
  <c r="I60" i="43"/>
  <c r="H60" i="43"/>
  <c r="E60" i="43"/>
  <c r="F60" i="43" s="1"/>
  <c r="O59" i="43"/>
  <c r="N59" i="43"/>
  <c r="L59" i="43"/>
  <c r="K59" i="43"/>
  <c r="H59" i="43"/>
  <c r="I59" i="43" s="1"/>
  <c r="E59" i="43"/>
  <c r="F59" i="43" s="1"/>
  <c r="N58" i="43"/>
  <c r="O58" i="43" s="1"/>
  <c r="L58" i="43"/>
  <c r="K58" i="43"/>
  <c r="H58" i="43"/>
  <c r="I58" i="43" s="1"/>
  <c r="E58" i="43"/>
  <c r="F58" i="43" s="1"/>
  <c r="O57" i="43"/>
  <c r="N57" i="43"/>
  <c r="L57" i="43"/>
  <c r="K57" i="43"/>
  <c r="H57" i="43"/>
  <c r="I57" i="43" s="1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N53" i="43"/>
  <c r="O53" i="43" s="1"/>
  <c r="K53" i="43"/>
  <c r="L53" i="43" s="1"/>
  <c r="H53" i="43"/>
  <c r="I53" i="43" s="1"/>
  <c r="E53" i="43"/>
  <c r="F53" i="43" s="1"/>
  <c r="O52" i="43"/>
  <c r="N52" i="43"/>
  <c r="K52" i="43"/>
  <c r="L52" i="43" s="1"/>
  <c r="I52" i="43"/>
  <c r="H52" i="43"/>
  <c r="E52" i="43"/>
  <c r="F52" i="43" s="1"/>
  <c r="N51" i="43"/>
  <c r="O51" i="43" s="1"/>
  <c r="L51" i="43"/>
  <c r="K51" i="43"/>
  <c r="H51" i="43"/>
  <c r="I51" i="43" s="1"/>
  <c r="E51" i="43"/>
  <c r="F51" i="43" s="1"/>
  <c r="O50" i="43"/>
  <c r="N50" i="43"/>
  <c r="L50" i="43"/>
  <c r="K50" i="43"/>
  <c r="H50" i="43"/>
  <c r="I50" i="43" s="1"/>
  <c r="E50" i="43"/>
  <c r="F50" i="43" s="1"/>
  <c r="N49" i="43"/>
  <c r="O49" i="43" s="1"/>
  <c r="L49" i="43"/>
  <c r="K49" i="43"/>
  <c r="H49" i="43"/>
  <c r="I49" i="43" s="1"/>
  <c r="E49" i="43"/>
  <c r="F49" i="43" s="1"/>
  <c r="O48" i="43"/>
  <c r="N48" i="43"/>
  <c r="L48" i="43"/>
  <c r="K48" i="43"/>
  <c r="H48" i="43"/>
  <c r="I48" i="43" s="1"/>
  <c r="E48" i="43"/>
  <c r="F48" i="43" s="1"/>
  <c r="N47" i="43"/>
  <c r="O47" i="43" s="1"/>
  <c r="L47" i="43"/>
  <c r="K47" i="43"/>
  <c r="H47" i="43"/>
  <c r="I47" i="43" s="1"/>
  <c r="E47" i="43"/>
  <c r="F47" i="43" s="1"/>
  <c r="O46" i="43"/>
  <c r="N46" i="43"/>
  <c r="L46" i="43"/>
  <c r="K46" i="43"/>
  <c r="H46" i="43"/>
  <c r="I46" i="43" s="1"/>
  <c r="E46" i="43"/>
  <c r="F46" i="43" s="1"/>
  <c r="N45" i="43"/>
  <c r="O45" i="43" s="1"/>
  <c r="L45" i="43"/>
  <c r="K45" i="43"/>
  <c r="H45" i="43"/>
  <c r="I45" i="43" s="1"/>
  <c r="E45" i="43"/>
  <c r="F45" i="43" s="1"/>
  <c r="O44" i="43"/>
  <c r="N44" i="43"/>
  <c r="L44" i="43"/>
  <c r="K44" i="43"/>
  <c r="H44" i="43"/>
  <c r="H64" i="43" s="1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C29" i="43"/>
  <c r="B29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C28" i="43"/>
  <c r="B28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C27" i="43"/>
  <c r="B27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C26" i="43"/>
  <c r="B26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C25" i="43"/>
  <c r="B25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C21" i="43"/>
  <c r="B21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C20" i="43"/>
  <c r="B20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C19" i="43"/>
  <c r="B19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C18" i="43"/>
  <c r="B18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L196" i="42"/>
  <c r="K196" i="42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O194" i="42"/>
  <c r="N194" i="42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N192" i="42"/>
  <c r="O192" i="42" s="1"/>
  <c r="L192" i="42"/>
  <c r="K192" i="42"/>
  <c r="H192" i="42"/>
  <c r="I192" i="42" s="1"/>
  <c r="F192" i="42"/>
  <c r="E192" i="42"/>
  <c r="O191" i="42"/>
  <c r="N191" i="42"/>
  <c r="K191" i="42"/>
  <c r="L191" i="42" s="1"/>
  <c r="H191" i="42"/>
  <c r="I191" i="42" s="1"/>
  <c r="F191" i="42"/>
  <c r="E191" i="42"/>
  <c r="N190" i="42"/>
  <c r="O190" i="42" s="1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L188" i="42"/>
  <c r="K188" i="42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O186" i="42"/>
  <c r="N186" i="42"/>
  <c r="L186" i="42"/>
  <c r="K186" i="42"/>
  <c r="H186" i="42"/>
  <c r="I186" i="42" s="1"/>
  <c r="F186" i="42"/>
  <c r="E186" i="42"/>
  <c r="N185" i="42"/>
  <c r="O185" i="42" s="1"/>
  <c r="K185" i="42"/>
  <c r="L185" i="42" s="1"/>
  <c r="H185" i="42"/>
  <c r="I185" i="42" s="1"/>
  <c r="F185" i="42"/>
  <c r="E185" i="42"/>
  <c r="N184" i="42"/>
  <c r="O184" i="42" s="1"/>
  <c r="L184" i="42"/>
  <c r="K184" i="42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L180" i="42"/>
  <c r="K180" i="42"/>
  <c r="H180" i="42"/>
  <c r="I180" i="42" s="1"/>
  <c r="F180" i="42"/>
  <c r="E180" i="42"/>
  <c r="N179" i="42"/>
  <c r="K179" i="42"/>
  <c r="H179" i="42"/>
  <c r="H199" i="42" s="1"/>
  <c r="F179" i="42"/>
  <c r="E179" i="42"/>
  <c r="E199" i="42" s="1"/>
  <c r="M177" i="42"/>
  <c r="J177" i="42"/>
  <c r="G177" i="42"/>
  <c r="D177" i="42"/>
  <c r="B177" i="42"/>
  <c r="M176" i="42"/>
  <c r="G176" i="42"/>
  <c r="B172" i="42"/>
  <c r="O171" i="42"/>
  <c r="N171" i="42"/>
  <c r="L171" i="42"/>
  <c r="K171" i="42"/>
  <c r="H171" i="42"/>
  <c r="I171" i="42" s="1"/>
  <c r="E171" i="42"/>
  <c r="F171" i="42" s="1"/>
  <c r="N170" i="42"/>
  <c r="O170" i="42" s="1"/>
  <c r="L170" i="42"/>
  <c r="K170" i="42"/>
  <c r="H170" i="42"/>
  <c r="I170" i="42" s="1"/>
  <c r="E170" i="42"/>
  <c r="F170" i="42" s="1"/>
  <c r="O169" i="42"/>
  <c r="N169" i="42"/>
  <c r="L169" i="42"/>
  <c r="K169" i="42"/>
  <c r="H169" i="42"/>
  <c r="I169" i="42" s="1"/>
  <c r="E169" i="42"/>
  <c r="F169" i="42" s="1"/>
  <c r="N168" i="42"/>
  <c r="O168" i="42" s="1"/>
  <c r="L168" i="42"/>
  <c r="K168" i="42"/>
  <c r="I168" i="42"/>
  <c r="H168" i="42"/>
  <c r="E168" i="42"/>
  <c r="F168" i="42" s="1"/>
  <c r="N167" i="42"/>
  <c r="O167" i="42" s="1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N165" i="42"/>
  <c r="O165" i="42" s="1"/>
  <c r="K165" i="42"/>
  <c r="L165" i="42" s="1"/>
  <c r="H165" i="42"/>
  <c r="I165" i="42" s="1"/>
  <c r="E165" i="42"/>
  <c r="F165" i="42" s="1"/>
  <c r="O164" i="42"/>
  <c r="N164" i="42"/>
  <c r="K164" i="42"/>
  <c r="L164" i="42" s="1"/>
  <c r="I164" i="42"/>
  <c r="H164" i="42"/>
  <c r="E164" i="42"/>
  <c r="F164" i="42" s="1"/>
  <c r="N163" i="42"/>
  <c r="O163" i="42" s="1"/>
  <c r="L163" i="42"/>
  <c r="K163" i="42"/>
  <c r="H163" i="42"/>
  <c r="I163" i="42" s="1"/>
  <c r="E163" i="42"/>
  <c r="F163" i="42" s="1"/>
  <c r="O162" i="42"/>
  <c r="N162" i="42"/>
  <c r="L162" i="42"/>
  <c r="K162" i="42"/>
  <c r="H162" i="42"/>
  <c r="I162" i="42" s="1"/>
  <c r="E162" i="42"/>
  <c r="F162" i="42" s="1"/>
  <c r="N161" i="42"/>
  <c r="O161" i="42" s="1"/>
  <c r="L161" i="42"/>
  <c r="K161" i="42"/>
  <c r="H161" i="42"/>
  <c r="I161" i="42" s="1"/>
  <c r="E161" i="42"/>
  <c r="F161" i="42" s="1"/>
  <c r="O160" i="42"/>
  <c r="N160" i="42"/>
  <c r="L160" i="42"/>
  <c r="K160" i="42"/>
  <c r="I160" i="42"/>
  <c r="H160" i="42"/>
  <c r="E160" i="42"/>
  <c r="F160" i="42" s="1"/>
  <c r="O159" i="42"/>
  <c r="N159" i="42"/>
  <c r="K159" i="42"/>
  <c r="L159" i="42" s="1"/>
  <c r="H159" i="42"/>
  <c r="I159" i="42" s="1"/>
  <c r="E159" i="42"/>
  <c r="F159" i="42" s="1"/>
  <c r="O158" i="42"/>
  <c r="N158" i="42"/>
  <c r="K158" i="42"/>
  <c r="L158" i="42" s="1"/>
  <c r="H158" i="42"/>
  <c r="I158" i="42" s="1"/>
  <c r="E158" i="42"/>
  <c r="F158" i="42" s="1"/>
  <c r="N157" i="42"/>
  <c r="O157" i="42" s="1"/>
  <c r="K157" i="42"/>
  <c r="L157" i="42" s="1"/>
  <c r="H157" i="42"/>
  <c r="I157" i="42" s="1"/>
  <c r="E157" i="42"/>
  <c r="F157" i="42" s="1"/>
  <c r="N156" i="42"/>
  <c r="O156" i="42" s="1"/>
  <c r="K156" i="42"/>
  <c r="L156" i="42" s="1"/>
  <c r="I156" i="42"/>
  <c r="H156" i="42"/>
  <c r="E156" i="42"/>
  <c r="F156" i="42" s="1"/>
  <c r="O155" i="42"/>
  <c r="N155" i="42"/>
  <c r="L155" i="42"/>
  <c r="K155" i="42"/>
  <c r="H155" i="42"/>
  <c r="I155" i="42" s="1"/>
  <c r="E155" i="42"/>
  <c r="F155" i="42" s="1"/>
  <c r="N154" i="42"/>
  <c r="O154" i="42" s="1"/>
  <c r="L154" i="42"/>
  <c r="K154" i="42"/>
  <c r="H154" i="42"/>
  <c r="I154" i="42" s="1"/>
  <c r="E154" i="42"/>
  <c r="F154" i="42" s="1"/>
  <c r="O153" i="42"/>
  <c r="N153" i="42"/>
  <c r="L153" i="42"/>
  <c r="K153" i="42"/>
  <c r="H153" i="42"/>
  <c r="I153" i="42" s="1"/>
  <c r="E153" i="42"/>
  <c r="F153" i="42" s="1"/>
  <c r="N152" i="42"/>
  <c r="N172" i="42" s="1"/>
  <c r="L152" i="42"/>
  <c r="K152" i="42"/>
  <c r="I152" i="42"/>
  <c r="I172" i="42" s="1"/>
  <c r="H152" i="42"/>
  <c r="E152" i="42"/>
  <c r="E172" i="42" s="1"/>
  <c r="M150" i="42"/>
  <c r="J150" i="42"/>
  <c r="G150" i="42"/>
  <c r="D150" i="42"/>
  <c r="B150" i="42"/>
  <c r="M149" i="42"/>
  <c r="G149" i="42"/>
  <c r="B145" i="42"/>
  <c r="N144" i="42"/>
  <c r="O144" i="42" s="1"/>
  <c r="K144" i="42"/>
  <c r="L144" i="42" s="1"/>
  <c r="I144" i="42"/>
  <c r="H144" i="42"/>
  <c r="E144" i="42"/>
  <c r="F144" i="42" s="1"/>
  <c r="N143" i="42"/>
  <c r="O143" i="42" s="1"/>
  <c r="L143" i="42"/>
  <c r="K143" i="42"/>
  <c r="H143" i="42"/>
  <c r="I143" i="42" s="1"/>
  <c r="E143" i="42"/>
  <c r="F143" i="42" s="1"/>
  <c r="N142" i="42"/>
  <c r="O142" i="42" s="1"/>
  <c r="L142" i="42"/>
  <c r="K142" i="42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L140" i="42"/>
  <c r="K140" i="42"/>
  <c r="H140" i="42"/>
  <c r="I140" i="42" s="1"/>
  <c r="F140" i="42"/>
  <c r="E140" i="42"/>
  <c r="N139" i="42"/>
  <c r="O139" i="42" s="1"/>
  <c r="K139" i="42"/>
  <c r="L139" i="42" s="1"/>
  <c r="H139" i="42"/>
  <c r="I139" i="42" s="1"/>
  <c r="F139" i="42"/>
  <c r="E139" i="42"/>
  <c r="N138" i="42"/>
  <c r="O138" i="42" s="1"/>
  <c r="L138" i="42"/>
  <c r="K138" i="42"/>
  <c r="H138" i="42"/>
  <c r="I138" i="42" s="1"/>
  <c r="F138" i="42"/>
  <c r="E138" i="42"/>
  <c r="O137" i="42"/>
  <c r="N137" i="42"/>
  <c r="K137" i="42"/>
  <c r="L137" i="42" s="1"/>
  <c r="H137" i="42"/>
  <c r="I137" i="42" s="1"/>
  <c r="F137" i="42"/>
  <c r="E137" i="42"/>
  <c r="O136" i="42"/>
  <c r="N136" i="42"/>
  <c r="L136" i="42"/>
  <c r="K136" i="42"/>
  <c r="H136" i="42"/>
  <c r="I136" i="42" s="1"/>
  <c r="F136" i="42"/>
  <c r="E136" i="42"/>
  <c r="N135" i="42"/>
  <c r="O135" i="42" s="1"/>
  <c r="K135" i="42"/>
  <c r="L135" i="42" s="1"/>
  <c r="H135" i="42"/>
  <c r="I135" i="42" s="1"/>
  <c r="E135" i="42"/>
  <c r="F135" i="42" s="1"/>
  <c r="O134" i="42"/>
  <c r="N134" i="42"/>
  <c r="K134" i="42"/>
  <c r="L134" i="42" s="1"/>
  <c r="H134" i="42"/>
  <c r="I134" i="42" s="1"/>
  <c r="E134" i="42"/>
  <c r="F134" i="42" s="1"/>
  <c r="N133" i="42"/>
  <c r="O133" i="42" s="1"/>
  <c r="K133" i="42"/>
  <c r="L133" i="42" s="1"/>
  <c r="I133" i="42"/>
  <c r="H133" i="42"/>
  <c r="E133" i="42"/>
  <c r="F133" i="42" s="1"/>
  <c r="N132" i="42"/>
  <c r="O132" i="42" s="1"/>
  <c r="L132" i="42"/>
  <c r="K132" i="42"/>
  <c r="H132" i="42"/>
  <c r="I132" i="42" s="1"/>
  <c r="E132" i="42"/>
  <c r="F132" i="42" s="1"/>
  <c r="N131" i="42"/>
  <c r="O131" i="42" s="1"/>
  <c r="L131" i="42"/>
  <c r="K131" i="42"/>
  <c r="H131" i="42"/>
  <c r="I131" i="42" s="1"/>
  <c r="E131" i="42"/>
  <c r="F131" i="42" s="1"/>
  <c r="N130" i="42"/>
  <c r="O130" i="42" s="1"/>
  <c r="L130" i="42"/>
  <c r="K130" i="42"/>
  <c r="H130" i="42"/>
  <c r="I130" i="42" s="1"/>
  <c r="E130" i="42"/>
  <c r="F130" i="42" s="1"/>
  <c r="N129" i="42"/>
  <c r="O129" i="42" s="1"/>
  <c r="L129" i="42"/>
  <c r="K129" i="42"/>
  <c r="I129" i="42"/>
  <c r="H129" i="42"/>
  <c r="E129" i="42"/>
  <c r="F129" i="42" s="1"/>
  <c r="O128" i="42"/>
  <c r="N128" i="42"/>
  <c r="K128" i="42"/>
  <c r="L128" i="42" s="1"/>
  <c r="H128" i="42"/>
  <c r="I128" i="42" s="1"/>
  <c r="E128" i="42"/>
  <c r="F128" i="42" s="1"/>
  <c r="N127" i="42"/>
  <c r="O127" i="42" s="1"/>
  <c r="K127" i="42"/>
  <c r="L127" i="42" s="1"/>
  <c r="H127" i="42"/>
  <c r="I127" i="42" s="1"/>
  <c r="E127" i="42"/>
  <c r="F127" i="42" s="1"/>
  <c r="O126" i="42"/>
  <c r="N126" i="42"/>
  <c r="K126" i="42"/>
  <c r="L126" i="42" s="1"/>
  <c r="I126" i="42"/>
  <c r="H126" i="42"/>
  <c r="E126" i="42"/>
  <c r="F126" i="42" s="1"/>
  <c r="O125" i="42"/>
  <c r="N125" i="42"/>
  <c r="L125" i="42"/>
  <c r="K125" i="42"/>
  <c r="I125" i="42"/>
  <c r="I145" i="42" s="1"/>
  <c r="H125" i="42"/>
  <c r="E125" i="42"/>
  <c r="E145" i="42" s="1"/>
  <c r="M123" i="42"/>
  <c r="J123" i="42"/>
  <c r="G123" i="42"/>
  <c r="D123" i="42"/>
  <c r="B123" i="42"/>
  <c r="M122" i="42"/>
  <c r="G122" i="42"/>
  <c r="B118" i="42"/>
  <c r="N117" i="42"/>
  <c r="O117" i="42" s="1"/>
  <c r="K117" i="42"/>
  <c r="L117" i="42" s="1"/>
  <c r="H117" i="42"/>
  <c r="I117" i="42" s="1"/>
  <c r="E117" i="42"/>
  <c r="F117" i="42" s="1"/>
  <c r="O116" i="42"/>
  <c r="N116" i="42"/>
  <c r="K116" i="42"/>
  <c r="L116" i="42" s="1"/>
  <c r="H116" i="42"/>
  <c r="I116" i="42" s="1"/>
  <c r="E116" i="42"/>
  <c r="F116" i="42" s="1"/>
  <c r="O115" i="42"/>
  <c r="N115" i="42"/>
  <c r="K115" i="42"/>
  <c r="L115" i="42" s="1"/>
  <c r="H115" i="42"/>
  <c r="I115" i="42" s="1"/>
  <c r="E115" i="42"/>
  <c r="F115" i="42" s="1"/>
  <c r="N114" i="42"/>
  <c r="O114" i="42" s="1"/>
  <c r="K114" i="42"/>
  <c r="L114" i="42" s="1"/>
  <c r="I114" i="42"/>
  <c r="H114" i="42"/>
  <c r="E114" i="42"/>
  <c r="F114" i="42" s="1"/>
  <c r="O113" i="42"/>
  <c r="N113" i="42"/>
  <c r="L113" i="42"/>
  <c r="K113" i="42"/>
  <c r="H113" i="42"/>
  <c r="I113" i="42" s="1"/>
  <c r="E113" i="42"/>
  <c r="F113" i="42" s="1"/>
  <c r="N112" i="42"/>
  <c r="O112" i="42" s="1"/>
  <c r="L112" i="42"/>
  <c r="K112" i="42"/>
  <c r="H112" i="42"/>
  <c r="I112" i="42" s="1"/>
  <c r="E112" i="42"/>
  <c r="F112" i="42" s="1"/>
  <c r="O111" i="42"/>
  <c r="N111" i="42"/>
  <c r="L111" i="42"/>
  <c r="K111" i="42"/>
  <c r="H111" i="42"/>
  <c r="I111" i="42" s="1"/>
  <c r="E111" i="42"/>
  <c r="F111" i="42" s="1"/>
  <c r="N110" i="42"/>
  <c r="O110" i="42" s="1"/>
  <c r="L110" i="42"/>
  <c r="K110" i="42"/>
  <c r="I110" i="42"/>
  <c r="H110" i="42"/>
  <c r="E110" i="42"/>
  <c r="F110" i="42" s="1"/>
  <c r="N109" i="42"/>
  <c r="O109" i="42" s="1"/>
  <c r="K109" i="42"/>
  <c r="L109" i="42" s="1"/>
  <c r="H109" i="42"/>
  <c r="I109" i="42" s="1"/>
  <c r="E109" i="42"/>
  <c r="F109" i="42" s="1"/>
  <c r="N108" i="42"/>
  <c r="O108" i="42" s="1"/>
  <c r="K108" i="42"/>
  <c r="L108" i="42" s="1"/>
  <c r="H108" i="42"/>
  <c r="I108" i="42" s="1"/>
  <c r="E108" i="42"/>
  <c r="F108" i="42" s="1"/>
  <c r="N107" i="42"/>
  <c r="O107" i="42" s="1"/>
  <c r="K107" i="42"/>
  <c r="L107" i="42" s="1"/>
  <c r="H107" i="42"/>
  <c r="I107" i="42" s="1"/>
  <c r="E107" i="42"/>
  <c r="F107" i="42" s="1"/>
  <c r="O106" i="42"/>
  <c r="N106" i="42"/>
  <c r="K106" i="42"/>
  <c r="L106" i="42" s="1"/>
  <c r="I106" i="42"/>
  <c r="H106" i="42"/>
  <c r="E106" i="42"/>
  <c r="F106" i="42" s="1"/>
  <c r="N105" i="42"/>
  <c r="O105" i="42" s="1"/>
  <c r="L105" i="42"/>
  <c r="K105" i="42"/>
  <c r="H105" i="42"/>
  <c r="I105" i="42" s="1"/>
  <c r="E105" i="42"/>
  <c r="F105" i="42" s="1"/>
  <c r="O104" i="42"/>
  <c r="N104" i="42"/>
  <c r="L104" i="42"/>
  <c r="K104" i="42"/>
  <c r="H104" i="42"/>
  <c r="I104" i="42" s="1"/>
  <c r="E104" i="42"/>
  <c r="F104" i="42" s="1"/>
  <c r="N103" i="42"/>
  <c r="O103" i="42" s="1"/>
  <c r="L103" i="42"/>
  <c r="K103" i="42"/>
  <c r="H103" i="42"/>
  <c r="I103" i="42" s="1"/>
  <c r="E103" i="42"/>
  <c r="F103" i="42" s="1"/>
  <c r="O102" i="42"/>
  <c r="N102" i="42"/>
  <c r="L102" i="42"/>
  <c r="K102" i="42"/>
  <c r="I102" i="42"/>
  <c r="H102" i="42"/>
  <c r="E102" i="42"/>
  <c r="F102" i="42" s="1"/>
  <c r="N101" i="42"/>
  <c r="O101" i="42" s="1"/>
  <c r="K101" i="42"/>
  <c r="L101" i="42" s="1"/>
  <c r="H101" i="42"/>
  <c r="I101" i="42" s="1"/>
  <c r="E101" i="42"/>
  <c r="F101" i="42" s="1"/>
  <c r="O100" i="42"/>
  <c r="N100" i="42"/>
  <c r="K100" i="42"/>
  <c r="L100" i="42" s="1"/>
  <c r="H100" i="42"/>
  <c r="I100" i="42" s="1"/>
  <c r="E100" i="42"/>
  <c r="F100" i="42" s="1"/>
  <c r="O99" i="42"/>
  <c r="N99" i="42"/>
  <c r="K99" i="42"/>
  <c r="L99" i="42" s="1"/>
  <c r="H99" i="42"/>
  <c r="I99" i="42" s="1"/>
  <c r="E99" i="42"/>
  <c r="F99" i="42" s="1"/>
  <c r="N98" i="42"/>
  <c r="K98" i="42"/>
  <c r="K118" i="42" s="1"/>
  <c r="I98" i="42"/>
  <c r="H98" i="42"/>
  <c r="E98" i="42"/>
  <c r="E118" i="42" s="1"/>
  <c r="M96" i="42"/>
  <c r="J96" i="42"/>
  <c r="G96" i="42"/>
  <c r="D96" i="42"/>
  <c r="B96" i="42"/>
  <c r="M95" i="42"/>
  <c r="G95" i="42"/>
  <c r="B91" i="42"/>
  <c r="O90" i="42"/>
  <c r="N90" i="42"/>
  <c r="K90" i="42"/>
  <c r="L90" i="42" s="1"/>
  <c r="L36" i="42" s="1"/>
  <c r="I90" i="42"/>
  <c r="I36" i="42" s="1"/>
  <c r="H90" i="42"/>
  <c r="E90" i="42"/>
  <c r="E36" i="42" s="1"/>
  <c r="N89" i="42"/>
  <c r="O89" i="42" s="1"/>
  <c r="O35" i="42" s="1"/>
  <c r="K89" i="42"/>
  <c r="L89" i="42" s="1"/>
  <c r="L35" i="42" s="1"/>
  <c r="H89" i="42"/>
  <c r="H35" i="42" s="1"/>
  <c r="E89" i="42"/>
  <c r="F89" i="42" s="1"/>
  <c r="F35" i="42" s="1"/>
  <c r="N88" i="42"/>
  <c r="N34" i="42" s="1"/>
  <c r="K88" i="42"/>
  <c r="L88" i="42" s="1"/>
  <c r="L34" i="42" s="1"/>
  <c r="I88" i="42"/>
  <c r="H88" i="42"/>
  <c r="E88" i="42"/>
  <c r="E34" i="42" s="1"/>
  <c r="O87" i="42"/>
  <c r="N87" i="42"/>
  <c r="K87" i="42"/>
  <c r="L87" i="42" s="1"/>
  <c r="L33" i="42" s="1"/>
  <c r="H87" i="42"/>
  <c r="I87" i="42" s="1"/>
  <c r="I33" i="42" s="1"/>
  <c r="E87" i="42"/>
  <c r="F87" i="42" s="1"/>
  <c r="F33" i="42" s="1"/>
  <c r="N86" i="42"/>
  <c r="O86" i="42" s="1"/>
  <c r="O32" i="42" s="1"/>
  <c r="L86" i="42"/>
  <c r="K86" i="42"/>
  <c r="I86" i="42"/>
  <c r="I32" i="42" s="1"/>
  <c r="H86" i="42"/>
  <c r="E86" i="42"/>
  <c r="F86" i="42" s="1"/>
  <c r="F32" i="42" s="1"/>
  <c r="O85" i="42"/>
  <c r="N85" i="42"/>
  <c r="K85" i="42"/>
  <c r="L85" i="42" s="1"/>
  <c r="L31" i="42" s="1"/>
  <c r="H85" i="42"/>
  <c r="H31" i="42" s="1"/>
  <c r="E85" i="42"/>
  <c r="F85" i="42" s="1"/>
  <c r="F31" i="42" s="1"/>
  <c r="N84" i="42"/>
  <c r="O84" i="42" s="1"/>
  <c r="O30" i="42" s="1"/>
  <c r="K84" i="42"/>
  <c r="L84" i="42" s="1"/>
  <c r="L30" i="42" s="1"/>
  <c r="I84" i="42"/>
  <c r="H84" i="42"/>
  <c r="E84" i="42"/>
  <c r="F84" i="42" s="1"/>
  <c r="F30" i="42" s="1"/>
  <c r="O83" i="42"/>
  <c r="N83" i="42"/>
  <c r="L83" i="42"/>
  <c r="K83" i="42"/>
  <c r="H83" i="42"/>
  <c r="I83" i="42" s="1"/>
  <c r="I29" i="42" s="1"/>
  <c r="E83" i="42"/>
  <c r="F83" i="42" s="1"/>
  <c r="F29" i="42" s="1"/>
  <c r="N82" i="42"/>
  <c r="O82" i="42" s="1"/>
  <c r="O28" i="42" s="1"/>
  <c r="K82" i="42"/>
  <c r="L82" i="42" s="1"/>
  <c r="L28" i="42" s="1"/>
  <c r="I82" i="42"/>
  <c r="H82" i="42"/>
  <c r="E82" i="42"/>
  <c r="F82" i="42" s="1"/>
  <c r="F28" i="42" s="1"/>
  <c r="O81" i="42"/>
  <c r="N81" i="42"/>
  <c r="K81" i="42"/>
  <c r="L81" i="42" s="1"/>
  <c r="L27" i="42" s="1"/>
  <c r="H81" i="42"/>
  <c r="I81" i="42" s="1"/>
  <c r="I27" i="42" s="1"/>
  <c r="E81" i="42"/>
  <c r="F81" i="42" s="1"/>
  <c r="F27" i="42" s="1"/>
  <c r="O80" i="42"/>
  <c r="N80" i="42"/>
  <c r="K80" i="42"/>
  <c r="L80" i="42" s="1"/>
  <c r="L26" i="42" s="1"/>
  <c r="I80" i="42"/>
  <c r="H80" i="42"/>
  <c r="E80" i="42"/>
  <c r="F80" i="42" s="1"/>
  <c r="F26" i="42" s="1"/>
  <c r="N79" i="42"/>
  <c r="O79" i="42" s="1"/>
  <c r="O25" i="42" s="1"/>
  <c r="K79" i="42"/>
  <c r="L79" i="42" s="1"/>
  <c r="L25" i="42" s="1"/>
  <c r="H79" i="42"/>
  <c r="I79" i="42" s="1"/>
  <c r="I25" i="42" s="1"/>
  <c r="E79" i="42"/>
  <c r="F79" i="42" s="1"/>
  <c r="F25" i="42" s="1"/>
  <c r="O78" i="42"/>
  <c r="N78" i="42"/>
  <c r="L78" i="42"/>
  <c r="K78" i="42"/>
  <c r="I78" i="42"/>
  <c r="H78" i="42"/>
  <c r="E78" i="42"/>
  <c r="F78" i="42" s="1"/>
  <c r="F24" i="42" s="1"/>
  <c r="N77" i="42"/>
  <c r="O77" i="42" s="1"/>
  <c r="O23" i="42" s="1"/>
  <c r="K77" i="42"/>
  <c r="L77" i="42" s="1"/>
  <c r="L23" i="42" s="1"/>
  <c r="H77" i="42"/>
  <c r="I77" i="42" s="1"/>
  <c r="I23" i="42" s="1"/>
  <c r="E77" i="42"/>
  <c r="F77" i="42" s="1"/>
  <c r="F23" i="42" s="1"/>
  <c r="O76" i="42"/>
  <c r="N76" i="42"/>
  <c r="K76" i="42"/>
  <c r="L76" i="42" s="1"/>
  <c r="L22" i="42" s="1"/>
  <c r="I76" i="42"/>
  <c r="H76" i="42"/>
  <c r="E76" i="42"/>
  <c r="F76" i="42" s="1"/>
  <c r="F22" i="42" s="1"/>
  <c r="N75" i="42"/>
  <c r="O75" i="42" s="1"/>
  <c r="O21" i="42" s="1"/>
  <c r="L75" i="42"/>
  <c r="K75" i="42"/>
  <c r="H75" i="42"/>
  <c r="I75" i="42" s="1"/>
  <c r="I21" i="42" s="1"/>
  <c r="E75" i="42"/>
  <c r="F75" i="42" s="1"/>
  <c r="F21" i="42" s="1"/>
  <c r="O74" i="42"/>
  <c r="N74" i="42"/>
  <c r="K74" i="42"/>
  <c r="L74" i="42" s="1"/>
  <c r="L20" i="42" s="1"/>
  <c r="I74" i="42"/>
  <c r="H74" i="42"/>
  <c r="E74" i="42"/>
  <c r="F74" i="42" s="1"/>
  <c r="F20" i="42" s="1"/>
  <c r="N73" i="42"/>
  <c r="O73" i="42" s="1"/>
  <c r="O19" i="42" s="1"/>
  <c r="K73" i="42"/>
  <c r="L73" i="42" s="1"/>
  <c r="L19" i="42" s="1"/>
  <c r="H73" i="42"/>
  <c r="I73" i="42" s="1"/>
  <c r="I19" i="42" s="1"/>
  <c r="E73" i="42"/>
  <c r="F73" i="42" s="1"/>
  <c r="F19" i="42" s="1"/>
  <c r="N72" i="42"/>
  <c r="O72" i="42" s="1"/>
  <c r="O18" i="42" s="1"/>
  <c r="K72" i="42"/>
  <c r="L72" i="42" s="1"/>
  <c r="L18" i="42" s="1"/>
  <c r="I72" i="42"/>
  <c r="H72" i="42"/>
  <c r="E72" i="42"/>
  <c r="F72" i="42" s="1"/>
  <c r="F18" i="42" s="1"/>
  <c r="N71" i="42"/>
  <c r="K71" i="42"/>
  <c r="H71" i="42"/>
  <c r="E71" i="42"/>
  <c r="E91" i="42" s="1"/>
  <c r="M69" i="42"/>
  <c r="J69" i="42"/>
  <c r="G69" i="42"/>
  <c r="D69" i="42"/>
  <c r="B69" i="42"/>
  <c r="M68" i="42"/>
  <c r="G68" i="42"/>
  <c r="B64" i="42"/>
  <c r="N63" i="42"/>
  <c r="O63" i="42" s="1"/>
  <c r="L63" i="42"/>
  <c r="K63" i="42"/>
  <c r="H63" i="42"/>
  <c r="I63" i="42" s="1"/>
  <c r="E63" i="42"/>
  <c r="F63" i="42" s="1"/>
  <c r="O62" i="42"/>
  <c r="N62" i="42"/>
  <c r="K62" i="42"/>
  <c r="L62" i="42" s="1"/>
  <c r="H62" i="42"/>
  <c r="I62" i="42" s="1"/>
  <c r="E62" i="42"/>
  <c r="F62" i="42" s="1"/>
  <c r="N61" i="42"/>
  <c r="O61" i="42" s="1"/>
  <c r="L61" i="42"/>
  <c r="K61" i="42"/>
  <c r="I61" i="42"/>
  <c r="H61" i="42"/>
  <c r="E61" i="42"/>
  <c r="F61" i="42" s="1"/>
  <c r="O60" i="42"/>
  <c r="N60" i="42"/>
  <c r="L60" i="42"/>
  <c r="K60" i="42"/>
  <c r="I60" i="42"/>
  <c r="H60" i="42"/>
  <c r="E60" i="42"/>
  <c r="F60" i="42" s="1"/>
  <c r="N59" i="42"/>
  <c r="O59" i="42" s="1"/>
  <c r="K59" i="42"/>
  <c r="L59" i="42" s="1"/>
  <c r="H59" i="42"/>
  <c r="I59" i="42" s="1"/>
  <c r="E59" i="42"/>
  <c r="F59" i="42" s="1"/>
  <c r="O58" i="42"/>
  <c r="N58" i="42"/>
  <c r="L58" i="42"/>
  <c r="K58" i="42"/>
  <c r="H58" i="42"/>
  <c r="I58" i="42" s="1"/>
  <c r="E58" i="42"/>
  <c r="F58" i="42" s="1"/>
  <c r="N57" i="42"/>
  <c r="O57" i="42" s="1"/>
  <c r="K57" i="42"/>
  <c r="L57" i="42" s="1"/>
  <c r="I57" i="42"/>
  <c r="H57" i="42"/>
  <c r="E57" i="42"/>
  <c r="F57" i="42" s="1"/>
  <c r="O56" i="42"/>
  <c r="N56" i="42"/>
  <c r="K56" i="42"/>
  <c r="L56" i="42" s="1"/>
  <c r="I56" i="42"/>
  <c r="H56" i="42"/>
  <c r="E56" i="42"/>
  <c r="F56" i="42" s="1"/>
  <c r="N55" i="42"/>
  <c r="O55" i="42" s="1"/>
  <c r="L55" i="42"/>
  <c r="K55" i="42"/>
  <c r="H55" i="42"/>
  <c r="I55" i="42" s="1"/>
  <c r="E55" i="42"/>
  <c r="F55" i="42" s="1"/>
  <c r="O54" i="42"/>
  <c r="N54" i="42"/>
  <c r="K54" i="42"/>
  <c r="L54" i="42" s="1"/>
  <c r="H54" i="42"/>
  <c r="I54" i="42" s="1"/>
  <c r="E54" i="42"/>
  <c r="F54" i="42" s="1"/>
  <c r="N53" i="42"/>
  <c r="O53" i="42" s="1"/>
  <c r="L53" i="42"/>
  <c r="K53" i="42"/>
  <c r="I53" i="42"/>
  <c r="H53" i="42"/>
  <c r="E53" i="42"/>
  <c r="F53" i="42" s="1"/>
  <c r="O52" i="42"/>
  <c r="N52" i="42"/>
  <c r="L52" i="42"/>
  <c r="K52" i="42"/>
  <c r="I52" i="42"/>
  <c r="H52" i="42"/>
  <c r="E52" i="42"/>
  <c r="F52" i="42" s="1"/>
  <c r="N51" i="42"/>
  <c r="O51" i="42" s="1"/>
  <c r="K51" i="42"/>
  <c r="L51" i="42" s="1"/>
  <c r="I51" i="42"/>
  <c r="H51" i="42"/>
  <c r="E51" i="42"/>
  <c r="F51" i="42" s="1"/>
  <c r="N50" i="42"/>
  <c r="O50" i="42" s="1"/>
  <c r="K50" i="42"/>
  <c r="L50" i="42" s="1"/>
  <c r="H50" i="42"/>
  <c r="I50" i="42" s="1"/>
  <c r="E50" i="42"/>
  <c r="F50" i="42" s="1"/>
  <c r="N49" i="42"/>
  <c r="O49" i="42" s="1"/>
  <c r="L49" i="42"/>
  <c r="K49" i="42"/>
  <c r="I49" i="42"/>
  <c r="H49" i="42"/>
  <c r="E49" i="42"/>
  <c r="F49" i="42" s="1"/>
  <c r="N48" i="42"/>
  <c r="O48" i="42" s="1"/>
  <c r="K48" i="42"/>
  <c r="L48" i="42" s="1"/>
  <c r="I48" i="42"/>
  <c r="H48" i="42"/>
  <c r="E48" i="42"/>
  <c r="F48" i="42" s="1"/>
  <c r="N47" i="42"/>
  <c r="O47" i="42" s="1"/>
  <c r="K47" i="42"/>
  <c r="L47" i="42" s="1"/>
  <c r="I47" i="42"/>
  <c r="H47" i="42"/>
  <c r="E47" i="42"/>
  <c r="F47" i="42" s="1"/>
  <c r="N46" i="42"/>
  <c r="O46" i="42" s="1"/>
  <c r="L46" i="42"/>
  <c r="K46" i="42"/>
  <c r="H46" i="42"/>
  <c r="I46" i="42" s="1"/>
  <c r="E46" i="42"/>
  <c r="F46" i="42" s="1"/>
  <c r="N45" i="42"/>
  <c r="O45" i="42" s="1"/>
  <c r="K45" i="42"/>
  <c r="L45" i="42" s="1"/>
  <c r="I45" i="42"/>
  <c r="H45" i="42"/>
  <c r="E45" i="42"/>
  <c r="F45" i="42" s="1"/>
  <c r="N44" i="42"/>
  <c r="K44" i="42"/>
  <c r="I44" i="42"/>
  <c r="H44" i="42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K36" i="42"/>
  <c r="J36" i="42"/>
  <c r="H36" i="42"/>
  <c r="G36" i="42"/>
  <c r="D36" i="42"/>
  <c r="C36" i="42"/>
  <c r="B36" i="42"/>
  <c r="N35" i="42"/>
  <c r="M35" i="42"/>
  <c r="K35" i="42"/>
  <c r="J35" i="42"/>
  <c r="G35" i="42"/>
  <c r="E35" i="42"/>
  <c r="D35" i="42"/>
  <c r="C35" i="42"/>
  <c r="B35" i="42"/>
  <c r="M34" i="42"/>
  <c r="K34" i="42"/>
  <c r="J34" i="42"/>
  <c r="I34" i="42"/>
  <c r="H34" i="42"/>
  <c r="G34" i="42"/>
  <c r="D34" i="42"/>
  <c r="C34" i="42"/>
  <c r="B34" i="42"/>
  <c r="O33" i="42"/>
  <c r="N33" i="42"/>
  <c r="M33" i="42"/>
  <c r="K33" i="42"/>
  <c r="J33" i="42"/>
  <c r="H33" i="42"/>
  <c r="G33" i="42"/>
  <c r="E33" i="42"/>
  <c r="D33" i="42"/>
  <c r="C33" i="42"/>
  <c r="B33" i="42"/>
  <c r="N32" i="42"/>
  <c r="M32" i="42"/>
  <c r="L32" i="42"/>
  <c r="K32" i="42"/>
  <c r="J32" i="42"/>
  <c r="H32" i="42"/>
  <c r="G32" i="42"/>
  <c r="E32" i="42"/>
  <c r="D32" i="42"/>
  <c r="C32" i="42"/>
  <c r="B32" i="42"/>
  <c r="O31" i="42"/>
  <c r="N31" i="42"/>
  <c r="M31" i="42"/>
  <c r="K31" i="42"/>
  <c r="J31" i="42"/>
  <c r="G31" i="42"/>
  <c r="E31" i="42"/>
  <c r="D31" i="42"/>
  <c r="C31" i="42"/>
  <c r="B31" i="42"/>
  <c r="N30" i="42"/>
  <c r="M30" i="42"/>
  <c r="K30" i="42"/>
  <c r="J30" i="42"/>
  <c r="I30" i="42"/>
  <c r="H30" i="42"/>
  <c r="G30" i="42"/>
  <c r="E30" i="42"/>
  <c r="D30" i="42"/>
  <c r="C30" i="42"/>
  <c r="B30" i="42"/>
  <c r="O29" i="42"/>
  <c r="N29" i="42"/>
  <c r="M29" i="42"/>
  <c r="L29" i="42"/>
  <c r="K29" i="42"/>
  <c r="J29" i="42"/>
  <c r="H29" i="42"/>
  <c r="G29" i="42"/>
  <c r="E29" i="42"/>
  <c r="D29" i="42"/>
  <c r="C29" i="42"/>
  <c r="B29" i="42"/>
  <c r="N28" i="42"/>
  <c r="M28" i="42"/>
  <c r="K28" i="42"/>
  <c r="J28" i="42"/>
  <c r="I28" i="42"/>
  <c r="H28" i="42"/>
  <c r="G28" i="42"/>
  <c r="E28" i="42"/>
  <c r="D28" i="42"/>
  <c r="C28" i="42"/>
  <c r="B28" i="42"/>
  <c r="O27" i="42"/>
  <c r="N27" i="42"/>
  <c r="M27" i="42"/>
  <c r="K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E26" i="42"/>
  <c r="D26" i="42"/>
  <c r="C26" i="42"/>
  <c r="B26" i="42"/>
  <c r="N25" i="42"/>
  <c r="M25" i="42"/>
  <c r="K25" i="42"/>
  <c r="J25" i="42"/>
  <c r="H25" i="42"/>
  <c r="G25" i="42"/>
  <c r="E25" i="42"/>
  <c r="D25" i="42"/>
  <c r="C25" i="42"/>
  <c r="B25" i="42"/>
  <c r="O24" i="42"/>
  <c r="N24" i="42"/>
  <c r="M24" i="42"/>
  <c r="L24" i="42"/>
  <c r="K24" i="42"/>
  <c r="J24" i="42"/>
  <c r="I24" i="42"/>
  <c r="H24" i="42"/>
  <c r="G24" i="42"/>
  <c r="E24" i="42"/>
  <c r="D24" i="42"/>
  <c r="C24" i="42"/>
  <c r="B24" i="42"/>
  <c r="N23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I22" i="42"/>
  <c r="H22" i="42"/>
  <c r="G22" i="42"/>
  <c r="E22" i="42"/>
  <c r="D22" i="42"/>
  <c r="C22" i="42"/>
  <c r="B22" i="42"/>
  <c r="N21" i="42"/>
  <c r="M21" i="42"/>
  <c r="L21" i="42"/>
  <c r="K21" i="42"/>
  <c r="J21" i="42"/>
  <c r="H21" i="42"/>
  <c r="G21" i="42"/>
  <c r="E21" i="42"/>
  <c r="D21" i="42"/>
  <c r="C21" i="42"/>
  <c r="B21" i="42"/>
  <c r="O20" i="42"/>
  <c r="N20" i="42"/>
  <c r="M20" i="42"/>
  <c r="K20" i="42"/>
  <c r="J20" i="42"/>
  <c r="I20" i="42"/>
  <c r="H20" i="42"/>
  <c r="G20" i="42"/>
  <c r="E20" i="42"/>
  <c r="D20" i="42"/>
  <c r="C20" i="42"/>
  <c r="B20" i="42"/>
  <c r="N19" i="42"/>
  <c r="M19" i="42"/>
  <c r="K19" i="42"/>
  <c r="J19" i="42"/>
  <c r="H19" i="42"/>
  <c r="G19" i="42"/>
  <c r="E19" i="42"/>
  <c r="D19" i="42"/>
  <c r="C19" i="42"/>
  <c r="B19" i="42"/>
  <c r="N18" i="42"/>
  <c r="M18" i="42"/>
  <c r="K18" i="42"/>
  <c r="J18" i="42"/>
  <c r="I18" i="42"/>
  <c r="H18" i="42"/>
  <c r="G18" i="42"/>
  <c r="E18" i="42"/>
  <c r="D18" i="42"/>
  <c r="C18" i="42"/>
  <c r="B18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O198" i="41"/>
  <c r="N198" i="41"/>
  <c r="L198" i="41"/>
  <c r="K198" i="41"/>
  <c r="H198" i="41"/>
  <c r="I198" i="41" s="1"/>
  <c r="F198" i="41"/>
  <c r="E198" i="41"/>
  <c r="O197" i="41"/>
  <c r="N197" i="41"/>
  <c r="L197" i="41"/>
  <c r="K197" i="41"/>
  <c r="I197" i="41"/>
  <c r="H197" i="41"/>
  <c r="F197" i="41"/>
  <c r="E197" i="41"/>
  <c r="N196" i="41"/>
  <c r="O196" i="41" s="1"/>
  <c r="K196" i="41"/>
  <c r="L196" i="41" s="1"/>
  <c r="I196" i="41"/>
  <c r="H196" i="41"/>
  <c r="F196" i="41"/>
  <c r="E196" i="41"/>
  <c r="O195" i="41"/>
  <c r="N195" i="41"/>
  <c r="L195" i="41"/>
  <c r="K195" i="41"/>
  <c r="I195" i="41"/>
  <c r="H195" i="41"/>
  <c r="F195" i="41"/>
  <c r="E195" i="41"/>
  <c r="O194" i="41"/>
  <c r="N194" i="41"/>
  <c r="L194" i="41"/>
  <c r="K194" i="41"/>
  <c r="I194" i="41"/>
  <c r="H194" i="41"/>
  <c r="F194" i="41"/>
  <c r="E194" i="41"/>
  <c r="O193" i="41"/>
  <c r="N193" i="41"/>
  <c r="L193" i="41"/>
  <c r="K193" i="41"/>
  <c r="I193" i="41"/>
  <c r="H193" i="41"/>
  <c r="F193" i="41"/>
  <c r="E193" i="41"/>
  <c r="N192" i="41"/>
  <c r="O192" i="41" s="1"/>
  <c r="K192" i="41"/>
  <c r="L192" i="41" s="1"/>
  <c r="I192" i="41"/>
  <c r="H192" i="41"/>
  <c r="F192" i="41"/>
  <c r="E192" i="41"/>
  <c r="N191" i="41"/>
  <c r="O191" i="41" s="1"/>
  <c r="K191" i="41"/>
  <c r="L191" i="41" s="1"/>
  <c r="I191" i="41"/>
  <c r="H191" i="41"/>
  <c r="F191" i="41"/>
  <c r="E191" i="41"/>
  <c r="O190" i="41"/>
  <c r="N190" i="41"/>
  <c r="K190" i="41"/>
  <c r="L190" i="41" s="1"/>
  <c r="I190" i="41"/>
  <c r="H190" i="41"/>
  <c r="F190" i="41"/>
  <c r="E190" i="41"/>
  <c r="N189" i="41"/>
  <c r="O189" i="41" s="1"/>
  <c r="K189" i="41"/>
  <c r="L189" i="41" s="1"/>
  <c r="I189" i="41"/>
  <c r="H189" i="41"/>
  <c r="F189" i="41"/>
  <c r="E189" i="41"/>
  <c r="N188" i="41"/>
  <c r="O188" i="41" s="1"/>
  <c r="K188" i="41"/>
  <c r="L188" i="41" s="1"/>
  <c r="I188" i="41"/>
  <c r="H188" i="41"/>
  <c r="F188" i="41"/>
  <c r="E188" i="41"/>
  <c r="N187" i="41"/>
  <c r="O187" i="41" s="1"/>
  <c r="K187" i="41"/>
  <c r="L187" i="41" s="1"/>
  <c r="I187" i="41"/>
  <c r="H187" i="41"/>
  <c r="F187" i="41"/>
  <c r="E187" i="41"/>
  <c r="O186" i="41"/>
  <c r="N186" i="41"/>
  <c r="L186" i="41"/>
  <c r="K186" i="41"/>
  <c r="I186" i="41"/>
  <c r="H186" i="41"/>
  <c r="F186" i="41"/>
  <c r="E186" i="41"/>
  <c r="O185" i="41"/>
  <c r="N185" i="41"/>
  <c r="K185" i="41"/>
  <c r="L185" i="41" s="1"/>
  <c r="I185" i="41"/>
  <c r="H185" i="41"/>
  <c r="F185" i="41"/>
  <c r="E185" i="41"/>
  <c r="N184" i="41"/>
  <c r="O184" i="41" s="1"/>
  <c r="K184" i="41"/>
  <c r="L184" i="41" s="1"/>
  <c r="I184" i="41"/>
  <c r="H184" i="41"/>
  <c r="F184" i="41"/>
  <c r="E184" i="41"/>
  <c r="N183" i="41"/>
  <c r="O183" i="41" s="1"/>
  <c r="K183" i="41"/>
  <c r="L183" i="41" s="1"/>
  <c r="I183" i="41"/>
  <c r="H183" i="41"/>
  <c r="F183" i="41"/>
  <c r="E183" i="41"/>
  <c r="N182" i="41"/>
  <c r="O182" i="41" s="1"/>
  <c r="K182" i="41"/>
  <c r="L182" i="41" s="1"/>
  <c r="I182" i="41"/>
  <c r="H182" i="41"/>
  <c r="F182" i="41"/>
  <c r="E182" i="41"/>
  <c r="O181" i="41"/>
  <c r="N181" i="41"/>
  <c r="K181" i="41"/>
  <c r="L181" i="41" s="1"/>
  <c r="I181" i="41"/>
  <c r="H181" i="41"/>
  <c r="F181" i="41"/>
  <c r="E181" i="41"/>
  <c r="N180" i="41"/>
  <c r="O180" i="41" s="1"/>
  <c r="K180" i="41"/>
  <c r="L180" i="41" s="1"/>
  <c r="H180" i="41"/>
  <c r="I180" i="41" s="1"/>
  <c r="F180" i="41"/>
  <c r="E180" i="41"/>
  <c r="N179" i="41"/>
  <c r="K179" i="41"/>
  <c r="H179" i="41"/>
  <c r="H199" i="41" s="1"/>
  <c r="F179" i="41"/>
  <c r="F199" i="41" s="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I171" i="41"/>
  <c r="H171" i="41"/>
  <c r="F171" i="41"/>
  <c r="E171" i="41"/>
  <c r="N170" i="41"/>
  <c r="O170" i="41" s="1"/>
  <c r="K170" i="41"/>
  <c r="L170" i="41" s="1"/>
  <c r="H170" i="41"/>
  <c r="I170" i="41" s="1"/>
  <c r="F170" i="41"/>
  <c r="E170" i="41"/>
  <c r="N169" i="41"/>
  <c r="O169" i="41" s="1"/>
  <c r="L169" i="41"/>
  <c r="K169" i="4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N167" i="41"/>
  <c r="O167" i="41" s="1"/>
  <c r="L167" i="41"/>
  <c r="K167" i="41"/>
  <c r="H167" i="41"/>
  <c r="I167" i="41" s="1"/>
  <c r="F167" i="41"/>
  <c r="E167" i="41"/>
  <c r="N166" i="41"/>
  <c r="O166" i="41" s="1"/>
  <c r="K166" i="41"/>
  <c r="L166" i="41" s="1"/>
  <c r="H166" i="41"/>
  <c r="I166" i="41" s="1"/>
  <c r="F166" i="41"/>
  <c r="E166" i="41"/>
  <c r="N165" i="41"/>
  <c r="O165" i="41" s="1"/>
  <c r="L165" i="41"/>
  <c r="K165" i="41"/>
  <c r="H165" i="41"/>
  <c r="I165" i="41" s="1"/>
  <c r="F165" i="41"/>
  <c r="E165" i="41"/>
  <c r="N164" i="41"/>
  <c r="O164" i="41" s="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N162" i="41"/>
  <c r="O162" i="41" s="1"/>
  <c r="K162" i="41"/>
  <c r="L162" i="41" s="1"/>
  <c r="H162" i="41"/>
  <c r="I162" i="41" s="1"/>
  <c r="F162" i="41"/>
  <c r="E162" i="41"/>
  <c r="O161" i="41"/>
  <c r="N161" i="41"/>
  <c r="L161" i="41"/>
  <c r="K161" i="4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N159" i="41"/>
  <c r="O159" i="41" s="1"/>
  <c r="L159" i="41"/>
  <c r="K159" i="41"/>
  <c r="H159" i="41"/>
  <c r="I159" i="41" s="1"/>
  <c r="F159" i="41"/>
  <c r="E159" i="41"/>
  <c r="N158" i="41"/>
  <c r="O158" i="41" s="1"/>
  <c r="K158" i="41"/>
  <c r="L158" i="41" s="1"/>
  <c r="H158" i="41"/>
  <c r="I158" i="41" s="1"/>
  <c r="F158" i="41"/>
  <c r="E158" i="41"/>
  <c r="N157" i="41"/>
  <c r="O157" i="41" s="1"/>
  <c r="L157" i="41"/>
  <c r="K157" i="41"/>
  <c r="H157" i="41"/>
  <c r="I157" i="41" s="1"/>
  <c r="F157" i="41"/>
  <c r="E157" i="41"/>
  <c r="N156" i="41"/>
  <c r="O156" i="41" s="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N154" i="41"/>
  <c r="O154" i="41" s="1"/>
  <c r="K154" i="41"/>
  <c r="L154" i="41" s="1"/>
  <c r="H154" i="41"/>
  <c r="I154" i="41" s="1"/>
  <c r="F154" i="41"/>
  <c r="E154" i="41"/>
  <c r="N153" i="41"/>
  <c r="O153" i="41" s="1"/>
  <c r="L153" i="41"/>
  <c r="K153" i="41"/>
  <c r="H153" i="41"/>
  <c r="I153" i="41" s="1"/>
  <c r="F153" i="41"/>
  <c r="E153" i="41"/>
  <c r="O152" i="41"/>
  <c r="N152" i="41"/>
  <c r="K152" i="41"/>
  <c r="K172" i="41" s="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I141" i="41"/>
  <c r="H141" i="41"/>
  <c r="F141" i="41"/>
  <c r="E141" i="41"/>
  <c r="O140" i="41"/>
  <c r="N140" i="41"/>
  <c r="L140" i="41"/>
  <c r="K140" i="41"/>
  <c r="I140" i="41"/>
  <c r="H140" i="41"/>
  <c r="F140" i="41"/>
  <c r="E140" i="41"/>
  <c r="O139" i="41"/>
  <c r="N139" i="41"/>
  <c r="L139" i="41"/>
  <c r="K139" i="41"/>
  <c r="I139" i="41"/>
  <c r="H139" i="41"/>
  <c r="F139" i="41"/>
  <c r="E139" i="41"/>
  <c r="O138" i="41"/>
  <c r="N138" i="41"/>
  <c r="L138" i="41"/>
  <c r="K138" i="41"/>
  <c r="I138" i="41"/>
  <c r="H138" i="41"/>
  <c r="F138" i="41"/>
  <c r="E138" i="41"/>
  <c r="O137" i="41"/>
  <c r="N137" i="41"/>
  <c r="L137" i="41"/>
  <c r="K137" i="41"/>
  <c r="I137" i="41"/>
  <c r="H137" i="41"/>
  <c r="F137" i="41"/>
  <c r="E137" i="41"/>
  <c r="O136" i="41"/>
  <c r="N136" i="41"/>
  <c r="L136" i="41"/>
  <c r="K136" i="41"/>
  <c r="I136" i="41"/>
  <c r="H136" i="41"/>
  <c r="F136" i="41"/>
  <c r="E136" i="41"/>
  <c r="O135" i="41"/>
  <c r="N135" i="41"/>
  <c r="L135" i="41"/>
  <c r="K135" i="41"/>
  <c r="I135" i="41"/>
  <c r="H135" i="41"/>
  <c r="F135" i="41"/>
  <c r="E135" i="41"/>
  <c r="O134" i="41"/>
  <c r="N134" i="41"/>
  <c r="L134" i="41"/>
  <c r="K134" i="41"/>
  <c r="I134" i="41"/>
  <c r="H134" i="41"/>
  <c r="F134" i="41"/>
  <c r="E134" i="41"/>
  <c r="O133" i="41"/>
  <c r="N133" i="41"/>
  <c r="L133" i="41"/>
  <c r="K133" i="41"/>
  <c r="I133" i="41"/>
  <c r="H133" i="41"/>
  <c r="F133" i="41"/>
  <c r="E133" i="41"/>
  <c r="O132" i="41"/>
  <c r="N132" i="41"/>
  <c r="L132" i="41"/>
  <c r="K132" i="41"/>
  <c r="I132" i="41"/>
  <c r="H132" i="41"/>
  <c r="F132" i="41"/>
  <c r="E132" i="41"/>
  <c r="O131" i="41"/>
  <c r="N131" i="41"/>
  <c r="L131" i="41"/>
  <c r="K131" i="41"/>
  <c r="I131" i="41"/>
  <c r="H131" i="41"/>
  <c r="F131" i="41"/>
  <c r="E131" i="41"/>
  <c r="O130" i="41"/>
  <c r="N130" i="41"/>
  <c r="L130" i="41"/>
  <c r="K130" i="41"/>
  <c r="I130" i="41"/>
  <c r="H130" i="41"/>
  <c r="F130" i="41"/>
  <c r="E130" i="41"/>
  <c r="O129" i="41"/>
  <c r="N129" i="41"/>
  <c r="L129" i="41"/>
  <c r="K129" i="41"/>
  <c r="I129" i="41"/>
  <c r="H129" i="41"/>
  <c r="F129" i="41"/>
  <c r="E129" i="41"/>
  <c r="O128" i="41"/>
  <c r="N128" i="41"/>
  <c r="L128" i="41"/>
  <c r="K128" i="41"/>
  <c r="I128" i="41"/>
  <c r="H128" i="41"/>
  <c r="F128" i="41"/>
  <c r="E128" i="41"/>
  <c r="O127" i="41"/>
  <c r="N127" i="41"/>
  <c r="L127" i="41"/>
  <c r="K127" i="41"/>
  <c r="I127" i="41"/>
  <c r="H127" i="41"/>
  <c r="F127" i="41"/>
  <c r="E127" i="41"/>
  <c r="O126" i="41"/>
  <c r="N126" i="41"/>
  <c r="L126" i="41"/>
  <c r="K126" i="41"/>
  <c r="I126" i="41"/>
  <c r="H126" i="41"/>
  <c r="F126" i="41"/>
  <c r="E126" i="41"/>
  <c r="O125" i="41"/>
  <c r="O145" i="41" s="1"/>
  <c r="N125" i="41"/>
  <c r="N145" i="41" s="1"/>
  <c r="L125" i="41"/>
  <c r="L145" i="41" s="1"/>
  <c r="K125" i="41"/>
  <c r="K145" i="41" s="1"/>
  <c r="I125" i="41"/>
  <c r="I145" i="41" s="1"/>
  <c r="H125" i="41"/>
  <c r="H145" i="41" s="1"/>
  <c r="F125" i="41"/>
  <c r="F145" i="41" s="1"/>
  <c r="E125" i="41"/>
  <c r="E145" i="41" s="1"/>
  <c r="M123" i="41"/>
  <c r="J123" i="41"/>
  <c r="G123" i="41"/>
  <c r="D123" i="41"/>
  <c r="B123" i="41"/>
  <c r="M122" i="41"/>
  <c r="G122" i="41"/>
  <c r="B118" i="41"/>
  <c r="N117" i="41"/>
  <c r="O117" i="41" s="1"/>
  <c r="O25" i="41" s="1"/>
  <c r="L117" i="41"/>
  <c r="K117" i="41"/>
  <c r="H117" i="41"/>
  <c r="I117" i="41" s="1"/>
  <c r="I25" i="41" s="1"/>
  <c r="F117" i="41"/>
  <c r="E117" i="41"/>
  <c r="N116" i="41"/>
  <c r="O116" i="41" s="1"/>
  <c r="O35" i="41" s="1"/>
  <c r="K116" i="41"/>
  <c r="L116" i="41" s="1"/>
  <c r="L35" i="41" s="1"/>
  <c r="H116" i="41"/>
  <c r="I116" i="41" s="1"/>
  <c r="I35" i="41" s="1"/>
  <c r="F116" i="41"/>
  <c r="F35" i="41" s="1"/>
  <c r="E116" i="41"/>
  <c r="N115" i="41"/>
  <c r="O115" i="41" s="1"/>
  <c r="O34" i="41" s="1"/>
  <c r="L115" i="41"/>
  <c r="K115" i="41"/>
  <c r="H115" i="41"/>
  <c r="H34" i="41" s="1"/>
  <c r="F115" i="41"/>
  <c r="E115" i="41"/>
  <c r="N114" i="41"/>
  <c r="O114" i="41" s="1"/>
  <c r="K114" i="41"/>
  <c r="L114" i="41" s="1"/>
  <c r="H114" i="41"/>
  <c r="I114" i="41" s="1"/>
  <c r="F114" i="41"/>
  <c r="E114" i="41"/>
  <c r="O113" i="41"/>
  <c r="O32" i="41" s="1"/>
  <c r="N113" i="41"/>
  <c r="K113" i="41"/>
  <c r="L113" i="41" s="1"/>
  <c r="L32" i="41" s="1"/>
  <c r="H113" i="41"/>
  <c r="I113" i="41" s="1"/>
  <c r="I32" i="41" s="1"/>
  <c r="F113" i="41"/>
  <c r="E113" i="41"/>
  <c r="N112" i="41"/>
  <c r="O112" i="41" s="1"/>
  <c r="O31" i="41" s="1"/>
  <c r="K112" i="41"/>
  <c r="L112" i="41" s="1"/>
  <c r="L31" i="41" s="1"/>
  <c r="H112" i="41"/>
  <c r="I112" i="41" s="1"/>
  <c r="I31" i="41" s="1"/>
  <c r="F112" i="41"/>
  <c r="E112" i="41"/>
  <c r="O111" i="41"/>
  <c r="N111" i="41"/>
  <c r="L111" i="41"/>
  <c r="K111" i="41"/>
  <c r="H111" i="41"/>
  <c r="I111" i="41" s="1"/>
  <c r="F111" i="41"/>
  <c r="E111" i="41"/>
  <c r="N110" i="41"/>
  <c r="O110" i="41" s="1"/>
  <c r="O29" i="41" s="1"/>
  <c r="K110" i="41"/>
  <c r="L110" i="41" s="1"/>
  <c r="L29" i="41" s="1"/>
  <c r="H110" i="41"/>
  <c r="I110" i="41" s="1"/>
  <c r="I29" i="41" s="1"/>
  <c r="F110" i="41"/>
  <c r="E110" i="41"/>
  <c r="N109" i="41"/>
  <c r="O109" i="41" s="1"/>
  <c r="O28" i="41" s="1"/>
  <c r="K109" i="41"/>
  <c r="L109" i="41" s="1"/>
  <c r="L28" i="41" s="1"/>
  <c r="H109" i="41"/>
  <c r="I109" i="41" s="1"/>
  <c r="I28" i="41" s="1"/>
  <c r="F109" i="41"/>
  <c r="E109" i="41"/>
  <c r="N108" i="41"/>
  <c r="O108" i="41" s="1"/>
  <c r="K108" i="41"/>
  <c r="L108" i="41" s="1"/>
  <c r="H108" i="41"/>
  <c r="I108" i="41" s="1"/>
  <c r="F108" i="41"/>
  <c r="E108" i="41"/>
  <c r="N107" i="41"/>
  <c r="O107" i="41" s="1"/>
  <c r="O26" i="41" s="1"/>
  <c r="L107" i="41"/>
  <c r="K107" i="41"/>
  <c r="H107" i="41"/>
  <c r="I107" i="41" s="1"/>
  <c r="I26" i="41" s="1"/>
  <c r="F107" i="41"/>
  <c r="E107" i="41"/>
  <c r="O106" i="41"/>
  <c r="O36" i="41" s="1"/>
  <c r="N106" i="41"/>
  <c r="N36" i="41" s="1"/>
  <c r="K106" i="41"/>
  <c r="K36" i="41" s="1"/>
  <c r="H106" i="41"/>
  <c r="I106" i="41" s="1"/>
  <c r="I36" i="41" s="1"/>
  <c r="F106" i="41"/>
  <c r="F36" i="41" s="1"/>
  <c r="E106" i="41"/>
  <c r="N105" i="41"/>
  <c r="O105" i="41" s="1"/>
  <c r="O24" i="41" s="1"/>
  <c r="L105" i="41"/>
  <c r="K105" i="41"/>
  <c r="H105" i="41"/>
  <c r="I105" i="41" s="1"/>
  <c r="I24" i="41" s="1"/>
  <c r="F105" i="41"/>
  <c r="E105" i="41"/>
  <c r="O104" i="41"/>
  <c r="N104" i="41"/>
  <c r="K104" i="41"/>
  <c r="L104" i="41" s="1"/>
  <c r="L23" i="41" s="1"/>
  <c r="H104" i="41"/>
  <c r="I104" i="41" s="1"/>
  <c r="I23" i="41" s="1"/>
  <c r="F104" i="41"/>
  <c r="E104" i="41"/>
  <c r="N103" i="41"/>
  <c r="N22" i="41" s="1"/>
  <c r="L103" i="41"/>
  <c r="K103" i="41"/>
  <c r="H103" i="41"/>
  <c r="I103" i="41" s="1"/>
  <c r="I22" i="41" s="1"/>
  <c r="F103" i="41"/>
  <c r="E103" i="41"/>
  <c r="N102" i="41"/>
  <c r="O102" i="41" s="1"/>
  <c r="K102" i="41"/>
  <c r="L102" i="41" s="1"/>
  <c r="H102" i="41"/>
  <c r="I102" i="41" s="1"/>
  <c r="F102" i="41"/>
  <c r="E102" i="41"/>
  <c r="O101" i="41"/>
  <c r="N101" i="41"/>
  <c r="L101" i="41"/>
  <c r="K101" i="41"/>
  <c r="H101" i="41"/>
  <c r="I101" i="41" s="1"/>
  <c r="I20" i="41" s="1"/>
  <c r="F101" i="41"/>
  <c r="E101" i="41"/>
  <c r="N100" i="41"/>
  <c r="O100" i="41" s="1"/>
  <c r="O19" i="41" s="1"/>
  <c r="K100" i="41"/>
  <c r="L100" i="41" s="1"/>
  <c r="L19" i="41" s="1"/>
  <c r="H100" i="41"/>
  <c r="I100" i="41" s="1"/>
  <c r="I19" i="41" s="1"/>
  <c r="F100" i="41"/>
  <c r="E100" i="41"/>
  <c r="O99" i="41"/>
  <c r="N99" i="41"/>
  <c r="L99" i="41"/>
  <c r="K99" i="41"/>
  <c r="H99" i="41"/>
  <c r="I99" i="41" s="1"/>
  <c r="I18" i="41" s="1"/>
  <c r="F99" i="41"/>
  <c r="E99" i="41"/>
  <c r="O98" i="41"/>
  <c r="N98" i="41"/>
  <c r="K98" i="41"/>
  <c r="K118" i="41" s="1"/>
  <c r="H98" i="41"/>
  <c r="H118" i="41" s="1"/>
  <c r="F98" i="41"/>
  <c r="F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F90" i="41"/>
  <c r="E90" i="41"/>
  <c r="O89" i="41"/>
  <c r="N89" i="41"/>
  <c r="K89" i="41"/>
  <c r="L89" i="41" s="1"/>
  <c r="H89" i="41"/>
  <c r="I89" i="41" s="1"/>
  <c r="F89" i="41"/>
  <c r="E89" i="41"/>
  <c r="N88" i="41"/>
  <c r="O88" i="41" s="1"/>
  <c r="L88" i="41"/>
  <c r="K88" i="41"/>
  <c r="H88" i="41"/>
  <c r="I88" i="41" s="1"/>
  <c r="F88" i="41"/>
  <c r="E88" i="41"/>
  <c r="O87" i="41"/>
  <c r="N87" i="41"/>
  <c r="K87" i="41"/>
  <c r="L87" i="41" s="1"/>
  <c r="H87" i="41"/>
  <c r="I87" i="41" s="1"/>
  <c r="F87" i="41"/>
  <c r="E87" i="41"/>
  <c r="O86" i="41"/>
  <c r="N86" i="41"/>
  <c r="L86" i="41"/>
  <c r="K86" i="41"/>
  <c r="H86" i="41"/>
  <c r="I86" i="41" s="1"/>
  <c r="F86" i="41"/>
  <c r="E86" i="41"/>
  <c r="N85" i="41"/>
  <c r="O85" i="41" s="1"/>
  <c r="K85" i="41"/>
  <c r="L85" i="41" s="1"/>
  <c r="H85" i="41"/>
  <c r="I85" i="41" s="1"/>
  <c r="F85" i="41"/>
  <c r="E85" i="41"/>
  <c r="O84" i="41"/>
  <c r="N84" i="41"/>
  <c r="L84" i="41"/>
  <c r="K84" i="41"/>
  <c r="H84" i="41"/>
  <c r="I84" i="41" s="1"/>
  <c r="F84" i="41"/>
  <c r="E84" i="41"/>
  <c r="O83" i="41"/>
  <c r="N83" i="41"/>
  <c r="K83" i="41"/>
  <c r="L83" i="41" s="1"/>
  <c r="H83" i="41"/>
  <c r="I83" i="41" s="1"/>
  <c r="F83" i="41"/>
  <c r="E83" i="41"/>
  <c r="O82" i="41"/>
  <c r="N82" i="41"/>
  <c r="L82" i="41"/>
  <c r="K82" i="41"/>
  <c r="H82" i="41"/>
  <c r="I82" i="41" s="1"/>
  <c r="F82" i="41"/>
  <c r="E82" i="41"/>
  <c r="O81" i="41"/>
  <c r="N81" i="41"/>
  <c r="K81" i="41"/>
  <c r="L81" i="41" s="1"/>
  <c r="H81" i="41"/>
  <c r="I81" i="41" s="1"/>
  <c r="F81" i="41"/>
  <c r="E81" i="41"/>
  <c r="N80" i="41"/>
  <c r="O80" i="41" s="1"/>
  <c r="L80" i="41"/>
  <c r="K80" i="41"/>
  <c r="H80" i="41"/>
  <c r="I80" i="41" s="1"/>
  <c r="F80" i="41"/>
  <c r="E80" i="41"/>
  <c r="O79" i="41"/>
  <c r="N79" i="41"/>
  <c r="K79" i="41"/>
  <c r="L79" i="41" s="1"/>
  <c r="H79" i="41"/>
  <c r="I79" i="41" s="1"/>
  <c r="F79" i="41"/>
  <c r="E79" i="41"/>
  <c r="O78" i="41"/>
  <c r="N78" i="41"/>
  <c r="L78" i="41"/>
  <c r="K78" i="41"/>
  <c r="H78" i="41"/>
  <c r="I78" i="41" s="1"/>
  <c r="F78" i="41"/>
  <c r="E78" i="41"/>
  <c r="N77" i="41"/>
  <c r="O77" i="41" s="1"/>
  <c r="K77" i="41"/>
  <c r="L77" i="41" s="1"/>
  <c r="H77" i="41"/>
  <c r="I77" i="41" s="1"/>
  <c r="F77" i="41"/>
  <c r="E77" i="41"/>
  <c r="O76" i="41"/>
  <c r="N76" i="41"/>
  <c r="L76" i="41"/>
  <c r="K76" i="41"/>
  <c r="H76" i="41"/>
  <c r="I76" i="41" s="1"/>
  <c r="F76" i="41"/>
  <c r="E76" i="41"/>
  <c r="O75" i="41"/>
  <c r="N75" i="41"/>
  <c r="K75" i="41"/>
  <c r="L75" i="41" s="1"/>
  <c r="H75" i="41"/>
  <c r="I75" i="41" s="1"/>
  <c r="F75" i="41"/>
  <c r="E75" i="41"/>
  <c r="O74" i="41"/>
  <c r="N74" i="41"/>
  <c r="L74" i="41"/>
  <c r="K74" i="41"/>
  <c r="H74" i="41"/>
  <c r="I74" i="41" s="1"/>
  <c r="F74" i="41"/>
  <c r="E74" i="41"/>
  <c r="O73" i="41"/>
  <c r="N73" i="41"/>
  <c r="K73" i="41"/>
  <c r="L73" i="41" s="1"/>
  <c r="L30" i="41" s="1"/>
  <c r="H73" i="41"/>
  <c r="I73" i="41" s="1"/>
  <c r="I30" i="41" s="1"/>
  <c r="F73" i="41"/>
  <c r="E73" i="41"/>
  <c r="N72" i="41"/>
  <c r="O72" i="41" s="1"/>
  <c r="L72" i="41"/>
  <c r="K72" i="41"/>
  <c r="H72" i="41"/>
  <c r="I72" i="41" s="1"/>
  <c r="F72" i="41"/>
  <c r="E72" i="41"/>
  <c r="O71" i="41"/>
  <c r="N71" i="41"/>
  <c r="K71" i="41"/>
  <c r="K91" i="41" s="1"/>
  <c r="H71" i="41"/>
  <c r="H91" i="41" s="1"/>
  <c r="F71" i="41"/>
  <c r="F91" i="41" s="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H63" i="41"/>
  <c r="I63" i="41" s="1"/>
  <c r="F63" i="41"/>
  <c r="E63" i="41"/>
  <c r="O62" i="41"/>
  <c r="N62" i="41"/>
  <c r="K62" i="41"/>
  <c r="L62" i="41" s="1"/>
  <c r="H62" i="41"/>
  <c r="I62" i="41" s="1"/>
  <c r="F62" i="41"/>
  <c r="E62" i="41"/>
  <c r="O61" i="41"/>
  <c r="N61" i="41"/>
  <c r="L61" i="41"/>
  <c r="K61" i="41"/>
  <c r="H61" i="41"/>
  <c r="I61" i="41" s="1"/>
  <c r="F61" i="41"/>
  <c r="E61" i="41"/>
  <c r="N60" i="41"/>
  <c r="O60" i="41" s="1"/>
  <c r="K60" i="41"/>
  <c r="L60" i="41" s="1"/>
  <c r="H60" i="41"/>
  <c r="I60" i="41" s="1"/>
  <c r="F60" i="41"/>
  <c r="E60" i="41"/>
  <c r="O59" i="41"/>
  <c r="N59" i="41"/>
  <c r="K59" i="41"/>
  <c r="L59" i="41" s="1"/>
  <c r="H59" i="41"/>
  <c r="I59" i="41" s="1"/>
  <c r="F59" i="41"/>
  <c r="E59" i="41"/>
  <c r="N58" i="41"/>
  <c r="O58" i="41" s="1"/>
  <c r="K58" i="41"/>
  <c r="L58" i="41" s="1"/>
  <c r="H58" i="41"/>
  <c r="I58" i="41" s="1"/>
  <c r="F58" i="41"/>
  <c r="E58" i="41"/>
  <c r="O57" i="41"/>
  <c r="N57" i="41"/>
  <c r="L57" i="41"/>
  <c r="K57" i="41"/>
  <c r="H57" i="41"/>
  <c r="I57" i="41" s="1"/>
  <c r="F57" i="41"/>
  <c r="E57" i="41"/>
  <c r="O56" i="41"/>
  <c r="N56" i="41"/>
  <c r="K56" i="41"/>
  <c r="L56" i="41" s="1"/>
  <c r="H56" i="41"/>
  <c r="I56" i="41" s="1"/>
  <c r="F56" i="41"/>
  <c r="E56" i="41"/>
  <c r="O55" i="41"/>
  <c r="N55" i="41"/>
  <c r="K55" i="41"/>
  <c r="L55" i="41" s="1"/>
  <c r="H55" i="41"/>
  <c r="I55" i="41" s="1"/>
  <c r="F55" i="41"/>
  <c r="E55" i="41"/>
  <c r="O54" i="41"/>
  <c r="N54" i="41"/>
  <c r="K54" i="41"/>
  <c r="L54" i="41" s="1"/>
  <c r="H54" i="41"/>
  <c r="I54" i="41" s="1"/>
  <c r="F54" i="41"/>
  <c r="E54" i="41"/>
  <c r="O53" i="41"/>
  <c r="N53" i="41"/>
  <c r="L53" i="41"/>
  <c r="K53" i="41"/>
  <c r="H53" i="41"/>
  <c r="I53" i="41" s="1"/>
  <c r="F53" i="41"/>
  <c r="E53" i="41"/>
  <c r="O52" i="41"/>
  <c r="N52" i="41"/>
  <c r="K52" i="41"/>
  <c r="L52" i="41" s="1"/>
  <c r="H52" i="41"/>
  <c r="I52" i="41" s="1"/>
  <c r="F52" i="41"/>
  <c r="E52" i="41"/>
  <c r="N51" i="41"/>
  <c r="O51" i="41" s="1"/>
  <c r="K51" i="41"/>
  <c r="L51" i="41" s="1"/>
  <c r="H51" i="41"/>
  <c r="I51" i="41" s="1"/>
  <c r="F51" i="41"/>
  <c r="E51" i="41"/>
  <c r="O50" i="41"/>
  <c r="N50" i="41"/>
  <c r="K50" i="41"/>
  <c r="L50" i="41" s="1"/>
  <c r="H50" i="41"/>
  <c r="I50" i="41" s="1"/>
  <c r="F50" i="41"/>
  <c r="E50" i="41"/>
  <c r="N49" i="41"/>
  <c r="O49" i="41" s="1"/>
  <c r="L49" i="41"/>
  <c r="K49" i="41"/>
  <c r="H49" i="41"/>
  <c r="I49" i="41" s="1"/>
  <c r="F49" i="41"/>
  <c r="E49" i="41"/>
  <c r="O48" i="41"/>
  <c r="N48" i="41"/>
  <c r="K48" i="41"/>
  <c r="L48" i="41" s="1"/>
  <c r="H48" i="41"/>
  <c r="I48" i="41" s="1"/>
  <c r="F48" i="41"/>
  <c r="E48" i="41"/>
  <c r="O47" i="41"/>
  <c r="N47" i="41"/>
  <c r="K47" i="41"/>
  <c r="L47" i="41" s="1"/>
  <c r="H47" i="41"/>
  <c r="I47" i="41" s="1"/>
  <c r="F47" i="41"/>
  <c r="E47" i="41"/>
  <c r="O46" i="41"/>
  <c r="N46" i="41"/>
  <c r="K46" i="41"/>
  <c r="L46" i="41" s="1"/>
  <c r="L33" i="41" s="1"/>
  <c r="H46" i="41"/>
  <c r="I46" i="41" s="1"/>
  <c r="I33" i="41" s="1"/>
  <c r="F46" i="41"/>
  <c r="E46" i="41"/>
  <c r="O45" i="41"/>
  <c r="N45" i="41"/>
  <c r="L45" i="41"/>
  <c r="L27" i="41" s="1"/>
  <c r="K45" i="41"/>
  <c r="H45" i="41"/>
  <c r="I45" i="41" s="1"/>
  <c r="I27" i="41" s="1"/>
  <c r="F45" i="41"/>
  <c r="E45" i="41"/>
  <c r="N44" i="41"/>
  <c r="N64" i="41" s="1"/>
  <c r="K44" i="41"/>
  <c r="K64" i="41" s="1"/>
  <c r="H44" i="41"/>
  <c r="H64" i="41" s="1"/>
  <c r="F44" i="41"/>
  <c r="F64" i="41" s="1"/>
  <c r="E44" i="41"/>
  <c r="E64" i="41" s="1"/>
  <c r="M42" i="41"/>
  <c r="J42" i="41"/>
  <c r="G42" i="41"/>
  <c r="D42" i="41"/>
  <c r="B42" i="41"/>
  <c r="M41" i="41"/>
  <c r="G41" i="41"/>
  <c r="M36" i="41"/>
  <c r="J36" i="41"/>
  <c r="H36" i="41"/>
  <c r="G36" i="41"/>
  <c r="E36" i="41"/>
  <c r="D36" i="41"/>
  <c r="C36" i="41"/>
  <c r="B36" i="41"/>
  <c r="N35" i="41"/>
  <c r="M35" i="41"/>
  <c r="K35" i="41"/>
  <c r="J35" i="41"/>
  <c r="H35" i="41"/>
  <c r="G35" i="41"/>
  <c r="E35" i="41"/>
  <c r="D35" i="41"/>
  <c r="C35" i="41"/>
  <c r="B35" i="41"/>
  <c r="M34" i="41"/>
  <c r="L34" i="41"/>
  <c r="K34" i="41"/>
  <c r="J34" i="41"/>
  <c r="G34" i="41"/>
  <c r="F34" i="41"/>
  <c r="E34" i="41"/>
  <c r="D34" i="41"/>
  <c r="C34" i="41"/>
  <c r="B34" i="41"/>
  <c r="O33" i="41"/>
  <c r="N33" i="41"/>
  <c r="M33" i="41"/>
  <c r="K33" i="41"/>
  <c r="J33" i="41"/>
  <c r="H33" i="41"/>
  <c r="G33" i="41"/>
  <c r="F33" i="41"/>
  <c r="E33" i="41"/>
  <c r="D33" i="41"/>
  <c r="C33" i="41"/>
  <c r="B33" i="41"/>
  <c r="N32" i="41"/>
  <c r="M32" i="41"/>
  <c r="K32" i="41"/>
  <c r="J32" i="41"/>
  <c r="H32" i="41"/>
  <c r="G32" i="41"/>
  <c r="F32" i="41"/>
  <c r="E32" i="41"/>
  <c r="D32" i="41"/>
  <c r="C32" i="41"/>
  <c r="B32" i="41"/>
  <c r="N31" i="41"/>
  <c r="M31" i="41"/>
  <c r="K31" i="41"/>
  <c r="J31" i="41"/>
  <c r="H31" i="41"/>
  <c r="G31" i="41"/>
  <c r="F31" i="41"/>
  <c r="E31" i="41"/>
  <c r="D31" i="41"/>
  <c r="C31" i="41"/>
  <c r="B31" i="41"/>
  <c r="O30" i="41"/>
  <c r="N30" i="41"/>
  <c r="M30" i="41"/>
  <c r="K30" i="41"/>
  <c r="J30" i="41"/>
  <c r="H30" i="41"/>
  <c r="G30" i="41"/>
  <c r="F30" i="41"/>
  <c r="E30" i="41"/>
  <c r="D30" i="41"/>
  <c r="C30" i="41"/>
  <c r="B30" i="41"/>
  <c r="M29" i="41"/>
  <c r="K29" i="41"/>
  <c r="J29" i="41"/>
  <c r="H29" i="41"/>
  <c r="G29" i="41"/>
  <c r="F29" i="41"/>
  <c r="E29" i="41"/>
  <c r="D29" i="41"/>
  <c r="C29" i="41"/>
  <c r="B29" i="41"/>
  <c r="N28" i="41"/>
  <c r="M28" i="41"/>
  <c r="K28" i="41"/>
  <c r="J28" i="41"/>
  <c r="H28" i="41"/>
  <c r="G28" i="41"/>
  <c r="F28" i="41"/>
  <c r="E28" i="41"/>
  <c r="D28" i="41"/>
  <c r="C28" i="41"/>
  <c r="B28" i="41"/>
  <c r="O27" i="41"/>
  <c r="N27" i="41"/>
  <c r="M27" i="41"/>
  <c r="K27" i="41"/>
  <c r="J27" i="41"/>
  <c r="H27" i="41"/>
  <c r="G27" i="41"/>
  <c r="F27" i="41"/>
  <c r="E27" i="41"/>
  <c r="D27" i="41"/>
  <c r="C27" i="41"/>
  <c r="B27" i="41"/>
  <c r="N26" i="41"/>
  <c r="M26" i="41"/>
  <c r="L26" i="41"/>
  <c r="K26" i="41"/>
  <c r="J26" i="41"/>
  <c r="H26" i="41"/>
  <c r="G26" i="41"/>
  <c r="F26" i="41"/>
  <c r="E26" i="41"/>
  <c r="D26" i="41"/>
  <c r="C26" i="41"/>
  <c r="B26" i="41"/>
  <c r="N25" i="41"/>
  <c r="M25" i="41"/>
  <c r="L25" i="41"/>
  <c r="K25" i="41"/>
  <c r="J25" i="41"/>
  <c r="H25" i="41"/>
  <c r="G25" i="41"/>
  <c r="F25" i="41"/>
  <c r="E25" i="41"/>
  <c r="D25" i="41"/>
  <c r="C25" i="41"/>
  <c r="B25" i="41"/>
  <c r="N24" i="41"/>
  <c r="M24" i="41"/>
  <c r="L24" i="41"/>
  <c r="K24" i="41"/>
  <c r="J24" i="41"/>
  <c r="H24" i="41"/>
  <c r="G24" i="41"/>
  <c r="F24" i="41"/>
  <c r="E24" i="41"/>
  <c r="D24" i="41"/>
  <c r="C24" i="41"/>
  <c r="B24" i="41"/>
  <c r="O23" i="41"/>
  <c r="N23" i="41"/>
  <c r="M23" i="41"/>
  <c r="K23" i="41"/>
  <c r="J23" i="41"/>
  <c r="H23" i="41"/>
  <c r="G23" i="41"/>
  <c r="F23" i="41"/>
  <c r="E23" i="41"/>
  <c r="D23" i="41"/>
  <c r="C23" i="41"/>
  <c r="B23" i="41"/>
  <c r="M22" i="41"/>
  <c r="L22" i="41"/>
  <c r="K22" i="41"/>
  <c r="J22" i="41"/>
  <c r="H22" i="41"/>
  <c r="G22" i="41"/>
  <c r="F22" i="41"/>
  <c r="E22" i="41"/>
  <c r="D22" i="41"/>
  <c r="C22" i="41"/>
  <c r="B22" i="41"/>
  <c r="O21" i="41"/>
  <c r="N21" i="41"/>
  <c r="M21" i="41"/>
  <c r="K21" i="41"/>
  <c r="J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H20" i="41"/>
  <c r="G20" i="41"/>
  <c r="F20" i="41"/>
  <c r="E20" i="41"/>
  <c r="D20" i="41"/>
  <c r="C20" i="41"/>
  <c r="B20" i="41"/>
  <c r="N19" i="41"/>
  <c r="M19" i="41"/>
  <c r="K19" i="41"/>
  <c r="J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H18" i="41"/>
  <c r="G18" i="41"/>
  <c r="F18" i="41"/>
  <c r="E18" i="41"/>
  <c r="D18" i="41"/>
  <c r="C18" i="41"/>
  <c r="B18" i="41"/>
  <c r="N17" i="41"/>
  <c r="M17" i="41"/>
  <c r="K17" i="41"/>
  <c r="J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K198" i="40"/>
  <c r="L198" i="40" s="1"/>
  <c r="H198" i="40"/>
  <c r="I198" i="40" s="1"/>
  <c r="E198" i="40"/>
  <c r="F198" i="40" s="1"/>
  <c r="N197" i="40"/>
  <c r="O197" i="40" s="1"/>
  <c r="K197" i="40"/>
  <c r="L197" i="40" s="1"/>
  <c r="H197" i="40"/>
  <c r="I197" i="40" s="1"/>
  <c r="E197" i="40"/>
  <c r="F197" i="40" s="1"/>
  <c r="N196" i="40"/>
  <c r="O196" i="40" s="1"/>
  <c r="K196" i="40"/>
  <c r="L196" i="40" s="1"/>
  <c r="H196" i="40"/>
  <c r="I196" i="40" s="1"/>
  <c r="E196" i="40"/>
  <c r="F196" i="40" s="1"/>
  <c r="O195" i="40"/>
  <c r="N195" i="40"/>
  <c r="K195" i="40"/>
  <c r="L195" i="40" s="1"/>
  <c r="H195" i="40"/>
  <c r="I195" i="40" s="1"/>
  <c r="E195" i="40"/>
  <c r="F195" i="40" s="1"/>
  <c r="N194" i="40"/>
  <c r="O194" i="40" s="1"/>
  <c r="K194" i="40"/>
  <c r="L194" i="40" s="1"/>
  <c r="H194" i="40"/>
  <c r="I194" i="40" s="1"/>
  <c r="E194" i="40"/>
  <c r="F194" i="40" s="1"/>
  <c r="N193" i="40"/>
  <c r="O193" i="40" s="1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E192" i="40"/>
  <c r="F192" i="40" s="1"/>
  <c r="N191" i="40"/>
  <c r="O191" i="40" s="1"/>
  <c r="K191" i="40"/>
  <c r="L191" i="40" s="1"/>
  <c r="H191" i="40"/>
  <c r="I191" i="40" s="1"/>
  <c r="F191" i="40"/>
  <c r="E191" i="40"/>
  <c r="N190" i="40"/>
  <c r="O190" i="40" s="1"/>
  <c r="K190" i="40"/>
  <c r="L190" i="40" s="1"/>
  <c r="H190" i="40"/>
  <c r="I190" i="40" s="1"/>
  <c r="E190" i="40"/>
  <c r="F190" i="40" s="1"/>
  <c r="O189" i="40"/>
  <c r="N189" i="40"/>
  <c r="K189" i="40"/>
  <c r="L189" i="40" s="1"/>
  <c r="H189" i="40"/>
  <c r="I189" i="40" s="1"/>
  <c r="E189" i="40"/>
  <c r="F189" i="40" s="1"/>
  <c r="O188" i="40"/>
  <c r="N188" i="40"/>
  <c r="K188" i="40"/>
  <c r="L188" i="40" s="1"/>
  <c r="H188" i="40"/>
  <c r="I188" i="40" s="1"/>
  <c r="E188" i="40"/>
  <c r="F188" i="40" s="1"/>
  <c r="N187" i="40"/>
  <c r="O187" i="40" s="1"/>
  <c r="K187" i="40"/>
  <c r="L187" i="40" s="1"/>
  <c r="H187" i="40"/>
  <c r="I187" i="40" s="1"/>
  <c r="E187" i="40"/>
  <c r="F187" i="40" s="1"/>
  <c r="N186" i="40"/>
  <c r="O186" i="40" s="1"/>
  <c r="K186" i="40"/>
  <c r="L186" i="40" s="1"/>
  <c r="H186" i="40"/>
  <c r="I186" i="40" s="1"/>
  <c r="E186" i="40"/>
  <c r="F186" i="40" s="1"/>
  <c r="O185" i="40"/>
  <c r="N185" i="40"/>
  <c r="K185" i="40"/>
  <c r="L185" i="40" s="1"/>
  <c r="H185" i="40"/>
  <c r="I185" i="40" s="1"/>
  <c r="E185" i="40"/>
  <c r="F185" i="40" s="1"/>
  <c r="O184" i="40"/>
  <c r="N184" i="40"/>
  <c r="K184" i="40"/>
  <c r="L184" i="40" s="1"/>
  <c r="H184" i="40"/>
  <c r="I184" i="40" s="1"/>
  <c r="E184" i="40"/>
  <c r="F184" i="40" s="1"/>
  <c r="N183" i="40"/>
  <c r="O183" i="40" s="1"/>
  <c r="K183" i="40"/>
  <c r="L183" i="40" s="1"/>
  <c r="H183" i="40"/>
  <c r="I183" i="40" s="1"/>
  <c r="E183" i="40"/>
  <c r="F183" i="40" s="1"/>
  <c r="N182" i="40"/>
  <c r="O182" i="40" s="1"/>
  <c r="K182" i="40"/>
  <c r="L182" i="40" s="1"/>
  <c r="H182" i="40"/>
  <c r="I182" i="40" s="1"/>
  <c r="E182" i="40"/>
  <c r="F182" i="40" s="1"/>
  <c r="O181" i="40"/>
  <c r="N181" i="40"/>
  <c r="K181" i="40"/>
  <c r="L181" i="40" s="1"/>
  <c r="H181" i="40"/>
  <c r="I181" i="40" s="1"/>
  <c r="E181" i="40"/>
  <c r="F181" i="40" s="1"/>
  <c r="O180" i="40"/>
  <c r="N180" i="40"/>
  <c r="K180" i="40"/>
  <c r="L180" i="40" s="1"/>
  <c r="H180" i="40"/>
  <c r="I180" i="40" s="1"/>
  <c r="E180" i="40"/>
  <c r="F180" i="40" s="1"/>
  <c r="N179" i="40"/>
  <c r="K179" i="40"/>
  <c r="L179" i="40" s="1"/>
  <c r="H179" i="40"/>
  <c r="E179" i="40"/>
  <c r="F179" i="40" s="1"/>
  <c r="M177" i="40"/>
  <c r="J177" i="40"/>
  <c r="G177" i="40"/>
  <c r="D177" i="40"/>
  <c r="B177" i="40"/>
  <c r="M176" i="40"/>
  <c r="G176" i="40"/>
  <c r="B172" i="40"/>
  <c r="F163" i="40" s="1"/>
  <c r="N171" i="40"/>
  <c r="O171" i="40" s="1"/>
  <c r="K171" i="40"/>
  <c r="H171" i="40"/>
  <c r="E171" i="40"/>
  <c r="O170" i="40"/>
  <c r="N170" i="40"/>
  <c r="K170" i="40"/>
  <c r="H170" i="40"/>
  <c r="E170" i="40"/>
  <c r="O169" i="40"/>
  <c r="N169" i="40"/>
  <c r="K169" i="40"/>
  <c r="H169" i="40"/>
  <c r="E169" i="40"/>
  <c r="N168" i="40"/>
  <c r="O168" i="40" s="1"/>
  <c r="K168" i="40"/>
  <c r="H168" i="40"/>
  <c r="E168" i="40"/>
  <c r="F168" i="40" s="1"/>
  <c r="N167" i="40"/>
  <c r="O167" i="40" s="1"/>
  <c r="K167" i="40"/>
  <c r="H167" i="40"/>
  <c r="I167" i="40" s="1"/>
  <c r="E167" i="40"/>
  <c r="O166" i="40"/>
  <c r="N166" i="40"/>
  <c r="K166" i="40"/>
  <c r="H166" i="40"/>
  <c r="E166" i="40"/>
  <c r="N165" i="40"/>
  <c r="O165" i="40" s="1"/>
  <c r="K165" i="40"/>
  <c r="H165" i="40"/>
  <c r="E165" i="40"/>
  <c r="O164" i="40"/>
  <c r="N164" i="40"/>
  <c r="K164" i="40"/>
  <c r="H164" i="40"/>
  <c r="E164" i="40"/>
  <c r="N163" i="40"/>
  <c r="O163" i="40" s="1"/>
  <c r="K163" i="40"/>
  <c r="H163" i="40"/>
  <c r="E163" i="40"/>
  <c r="O162" i="40"/>
  <c r="N162" i="40"/>
  <c r="K162" i="40"/>
  <c r="H162" i="40"/>
  <c r="E162" i="40"/>
  <c r="O161" i="40"/>
  <c r="N161" i="40"/>
  <c r="K161" i="40"/>
  <c r="H161" i="40"/>
  <c r="F161" i="40"/>
  <c r="E161" i="40"/>
  <c r="N160" i="40"/>
  <c r="O160" i="40" s="1"/>
  <c r="L160" i="40"/>
  <c r="K160" i="40"/>
  <c r="H160" i="40"/>
  <c r="E160" i="40"/>
  <c r="O159" i="40"/>
  <c r="N159" i="40"/>
  <c r="K159" i="40"/>
  <c r="H159" i="40"/>
  <c r="E159" i="40"/>
  <c r="O158" i="40"/>
  <c r="N158" i="40"/>
  <c r="K158" i="40"/>
  <c r="H158" i="40"/>
  <c r="E158" i="40"/>
  <c r="N157" i="40"/>
  <c r="O157" i="40" s="1"/>
  <c r="K157" i="40"/>
  <c r="H157" i="40"/>
  <c r="E157" i="40"/>
  <c r="O156" i="40"/>
  <c r="N156" i="40"/>
  <c r="K156" i="40"/>
  <c r="H156" i="40"/>
  <c r="E156" i="40"/>
  <c r="O155" i="40"/>
  <c r="N155" i="40"/>
  <c r="K155" i="40"/>
  <c r="H155" i="40"/>
  <c r="E155" i="40"/>
  <c r="O154" i="40"/>
  <c r="N154" i="40"/>
  <c r="K154" i="40"/>
  <c r="H154" i="40"/>
  <c r="E154" i="40"/>
  <c r="N153" i="40"/>
  <c r="O153" i="40" s="1"/>
  <c r="K153" i="40"/>
  <c r="H153" i="40"/>
  <c r="E153" i="40"/>
  <c r="O152" i="40"/>
  <c r="N152" i="40"/>
  <c r="K152" i="40"/>
  <c r="H152" i="40"/>
  <c r="E152" i="40"/>
  <c r="M150" i="40"/>
  <c r="J150" i="40"/>
  <c r="G150" i="40"/>
  <c r="D150" i="40"/>
  <c r="B150" i="40"/>
  <c r="M149" i="40"/>
  <c r="G149" i="40"/>
  <c r="B145" i="40"/>
  <c r="N144" i="40"/>
  <c r="O144" i="40" s="1"/>
  <c r="K144" i="40"/>
  <c r="L144" i="40" s="1"/>
  <c r="H144" i="40"/>
  <c r="I144" i="40" s="1"/>
  <c r="E144" i="40"/>
  <c r="F144" i="40" s="1"/>
  <c r="N143" i="40"/>
  <c r="O143" i="40" s="1"/>
  <c r="K143" i="40"/>
  <c r="L143" i="40" s="1"/>
  <c r="H143" i="40"/>
  <c r="I143" i="40" s="1"/>
  <c r="F143" i="40"/>
  <c r="E143" i="40"/>
  <c r="O142" i="40"/>
  <c r="N142" i="40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E141" i="40"/>
  <c r="F141" i="40" s="1"/>
  <c r="O140" i="40"/>
  <c r="N140" i="40"/>
  <c r="K140" i="40"/>
  <c r="L140" i="40" s="1"/>
  <c r="I140" i="40"/>
  <c r="H140" i="40"/>
  <c r="E140" i="40"/>
  <c r="F140" i="40" s="1"/>
  <c r="N139" i="40"/>
  <c r="O139" i="40" s="1"/>
  <c r="K139" i="40"/>
  <c r="L139" i="40" s="1"/>
  <c r="H139" i="40"/>
  <c r="I139" i="40" s="1"/>
  <c r="F139" i="40"/>
  <c r="E139" i="40"/>
  <c r="O138" i="40"/>
  <c r="N138" i="40"/>
  <c r="K138" i="40"/>
  <c r="L138" i="40" s="1"/>
  <c r="H138" i="40"/>
  <c r="I138" i="40" s="1"/>
  <c r="E138" i="40"/>
  <c r="F138" i="40" s="1"/>
  <c r="N137" i="40"/>
  <c r="O137" i="40" s="1"/>
  <c r="K137" i="40"/>
  <c r="L137" i="40" s="1"/>
  <c r="H137" i="40"/>
  <c r="I137" i="40" s="1"/>
  <c r="E137" i="40"/>
  <c r="F137" i="40" s="1"/>
  <c r="N136" i="40"/>
  <c r="O136" i="40" s="1"/>
  <c r="K136" i="40"/>
  <c r="L136" i="40" s="1"/>
  <c r="H136" i="40"/>
  <c r="I136" i="40" s="1"/>
  <c r="F136" i="40"/>
  <c r="E136" i="40"/>
  <c r="O135" i="40"/>
  <c r="N135" i="40"/>
  <c r="K135" i="40"/>
  <c r="L135" i="40" s="1"/>
  <c r="H135" i="40"/>
  <c r="I135" i="40" s="1"/>
  <c r="E135" i="40"/>
  <c r="F135" i="40" s="1"/>
  <c r="N134" i="40"/>
  <c r="O134" i="40" s="1"/>
  <c r="O18" i="40" s="1"/>
  <c r="K134" i="40"/>
  <c r="L134" i="40" s="1"/>
  <c r="L18" i="40" s="1"/>
  <c r="H134" i="40"/>
  <c r="I134" i="40" s="1"/>
  <c r="E134" i="40"/>
  <c r="F134" i="40" s="1"/>
  <c r="F18" i="40" s="1"/>
  <c r="N133" i="40"/>
  <c r="O133" i="40" s="1"/>
  <c r="K133" i="40"/>
  <c r="L133" i="40" s="1"/>
  <c r="H133" i="40"/>
  <c r="I133" i="40" s="1"/>
  <c r="E133" i="40"/>
  <c r="F133" i="40" s="1"/>
  <c r="N132" i="40"/>
  <c r="O132" i="40" s="1"/>
  <c r="K132" i="40"/>
  <c r="L132" i="40" s="1"/>
  <c r="I132" i="40"/>
  <c r="H132" i="40"/>
  <c r="E132" i="40"/>
  <c r="F132" i="40" s="1"/>
  <c r="O131" i="40"/>
  <c r="N131" i="40"/>
  <c r="K131" i="40"/>
  <c r="L131" i="40" s="1"/>
  <c r="H131" i="40"/>
  <c r="I131" i="40" s="1"/>
  <c r="F131" i="40"/>
  <c r="E131" i="40"/>
  <c r="N130" i="40"/>
  <c r="O130" i="40" s="1"/>
  <c r="O19" i="40" s="1"/>
  <c r="K130" i="40"/>
  <c r="L130" i="40" s="1"/>
  <c r="L19" i="40" s="1"/>
  <c r="H130" i="40"/>
  <c r="I130" i="40" s="1"/>
  <c r="I19" i="40" s="1"/>
  <c r="E130" i="40"/>
  <c r="O129" i="40"/>
  <c r="N129" i="40"/>
  <c r="K129" i="40"/>
  <c r="L129" i="40" s="1"/>
  <c r="H129" i="40"/>
  <c r="I129" i="40" s="1"/>
  <c r="E129" i="40"/>
  <c r="F129" i="40" s="1"/>
  <c r="O128" i="40"/>
  <c r="N128" i="40"/>
  <c r="K128" i="40"/>
  <c r="L128" i="40" s="1"/>
  <c r="H128" i="40"/>
  <c r="I128" i="40" s="1"/>
  <c r="E128" i="40"/>
  <c r="F128" i="40" s="1"/>
  <c r="N127" i="40"/>
  <c r="O127" i="40" s="1"/>
  <c r="K127" i="40"/>
  <c r="L127" i="40" s="1"/>
  <c r="H127" i="40"/>
  <c r="I127" i="40" s="1"/>
  <c r="E127" i="40"/>
  <c r="F127" i="40" s="1"/>
  <c r="N126" i="40"/>
  <c r="O126" i="40" s="1"/>
  <c r="K126" i="40"/>
  <c r="L126" i="40" s="1"/>
  <c r="I126" i="40"/>
  <c r="H126" i="40"/>
  <c r="E126" i="40"/>
  <c r="F126" i="40" s="1"/>
  <c r="O125" i="40"/>
  <c r="N125" i="40"/>
  <c r="K125" i="40"/>
  <c r="L125" i="40" s="1"/>
  <c r="H125" i="40"/>
  <c r="E125" i="40"/>
  <c r="M123" i="40"/>
  <c r="J123" i="40"/>
  <c r="G123" i="40"/>
  <c r="D123" i="40"/>
  <c r="B123" i="40"/>
  <c r="M122" i="40"/>
  <c r="G122" i="40"/>
  <c r="B118" i="40"/>
  <c r="L117" i="40" s="1"/>
  <c r="N117" i="40"/>
  <c r="O117" i="40" s="1"/>
  <c r="K117" i="40"/>
  <c r="H117" i="40"/>
  <c r="I117" i="40" s="1"/>
  <c r="E117" i="40"/>
  <c r="F117" i="40" s="1"/>
  <c r="N116" i="40"/>
  <c r="O116" i="40" s="1"/>
  <c r="K116" i="40"/>
  <c r="L116" i="40" s="1"/>
  <c r="H116" i="40"/>
  <c r="I116" i="40" s="1"/>
  <c r="E116" i="40"/>
  <c r="O115" i="40"/>
  <c r="N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E114" i="40"/>
  <c r="N113" i="40"/>
  <c r="O113" i="40" s="1"/>
  <c r="K113" i="40"/>
  <c r="H113" i="40"/>
  <c r="I113" i="40" s="1"/>
  <c r="E113" i="40"/>
  <c r="F113" i="40" s="1"/>
  <c r="N112" i="40"/>
  <c r="O112" i="40" s="1"/>
  <c r="K112" i="40"/>
  <c r="L112" i="40" s="1"/>
  <c r="H112" i="40"/>
  <c r="E112" i="40"/>
  <c r="F112" i="40" s="1"/>
  <c r="O111" i="40"/>
  <c r="N111" i="40"/>
  <c r="K111" i="40"/>
  <c r="L111" i="40" s="1"/>
  <c r="H111" i="40"/>
  <c r="I111" i="40" s="1"/>
  <c r="E111" i="40"/>
  <c r="O110" i="40"/>
  <c r="N110" i="40"/>
  <c r="K110" i="40"/>
  <c r="L110" i="40" s="1"/>
  <c r="H110" i="40"/>
  <c r="E110" i="40"/>
  <c r="F110" i="40" s="1"/>
  <c r="N109" i="40"/>
  <c r="O109" i="40" s="1"/>
  <c r="K109" i="40"/>
  <c r="L109" i="40" s="1"/>
  <c r="H109" i="40"/>
  <c r="I109" i="40" s="1"/>
  <c r="E109" i="40"/>
  <c r="F109" i="40" s="1"/>
  <c r="N108" i="40"/>
  <c r="O108" i="40" s="1"/>
  <c r="K108" i="40"/>
  <c r="L108" i="40" s="1"/>
  <c r="H108" i="40"/>
  <c r="I108" i="40" s="1"/>
  <c r="E108" i="40"/>
  <c r="O107" i="40"/>
  <c r="N107" i="40"/>
  <c r="K107" i="40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N105" i="40"/>
  <c r="O105" i="40" s="1"/>
  <c r="L105" i="40"/>
  <c r="K105" i="40"/>
  <c r="H105" i="40"/>
  <c r="I105" i="40" s="1"/>
  <c r="E105" i="40"/>
  <c r="F105" i="40" s="1"/>
  <c r="O104" i="40"/>
  <c r="N104" i="40"/>
  <c r="K104" i="40"/>
  <c r="L104" i="40" s="1"/>
  <c r="H104" i="40"/>
  <c r="I104" i="40" s="1"/>
  <c r="E104" i="40"/>
  <c r="N103" i="40"/>
  <c r="O103" i="40" s="1"/>
  <c r="K103" i="40"/>
  <c r="H103" i="40"/>
  <c r="I103" i="40" s="1"/>
  <c r="E103" i="40"/>
  <c r="F103" i="40" s="1"/>
  <c r="N102" i="40"/>
  <c r="O102" i="40" s="1"/>
  <c r="K102" i="40"/>
  <c r="L102" i="40" s="1"/>
  <c r="H102" i="40"/>
  <c r="I102" i="40" s="1"/>
  <c r="E102" i="40"/>
  <c r="O101" i="40"/>
  <c r="N101" i="40"/>
  <c r="K101" i="40"/>
  <c r="H101" i="40"/>
  <c r="I101" i="40" s="1"/>
  <c r="E101" i="40"/>
  <c r="F101" i="40" s="1"/>
  <c r="O100" i="40"/>
  <c r="N100" i="40"/>
  <c r="K100" i="40"/>
  <c r="L100" i="40" s="1"/>
  <c r="H100" i="40"/>
  <c r="I100" i="40" s="1"/>
  <c r="E100" i="40"/>
  <c r="N99" i="40"/>
  <c r="O99" i="40" s="1"/>
  <c r="K99" i="40"/>
  <c r="H99" i="40"/>
  <c r="I99" i="40" s="1"/>
  <c r="E99" i="40"/>
  <c r="F99" i="40" s="1"/>
  <c r="N98" i="40"/>
  <c r="O98" i="40" s="1"/>
  <c r="K98" i="40"/>
  <c r="L98" i="40" s="1"/>
  <c r="H98" i="40"/>
  <c r="E98" i="40"/>
  <c r="M96" i="40"/>
  <c r="J96" i="40"/>
  <c r="G96" i="40"/>
  <c r="D96" i="40"/>
  <c r="B96" i="40"/>
  <c r="M95" i="40"/>
  <c r="G95" i="40"/>
  <c r="B91" i="40"/>
  <c r="L77" i="40" s="1"/>
  <c r="O90" i="40"/>
  <c r="N90" i="40"/>
  <c r="K90" i="40"/>
  <c r="H90" i="40"/>
  <c r="I90" i="40" s="1"/>
  <c r="E90" i="40"/>
  <c r="O89" i="40"/>
  <c r="N89" i="40"/>
  <c r="K89" i="40"/>
  <c r="L89" i="40" s="1"/>
  <c r="H89" i="40"/>
  <c r="E89" i="40"/>
  <c r="O88" i="40"/>
  <c r="N88" i="40"/>
  <c r="K88" i="40"/>
  <c r="H88" i="40"/>
  <c r="H20" i="40" s="1"/>
  <c r="E88" i="40"/>
  <c r="N87" i="40"/>
  <c r="O87" i="40" s="1"/>
  <c r="K87" i="40"/>
  <c r="H87" i="40"/>
  <c r="E87" i="40"/>
  <c r="O86" i="40"/>
  <c r="N86" i="40"/>
  <c r="K86" i="40"/>
  <c r="H86" i="40"/>
  <c r="E86" i="40"/>
  <c r="O85" i="40"/>
  <c r="N85" i="40"/>
  <c r="K85" i="40"/>
  <c r="H85" i="40"/>
  <c r="E85" i="40"/>
  <c r="N84" i="40"/>
  <c r="O84" i="40" s="1"/>
  <c r="K84" i="40"/>
  <c r="H84" i="40"/>
  <c r="E84" i="40"/>
  <c r="N83" i="40"/>
  <c r="O83" i="40" s="1"/>
  <c r="K83" i="40"/>
  <c r="H83" i="40"/>
  <c r="E83" i="40"/>
  <c r="O82" i="40"/>
  <c r="N82" i="40"/>
  <c r="K82" i="40"/>
  <c r="H82" i="40"/>
  <c r="E82" i="40"/>
  <c r="O81" i="40"/>
  <c r="N81" i="40"/>
  <c r="K81" i="40"/>
  <c r="L81" i="40" s="1"/>
  <c r="H81" i="40"/>
  <c r="E81" i="40"/>
  <c r="O80" i="40"/>
  <c r="N80" i="40"/>
  <c r="K80" i="40"/>
  <c r="H80" i="40"/>
  <c r="E80" i="40"/>
  <c r="N79" i="40"/>
  <c r="O79" i="40" s="1"/>
  <c r="K79" i="40"/>
  <c r="H79" i="40"/>
  <c r="E79" i="40"/>
  <c r="O78" i="40"/>
  <c r="N78" i="40"/>
  <c r="K78" i="40"/>
  <c r="H78" i="40"/>
  <c r="E78" i="40"/>
  <c r="O77" i="40"/>
  <c r="N77" i="40"/>
  <c r="K77" i="40"/>
  <c r="H77" i="40"/>
  <c r="E77" i="40"/>
  <c r="O76" i="40"/>
  <c r="N76" i="40"/>
  <c r="K76" i="40"/>
  <c r="H76" i="40"/>
  <c r="E76" i="40"/>
  <c r="N75" i="40"/>
  <c r="O75" i="40" s="1"/>
  <c r="K75" i="40"/>
  <c r="H75" i="40"/>
  <c r="E75" i="40"/>
  <c r="O74" i="40"/>
  <c r="N74" i="40"/>
  <c r="K74" i="40"/>
  <c r="H74" i="40"/>
  <c r="E74" i="40"/>
  <c r="O73" i="40"/>
  <c r="N73" i="40"/>
  <c r="K73" i="40"/>
  <c r="H73" i="40"/>
  <c r="E73" i="40"/>
  <c r="O72" i="40"/>
  <c r="N72" i="40"/>
  <c r="K72" i="40"/>
  <c r="H72" i="40"/>
  <c r="E72" i="40"/>
  <c r="N71" i="40"/>
  <c r="O7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F62" i="40" s="1"/>
  <c r="O63" i="40"/>
  <c r="N63" i="40"/>
  <c r="K63" i="40"/>
  <c r="H63" i="40"/>
  <c r="I63" i="40" s="1"/>
  <c r="E63" i="40"/>
  <c r="F63" i="40" s="1"/>
  <c r="N62" i="40"/>
  <c r="O62" i="40" s="1"/>
  <c r="K62" i="40"/>
  <c r="L62" i="40" s="1"/>
  <c r="H62" i="40"/>
  <c r="I62" i="40" s="1"/>
  <c r="E62" i="40"/>
  <c r="N61" i="40"/>
  <c r="O61" i="40" s="1"/>
  <c r="K61" i="40"/>
  <c r="H61" i="40"/>
  <c r="E61" i="40"/>
  <c r="F61" i="40" s="1"/>
  <c r="O60" i="40"/>
  <c r="N60" i="40"/>
  <c r="K60" i="40"/>
  <c r="H60" i="40"/>
  <c r="I60" i="40" s="1"/>
  <c r="E60" i="40"/>
  <c r="O59" i="40"/>
  <c r="N59" i="40"/>
  <c r="K59" i="40"/>
  <c r="H59" i="40"/>
  <c r="E59" i="40"/>
  <c r="F59" i="40" s="1"/>
  <c r="N58" i="40"/>
  <c r="O58" i="40" s="1"/>
  <c r="K58" i="40"/>
  <c r="H58" i="40"/>
  <c r="I58" i="40" s="1"/>
  <c r="F58" i="40"/>
  <c r="E58" i="40"/>
  <c r="O57" i="40"/>
  <c r="N57" i="40"/>
  <c r="L57" i="40"/>
  <c r="K57" i="40"/>
  <c r="H57" i="40"/>
  <c r="E57" i="40"/>
  <c r="F57" i="40" s="1"/>
  <c r="N56" i="40"/>
  <c r="O56" i="40" s="1"/>
  <c r="K56" i="40"/>
  <c r="H56" i="40"/>
  <c r="I56" i="40" s="1"/>
  <c r="F56" i="40"/>
  <c r="E56" i="40"/>
  <c r="O55" i="40"/>
  <c r="N55" i="40"/>
  <c r="K55" i="40"/>
  <c r="L55" i="40" s="1"/>
  <c r="H55" i="40"/>
  <c r="E55" i="40"/>
  <c r="F55" i="40" s="1"/>
  <c r="O54" i="40"/>
  <c r="N54" i="40"/>
  <c r="K54" i="40"/>
  <c r="H54" i="40"/>
  <c r="I54" i="40" s="1"/>
  <c r="E54" i="40"/>
  <c r="N53" i="40"/>
  <c r="O53" i="40" s="1"/>
  <c r="K53" i="40"/>
  <c r="H53" i="40"/>
  <c r="E53" i="40"/>
  <c r="F53" i="40" s="1"/>
  <c r="N52" i="40"/>
  <c r="O52" i="40" s="1"/>
  <c r="K52" i="40"/>
  <c r="H52" i="40"/>
  <c r="I52" i="40" s="1"/>
  <c r="E52" i="40"/>
  <c r="O51" i="40"/>
  <c r="N51" i="40"/>
  <c r="K51" i="40"/>
  <c r="H51" i="40"/>
  <c r="E51" i="40"/>
  <c r="F51" i="40" s="1"/>
  <c r="O50" i="40"/>
  <c r="O17" i="40" s="1"/>
  <c r="N50" i="40"/>
  <c r="K50" i="40"/>
  <c r="K17" i="40" s="1"/>
  <c r="H50" i="40"/>
  <c r="I50" i="40" s="1"/>
  <c r="I17" i="40" s="1"/>
  <c r="F50" i="40"/>
  <c r="F17" i="40" s="1"/>
  <c r="E50" i="40"/>
  <c r="N49" i="40"/>
  <c r="O49" i="40" s="1"/>
  <c r="K49" i="40"/>
  <c r="L49" i="40" s="1"/>
  <c r="H49" i="40"/>
  <c r="E49" i="40"/>
  <c r="O48" i="40"/>
  <c r="N48" i="40"/>
  <c r="K48" i="40"/>
  <c r="H48" i="40"/>
  <c r="E48" i="40"/>
  <c r="F48" i="40" s="1"/>
  <c r="O47" i="40"/>
  <c r="N47" i="40"/>
  <c r="K47" i="40"/>
  <c r="L47" i="40" s="1"/>
  <c r="H47" i="40"/>
  <c r="E47" i="40"/>
  <c r="N46" i="40"/>
  <c r="O46" i="40" s="1"/>
  <c r="K46" i="40"/>
  <c r="H46" i="40"/>
  <c r="E46" i="40"/>
  <c r="F46" i="40" s="1"/>
  <c r="N45" i="40"/>
  <c r="O45" i="40" s="1"/>
  <c r="K45" i="40"/>
  <c r="L45" i="40" s="1"/>
  <c r="H45" i="40"/>
  <c r="I45" i="40" s="1"/>
  <c r="E45" i="40"/>
  <c r="O44" i="40"/>
  <c r="N44" i="40"/>
  <c r="K44" i="40"/>
  <c r="L44" i="40" s="1"/>
  <c r="H44" i="40"/>
  <c r="E44" i="40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D20" i="40"/>
  <c r="C20" i="40"/>
  <c r="B20" i="40"/>
  <c r="N19" i="40"/>
  <c r="M19" i="40"/>
  <c r="K19" i="40"/>
  <c r="J19" i="40"/>
  <c r="H19" i="40"/>
  <c r="G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E198" i="39"/>
  <c r="F198" i="39" s="1"/>
  <c r="N197" i="39"/>
  <c r="O197" i="39" s="1"/>
  <c r="K197" i="39"/>
  <c r="L197" i="39" s="1"/>
  <c r="H197" i="39"/>
  <c r="I197" i="39" s="1"/>
  <c r="E197" i="39"/>
  <c r="F197" i="39" s="1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K193" i="39"/>
  <c r="L193" i="39" s="1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K191" i="39"/>
  <c r="L191" i="39" s="1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K189" i="39"/>
  <c r="L189" i="39" s="1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K187" i="39"/>
  <c r="L187" i="39" s="1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K185" i="39"/>
  <c r="L185" i="39" s="1"/>
  <c r="H185" i="39"/>
  <c r="I185" i="39" s="1"/>
  <c r="E185" i="39"/>
  <c r="F185" i="39" s="1"/>
  <c r="N184" i="39"/>
  <c r="O184" i="39" s="1"/>
  <c r="L184" i="39"/>
  <c r="K184" i="39"/>
  <c r="H184" i="39"/>
  <c r="I184" i="39" s="1"/>
  <c r="E184" i="39"/>
  <c r="F184" i="39" s="1"/>
  <c r="N183" i="39"/>
  <c r="O183" i="39" s="1"/>
  <c r="L183" i="39"/>
  <c r="K183" i="39"/>
  <c r="H183" i="39"/>
  <c r="I183" i="39" s="1"/>
  <c r="E183" i="39"/>
  <c r="F183" i="39" s="1"/>
  <c r="N182" i="39"/>
  <c r="O182" i="39" s="1"/>
  <c r="K182" i="39"/>
  <c r="L182" i="39" s="1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K180" i="39"/>
  <c r="L180" i="39" s="1"/>
  <c r="H180" i="39"/>
  <c r="I180" i="39" s="1"/>
  <c r="E180" i="39"/>
  <c r="F180" i="39" s="1"/>
  <c r="N179" i="39"/>
  <c r="L179" i="39"/>
  <c r="K179" i="39"/>
  <c r="H179" i="39"/>
  <c r="E179" i="39"/>
  <c r="M177" i="39"/>
  <c r="J177" i="39"/>
  <c r="G177" i="39"/>
  <c r="D177" i="39"/>
  <c r="B177" i="39"/>
  <c r="M176" i="39"/>
  <c r="G176" i="39"/>
  <c r="B172" i="39"/>
  <c r="L171" i="39" s="1"/>
  <c r="N171" i="39"/>
  <c r="O171" i="39" s="1"/>
  <c r="K171" i="39"/>
  <c r="H171" i="39"/>
  <c r="I171" i="39" s="1"/>
  <c r="E171" i="39"/>
  <c r="F171" i="39" s="1"/>
  <c r="N170" i="39"/>
  <c r="L170" i="39"/>
  <c r="K170" i="39"/>
  <c r="H170" i="39"/>
  <c r="I170" i="39" s="1"/>
  <c r="E170" i="39"/>
  <c r="N169" i="39"/>
  <c r="O169" i="39" s="1"/>
  <c r="K169" i="39"/>
  <c r="L169" i="39" s="1"/>
  <c r="H169" i="39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K167" i="39"/>
  <c r="L167" i="39" s="1"/>
  <c r="H167" i="39"/>
  <c r="I167" i="39" s="1"/>
  <c r="E167" i="39"/>
  <c r="F167" i="39" s="1"/>
  <c r="N166" i="39"/>
  <c r="O166" i="39" s="1"/>
  <c r="K166" i="39"/>
  <c r="L166" i="39" s="1"/>
  <c r="H166" i="39"/>
  <c r="I166" i="39" s="1"/>
  <c r="E166" i="39"/>
  <c r="F166" i="39" s="1"/>
  <c r="N165" i="39"/>
  <c r="O165" i="39" s="1"/>
  <c r="L165" i="39"/>
  <c r="K165" i="39"/>
  <c r="H165" i="39"/>
  <c r="I165" i="39" s="1"/>
  <c r="E165" i="39"/>
  <c r="F165" i="39" s="1"/>
  <c r="N164" i="39"/>
  <c r="O164" i="39" s="1"/>
  <c r="L164" i="39"/>
  <c r="K164" i="39"/>
  <c r="H164" i="39"/>
  <c r="I164" i="39" s="1"/>
  <c r="E164" i="39"/>
  <c r="F164" i="39" s="1"/>
  <c r="N163" i="39"/>
  <c r="O163" i="39" s="1"/>
  <c r="K163" i="39"/>
  <c r="L163" i="39" s="1"/>
  <c r="H163" i="39"/>
  <c r="I163" i="39" s="1"/>
  <c r="E163" i="39"/>
  <c r="F163" i="39" s="1"/>
  <c r="N162" i="39"/>
  <c r="O162" i="39" s="1"/>
  <c r="L162" i="39"/>
  <c r="K162" i="39"/>
  <c r="H162" i="39"/>
  <c r="I162" i="39" s="1"/>
  <c r="E162" i="39"/>
  <c r="F162" i="39" s="1"/>
  <c r="N161" i="39"/>
  <c r="O161" i="39" s="1"/>
  <c r="L161" i="39"/>
  <c r="K161" i="39"/>
  <c r="H161" i="39"/>
  <c r="I161" i="39" s="1"/>
  <c r="E161" i="39"/>
  <c r="F161" i="39" s="1"/>
  <c r="N160" i="39"/>
  <c r="O160" i="39" s="1"/>
  <c r="K160" i="39"/>
  <c r="L160" i="39" s="1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K158" i="39"/>
  <c r="L158" i="39" s="1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K154" i="39"/>
  <c r="L154" i="39" s="1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L143" i="39" s="1"/>
  <c r="N144" i="39"/>
  <c r="O144" i="39" s="1"/>
  <c r="L144" i="39"/>
  <c r="K144" i="39"/>
  <c r="H144" i="39"/>
  <c r="I144" i="39" s="1"/>
  <c r="E144" i="39"/>
  <c r="F144" i="39" s="1"/>
  <c r="N143" i="39"/>
  <c r="O143" i="39" s="1"/>
  <c r="K143" i="39"/>
  <c r="H143" i="39"/>
  <c r="I143" i="39" s="1"/>
  <c r="E143" i="39"/>
  <c r="F143" i="39" s="1"/>
  <c r="N142" i="39"/>
  <c r="K142" i="39"/>
  <c r="L142" i="39" s="1"/>
  <c r="H142" i="39"/>
  <c r="I142" i="39" s="1"/>
  <c r="E142" i="39"/>
  <c r="N141" i="39"/>
  <c r="O141" i="39" s="1"/>
  <c r="K141" i="39"/>
  <c r="L141" i="39" s="1"/>
  <c r="H141" i="39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K139" i="39"/>
  <c r="H139" i="39"/>
  <c r="I139" i="39" s="1"/>
  <c r="E139" i="39"/>
  <c r="F139" i="39" s="1"/>
  <c r="N138" i="39"/>
  <c r="K138" i="39"/>
  <c r="L138" i="39" s="1"/>
  <c r="L19" i="39" s="1"/>
  <c r="H138" i="39"/>
  <c r="I138" i="39" s="1"/>
  <c r="I19" i="39" s="1"/>
  <c r="E138" i="39"/>
  <c r="N137" i="39"/>
  <c r="O137" i="39" s="1"/>
  <c r="K137" i="39"/>
  <c r="L137" i="39" s="1"/>
  <c r="H137" i="39"/>
  <c r="E137" i="39"/>
  <c r="F137" i="39" s="1"/>
  <c r="N136" i="39"/>
  <c r="O136" i="39" s="1"/>
  <c r="L136" i="39"/>
  <c r="K136" i="39"/>
  <c r="H136" i="39"/>
  <c r="I136" i="39" s="1"/>
  <c r="E136" i="39"/>
  <c r="F136" i="39" s="1"/>
  <c r="N135" i="39"/>
  <c r="K135" i="39"/>
  <c r="L135" i="39" s="1"/>
  <c r="H135" i="39"/>
  <c r="I135" i="39" s="1"/>
  <c r="E135" i="39"/>
  <c r="N134" i="39"/>
  <c r="O134" i="39" s="1"/>
  <c r="K134" i="39"/>
  <c r="L134" i="39" s="1"/>
  <c r="H134" i="39"/>
  <c r="E134" i="39"/>
  <c r="F134" i="39" s="1"/>
  <c r="N133" i="39"/>
  <c r="O133" i="39" s="1"/>
  <c r="K133" i="39"/>
  <c r="H133" i="39"/>
  <c r="I133" i="39" s="1"/>
  <c r="E133" i="39"/>
  <c r="F133" i="39" s="1"/>
  <c r="N132" i="39"/>
  <c r="K132" i="39"/>
  <c r="L132" i="39" s="1"/>
  <c r="H132" i="39"/>
  <c r="I132" i="39" s="1"/>
  <c r="E132" i="39"/>
  <c r="N131" i="39"/>
  <c r="O131" i="39" s="1"/>
  <c r="K131" i="39"/>
  <c r="L131" i="39" s="1"/>
  <c r="H131" i="39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K129" i="39"/>
  <c r="H129" i="39"/>
  <c r="I129" i="39" s="1"/>
  <c r="I17" i="39" s="1"/>
  <c r="E129" i="39"/>
  <c r="F129" i="39" s="1"/>
  <c r="F17" i="39" s="1"/>
  <c r="N128" i="39"/>
  <c r="K128" i="39"/>
  <c r="L128" i="39" s="1"/>
  <c r="H128" i="39"/>
  <c r="I128" i="39" s="1"/>
  <c r="E128" i="39"/>
  <c r="N127" i="39"/>
  <c r="O127" i="39" s="1"/>
  <c r="K127" i="39"/>
  <c r="L127" i="39" s="1"/>
  <c r="H127" i="39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K125" i="39"/>
  <c r="H125" i="39"/>
  <c r="E125" i="39"/>
  <c r="M123" i="39"/>
  <c r="J123" i="39"/>
  <c r="G123" i="39"/>
  <c r="D123" i="39"/>
  <c r="B123" i="39"/>
  <c r="M122" i="39"/>
  <c r="G122" i="39"/>
  <c r="B118" i="39"/>
  <c r="O114" i="39" s="1"/>
  <c r="N117" i="39"/>
  <c r="K117" i="39"/>
  <c r="H117" i="39"/>
  <c r="I117" i="39" s="1"/>
  <c r="E117" i="39"/>
  <c r="N116" i="39"/>
  <c r="K116" i="39"/>
  <c r="H116" i="39"/>
  <c r="I116" i="39" s="1"/>
  <c r="E116" i="39"/>
  <c r="N115" i="39"/>
  <c r="K115" i="39"/>
  <c r="H115" i="39"/>
  <c r="I115" i="39" s="1"/>
  <c r="E115" i="39"/>
  <c r="N114" i="39"/>
  <c r="K114" i="39"/>
  <c r="L114" i="39" s="1"/>
  <c r="H114" i="39"/>
  <c r="E114" i="39"/>
  <c r="N113" i="39"/>
  <c r="K113" i="39"/>
  <c r="H113" i="39"/>
  <c r="E113" i="39"/>
  <c r="N112" i="39"/>
  <c r="O112" i="39" s="1"/>
  <c r="K112" i="39"/>
  <c r="H112" i="39"/>
  <c r="E112" i="39"/>
  <c r="N111" i="39"/>
  <c r="K111" i="39"/>
  <c r="H111" i="39"/>
  <c r="E111" i="39"/>
  <c r="F111" i="39" s="1"/>
  <c r="N110" i="39"/>
  <c r="K110" i="39"/>
  <c r="H110" i="39"/>
  <c r="I110" i="39" s="1"/>
  <c r="E110" i="39"/>
  <c r="N109" i="39"/>
  <c r="K109" i="39"/>
  <c r="L109" i="39" s="1"/>
  <c r="H109" i="39"/>
  <c r="E109" i="39"/>
  <c r="N108" i="39"/>
  <c r="O108" i="39" s="1"/>
  <c r="K108" i="39"/>
  <c r="H108" i="39"/>
  <c r="E108" i="39"/>
  <c r="N107" i="39"/>
  <c r="O107" i="39" s="1"/>
  <c r="K107" i="39"/>
  <c r="H107" i="39"/>
  <c r="E107" i="39"/>
  <c r="O106" i="39"/>
  <c r="N106" i="39"/>
  <c r="K106" i="39"/>
  <c r="H106" i="39"/>
  <c r="E106" i="39"/>
  <c r="F106" i="39" s="1"/>
  <c r="N105" i="39"/>
  <c r="K105" i="39"/>
  <c r="H105" i="39"/>
  <c r="I105" i="39" s="1"/>
  <c r="E105" i="39"/>
  <c r="N104" i="39"/>
  <c r="K104" i="39"/>
  <c r="H104" i="39"/>
  <c r="I104" i="39" s="1"/>
  <c r="E104" i="39"/>
  <c r="N103" i="39"/>
  <c r="K103" i="39"/>
  <c r="H103" i="39"/>
  <c r="I103" i="39" s="1"/>
  <c r="E103" i="39"/>
  <c r="N102" i="39"/>
  <c r="K102" i="39"/>
  <c r="L102" i="39" s="1"/>
  <c r="H102" i="39"/>
  <c r="E102" i="39"/>
  <c r="N101" i="39"/>
  <c r="K101" i="39"/>
  <c r="H101" i="39"/>
  <c r="E101" i="39"/>
  <c r="N100" i="39"/>
  <c r="O100" i="39" s="1"/>
  <c r="K100" i="39"/>
  <c r="H100" i="39"/>
  <c r="E100" i="39"/>
  <c r="N99" i="39"/>
  <c r="O99" i="39" s="1"/>
  <c r="K99" i="39"/>
  <c r="H99" i="39"/>
  <c r="E99" i="39"/>
  <c r="F99" i="39" s="1"/>
  <c r="N98" i="39"/>
  <c r="K98" i="39"/>
  <c r="H98" i="39"/>
  <c r="E98" i="39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K88" i="39"/>
  <c r="L88" i="39" s="1"/>
  <c r="H88" i="39"/>
  <c r="I88" i="39" s="1"/>
  <c r="E88" i="39"/>
  <c r="F88" i="39" s="1"/>
  <c r="N87" i="39"/>
  <c r="O87" i="39" s="1"/>
  <c r="O20" i="39" s="1"/>
  <c r="K87" i="39"/>
  <c r="L87" i="39" s="1"/>
  <c r="H87" i="39"/>
  <c r="I87" i="39" s="1"/>
  <c r="I20" i="39" s="1"/>
  <c r="E87" i="39"/>
  <c r="F87" i="39" s="1"/>
  <c r="F20" i="39" s="1"/>
  <c r="O86" i="39"/>
  <c r="N86" i="39"/>
  <c r="K86" i="39"/>
  <c r="L86" i="39" s="1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N84" i="39"/>
  <c r="O84" i="39" s="1"/>
  <c r="K84" i="39"/>
  <c r="L84" i="39" s="1"/>
  <c r="H84" i="39"/>
  <c r="I84" i="39" s="1"/>
  <c r="E84" i="39"/>
  <c r="F84" i="39" s="1"/>
  <c r="N83" i="39"/>
  <c r="O83" i="39" s="1"/>
  <c r="K83" i="39"/>
  <c r="L83" i="39" s="1"/>
  <c r="H83" i="39"/>
  <c r="I83" i="39" s="1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K80" i="39"/>
  <c r="L80" i="39" s="1"/>
  <c r="H80" i="39"/>
  <c r="I80" i="39" s="1"/>
  <c r="E80" i="39"/>
  <c r="F80" i="39" s="1"/>
  <c r="N79" i="39"/>
  <c r="O79" i="39" s="1"/>
  <c r="K79" i="39"/>
  <c r="L79" i="39" s="1"/>
  <c r="H79" i="39"/>
  <c r="I79" i="39" s="1"/>
  <c r="E79" i="39"/>
  <c r="F79" i="39" s="1"/>
  <c r="O78" i="39"/>
  <c r="N78" i="39"/>
  <c r="K78" i="39"/>
  <c r="L78" i="39" s="1"/>
  <c r="H78" i="39"/>
  <c r="I78" i="39" s="1"/>
  <c r="E78" i="39"/>
  <c r="F78" i="39" s="1"/>
  <c r="N77" i="39"/>
  <c r="O77" i="39" s="1"/>
  <c r="L77" i="39"/>
  <c r="K77" i="39"/>
  <c r="H77" i="39"/>
  <c r="I77" i="39" s="1"/>
  <c r="E77" i="39"/>
  <c r="F77" i="39" s="1"/>
  <c r="N76" i="39"/>
  <c r="O76" i="39" s="1"/>
  <c r="K76" i="39"/>
  <c r="L76" i="39" s="1"/>
  <c r="H76" i="39"/>
  <c r="I76" i="39" s="1"/>
  <c r="E76" i="39"/>
  <c r="F76" i="39" s="1"/>
  <c r="N75" i="39"/>
  <c r="O75" i="39" s="1"/>
  <c r="K75" i="39"/>
  <c r="L75" i="39" s="1"/>
  <c r="H75" i="39"/>
  <c r="I75" i="39" s="1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K72" i="39"/>
  <c r="L72" i="39" s="1"/>
  <c r="H72" i="39"/>
  <c r="I72" i="39" s="1"/>
  <c r="E72" i="39"/>
  <c r="F72" i="39" s="1"/>
  <c r="N71" i="39"/>
  <c r="O71" i="39" s="1"/>
  <c r="O91" i="39" s="1"/>
  <c r="K71" i="39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N50" i="39"/>
  <c r="O50" i="39" s="1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N46" i="39"/>
  <c r="O46" i="39" s="1"/>
  <c r="K46" i="39"/>
  <c r="L46" i="39" s="1"/>
  <c r="I46" i="39"/>
  <c r="H46" i="39"/>
  <c r="E46" i="39"/>
  <c r="F46" i="39" s="1"/>
  <c r="N45" i="39"/>
  <c r="O45" i="39" s="1"/>
  <c r="K45" i="39"/>
  <c r="L45" i="39" s="1"/>
  <c r="H45" i="39"/>
  <c r="I45" i="39" s="1"/>
  <c r="E45" i="39"/>
  <c r="F45" i="39" s="1"/>
  <c r="N44" i="39"/>
  <c r="K44" i="39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N20" i="39"/>
  <c r="M20" i="39"/>
  <c r="L20" i="39"/>
  <c r="J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G18" i="39"/>
  <c r="E18" i="39"/>
  <c r="D18" i="39"/>
  <c r="C18" i="39"/>
  <c r="B18" i="39"/>
  <c r="N17" i="39"/>
  <c r="M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K198" i="38"/>
  <c r="I198" i="38"/>
  <c r="H198" i="38"/>
  <c r="E198" i="38"/>
  <c r="F198" i="38" s="1"/>
  <c r="N197" i="38"/>
  <c r="O197" i="38" s="1"/>
  <c r="K197" i="38"/>
  <c r="L197" i="38" s="1"/>
  <c r="I197" i="38"/>
  <c r="H197" i="38"/>
  <c r="E197" i="38"/>
  <c r="F197" i="38" s="1"/>
  <c r="N196" i="38"/>
  <c r="O196" i="38" s="1"/>
  <c r="L196" i="38"/>
  <c r="K196" i="38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N194" i="38"/>
  <c r="O194" i="38" s="1"/>
  <c r="K194" i="38"/>
  <c r="L194" i="38" s="1"/>
  <c r="I194" i="38"/>
  <c r="H194" i="38"/>
  <c r="E194" i="38"/>
  <c r="F194" i="38" s="1"/>
  <c r="N193" i="38"/>
  <c r="O193" i="38" s="1"/>
  <c r="K193" i="38"/>
  <c r="L193" i="38" s="1"/>
  <c r="I193" i="38"/>
  <c r="H193" i="38"/>
  <c r="E193" i="38"/>
  <c r="F193" i="38" s="1"/>
  <c r="N192" i="38"/>
  <c r="O192" i="38" s="1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N190" i="38"/>
  <c r="O190" i="38" s="1"/>
  <c r="K190" i="38"/>
  <c r="L190" i="38" s="1"/>
  <c r="I190" i="38"/>
  <c r="H190" i="38"/>
  <c r="E190" i="38"/>
  <c r="F190" i="38" s="1"/>
  <c r="N189" i="38"/>
  <c r="O189" i="38" s="1"/>
  <c r="K189" i="38"/>
  <c r="L189" i="38" s="1"/>
  <c r="I189" i="38"/>
  <c r="H189" i="38"/>
  <c r="E189" i="38"/>
  <c r="F189" i="38" s="1"/>
  <c r="N188" i="38"/>
  <c r="O188" i="38" s="1"/>
  <c r="L188" i="38"/>
  <c r="K188" i="38"/>
  <c r="H188" i="38"/>
  <c r="I188" i="38" s="1"/>
  <c r="F188" i="38"/>
  <c r="E188" i="38"/>
  <c r="N187" i="38"/>
  <c r="O187" i="38" s="1"/>
  <c r="L187" i="38"/>
  <c r="K187" i="38"/>
  <c r="H187" i="38"/>
  <c r="I187" i="38" s="1"/>
  <c r="F187" i="38"/>
  <c r="E187" i="38"/>
  <c r="N186" i="38"/>
  <c r="O186" i="38" s="1"/>
  <c r="K186" i="38"/>
  <c r="L186" i="38" s="1"/>
  <c r="I186" i="38"/>
  <c r="H186" i="38"/>
  <c r="E186" i="38"/>
  <c r="F186" i="38" s="1"/>
  <c r="N185" i="38"/>
  <c r="O185" i="38" s="1"/>
  <c r="K185" i="38"/>
  <c r="L185" i="38" s="1"/>
  <c r="I185" i="38"/>
  <c r="H185" i="38"/>
  <c r="E185" i="38"/>
  <c r="F185" i="38" s="1"/>
  <c r="N184" i="38"/>
  <c r="O184" i="38" s="1"/>
  <c r="L184" i="38"/>
  <c r="K184" i="38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K182" i="38"/>
  <c r="L182" i="38" s="1"/>
  <c r="I182" i="38"/>
  <c r="H182" i="38"/>
  <c r="E182" i="38"/>
  <c r="F182" i="38" s="1"/>
  <c r="N181" i="38"/>
  <c r="O181" i="38" s="1"/>
  <c r="K181" i="38"/>
  <c r="L181" i="38" s="1"/>
  <c r="I181" i="38"/>
  <c r="H181" i="38"/>
  <c r="E181" i="38"/>
  <c r="F181" i="38" s="1"/>
  <c r="N180" i="38"/>
  <c r="O180" i="38" s="1"/>
  <c r="L180" i="38"/>
  <c r="K180" i="38"/>
  <c r="H180" i="38"/>
  <c r="I180" i="38" s="1"/>
  <c r="F180" i="38"/>
  <c r="E180" i="38"/>
  <c r="N179" i="38"/>
  <c r="L179" i="38"/>
  <c r="K179" i="38"/>
  <c r="H179" i="38"/>
  <c r="I179" i="38" s="1"/>
  <c r="I199" i="38" s="1"/>
  <c r="F179" i="38"/>
  <c r="E179" i="38"/>
  <c r="M177" i="38"/>
  <c r="J177" i="38"/>
  <c r="G177" i="38"/>
  <c r="D177" i="38"/>
  <c r="B177" i="38"/>
  <c r="M176" i="38"/>
  <c r="G176" i="38"/>
  <c r="B172" i="38"/>
  <c r="L171" i="38" s="1"/>
  <c r="L21" i="38" s="1"/>
  <c r="N171" i="38"/>
  <c r="K171" i="38"/>
  <c r="H171" i="38"/>
  <c r="I171" i="38" s="1"/>
  <c r="I21" i="38" s="1"/>
  <c r="E171" i="38"/>
  <c r="N170" i="38"/>
  <c r="O170" i="38" s="1"/>
  <c r="K170" i="38"/>
  <c r="L170" i="38" s="1"/>
  <c r="H170" i="38"/>
  <c r="E170" i="38"/>
  <c r="O169" i="38"/>
  <c r="N169" i="38"/>
  <c r="K169" i="38"/>
  <c r="H169" i="38"/>
  <c r="I169" i="38" s="1"/>
  <c r="E169" i="38"/>
  <c r="N168" i="38"/>
  <c r="O168" i="38" s="1"/>
  <c r="K168" i="38"/>
  <c r="L168" i="38" s="1"/>
  <c r="H168" i="38"/>
  <c r="E168" i="38"/>
  <c r="N167" i="38"/>
  <c r="O167" i="38" s="1"/>
  <c r="K167" i="38"/>
  <c r="H167" i="38"/>
  <c r="I167" i="38" s="1"/>
  <c r="F167" i="38"/>
  <c r="E167" i="38"/>
  <c r="N166" i="38"/>
  <c r="K166" i="38"/>
  <c r="L166" i="38" s="1"/>
  <c r="H166" i="38"/>
  <c r="E166" i="38"/>
  <c r="N165" i="38"/>
  <c r="O165" i="38" s="1"/>
  <c r="K165" i="38"/>
  <c r="H165" i="38"/>
  <c r="I165" i="38" s="1"/>
  <c r="F165" i="38"/>
  <c r="E165" i="38"/>
  <c r="N164" i="38"/>
  <c r="K164" i="38"/>
  <c r="L164" i="38" s="1"/>
  <c r="H164" i="38"/>
  <c r="E164" i="38"/>
  <c r="N163" i="38"/>
  <c r="O163" i="38" s="1"/>
  <c r="K163" i="38"/>
  <c r="H163" i="38"/>
  <c r="I163" i="38" s="1"/>
  <c r="F163" i="38"/>
  <c r="E163" i="38"/>
  <c r="N162" i="38"/>
  <c r="K162" i="38"/>
  <c r="L162" i="38" s="1"/>
  <c r="H162" i="38"/>
  <c r="I162" i="38" s="1"/>
  <c r="E162" i="38"/>
  <c r="O161" i="38"/>
  <c r="N161" i="38"/>
  <c r="K161" i="38"/>
  <c r="H161" i="38"/>
  <c r="I161" i="38" s="1"/>
  <c r="F161" i="38"/>
  <c r="E161" i="38"/>
  <c r="N160" i="38"/>
  <c r="K160" i="38"/>
  <c r="L160" i="38" s="1"/>
  <c r="H160" i="38"/>
  <c r="I160" i="38" s="1"/>
  <c r="E160" i="38"/>
  <c r="O159" i="38"/>
  <c r="N159" i="38"/>
  <c r="K159" i="38"/>
  <c r="H159" i="38"/>
  <c r="I159" i="38" s="1"/>
  <c r="F159" i="38"/>
  <c r="E159" i="38"/>
  <c r="N158" i="38"/>
  <c r="K158" i="38"/>
  <c r="L158" i="38" s="1"/>
  <c r="H158" i="38"/>
  <c r="E158" i="38"/>
  <c r="N157" i="38"/>
  <c r="O157" i="38" s="1"/>
  <c r="K157" i="38"/>
  <c r="H157" i="38"/>
  <c r="I157" i="38" s="1"/>
  <c r="F157" i="38"/>
  <c r="E157" i="38"/>
  <c r="N156" i="38"/>
  <c r="K156" i="38"/>
  <c r="L156" i="38" s="1"/>
  <c r="H156" i="38"/>
  <c r="I156" i="38" s="1"/>
  <c r="E156" i="38"/>
  <c r="N155" i="38"/>
  <c r="O155" i="38" s="1"/>
  <c r="L155" i="38"/>
  <c r="K155" i="38"/>
  <c r="H155" i="38"/>
  <c r="F155" i="38"/>
  <c r="E155" i="38"/>
  <c r="N154" i="38"/>
  <c r="K154" i="38"/>
  <c r="H154" i="38"/>
  <c r="I154" i="38" s="1"/>
  <c r="F154" i="38"/>
  <c r="E154" i="38"/>
  <c r="N153" i="38"/>
  <c r="L153" i="38"/>
  <c r="K153" i="38"/>
  <c r="H153" i="38"/>
  <c r="F153" i="38"/>
  <c r="E153" i="38"/>
  <c r="N152" i="38"/>
  <c r="K152" i="38"/>
  <c r="H152" i="38"/>
  <c r="H172" i="38" s="1"/>
  <c r="F152" i="38"/>
  <c r="E152" i="38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E144" i="38"/>
  <c r="F144" i="38" s="1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E142" i="38"/>
  <c r="F142" i="38" s="1"/>
  <c r="N141" i="38"/>
  <c r="O141" i="38" s="1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E140" i="38"/>
  <c r="F140" i="38" s="1"/>
  <c r="N139" i="38"/>
  <c r="O139" i="38" s="1"/>
  <c r="K139" i="38"/>
  <c r="L139" i="38" s="1"/>
  <c r="H139" i="38"/>
  <c r="I139" i="38" s="1"/>
  <c r="E139" i="38"/>
  <c r="F139" i="38" s="1"/>
  <c r="O138" i="38"/>
  <c r="N138" i="38"/>
  <c r="K138" i="38"/>
  <c r="L138" i="38" s="1"/>
  <c r="H138" i="38"/>
  <c r="I138" i="38" s="1"/>
  <c r="E138" i="38"/>
  <c r="F138" i="38" s="1"/>
  <c r="N137" i="38"/>
  <c r="O137" i="38" s="1"/>
  <c r="K137" i="38"/>
  <c r="L137" i="38" s="1"/>
  <c r="H137" i="38"/>
  <c r="I137" i="38" s="1"/>
  <c r="E137" i="38"/>
  <c r="F137" i="38" s="1"/>
  <c r="N136" i="38"/>
  <c r="O136" i="38" s="1"/>
  <c r="K136" i="38"/>
  <c r="L136" i="38" s="1"/>
  <c r="H136" i="38"/>
  <c r="I136" i="38" s="1"/>
  <c r="F136" i="38"/>
  <c r="E136" i="38"/>
  <c r="N135" i="38"/>
  <c r="O135" i="38" s="1"/>
  <c r="K135" i="38"/>
  <c r="L135" i="38" s="1"/>
  <c r="H135" i="38"/>
  <c r="I135" i="38" s="1"/>
  <c r="E135" i="38"/>
  <c r="F135" i="38" s="1"/>
  <c r="N134" i="38"/>
  <c r="O134" i="38" s="1"/>
  <c r="O19" i="38" s="1"/>
  <c r="K134" i="38"/>
  <c r="L134" i="38" s="1"/>
  <c r="L19" i="38" s="1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E133" i="38"/>
  <c r="F133" i="38" s="1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N130" i="38"/>
  <c r="O130" i="38" s="1"/>
  <c r="O18" i="38" s="1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E128" i="38"/>
  <c r="F128" i="38" s="1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E126" i="38"/>
  <c r="F126" i="38" s="1"/>
  <c r="N125" i="38"/>
  <c r="K125" i="38"/>
  <c r="H125" i="38"/>
  <c r="F125" i="38"/>
  <c r="E125" i="38"/>
  <c r="M123" i="38"/>
  <c r="J123" i="38"/>
  <c r="G123" i="38"/>
  <c r="D123" i="38"/>
  <c r="B123" i="38"/>
  <c r="M122" i="38"/>
  <c r="G122" i="38"/>
  <c r="B118" i="38"/>
  <c r="L117" i="38" s="1"/>
  <c r="N117" i="38"/>
  <c r="K117" i="38"/>
  <c r="H117" i="38"/>
  <c r="I117" i="38" s="1"/>
  <c r="E117" i="38"/>
  <c r="N116" i="38"/>
  <c r="O116" i="38" s="1"/>
  <c r="K116" i="38"/>
  <c r="L116" i="38" s="1"/>
  <c r="H116" i="38"/>
  <c r="E116" i="38"/>
  <c r="O115" i="38"/>
  <c r="O29" i="38" s="1"/>
  <c r="N115" i="38"/>
  <c r="K115" i="38"/>
  <c r="H115" i="38"/>
  <c r="H29" i="38" s="1"/>
  <c r="E115" i="38"/>
  <c r="N114" i="38"/>
  <c r="O114" i="38" s="1"/>
  <c r="K114" i="38"/>
  <c r="L114" i="38" s="1"/>
  <c r="H114" i="38"/>
  <c r="E114" i="38"/>
  <c r="N113" i="38"/>
  <c r="O113" i="38" s="1"/>
  <c r="K113" i="38"/>
  <c r="H113" i="38"/>
  <c r="I113" i="38" s="1"/>
  <c r="F113" i="38"/>
  <c r="E113" i="38"/>
  <c r="N112" i="38"/>
  <c r="K112" i="38"/>
  <c r="L112" i="38" s="1"/>
  <c r="L28" i="38" s="1"/>
  <c r="H112" i="38"/>
  <c r="E112" i="38"/>
  <c r="N111" i="38"/>
  <c r="O111" i="38" s="1"/>
  <c r="K111" i="38"/>
  <c r="H111" i="38"/>
  <c r="I111" i="38" s="1"/>
  <c r="F111" i="38"/>
  <c r="E111" i="38"/>
  <c r="N110" i="38"/>
  <c r="K110" i="38"/>
  <c r="L110" i="38" s="1"/>
  <c r="L27" i="38" s="1"/>
  <c r="H110" i="38"/>
  <c r="H27" i="38" s="1"/>
  <c r="E110" i="38"/>
  <c r="N109" i="38"/>
  <c r="O109" i="38" s="1"/>
  <c r="L109" i="38"/>
  <c r="K109" i="38"/>
  <c r="H109" i="38"/>
  <c r="F109" i="38"/>
  <c r="E109" i="38"/>
  <c r="N108" i="38"/>
  <c r="K108" i="38"/>
  <c r="H108" i="38"/>
  <c r="I108" i="38" s="1"/>
  <c r="I25" i="38" s="1"/>
  <c r="F108" i="38"/>
  <c r="E108" i="38"/>
  <c r="N107" i="38"/>
  <c r="L107" i="38"/>
  <c r="K107" i="38"/>
  <c r="H107" i="38"/>
  <c r="F107" i="38"/>
  <c r="E107" i="38"/>
  <c r="N106" i="38"/>
  <c r="K106" i="38"/>
  <c r="H106" i="38"/>
  <c r="I106" i="38" s="1"/>
  <c r="F106" i="38"/>
  <c r="E106" i="38"/>
  <c r="N105" i="38"/>
  <c r="L105" i="38"/>
  <c r="K105" i="38"/>
  <c r="H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L103" i="38"/>
  <c r="K103" i="38"/>
  <c r="H103" i="38"/>
  <c r="E103" i="38"/>
  <c r="N102" i="38"/>
  <c r="O102" i="38" s="1"/>
  <c r="K102" i="38"/>
  <c r="H102" i="38"/>
  <c r="I102" i="38" s="1"/>
  <c r="F102" i="38"/>
  <c r="E102" i="38"/>
  <c r="N101" i="38"/>
  <c r="L101" i="38"/>
  <c r="K101" i="38"/>
  <c r="H101" i="38"/>
  <c r="F101" i="38"/>
  <c r="E101" i="38"/>
  <c r="N100" i="38"/>
  <c r="K100" i="38"/>
  <c r="H100" i="38"/>
  <c r="I100" i="38" s="1"/>
  <c r="F100" i="38"/>
  <c r="E100" i="38"/>
  <c r="N99" i="38"/>
  <c r="L99" i="38"/>
  <c r="K99" i="38"/>
  <c r="H99" i="38"/>
  <c r="E99" i="38"/>
  <c r="O98" i="38"/>
  <c r="N98" i="38"/>
  <c r="K98" i="38"/>
  <c r="H98" i="38"/>
  <c r="E98" i="38"/>
  <c r="M96" i="38"/>
  <c r="J96" i="38"/>
  <c r="G96" i="38"/>
  <c r="D96" i="38"/>
  <c r="B96" i="38"/>
  <c r="M95" i="38"/>
  <c r="G95" i="38"/>
  <c r="B91" i="38"/>
  <c r="L89" i="38" s="1"/>
  <c r="L20" i="38" s="1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K89" i="38"/>
  <c r="H89" i="38"/>
  <c r="I89" i="38" s="1"/>
  <c r="I20" i="38" s="1"/>
  <c r="E89" i="38"/>
  <c r="F89" i="38" s="1"/>
  <c r="F20" i="38" s="1"/>
  <c r="N88" i="38"/>
  <c r="K88" i="38"/>
  <c r="L88" i="38" s="1"/>
  <c r="H88" i="38"/>
  <c r="I88" i="38" s="1"/>
  <c r="E88" i="38"/>
  <c r="N87" i="38"/>
  <c r="O87" i="38" s="1"/>
  <c r="L87" i="38"/>
  <c r="K87" i="38"/>
  <c r="H87" i="38"/>
  <c r="E87" i="38"/>
  <c r="F87" i="38" s="1"/>
  <c r="O86" i="38"/>
  <c r="N86" i="38"/>
  <c r="K86" i="38"/>
  <c r="L86" i="38" s="1"/>
  <c r="H86" i="38"/>
  <c r="I86" i="38" s="1"/>
  <c r="E86" i="38"/>
  <c r="N85" i="38"/>
  <c r="O85" i="38" s="1"/>
  <c r="K85" i="38"/>
  <c r="L85" i="38" s="1"/>
  <c r="H85" i="38"/>
  <c r="I85" i="38" s="1"/>
  <c r="E85" i="38"/>
  <c r="N84" i="38"/>
  <c r="O84" i="38" s="1"/>
  <c r="L84" i="38"/>
  <c r="K84" i="38"/>
  <c r="H84" i="38"/>
  <c r="E84" i="38"/>
  <c r="F84" i="38" s="1"/>
  <c r="N83" i="38"/>
  <c r="O83" i="38" s="1"/>
  <c r="K83" i="38"/>
  <c r="L83" i="38" s="1"/>
  <c r="H83" i="38"/>
  <c r="E83" i="38"/>
  <c r="F83" i="38" s="1"/>
  <c r="N82" i="38"/>
  <c r="O82" i="38" s="1"/>
  <c r="K82" i="38"/>
  <c r="H82" i="38"/>
  <c r="I82" i="38" s="1"/>
  <c r="E82" i="38"/>
  <c r="F82" i="38" s="1"/>
  <c r="N81" i="38"/>
  <c r="K81" i="38"/>
  <c r="L81" i="38" s="1"/>
  <c r="H81" i="38"/>
  <c r="I81" i="38" s="1"/>
  <c r="E81" i="38"/>
  <c r="N80" i="38"/>
  <c r="O80" i="38" s="1"/>
  <c r="L80" i="38"/>
  <c r="K80" i="38"/>
  <c r="H80" i="38"/>
  <c r="E80" i="38"/>
  <c r="F80" i="38" s="1"/>
  <c r="N79" i="38"/>
  <c r="O79" i="38" s="1"/>
  <c r="L79" i="38"/>
  <c r="K79" i="38"/>
  <c r="H79" i="38"/>
  <c r="I79" i="38" s="1"/>
  <c r="E79" i="38"/>
  <c r="F79" i="38" s="1"/>
  <c r="N78" i="38"/>
  <c r="K78" i="38"/>
  <c r="L78" i="38" s="1"/>
  <c r="H78" i="38"/>
  <c r="I78" i="38" s="1"/>
  <c r="E78" i="38"/>
  <c r="N77" i="38"/>
  <c r="O77" i="38" s="1"/>
  <c r="L77" i="38"/>
  <c r="K77" i="38"/>
  <c r="H77" i="38"/>
  <c r="E77" i="38"/>
  <c r="F77" i="38" s="1"/>
  <c r="N76" i="38"/>
  <c r="N31" i="38" s="1"/>
  <c r="K76" i="38"/>
  <c r="L76" i="38" s="1"/>
  <c r="L31" i="38" s="1"/>
  <c r="H76" i="38"/>
  <c r="E76" i="38"/>
  <c r="F76" i="38" s="1"/>
  <c r="F31" i="38" s="1"/>
  <c r="O75" i="38"/>
  <c r="O30" i="38" s="1"/>
  <c r="N75" i="38"/>
  <c r="K75" i="38"/>
  <c r="I75" i="38"/>
  <c r="I30" i="38" s="1"/>
  <c r="H75" i="38"/>
  <c r="E75" i="38"/>
  <c r="N74" i="38"/>
  <c r="O74" i="38" s="1"/>
  <c r="L74" i="38"/>
  <c r="K74" i="38"/>
  <c r="H74" i="38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K72" i="38"/>
  <c r="L72" i="38" s="1"/>
  <c r="H72" i="38"/>
  <c r="I72" i="38" s="1"/>
  <c r="E72" i="38"/>
  <c r="F72" i="38" s="1"/>
  <c r="N71" i="38"/>
  <c r="K71" i="38"/>
  <c r="L71" i="38" s="1"/>
  <c r="I71" i="38"/>
  <c r="H71" i="38"/>
  <c r="E71" i="38"/>
  <c r="M69" i="38"/>
  <c r="J69" i="38"/>
  <c r="G69" i="38"/>
  <c r="D69" i="38"/>
  <c r="B69" i="38"/>
  <c r="M68" i="38"/>
  <c r="G68" i="38"/>
  <c r="B64" i="38"/>
  <c r="L63" i="38" s="1"/>
  <c r="O63" i="38"/>
  <c r="N63" i="38"/>
  <c r="K63" i="38"/>
  <c r="I63" i="38"/>
  <c r="H63" i="38"/>
  <c r="E63" i="38"/>
  <c r="N62" i="38"/>
  <c r="O62" i="38" s="1"/>
  <c r="L62" i="38"/>
  <c r="K62" i="38"/>
  <c r="H62" i="38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K60" i="38"/>
  <c r="I60" i="38"/>
  <c r="H60" i="38"/>
  <c r="E60" i="38"/>
  <c r="N59" i="38"/>
  <c r="O59" i="38" s="1"/>
  <c r="K59" i="38"/>
  <c r="L59" i="38" s="1"/>
  <c r="I59" i="38"/>
  <c r="H59" i="38"/>
  <c r="E59" i="38"/>
  <c r="F59" i="38" s="1"/>
  <c r="O58" i="38"/>
  <c r="N58" i="38"/>
  <c r="K58" i="38"/>
  <c r="H58" i="38"/>
  <c r="I58" i="38" s="1"/>
  <c r="E58" i="38"/>
  <c r="F58" i="38" s="1"/>
  <c r="N57" i="38"/>
  <c r="K57" i="38"/>
  <c r="L57" i="38" s="1"/>
  <c r="I57" i="38"/>
  <c r="H57" i="38"/>
  <c r="E57" i="38"/>
  <c r="F57" i="38" s="1"/>
  <c r="N56" i="38"/>
  <c r="O56" i="38" s="1"/>
  <c r="K56" i="38"/>
  <c r="L56" i="38" s="1"/>
  <c r="H56" i="38"/>
  <c r="E56" i="38"/>
  <c r="F56" i="38" s="1"/>
  <c r="N55" i="38"/>
  <c r="O55" i="38" s="1"/>
  <c r="O17" i="38" s="1"/>
  <c r="K55" i="38"/>
  <c r="I55" i="38"/>
  <c r="H55" i="38"/>
  <c r="E55" i="38"/>
  <c r="N54" i="38"/>
  <c r="O54" i="38" s="1"/>
  <c r="L54" i="38"/>
  <c r="K54" i="38"/>
  <c r="H54" i="38"/>
  <c r="E54" i="38"/>
  <c r="F54" i="38" s="1"/>
  <c r="O53" i="38"/>
  <c r="N53" i="38"/>
  <c r="K53" i="38"/>
  <c r="H53" i="38"/>
  <c r="I53" i="38" s="1"/>
  <c r="E53" i="38"/>
  <c r="F53" i="38" s="1"/>
  <c r="N52" i="38"/>
  <c r="K52" i="38"/>
  <c r="L52" i="38" s="1"/>
  <c r="I52" i="38"/>
  <c r="H52" i="38"/>
  <c r="E52" i="38"/>
  <c r="F52" i="38" s="1"/>
  <c r="N51" i="38"/>
  <c r="O51" i="38" s="1"/>
  <c r="L51" i="38"/>
  <c r="K51" i="38"/>
  <c r="H51" i="38"/>
  <c r="I51" i="38" s="1"/>
  <c r="E51" i="38"/>
  <c r="F51" i="38" s="1"/>
  <c r="N50" i="38"/>
  <c r="L50" i="38"/>
  <c r="K50" i="38"/>
  <c r="H50" i="38"/>
  <c r="E50" i="38"/>
  <c r="F50" i="38" s="1"/>
  <c r="F24" i="38" s="1"/>
  <c r="N49" i="38"/>
  <c r="O49" i="38" s="1"/>
  <c r="L49" i="38"/>
  <c r="K49" i="38"/>
  <c r="H49" i="38"/>
  <c r="I49" i="38" s="1"/>
  <c r="E49" i="38"/>
  <c r="F49" i="38" s="1"/>
  <c r="N48" i="38"/>
  <c r="K48" i="38"/>
  <c r="L48" i="38" s="1"/>
  <c r="I48" i="38"/>
  <c r="H48" i="38"/>
  <c r="E48" i="38"/>
  <c r="N47" i="38"/>
  <c r="O47" i="38" s="1"/>
  <c r="O22" i="38" s="1"/>
  <c r="L47" i="38"/>
  <c r="K47" i="38"/>
  <c r="H47" i="38"/>
  <c r="E47" i="38"/>
  <c r="F47" i="38" s="1"/>
  <c r="F22" i="38" s="1"/>
  <c r="N46" i="38"/>
  <c r="O46" i="38" s="1"/>
  <c r="K46" i="38"/>
  <c r="H46" i="38"/>
  <c r="I46" i="38" s="1"/>
  <c r="E46" i="38"/>
  <c r="F46" i="38" s="1"/>
  <c r="N45" i="38"/>
  <c r="O45" i="38" s="1"/>
  <c r="K45" i="38"/>
  <c r="H45" i="38"/>
  <c r="I45" i="38" s="1"/>
  <c r="E45" i="38"/>
  <c r="F45" i="38" s="1"/>
  <c r="N44" i="38"/>
  <c r="K44" i="38"/>
  <c r="L44" i="38" s="1"/>
  <c r="I44" i="38"/>
  <c r="H44" i="38"/>
  <c r="E44" i="38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J31" i="38"/>
  <c r="H31" i="38"/>
  <c r="G31" i="38"/>
  <c r="E31" i="38"/>
  <c r="D31" i="38"/>
  <c r="C31" i="38"/>
  <c r="B31" i="38"/>
  <c r="N30" i="38"/>
  <c r="M30" i="38"/>
  <c r="K30" i="38"/>
  <c r="J30" i="38"/>
  <c r="H30" i="38"/>
  <c r="G30" i="38"/>
  <c r="E30" i="38"/>
  <c r="D30" i="38"/>
  <c r="C30" i="38"/>
  <c r="B30" i="38"/>
  <c r="N29" i="38"/>
  <c r="M29" i="38"/>
  <c r="K29" i="38"/>
  <c r="J29" i="38"/>
  <c r="G29" i="38"/>
  <c r="E29" i="38"/>
  <c r="D29" i="38"/>
  <c r="C29" i="38"/>
  <c r="B29" i="38"/>
  <c r="N28" i="38"/>
  <c r="M28" i="38"/>
  <c r="J28" i="38"/>
  <c r="H28" i="38"/>
  <c r="G28" i="38"/>
  <c r="E28" i="38"/>
  <c r="D28" i="38"/>
  <c r="C28" i="38"/>
  <c r="B28" i="38"/>
  <c r="N27" i="38"/>
  <c r="M27" i="38"/>
  <c r="K27" i="38"/>
  <c r="J27" i="38"/>
  <c r="G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H22" i="38"/>
  <c r="G22" i="38"/>
  <c r="E22" i="38"/>
  <c r="D22" i="38"/>
  <c r="C22" i="38"/>
  <c r="B22" i="38"/>
  <c r="N21" i="38"/>
  <c r="M21" i="38"/>
  <c r="K21" i="38"/>
  <c r="J21" i="38"/>
  <c r="H21" i="38"/>
  <c r="G21" i="38"/>
  <c r="E21" i="38"/>
  <c r="D21" i="38"/>
  <c r="C21" i="38"/>
  <c r="B21" i="38"/>
  <c r="N20" i="38"/>
  <c r="M20" i="38"/>
  <c r="K20" i="38"/>
  <c r="J20" i="38"/>
  <c r="H20" i="38"/>
  <c r="G20" i="38"/>
  <c r="E20" i="38"/>
  <c r="D20" i="38"/>
  <c r="C20" i="38"/>
  <c r="B20" i="38"/>
  <c r="N19" i="38"/>
  <c r="M19" i="38"/>
  <c r="K19" i="38"/>
  <c r="J19" i="38"/>
  <c r="H19" i="38"/>
  <c r="G19" i="38"/>
  <c r="F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L198" i="37" s="1"/>
  <c r="N198" i="37"/>
  <c r="O198" i="37" s="1"/>
  <c r="K198" i="37"/>
  <c r="H198" i="37"/>
  <c r="I198" i="37" s="1"/>
  <c r="F198" i="37"/>
  <c r="E198" i="37"/>
  <c r="N197" i="37"/>
  <c r="K197" i="37"/>
  <c r="L197" i="37" s="1"/>
  <c r="H197" i="37"/>
  <c r="I197" i="37" s="1"/>
  <c r="E197" i="37"/>
  <c r="N196" i="37"/>
  <c r="O196" i="37" s="1"/>
  <c r="K196" i="37"/>
  <c r="H196" i="37"/>
  <c r="F196" i="37"/>
  <c r="E196" i="37"/>
  <c r="N195" i="37"/>
  <c r="K195" i="37"/>
  <c r="L195" i="37" s="1"/>
  <c r="I195" i="37"/>
  <c r="H195" i="37"/>
  <c r="E195" i="37"/>
  <c r="N194" i="37"/>
  <c r="O194" i="37" s="1"/>
  <c r="K194" i="37"/>
  <c r="H194" i="37"/>
  <c r="F194" i="37"/>
  <c r="E194" i="37"/>
  <c r="N193" i="37"/>
  <c r="K193" i="37"/>
  <c r="L193" i="37" s="1"/>
  <c r="H193" i="37"/>
  <c r="I193" i="37" s="1"/>
  <c r="E193" i="37"/>
  <c r="N192" i="37"/>
  <c r="O192" i="37" s="1"/>
  <c r="L192" i="37"/>
  <c r="K192" i="37"/>
  <c r="H192" i="37"/>
  <c r="E192" i="37"/>
  <c r="F192" i="37" s="1"/>
  <c r="N191" i="37"/>
  <c r="K191" i="37"/>
  <c r="H191" i="37"/>
  <c r="I191" i="37" s="1"/>
  <c r="E191" i="37"/>
  <c r="N190" i="37"/>
  <c r="O190" i="37" s="1"/>
  <c r="K190" i="37"/>
  <c r="L190" i="37" s="1"/>
  <c r="H190" i="37"/>
  <c r="E190" i="37"/>
  <c r="N189" i="37"/>
  <c r="O189" i="37" s="1"/>
  <c r="K189" i="37"/>
  <c r="H189" i="37"/>
  <c r="E189" i="37"/>
  <c r="F189" i="37" s="1"/>
  <c r="N188" i="37"/>
  <c r="K188" i="37"/>
  <c r="H188" i="37"/>
  <c r="I188" i="37" s="1"/>
  <c r="E188" i="37"/>
  <c r="N187" i="37"/>
  <c r="O187" i="37" s="1"/>
  <c r="K187" i="37"/>
  <c r="H187" i="37"/>
  <c r="I187" i="37" s="1"/>
  <c r="F187" i="37"/>
  <c r="E187" i="37"/>
  <c r="N186" i="37"/>
  <c r="K186" i="37"/>
  <c r="L186" i="37" s="1"/>
  <c r="H186" i="37"/>
  <c r="I186" i="37" s="1"/>
  <c r="E186" i="37"/>
  <c r="N185" i="37"/>
  <c r="O185" i="37" s="1"/>
  <c r="K185" i="37"/>
  <c r="L185" i="37" s="1"/>
  <c r="H185" i="37"/>
  <c r="E185" i="37"/>
  <c r="N184" i="37"/>
  <c r="O184" i="37" s="1"/>
  <c r="K184" i="37"/>
  <c r="H184" i="37"/>
  <c r="I184" i="37" s="1"/>
  <c r="F184" i="37"/>
  <c r="E184" i="37"/>
  <c r="N183" i="37"/>
  <c r="K183" i="37"/>
  <c r="L183" i="37" s="1"/>
  <c r="H183" i="37"/>
  <c r="E183" i="37"/>
  <c r="N182" i="37"/>
  <c r="O182" i="37" s="1"/>
  <c r="K182" i="37"/>
  <c r="H182" i="37"/>
  <c r="E182" i="37"/>
  <c r="F182" i="37" s="1"/>
  <c r="N181" i="37"/>
  <c r="K181" i="37"/>
  <c r="H181" i="37"/>
  <c r="I181" i="37" s="1"/>
  <c r="F181" i="37"/>
  <c r="E181" i="37"/>
  <c r="N180" i="37"/>
  <c r="K180" i="37"/>
  <c r="L180" i="37" s="1"/>
  <c r="H180" i="37"/>
  <c r="E180" i="37"/>
  <c r="O179" i="37"/>
  <c r="N179" i="37"/>
  <c r="K179" i="37"/>
  <c r="H179" i="37"/>
  <c r="H199" i="37" s="1"/>
  <c r="E179" i="37"/>
  <c r="M177" i="37"/>
  <c r="J177" i="37"/>
  <c r="G177" i="37"/>
  <c r="D177" i="37"/>
  <c r="B177" i="37"/>
  <c r="M176" i="37"/>
  <c r="G176" i="37"/>
  <c r="B172" i="37"/>
  <c r="N171" i="37"/>
  <c r="K171" i="37"/>
  <c r="L171" i="37" s="1"/>
  <c r="L21" i="37" s="1"/>
  <c r="H171" i="37"/>
  <c r="I171" i="37" s="1"/>
  <c r="I21" i="37" s="1"/>
  <c r="E171" i="37"/>
  <c r="F171" i="37" s="1"/>
  <c r="O170" i="37"/>
  <c r="N170" i="37"/>
  <c r="K170" i="37"/>
  <c r="L170" i="37" s="1"/>
  <c r="H170" i="37"/>
  <c r="I170" i="37" s="1"/>
  <c r="F170" i="37"/>
  <c r="E170" i="37"/>
  <c r="O169" i="37"/>
  <c r="N169" i="37"/>
  <c r="L169" i="37"/>
  <c r="K169" i="37"/>
  <c r="H169" i="37"/>
  <c r="I169" i="37" s="1"/>
  <c r="E169" i="37"/>
  <c r="F169" i="37" s="1"/>
  <c r="N168" i="37"/>
  <c r="O168" i="37" s="1"/>
  <c r="L168" i="37"/>
  <c r="K168" i="37"/>
  <c r="H168" i="37"/>
  <c r="I168" i="37" s="1"/>
  <c r="E168" i="37"/>
  <c r="F168" i="37" s="1"/>
  <c r="O167" i="37"/>
  <c r="N167" i="37"/>
  <c r="K167" i="37"/>
  <c r="L167" i="37" s="1"/>
  <c r="H167" i="37"/>
  <c r="I167" i="37" s="1"/>
  <c r="F167" i="37"/>
  <c r="E167" i="37"/>
  <c r="N166" i="37"/>
  <c r="O166" i="37" s="1"/>
  <c r="L166" i="37"/>
  <c r="K166" i="37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K163" i="37"/>
  <c r="L163" i="37" s="1"/>
  <c r="H163" i="37"/>
  <c r="I163" i="37" s="1"/>
  <c r="E163" i="37"/>
  <c r="F163" i="37" s="1"/>
  <c r="N162" i="37"/>
  <c r="O162" i="37" s="1"/>
  <c r="L162" i="37"/>
  <c r="K162" i="37"/>
  <c r="H162" i="37"/>
  <c r="I162" i="37" s="1"/>
  <c r="F162" i="37"/>
  <c r="E162" i="37"/>
  <c r="N161" i="37"/>
  <c r="O161" i="37" s="1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E160" i="37"/>
  <c r="F160" i="37" s="1"/>
  <c r="O159" i="37"/>
  <c r="N159" i="37"/>
  <c r="K159" i="37"/>
  <c r="L159" i="37" s="1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L157" i="37"/>
  <c r="K157" i="37"/>
  <c r="H157" i="37"/>
  <c r="I157" i="37" s="1"/>
  <c r="E157" i="37"/>
  <c r="F157" i="37" s="1"/>
  <c r="O156" i="37"/>
  <c r="N156" i="37"/>
  <c r="K156" i="37"/>
  <c r="L156" i="37" s="1"/>
  <c r="H156" i="37"/>
  <c r="I156" i="37" s="1"/>
  <c r="F156" i="37"/>
  <c r="E156" i="37"/>
  <c r="N155" i="37"/>
  <c r="O155" i="37" s="1"/>
  <c r="K155" i="37"/>
  <c r="L155" i="37" s="1"/>
  <c r="H155" i="37"/>
  <c r="I155" i="37" s="1"/>
  <c r="E155" i="37"/>
  <c r="F155" i="37" s="1"/>
  <c r="O154" i="37"/>
  <c r="N154" i="37"/>
  <c r="K154" i="37"/>
  <c r="L154" i="37" s="1"/>
  <c r="H154" i="37"/>
  <c r="I154" i="37" s="1"/>
  <c r="F154" i="37"/>
  <c r="E154" i="37"/>
  <c r="O153" i="37"/>
  <c r="N153" i="37"/>
  <c r="L153" i="37"/>
  <c r="K153" i="37"/>
  <c r="H153" i="37"/>
  <c r="I153" i="37" s="1"/>
  <c r="E153" i="37"/>
  <c r="F153" i="37" s="1"/>
  <c r="N152" i="37"/>
  <c r="L152" i="37"/>
  <c r="K152" i="37"/>
  <c r="H152" i="37"/>
  <c r="H172" i="37" s="1"/>
  <c r="E152" i="37"/>
  <c r="M150" i="37"/>
  <c r="J150" i="37"/>
  <c r="G150" i="37"/>
  <c r="D150" i="37"/>
  <c r="B150" i="37"/>
  <c r="M149" i="37"/>
  <c r="G149" i="37"/>
  <c r="B145" i="37"/>
  <c r="O144" i="37" s="1"/>
  <c r="N144" i="37"/>
  <c r="K144" i="37"/>
  <c r="H144" i="37"/>
  <c r="I144" i="37" s="1"/>
  <c r="E144" i="37"/>
  <c r="N143" i="37"/>
  <c r="K143" i="37"/>
  <c r="L143" i="37" s="1"/>
  <c r="H143" i="37"/>
  <c r="E143" i="37"/>
  <c r="O142" i="37"/>
  <c r="N142" i="37"/>
  <c r="K142" i="37"/>
  <c r="H142" i="37"/>
  <c r="F142" i="37"/>
  <c r="E142" i="37"/>
  <c r="N141" i="37"/>
  <c r="K141" i="37"/>
  <c r="H141" i="37"/>
  <c r="E141" i="37"/>
  <c r="O140" i="37"/>
  <c r="N140" i="37"/>
  <c r="K140" i="37"/>
  <c r="H140" i="37"/>
  <c r="F140" i="37"/>
  <c r="E140" i="37"/>
  <c r="N139" i="37"/>
  <c r="K139" i="37"/>
  <c r="L139" i="37" s="1"/>
  <c r="H139" i="37"/>
  <c r="E139" i="37"/>
  <c r="O138" i="37"/>
  <c r="N138" i="37"/>
  <c r="K138" i="37"/>
  <c r="H138" i="37"/>
  <c r="I138" i="37" s="1"/>
  <c r="E138" i="37"/>
  <c r="N137" i="37"/>
  <c r="K137" i="37"/>
  <c r="H137" i="37"/>
  <c r="I137" i="37" s="1"/>
  <c r="E137" i="37"/>
  <c r="N136" i="37"/>
  <c r="K136" i="37"/>
  <c r="L136" i="37" s="1"/>
  <c r="H136" i="37"/>
  <c r="E136" i="37"/>
  <c r="O135" i="37"/>
  <c r="O19" i="37" s="1"/>
  <c r="N135" i="37"/>
  <c r="K135" i="37"/>
  <c r="H135" i="37"/>
  <c r="F135" i="37"/>
  <c r="F19" i="37" s="1"/>
  <c r="E135" i="37"/>
  <c r="N134" i="37"/>
  <c r="K134" i="37"/>
  <c r="H134" i="37"/>
  <c r="E134" i="37"/>
  <c r="N133" i="37"/>
  <c r="O133" i="37" s="1"/>
  <c r="K133" i="37"/>
  <c r="H133" i="37"/>
  <c r="E133" i="37"/>
  <c r="O132" i="37"/>
  <c r="N132" i="37"/>
  <c r="K132" i="37"/>
  <c r="H132" i="37"/>
  <c r="F132" i="37"/>
  <c r="E132" i="37"/>
  <c r="N131" i="37"/>
  <c r="K131" i="37"/>
  <c r="L131" i="37" s="1"/>
  <c r="H131" i="37"/>
  <c r="E131" i="37"/>
  <c r="O130" i="37"/>
  <c r="N130" i="37"/>
  <c r="K130" i="37"/>
  <c r="H130" i="37"/>
  <c r="I130" i="37" s="1"/>
  <c r="E130" i="37"/>
  <c r="N129" i="37"/>
  <c r="L129" i="37"/>
  <c r="K129" i="37"/>
  <c r="H129" i="37"/>
  <c r="E129" i="37"/>
  <c r="O128" i="37"/>
  <c r="N128" i="37"/>
  <c r="K128" i="37"/>
  <c r="H128" i="37"/>
  <c r="I128" i="37" s="1"/>
  <c r="F128" i="37"/>
  <c r="E128" i="37"/>
  <c r="N127" i="37"/>
  <c r="K127" i="37"/>
  <c r="H127" i="37"/>
  <c r="I127" i="37" s="1"/>
  <c r="I18" i="37" s="1"/>
  <c r="E127" i="37"/>
  <c r="N126" i="37"/>
  <c r="K126" i="37"/>
  <c r="H126" i="37"/>
  <c r="I126" i="37" s="1"/>
  <c r="E126" i="37"/>
  <c r="N125" i="37"/>
  <c r="L125" i="37"/>
  <c r="K125" i="37"/>
  <c r="H125" i="37"/>
  <c r="F125" i="37"/>
  <c r="E125" i="37"/>
  <c r="M123" i="37"/>
  <c r="J123" i="37"/>
  <c r="G123" i="37"/>
  <c r="D123" i="37"/>
  <c r="B123" i="37"/>
  <c r="M122" i="37"/>
  <c r="G122" i="37"/>
  <c r="B118" i="37"/>
  <c r="O117" i="37" s="1"/>
  <c r="N117" i="37"/>
  <c r="K117" i="37"/>
  <c r="L117" i="37" s="1"/>
  <c r="H117" i="37"/>
  <c r="I117" i="37" s="1"/>
  <c r="E117" i="37"/>
  <c r="N116" i="37"/>
  <c r="O116" i="37" s="1"/>
  <c r="K116" i="37"/>
  <c r="L116" i="37" s="1"/>
  <c r="H116" i="37"/>
  <c r="E116" i="37"/>
  <c r="O115" i="37"/>
  <c r="N115" i="37"/>
  <c r="K115" i="37"/>
  <c r="H115" i="37"/>
  <c r="I115" i="37" s="1"/>
  <c r="F115" i="37"/>
  <c r="E115" i="37"/>
  <c r="N114" i="37"/>
  <c r="L114" i="37"/>
  <c r="K114" i="37"/>
  <c r="H114" i="37"/>
  <c r="E114" i="37"/>
  <c r="N113" i="37"/>
  <c r="O113" i="37" s="1"/>
  <c r="K113" i="37"/>
  <c r="H113" i="37"/>
  <c r="F113" i="37"/>
  <c r="E113" i="37"/>
  <c r="N112" i="37"/>
  <c r="K112" i="37"/>
  <c r="H112" i="37"/>
  <c r="E112" i="37"/>
  <c r="N111" i="37"/>
  <c r="O111" i="37" s="1"/>
  <c r="O30" i="37" s="1"/>
  <c r="K111" i="37"/>
  <c r="H111" i="37"/>
  <c r="I111" i="37" s="1"/>
  <c r="I30" i="37" s="1"/>
  <c r="F111" i="37"/>
  <c r="F30" i="37" s="1"/>
  <c r="E111" i="37"/>
  <c r="N110" i="37"/>
  <c r="L110" i="37"/>
  <c r="K110" i="37"/>
  <c r="H110" i="37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E108" i="37"/>
  <c r="O107" i="37"/>
  <c r="N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F106" i="37"/>
  <c r="F25" i="37" s="1"/>
  <c r="E106" i="37"/>
  <c r="N105" i="37"/>
  <c r="O105" i="37" s="1"/>
  <c r="K105" i="37"/>
  <c r="H105" i="37"/>
  <c r="I105" i="37" s="1"/>
  <c r="F105" i="37"/>
  <c r="E105" i="37"/>
  <c r="N104" i="37"/>
  <c r="K104" i="37"/>
  <c r="L104" i="37" s="1"/>
  <c r="H104" i="37"/>
  <c r="I104" i="37" s="1"/>
  <c r="E104" i="37"/>
  <c r="N103" i="37"/>
  <c r="O103" i="37" s="1"/>
  <c r="L103" i="37"/>
  <c r="K103" i="37"/>
  <c r="H103" i="37"/>
  <c r="I103" i="37" s="1"/>
  <c r="F103" i="37"/>
  <c r="E103" i="37"/>
  <c r="N102" i="37"/>
  <c r="L102" i="37"/>
  <c r="K102" i="37"/>
  <c r="H102" i="37"/>
  <c r="I102" i="37" s="1"/>
  <c r="E102" i="37"/>
  <c r="O101" i="37"/>
  <c r="N101" i="37"/>
  <c r="K101" i="37"/>
  <c r="H101" i="37"/>
  <c r="I101" i="37" s="1"/>
  <c r="F101" i="37"/>
  <c r="E101" i="37"/>
  <c r="N100" i="37"/>
  <c r="K100" i="37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L98" i="37"/>
  <c r="K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K90" i="37"/>
  <c r="H90" i="37"/>
  <c r="E90" i="37"/>
  <c r="N89" i="37"/>
  <c r="K89" i="37"/>
  <c r="H89" i="37"/>
  <c r="E89" i="37"/>
  <c r="N88" i="37"/>
  <c r="K88" i="37"/>
  <c r="H88" i="37"/>
  <c r="E88" i="37"/>
  <c r="N87" i="37"/>
  <c r="K87" i="37"/>
  <c r="H87" i="37"/>
  <c r="E87" i="37"/>
  <c r="N86" i="37"/>
  <c r="K86" i="37"/>
  <c r="H86" i="37"/>
  <c r="E86" i="37"/>
  <c r="N85" i="37"/>
  <c r="K85" i="37"/>
  <c r="H85" i="37"/>
  <c r="E85" i="37"/>
  <c r="N84" i="37"/>
  <c r="K84" i="37"/>
  <c r="H84" i="37"/>
  <c r="E84" i="37"/>
  <c r="N83" i="37"/>
  <c r="K83" i="37"/>
  <c r="H83" i="37"/>
  <c r="E83" i="37"/>
  <c r="N82" i="37"/>
  <c r="K82" i="37"/>
  <c r="H82" i="37"/>
  <c r="E82" i="37"/>
  <c r="N81" i="37"/>
  <c r="K81" i="37"/>
  <c r="H81" i="37"/>
  <c r="E81" i="37"/>
  <c r="N80" i="37"/>
  <c r="K80" i="37"/>
  <c r="H80" i="37"/>
  <c r="E80" i="37"/>
  <c r="N79" i="37"/>
  <c r="K79" i="37"/>
  <c r="H79" i="37"/>
  <c r="E79" i="37"/>
  <c r="N78" i="37"/>
  <c r="K78" i="37"/>
  <c r="H78" i="37"/>
  <c r="E78" i="37"/>
  <c r="N77" i="37"/>
  <c r="N29" i="37" s="1"/>
  <c r="K77" i="37"/>
  <c r="H77" i="37"/>
  <c r="E77" i="37"/>
  <c r="N76" i="37"/>
  <c r="K76" i="37"/>
  <c r="H76" i="37"/>
  <c r="E76" i="37"/>
  <c r="N75" i="37"/>
  <c r="N23" i="37" s="1"/>
  <c r="K75" i="37"/>
  <c r="H75" i="37"/>
  <c r="E75" i="37"/>
  <c r="N74" i="37"/>
  <c r="K74" i="37"/>
  <c r="K22" i="37" s="1"/>
  <c r="H74" i="37"/>
  <c r="E74" i="37"/>
  <c r="N73" i="37"/>
  <c r="K73" i="37"/>
  <c r="H73" i="37"/>
  <c r="E73" i="37"/>
  <c r="N72" i="37"/>
  <c r="K72" i="37"/>
  <c r="H72" i="37"/>
  <c r="E72" i="37"/>
  <c r="N71" i="37"/>
  <c r="K71" i="37"/>
  <c r="H71" i="37"/>
  <c r="E71" i="37"/>
  <c r="M69" i="37"/>
  <c r="J69" i="37"/>
  <c r="G69" i="37"/>
  <c r="D69" i="37"/>
  <c r="B69" i="37"/>
  <c r="M68" i="37"/>
  <c r="G68" i="37"/>
  <c r="B64" i="37"/>
  <c r="N63" i="37"/>
  <c r="L63" i="37"/>
  <c r="K63" i="37"/>
  <c r="H63" i="37"/>
  <c r="I63" i="37" s="1"/>
  <c r="E63" i="37"/>
  <c r="O62" i="37"/>
  <c r="N62" i="37"/>
  <c r="K62" i="37"/>
  <c r="L62" i="37" s="1"/>
  <c r="H62" i="37"/>
  <c r="E62" i="37"/>
  <c r="F62" i="37" s="1"/>
  <c r="N61" i="37"/>
  <c r="O61" i="37" s="1"/>
  <c r="L61" i="37"/>
  <c r="K61" i="37"/>
  <c r="I61" i="37"/>
  <c r="H61" i="37"/>
  <c r="E61" i="37"/>
  <c r="F61" i="37" s="1"/>
  <c r="N60" i="37"/>
  <c r="L60" i="37"/>
  <c r="K60" i="37"/>
  <c r="H60" i="37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H57" i="37"/>
  <c r="E57" i="37"/>
  <c r="F57" i="37" s="1"/>
  <c r="N56" i="37"/>
  <c r="O56" i="37" s="1"/>
  <c r="K56" i="37"/>
  <c r="H56" i="37"/>
  <c r="I56" i="37" s="1"/>
  <c r="E56" i="37"/>
  <c r="F56" i="37" s="1"/>
  <c r="N55" i="37"/>
  <c r="L55" i="37"/>
  <c r="K55" i="37"/>
  <c r="H55" i="37"/>
  <c r="I55" i="37" s="1"/>
  <c r="E55" i="37"/>
  <c r="N54" i="37"/>
  <c r="O54" i="37" s="1"/>
  <c r="L54" i="37"/>
  <c r="K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K51" i="37"/>
  <c r="H51" i="37"/>
  <c r="I51" i="37" s="1"/>
  <c r="E51" i="37"/>
  <c r="F51" i="37" s="1"/>
  <c r="N50" i="37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H49" i="37"/>
  <c r="E49" i="37"/>
  <c r="F49" i="37" s="1"/>
  <c r="F17" i="37" s="1"/>
  <c r="O48" i="37"/>
  <c r="N48" i="37"/>
  <c r="L48" i="37"/>
  <c r="K48" i="37"/>
  <c r="H48" i="37"/>
  <c r="I48" i="37" s="1"/>
  <c r="E48" i="37"/>
  <c r="N47" i="37"/>
  <c r="O47" i="37" s="1"/>
  <c r="L47" i="37"/>
  <c r="K47" i="37"/>
  <c r="H47" i="37"/>
  <c r="E47" i="37"/>
  <c r="F47" i="37" s="1"/>
  <c r="N46" i="37"/>
  <c r="O46" i="37" s="1"/>
  <c r="K46" i="37"/>
  <c r="H46" i="37"/>
  <c r="I46" i="37" s="1"/>
  <c r="E46" i="37"/>
  <c r="F46" i="37" s="1"/>
  <c r="N45" i="37"/>
  <c r="O45" i="37" s="1"/>
  <c r="K45" i="37"/>
  <c r="I45" i="37"/>
  <c r="H45" i="37"/>
  <c r="E45" i="37"/>
  <c r="N44" i="37"/>
  <c r="N26" i="37" s="1"/>
  <c r="L44" i="37"/>
  <c r="K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G31" i="37"/>
  <c r="E31" i="37"/>
  <c r="D31" i="37"/>
  <c r="C31" i="37"/>
  <c r="B31" i="37"/>
  <c r="N30" i="37"/>
  <c r="M30" i="37"/>
  <c r="K30" i="37"/>
  <c r="J30" i="37"/>
  <c r="H30" i="37"/>
  <c r="G30" i="37"/>
  <c r="E30" i="37"/>
  <c r="D30" i="37"/>
  <c r="C30" i="37"/>
  <c r="B30" i="37"/>
  <c r="M29" i="37"/>
  <c r="K29" i="37"/>
  <c r="J29" i="37"/>
  <c r="H29" i="37"/>
  <c r="G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J27" i="37"/>
  <c r="H27" i="37"/>
  <c r="G27" i="37"/>
  <c r="E27" i="37"/>
  <c r="D27" i="37"/>
  <c r="C27" i="37"/>
  <c r="B27" i="37"/>
  <c r="M26" i="37"/>
  <c r="L26" i="37"/>
  <c r="K26" i="37"/>
  <c r="J26" i="37"/>
  <c r="H26" i="37"/>
  <c r="G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N24" i="37"/>
  <c r="M24" i="37"/>
  <c r="J24" i="37"/>
  <c r="H24" i="37"/>
  <c r="G24" i="37"/>
  <c r="E24" i="37"/>
  <c r="D24" i="37"/>
  <c r="C24" i="37"/>
  <c r="B24" i="37"/>
  <c r="M23" i="37"/>
  <c r="K23" i="37"/>
  <c r="J23" i="37"/>
  <c r="H23" i="37"/>
  <c r="G23" i="37"/>
  <c r="D23" i="37"/>
  <c r="C23" i="37"/>
  <c r="B23" i="37"/>
  <c r="N22" i="37"/>
  <c r="M22" i="37"/>
  <c r="J22" i="37"/>
  <c r="H22" i="37"/>
  <c r="G22" i="37"/>
  <c r="E22" i="37"/>
  <c r="D22" i="37"/>
  <c r="C22" i="37"/>
  <c r="B22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J20" i="37"/>
  <c r="H20" i="37"/>
  <c r="G20" i="37"/>
  <c r="E20" i="37"/>
  <c r="D20" i="37"/>
  <c r="C20" i="37"/>
  <c r="B20" i="37"/>
  <c r="N19" i="37"/>
  <c r="M19" i="37"/>
  <c r="K19" i="37"/>
  <c r="J19" i="37"/>
  <c r="H19" i="37"/>
  <c r="G19" i="37"/>
  <c r="E19" i="37"/>
  <c r="D19" i="37"/>
  <c r="C19" i="37"/>
  <c r="B19" i="37"/>
  <c r="N18" i="37"/>
  <c r="M18" i="37"/>
  <c r="J18" i="37"/>
  <c r="H18" i="37"/>
  <c r="G18" i="37"/>
  <c r="E18" i="37"/>
  <c r="D18" i="37"/>
  <c r="C18" i="37"/>
  <c r="B18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K198" i="36"/>
  <c r="H198" i="36"/>
  <c r="E198" i="36"/>
  <c r="N197" i="36"/>
  <c r="O197" i="36" s="1"/>
  <c r="K197" i="36"/>
  <c r="L197" i="36" s="1"/>
  <c r="H197" i="36"/>
  <c r="E197" i="36"/>
  <c r="F197" i="36" s="1"/>
  <c r="N196" i="36"/>
  <c r="O196" i="36" s="1"/>
  <c r="K196" i="36"/>
  <c r="H196" i="36"/>
  <c r="I196" i="36" s="1"/>
  <c r="E196" i="36"/>
  <c r="F196" i="36" s="1"/>
  <c r="N195" i="36"/>
  <c r="K195" i="36"/>
  <c r="L195" i="36" s="1"/>
  <c r="H195" i="36"/>
  <c r="I195" i="36" s="1"/>
  <c r="F195" i="36"/>
  <c r="E195" i="36"/>
  <c r="N194" i="36"/>
  <c r="O194" i="36" s="1"/>
  <c r="K194" i="36"/>
  <c r="L194" i="36" s="1"/>
  <c r="H194" i="36"/>
  <c r="E194" i="36"/>
  <c r="F194" i="36" s="1"/>
  <c r="N193" i="36"/>
  <c r="O193" i="36" s="1"/>
  <c r="K193" i="36"/>
  <c r="H193" i="36"/>
  <c r="I193" i="36" s="1"/>
  <c r="E193" i="36"/>
  <c r="F193" i="36" s="1"/>
  <c r="N192" i="36"/>
  <c r="K192" i="36"/>
  <c r="L192" i="36" s="1"/>
  <c r="H192" i="36"/>
  <c r="I192" i="36" s="1"/>
  <c r="E192" i="36"/>
  <c r="N191" i="36"/>
  <c r="K191" i="36"/>
  <c r="L191" i="36" s="1"/>
  <c r="H191" i="36"/>
  <c r="F191" i="36"/>
  <c r="E191" i="36"/>
  <c r="O190" i="36"/>
  <c r="N190" i="36"/>
  <c r="L190" i="36"/>
  <c r="K190" i="36"/>
  <c r="H190" i="36"/>
  <c r="I190" i="36" s="1"/>
  <c r="E190" i="36"/>
  <c r="N189" i="36"/>
  <c r="O189" i="36" s="1"/>
  <c r="K189" i="36"/>
  <c r="H189" i="36"/>
  <c r="E189" i="36"/>
  <c r="F189" i="36" s="1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E187" i="36"/>
  <c r="N186" i="36"/>
  <c r="O186" i="36" s="1"/>
  <c r="L186" i="36"/>
  <c r="K186" i="36"/>
  <c r="H186" i="36"/>
  <c r="I186" i="36" s="1"/>
  <c r="E186" i="36"/>
  <c r="F186" i="36" s="1"/>
  <c r="N185" i="36"/>
  <c r="K185" i="36"/>
  <c r="L185" i="36" s="1"/>
  <c r="H185" i="36"/>
  <c r="I185" i="36" s="1"/>
  <c r="E185" i="36"/>
  <c r="N184" i="36"/>
  <c r="O184" i="36" s="1"/>
  <c r="K184" i="36"/>
  <c r="L184" i="36" s="1"/>
  <c r="H184" i="36"/>
  <c r="E184" i="36"/>
  <c r="F184" i="36" s="1"/>
  <c r="O183" i="36"/>
  <c r="N183" i="36"/>
  <c r="K183" i="36"/>
  <c r="L183" i="36" s="1"/>
  <c r="H183" i="36"/>
  <c r="I183" i="36" s="1"/>
  <c r="F183" i="36"/>
  <c r="E183" i="36"/>
  <c r="N182" i="36"/>
  <c r="O182" i="36" s="1"/>
  <c r="K182" i="36"/>
  <c r="L182" i="36" s="1"/>
  <c r="H182" i="36"/>
  <c r="E182" i="36"/>
  <c r="F182" i="36" s="1"/>
  <c r="N181" i="36"/>
  <c r="O181" i="36" s="1"/>
  <c r="K181" i="36"/>
  <c r="H181" i="36"/>
  <c r="I181" i="36" s="1"/>
  <c r="E181" i="36"/>
  <c r="F181" i="36" s="1"/>
  <c r="N180" i="36"/>
  <c r="K180" i="36"/>
  <c r="L180" i="36" s="1"/>
  <c r="H180" i="36"/>
  <c r="I180" i="36" s="1"/>
  <c r="F180" i="36"/>
  <c r="E180" i="36"/>
  <c r="N179" i="36"/>
  <c r="K179" i="36"/>
  <c r="H179" i="36"/>
  <c r="H199" i="36" s="1"/>
  <c r="E179" i="36"/>
  <c r="M177" i="36"/>
  <c r="J177" i="36"/>
  <c r="G177" i="36"/>
  <c r="D177" i="36"/>
  <c r="B177" i="36"/>
  <c r="M176" i="36"/>
  <c r="G176" i="36"/>
  <c r="B172" i="36"/>
  <c r="I170" i="36" s="1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E170" i="36"/>
  <c r="F170" i="36" s="1"/>
  <c r="N169" i="36"/>
  <c r="K169" i="36"/>
  <c r="L169" i="36" s="1"/>
  <c r="I169" i="36"/>
  <c r="H169" i="36"/>
  <c r="E169" i="36"/>
  <c r="F169" i="36" s="1"/>
  <c r="N168" i="36"/>
  <c r="O168" i="36" s="1"/>
  <c r="K168" i="36"/>
  <c r="H168" i="36"/>
  <c r="I168" i="36" s="1"/>
  <c r="E168" i="36"/>
  <c r="N167" i="36"/>
  <c r="O167" i="36" s="1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E166" i="36"/>
  <c r="F166" i="36" s="1"/>
  <c r="N165" i="36"/>
  <c r="K165" i="36"/>
  <c r="L165" i="36" s="1"/>
  <c r="I165" i="36"/>
  <c r="H165" i="36"/>
  <c r="E165" i="36"/>
  <c r="F165" i="36" s="1"/>
  <c r="N164" i="36"/>
  <c r="O164" i="36" s="1"/>
  <c r="K164" i="36"/>
  <c r="H164" i="36"/>
  <c r="I164" i="36" s="1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E162" i="36"/>
  <c r="F162" i="36" s="1"/>
  <c r="N161" i="36"/>
  <c r="K161" i="36"/>
  <c r="L161" i="36" s="1"/>
  <c r="I161" i="36"/>
  <c r="H161" i="36"/>
  <c r="E161" i="36"/>
  <c r="F161" i="36" s="1"/>
  <c r="N160" i="36"/>
  <c r="O160" i="36" s="1"/>
  <c r="O21" i="36" s="1"/>
  <c r="K160" i="36"/>
  <c r="H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E158" i="36"/>
  <c r="F158" i="36" s="1"/>
  <c r="N157" i="36"/>
  <c r="K157" i="36"/>
  <c r="L157" i="36" s="1"/>
  <c r="I157" i="36"/>
  <c r="H157" i="36"/>
  <c r="E157" i="36"/>
  <c r="F157" i="36" s="1"/>
  <c r="N156" i="36"/>
  <c r="O156" i="36" s="1"/>
  <c r="K156" i="36"/>
  <c r="H156" i="36"/>
  <c r="I156" i="36" s="1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E154" i="36"/>
  <c r="F154" i="36" s="1"/>
  <c r="N153" i="36"/>
  <c r="K153" i="36"/>
  <c r="L153" i="36" s="1"/>
  <c r="I153" i="36"/>
  <c r="H153" i="36"/>
  <c r="E153" i="36"/>
  <c r="F153" i="36" s="1"/>
  <c r="N152" i="36"/>
  <c r="K152" i="36"/>
  <c r="H152" i="36"/>
  <c r="E152" i="36"/>
  <c r="M150" i="36"/>
  <c r="J150" i="36"/>
  <c r="G150" i="36"/>
  <c r="D150" i="36"/>
  <c r="B150" i="36"/>
  <c r="M149" i="36"/>
  <c r="G149" i="36"/>
  <c r="B145" i="36"/>
  <c r="F143" i="36" s="1"/>
  <c r="N144" i="36"/>
  <c r="O144" i="36" s="1"/>
  <c r="K144" i="36"/>
  <c r="H144" i="36"/>
  <c r="I144" i="36" s="1"/>
  <c r="E144" i="36"/>
  <c r="F144" i="36" s="1"/>
  <c r="N143" i="36"/>
  <c r="K143" i="36"/>
  <c r="L143" i="36" s="1"/>
  <c r="H143" i="36"/>
  <c r="I143" i="36" s="1"/>
  <c r="E143" i="36"/>
  <c r="N142" i="36"/>
  <c r="O142" i="36" s="1"/>
  <c r="K142" i="36"/>
  <c r="L142" i="36" s="1"/>
  <c r="H142" i="36"/>
  <c r="E142" i="36"/>
  <c r="F142" i="36" s="1"/>
  <c r="N141" i="36"/>
  <c r="O141" i="36" s="1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E140" i="36"/>
  <c r="N139" i="36"/>
  <c r="O139" i="36" s="1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E138" i="36"/>
  <c r="N137" i="36"/>
  <c r="O137" i="36" s="1"/>
  <c r="L137" i="36"/>
  <c r="K137" i="36"/>
  <c r="H137" i="36"/>
  <c r="I137" i="36" s="1"/>
  <c r="E137" i="36"/>
  <c r="F137" i="36" s="1"/>
  <c r="N136" i="36"/>
  <c r="K136" i="36"/>
  <c r="L136" i="36" s="1"/>
  <c r="H136" i="36"/>
  <c r="I136" i="36" s="1"/>
  <c r="E136" i="36"/>
  <c r="N135" i="36"/>
  <c r="O135" i="36" s="1"/>
  <c r="L135" i="36"/>
  <c r="K135" i="36"/>
  <c r="H135" i="36"/>
  <c r="I135" i="36" s="1"/>
  <c r="E135" i="36"/>
  <c r="F135" i="36" s="1"/>
  <c r="N134" i="36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E133" i="36"/>
  <c r="N132" i="36"/>
  <c r="O132" i="36" s="1"/>
  <c r="K132" i="36"/>
  <c r="L132" i="36" s="1"/>
  <c r="H132" i="36"/>
  <c r="E132" i="36"/>
  <c r="F132" i="36" s="1"/>
  <c r="N131" i="36"/>
  <c r="O131" i="36" s="1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E130" i="36"/>
  <c r="N129" i="36"/>
  <c r="O129" i="36" s="1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E128" i="36"/>
  <c r="N127" i="36"/>
  <c r="O127" i="36" s="1"/>
  <c r="L127" i="36"/>
  <c r="K127" i="36"/>
  <c r="H127" i="36"/>
  <c r="I127" i="36" s="1"/>
  <c r="E127" i="36"/>
  <c r="F127" i="36" s="1"/>
  <c r="N126" i="36"/>
  <c r="K126" i="36"/>
  <c r="L126" i="36" s="1"/>
  <c r="H126" i="36"/>
  <c r="I126" i="36" s="1"/>
  <c r="E126" i="36"/>
  <c r="N125" i="36"/>
  <c r="K125" i="36"/>
  <c r="H125" i="36"/>
  <c r="E125" i="36"/>
  <c r="M123" i="36"/>
  <c r="J123" i="36"/>
  <c r="G123" i="36"/>
  <c r="D123" i="36"/>
  <c r="B123" i="36"/>
  <c r="M122" i="36"/>
  <c r="G122" i="36"/>
  <c r="B118" i="36"/>
  <c r="F113" i="36" s="1"/>
  <c r="O117" i="36"/>
  <c r="N117" i="36"/>
  <c r="K117" i="36"/>
  <c r="H117" i="36"/>
  <c r="I117" i="36" s="1"/>
  <c r="F117" i="36"/>
  <c r="E117" i="36"/>
  <c r="N116" i="36"/>
  <c r="K116" i="36"/>
  <c r="L116" i="36" s="1"/>
  <c r="H116" i="36"/>
  <c r="E116" i="36"/>
  <c r="N115" i="36"/>
  <c r="O115" i="36" s="1"/>
  <c r="K115" i="36"/>
  <c r="H115" i="36"/>
  <c r="E115" i="36"/>
  <c r="F115" i="36" s="1"/>
  <c r="N114" i="36"/>
  <c r="K114" i="36"/>
  <c r="H114" i="36"/>
  <c r="I114" i="36" s="1"/>
  <c r="F114" i="36"/>
  <c r="E114" i="36"/>
  <c r="N113" i="36"/>
  <c r="K113" i="36"/>
  <c r="L113" i="36" s="1"/>
  <c r="H113" i="36"/>
  <c r="I113" i="36" s="1"/>
  <c r="E113" i="36"/>
  <c r="N112" i="36"/>
  <c r="O112" i="36" s="1"/>
  <c r="L112" i="36"/>
  <c r="K112" i="36"/>
  <c r="H112" i="36"/>
  <c r="E112" i="36"/>
  <c r="F112" i="36" s="1"/>
  <c r="N111" i="36"/>
  <c r="K111" i="36"/>
  <c r="H111" i="36"/>
  <c r="I111" i="36" s="1"/>
  <c r="F111" i="36"/>
  <c r="E111" i="36"/>
  <c r="N110" i="36"/>
  <c r="K110" i="36"/>
  <c r="L110" i="36" s="1"/>
  <c r="H110" i="36"/>
  <c r="E110" i="36"/>
  <c r="N109" i="36"/>
  <c r="O109" i="36" s="1"/>
  <c r="K109" i="36"/>
  <c r="H109" i="36"/>
  <c r="E109" i="36"/>
  <c r="F109" i="36" s="1"/>
  <c r="N108" i="36"/>
  <c r="K108" i="36"/>
  <c r="L108" i="36" s="1"/>
  <c r="H108" i="36"/>
  <c r="E108" i="36"/>
  <c r="N107" i="36"/>
  <c r="O107" i="36" s="1"/>
  <c r="K107" i="36"/>
  <c r="H107" i="36"/>
  <c r="E107" i="36"/>
  <c r="F107" i="36" s="1"/>
  <c r="N106" i="36"/>
  <c r="K106" i="36"/>
  <c r="H106" i="36"/>
  <c r="I106" i="36" s="1"/>
  <c r="F106" i="36"/>
  <c r="E106" i="36"/>
  <c r="N105" i="36"/>
  <c r="K105" i="36"/>
  <c r="L105" i="36" s="1"/>
  <c r="H105" i="36"/>
  <c r="I105" i="36" s="1"/>
  <c r="E105" i="36"/>
  <c r="N104" i="36"/>
  <c r="O104" i="36" s="1"/>
  <c r="L104" i="36"/>
  <c r="K104" i="36"/>
  <c r="H104" i="36"/>
  <c r="E104" i="36"/>
  <c r="F104" i="36" s="1"/>
  <c r="N103" i="36"/>
  <c r="K103" i="36"/>
  <c r="L103" i="36" s="1"/>
  <c r="H103" i="36"/>
  <c r="I103" i="36" s="1"/>
  <c r="E103" i="36"/>
  <c r="N102" i="36"/>
  <c r="O102" i="36" s="1"/>
  <c r="K102" i="36"/>
  <c r="L102" i="36" s="1"/>
  <c r="H102" i="36"/>
  <c r="E102" i="36"/>
  <c r="O101" i="36"/>
  <c r="N101" i="36"/>
  <c r="K101" i="36"/>
  <c r="H101" i="36"/>
  <c r="I101" i="36" s="1"/>
  <c r="F101" i="36"/>
  <c r="E101" i="36"/>
  <c r="N100" i="36"/>
  <c r="K100" i="36"/>
  <c r="L100" i="36" s="1"/>
  <c r="H100" i="36"/>
  <c r="E100" i="36"/>
  <c r="N99" i="36"/>
  <c r="O99" i="36" s="1"/>
  <c r="K99" i="36"/>
  <c r="H99" i="36"/>
  <c r="E99" i="36"/>
  <c r="F99" i="36" s="1"/>
  <c r="N98" i="36"/>
  <c r="K98" i="36"/>
  <c r="H98" i="36"/>
  <c r="F98" i="36"/>
  <c r="E98" i="36"/>
  <c r="M96" i="36"/>
  <c r="J96" i="36"/>
  <c r="G96" i="36"/>
  <c r="D96" i="36"/>
  <c r="B96" i="36"/>
  <c r="M95" i="36"/>
  <c r="G95" i="36"/>
  <c r="B91" i="36"/>
  <c r="I89" i="36" s="1"/>
  <c r="N90" i="36"/>
  <c r="O90" i="36" s="1"/>
  <c r="L90" i="36"/>
  <c r="K90" i="36"/>
  <c r="H90" i="36"/>
  <c r="I90" i="36" s="1"/>
  <c r="F90" i="36"/>
  <c r="E90" i="36"/>
  <c r="N89" i="36"/>
  <c r="O89" i="36" s="1"/>
  <c r="K89" i="36"/>
  <c r="L89" i="36" s="1"/>
  <c r="H89" i="36"/>
  <c r="E89" i="36"/>
  <c r="F89" i="36" s="1"/>
  <c r="N88" i="36"/>
  <c r="K88" i="36"/>
  <c r="L88" i="36" s="1"/>
  <c r="I88" i="36"/>
  <c r="H88" i="36"/>
  <c r="E88" i="36"/>
  <c r="F88" i="36" s="1"/>
  <c r="N87" i="36"/>
  <c r="O87" i="36" s="1"/>
  <c r="K87" i="36"/>
  <c r="H87" i="36"/>
  <c r="I87" i="36" s="1"/>
  <c r="E87" i="36"/>
  <c r="N86" i="36"/>
  <c r="O86" i="36" s="1"/>
  <c r="L86" i="36"/>
  <c r="K86" i="36"/>
  <c r="H86" i="36"/>
  <c r="I86" i="36" s="1"/>
  <c r="F86" i="36"/>
  <c r="E86" i="36"/>
  <c r="N85" i="36"/>
  <c r="O85" i="36" s="1"/>
  <c r="K85" i="36"/>
  <c r="L85" i="36" s="1"/>
  <c r="H85" i="36"/>
  <c r="E85" i="36"/>
  <c r="F85" i="36" s="1"/>
  <c r="N84" i="36"/>
  <c r="K84" i="36"/>
  <c r="L84" i="36" s="1"/>
  <c r="I84" i="36"/>
  <c r="H84" i="36"/>
  <c r="E84" i="36"/>
  <c r="F84" i="36" s="1"/>
  <c r="N83" i="36"/>
  <c r="O83" i="36" s="1"/>
  <c r="O20" i="36" s="1"/>
  <c r="K83" i="36"/>
  <c r="H83" i="36"/>
  <c r="E83" i="36"/>
  <c r="N82" i="36"/>
  <c r="O82" i="36" s="1"/>
  <c r="L82" i="36"/>
  <c r="K82" i="36"/>
  <c r="H82" i="36"/>
  <c r="I82" i="36" s="1"/>
  <c r="F82" i="36"/>
  <c r="E82" i="36"/>
  <c r="N81" i="36"/>
  <c r="O81" i="36" s="1"/>
  <c r="K81" i="36"/>
  <c r="L81" i="36" s="1"/>
  <c r="H81" i="36"/>
  <c r="E81" i="36"/>
  <c r="F81" i="36" s="1"/>
  <c r="N80" i="36"/>
  <c r="K80" i="36"/>
  <c r="L80" i="36" s="1"/>
  <c r="I80" i="36"/>
  <c r="H80" i="36"/>
  <c r="E80" i="36"/>
  <c r="F80" i="36" s="1"/>
  <c r="N79" i="36"/>
  <c r="O79" i="36" s="1"/>
  <c r="K79" i="36"/>
  <c r="H79" i="36"/>
  <c r="I79" i="36" s="1"/>
  <c r="E79" i="36"/>
  <c r="N78" i="36"/>
  <c r="O78" i="36" s="1"/>
  <c r="L78" i="36"/>
  <c r="K78" i="36"/>
  <c r="H78" i="36"/>
  <c r="I78" i="36" s="1"/>
  <c r="F78" i="36"/>
  <c r="E78" i="36"/>
  <c r="N77" i="36"/>
  <c r="O77" i="36" s="1"/>
  <c r="K77" i="36"/>
  <c r="L77" i="36" s="1"/>
  <c r="H77" i="36"/>
  <c r="E77" i="36"/>
  <c r="F77" i="36" s="1"/>
  <c r="N76" i="36"/>
  <c r="K76" i="36"/>
  <c r="L76" i="36" s="1"/>
  <c r="I76" i="36"/>
  <c r="H76" i="36"/>
  <c r="E76" i="36"/>
  <c r="F76" i="36" s="1"/>
  <c r="N75" i="36"/>
  <c r="O75" i="36" s="1"/>
  <c r="K75" i="36"/>
  <c r="H75" i="36"/>
  <c r="I75" i="36" s="1"/>
  <c r="E75" i="36"/>
  <c r="N74" i="36"/>
  <c r="O74" i="36" s="1"/>
  <c r="L74" i="36"/>
  <c r="K74" i="36"/>
  <c r="H74" i="36"/>
  <c r="I74" i="36" s="1"/>
  <c r="F74" i="36"/>
  <c r="E74" i="36"/>
  <c r="N73" i="36"/>
  <c r="O73" i="36" s="1"/>
  <c r="K73" i="36"/>
  <c r="L73" i="36" s="1"/>
  <c r="H73" i="36"/>
  <c r="E73" i="36"/>
  <c r="F73" i="36" s="1"/>
  <c r="N72" i="36"/>
  <c r="K72" i="36"/>
  <c r="L72" i="36" s="1"/>
  <c r="I72" i="36"/>
  <c r="H72" i="36"/>
  <c r="E72" i="36"/>
  <c r="F72" i="36" s="1"/>
  <c r="N71" i="36"/>
  <c r="K71" i="36"/>
  <c r="H71" i="36"/>
  <c r="E71" i="36"/>
  <c r="M69" i="36"/>
  <c r="J69" i="36"/>
  <c r="G69" i="36"/>
  <c r="D69" i="36"/>
  <c r="B69" i="36"/>
  <c r="M68" i="36"/>
  <c r="G68" i="36"/>
  <c r="B64" i="36"/>
  <c r="I62" i="36" s="1"/>
  <c r="N63" i="36"/>
  <c r="O63" i="36" s="1"/>
  <c r="L63" i="36"/>
  <c r="K63" i="36"/>
  <c r="H63" i="36"/>
  <c r="I63" i="36" s="1"/>
  <c r="F63" i="36"/>
  <c r="E63" i="36"/>
  <c r="N62" i="36"/>
  <c r="O62" i="36" s="1"/>
  <c r="K62" i="36"/>
  <c r="L62" i="36" s="1"/>
  <c r="H62" i="36"/>
  <c r="E62" i="36"/>
  <c r="F62" i="36" s="1"/>
  <c r="N61" i="36"/>
  <c r="K61" i="36"/>
  <c r="L61" i="36" s="1"/>
  <c r="I61" i="36"/>
  <c r="I19" i="36" s="1"/>
  <c r="H61" i="36"/>
  <c r="E61" i="36"/>
  <c r="F61" i="36" s="1"/>
  <c r="F19" i="36" s="1"/>
  <c r="N60" i="36"/>
  <c r="O60" i="36" s="1"/>
  <c r="K60" i="36"/>
  <c r="H60" i="36"/>
  <c r="I60" i="36" s="1"/>
  <c r="E60" i="36"/>
  <c r="N59" i="36"/>
  <c r="O59" i="36" s="1"/>
  <c r="L59" i="36"/>
  <c r="K59" i="36"/>
  <c r="H59" i="36"/>
  <c r="I59" i="36" s="1"/>
  <c r="F59" i="36"/>
  <c r="E59" i="36"/>
  <c r="N58" i="36"/>
  <c r="O58" i="36" s="1"/>
  <c r="K58" i="36"/>
  <c r="L58" i="36" s="1"/>
  <c r="H58" i="36"/>
  <c r="E58" i="36"/>
  <c r="F58" i="36" s="1"/>
  <c r="N57" i="36"/>
  <c r="K57" i="36"/>
  <c r="L57" i="36" s="1"/>
  <c r="L18" i="36" s="1"/>
  <c r="H57" i="36"/>
  <c r="I57" i="36" s="1"/>
  <c r="E57" i="36"/>
  <c r="N56" i="36"/>
  <c r="O56" i="36" s="1"/>
  <c r="L56" i="36"/>
  <c r="K56" i="36"/>
  <c r="H56" i="36"/>
  <c r="I56" i="36" s="1"/>
  <c r="F56" i="36"/>
  <c r="E56" i="36"/>
  <c r="N55" i="36"/>
  <c r="O55" i="36" s="1"/>
  <c r="K55" i="36"/>
  <c r="L55" i="36" s="1"/>
  <c r="H55" i="36"/>
  <c r="E55" i="36"/>
  <c r="F55" i="36" s="1"/>
  <c r="N54" i="36"/>
  <c r="K54" i="36"/>
  <c r="L54" i="36" s="1"/>
  <c r="L17" i="36" s="1"/>
  <c r="I54" i="36"/>
  <c r="H54" i="36"/>
  <c r="E54" i="36"/>
  <c r="F54" i="36" s="1"/>
  <c r="N53" i="36"/>
  <c r="O53" i="36" s="1"/>
  <c r="K53" i="36"/>
  <c r="H53" i="36"/>
  <c r="I53" i="36" s="1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E51" i="36"/>
  <c r="F51" i="36" s="1"/>
  <c r="N50" i="36"/>
  <c r="K50" i="36"/>
  <c r="L50" i="36" s="1"/>
  <c r="I50" i="36"/>
  <c r="H50" i="36"/>
  <c r="E50" i="36"/>
  <c r="F50" i="36" s="1"/>
  <c r="N49" i="36"/>
  <c r="O49" i="36" s="1"/>
  <c r="K49" i="36"/>
  <c r="H49" i="36"/>
  <c r="I49" i="36" s="1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E47" i="36"/>
  <c r="F47" i="36" s="1"/>
  <c r="N46" i="36"/>
  <c r="K46" i="36"/>
  <c r="L46" i="36" s="1"/>
  <c r="I46" i="36"/>
  <c r="H46" i="36"/>
  <c r="E46" i="36"/>
  <c r="F46" i="36" s="1"/>
  <c r="N45" i="36"/>
  <c r="O45" i="36" s="1"/>
  <c r="K45" i="36"/>
  <c r="H45" i="36"/>
  <c r="I45" i="36" s="1"/>
  <c r="E45" i="36"/>
  <c r="N44" i="36"/>
  <c r="L44" i="36"/>
  <c r="K44" i="36"/>
  <c r="H44" i="36"/>
  <c r="F44" i="36"/>
  <c r="E44" i="36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K21" i="36"/>
  <c r="J21" i="36"/>
  <c r="G21" i="36"/>
  <c r="E21" i="36"/>
  <c r="D21" i="36"/>
  <c r="C21" i="36"/>
  <c r="B21" i="36"/>
  <c r="N20" i="36"/>
  <c r="M20" i="36"/>
  <c r="K20" i="36"/>
  <c r="J20" i="36"/>
  <c r="G20" i="36"/>
  <c r="E20" i="36"/>
  <c r="D20" i="36"/>
  <c r="C20" i="36"/>
  <c r="B20" i="36"/>
  <c r="N19" i="36"/>
  <c r="M19" i="36"/>
  <c r="L19" i="36"/>
  <c r="K19" i="36"/>
  <c r="J19" i="36"/>
  <c r="H19" i="36"/>
  <c r="G19" i="36"/>
  <c r="E19" i="36"/>
  <c r="D19" i="36"/>
  <c r="C19" i="36"/>
  <c r="B19" i="36"/>
  <c r="N18" i="36"/>
  <c r="M18" i="36"/>
  <c r="K18" i="36"/>
  <c r="J18" i="36"/>
  <c r="I18" i="36"/>
  <c r="H18" i="36"/>
  <c r="G18" i="36"/>
  <c r="E18" i="36"/>
  <c r="D18" i="36"/>
  <c r="C18" i="36"/>
  <c r="B18" i="36"/>
  <c r="N17" i="36"/>
  <c r="M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K197" i="35"/>
  <c r="L197" i="35" s="1"/>
  <c r="H197" i="35"/>
  <c r="I197" i="35" s="1"/>
  <c r="E197" i="35"/>
  <c r="N196" i="35"/>
  <c r="O196" i="35" s="1"/>
  <c r="K196" i="35"/>
  <c r="H196" i="35"/>
  <c r="I196" i="35" s="1"/>
  <c r="F196" i="35"/>
  <c r="E196" i="35"/>
  <c r="N195" i="35"/>
  <c r="K195" i="35"/>
  <c r="L195" i="35" s="1"/>
  <c r="H195" i="35"/>
  <c r="I195" i="35" s="1"/>
  <c r="E195" i="35"/>
  <c r="N194" i="35"/>
  <c r="O194" i="35" s="1"/>
  <c r="L194" i="35"/>
  <c r="K194" i="35"/>
  <c r="H194" i="35"/>
  <c r="E194" i="35"/>
  <c r="F194" i="35" s="1"/>
  <c r="N193" i="35"/>
  <c r="K193" i="35"/>
  <c r="L193" i="35" s="1"/>
  <c r="H193" i="35"/>
  <c r="I193" i="35" s="1"/>
  <c r="E193" i="35"/>
  <c r="N192" i="35"/>
  <c r="O192" i="35" s="1"/>
  <c r="L192" i="35"/>
  <c r="K192" i="35"/>
  <c r="H192" i="35"/>
  <c r="E192" i="35"/>
  <c r="F192" i="35" s="1"/>
  <c r="N191" i="35"/>
  <c r="K191" i="35"/>
  <c r="H191" i="35"/>
  <c r="I191" i="35" s="1"/>
  <c r="F191" i="35"/>
  <c r="E191" i="35"/>
  <c r="N190" i="35"/>
  <c r="K190" i="35"/>
  <c r="L190" i="35" s="1"/>
  <c r="H190" i="35"/>
  <c r="E190" i="35"/>
  <c r="N189" i="35"/>
  <c r="O189" i="35" s="1"/>
  <c r="K189" i="35"/>
  <c r="L189" i="35" s="1"/>
  <c r="H189" i="35"/>
  <c r="F189" i="35"/>
  <c r="E189" i="35"/>
  <c r="O188" i="35"/>
  <c r="N188" i="35"/>
  <c r="L188" i="35"/>
  <c r="K188" i="35"/>
  <c r="H188" i="35"/>
  <c r="I188" i="35" s="1"/>
  <c r="E188" i="35"/>
  <c r="N187" i="35"/>
  <c r="O187" i="35" s="1"/>
  <c r="K187" i="35"/>
  <c r="L187" i="35" s="1"/>
  <c r="H187" i="35"/>
  <c r="E187" i="35"/>
  <c r="N186" i="35"/>
  <c r="O186" i="35" s="1"/>
  <c r="K186" i="35"/>
  <c r="H186" i="35"/>
  <c r="F186" i="35"/>
  <c r="E186" i="35"/>
  <c r="O185" i="35"/>
  <c r="N185" i="35"/>
  <c r="K185" i="35"/>
  <c r="L185" i="35" s="1"/>
  <c r="H185" i="35"/>
  <c r="F185" i="35"/>
  <c r="E185" i="35"/>
  <c r="N184" i="35"/>
  <c r="O184" i="35" s="1"/>
  <c r="K184" i="35"/>
  <c r="H184" i="35"/>
  <c r="I184" i="35" s="1"/>
  <c r="E184" i="35"/>
  <c r="N183" i="35"/>
  <c r="O183" i="35" s="1"/>
  <c r="K183" i="35"/>
  <c r="L183" i="35" s="1"/>
  <c r="H183" i="35"/>
  <c r="E183" i="35"/>
  <c r="N182" i="35"/>
  <c r="O182" i="35" s="1"/>
  <c r="L182" i="35"/>
  <c r="K182" i="35"/>
  <c r="H182" i="35"/>
  <c r="I182" i="35" s="1"/>
  <c r="E182" i="35"/>
  <c r="F182" i="35" s="1"/>
  <c r="N181" i="35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E180" i="35"/>
  <c r="F180" i="35" s="1"/>
  <c r="N179" i="35"/>
  <c r="K179" i="35"/>
  <c r="H179" i="35"/>
  <c r="F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H171" i="35"/>
  <c r="I171" i="35" s="1"/>
  <c r="F171" i="35"/>
  <c r="E171" i="35"/>
  <c r="N170" i="35"/>
  <c r="O170" i="35" s="1"/>
  <c r="K170" i="35"/>
  <c r="L170" i="35" s="1"/>
  <c r="I170" i="35"/>
  <c r="H170" i="35"/>
  <c r="E170" i="35"/>
  <c r="F170" i="35" s="1"/>
  <c r="N169" i="35"/>
  <c r="O169" i="35" s="1"/>
  <c r="K169" i="35"/>
  <c r="L169" i="35" s="1"/>
  <c r="H169" i="35"/>
  <c r="I169" i="35" s="1"/>
  <c r="E169" i="35"/>
  <c r="F169" i="35" s="1"/>
  <c r="N168" i="35"/>
  <c r="O168" i="35" s="1"/>
  <c r="L168" i="35"/>
  <c r="K168" i="35"/>
  <c r="H168" i="35"/>
  <c r="I168" i="35" s="1"/>
  <c r="F168" i="35"/>
  <c r="E168" i="35"/>
  <c r="N167" i="35"/>
  <c r="O167" i="35" s="1"/>
  <c r="L167" i="35"/>
  <c r="K167" i="35"/>
  <c r="H167" i="35"/>
  <c r="I167" i="35" s="1"/>
  <c r="E167" i="35"/>
  <c r="F167" i="35" s="1"/>
  <c r="N166" i="35"/>
  <c r="O166" i="35" s="1"/>
  <c r="L166" i="35"/>
  <c r="K166" i="35"/>
  <c r="I166" i="35"/>
  <c r="H166" i="35"/>
  <c r="F166" i="35"/>
  <c r="E166" i="35"/>
  <c r="N165" i="35"/>
  <c r="O165" i="35" s="1"/>
  <c r="K165" i="35"/>
  <c r="L165" i="35" s="1"/>
  <c r="H165" i="35"/>
  <c r="I165" i="35" s="1"/>
  <c r="E165" i="35"/>
  <c r="F165" i="35" s="1"/>
  <c r="N164" i="35"/>
  <c r="O164" i="35" s="1"/>
  <c r="L164" i="35"/>
  <c r="K164" i="35"/>
  <c r="I164" i="35"/>
  <c r="H164" i="35"/>
  <c r="F164" i="35"/>
  <c r="E164" i="35"/>
  <c r="N163" i="35"/>
  <c r="K163" i="35"/>
  <c r="L163" i="35" s="1"/>
  <c r="L21" i="35" s="1"/>
  <c r="H163" i="35"/>
  <c r="E163" i="35"/>
  <c r="F163" i="35" s="1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K156" i="35"/>
  <c r="L156" i="35" s="1"/>
  <c r="H156" i="35"/>
  <c r="I156" i="35" s="1"/>
  <c r="E156" i="35"/>
  <c r="F156" i="35" s="1"/>
  <c r="N155" i="35"/>
  <c r="O155" i="35" s="1"/>
  <c r="L155" i="35"/>
  <c r="K155" i="35"/>
  <c r="I155" i="35"/>
  <c r="H155" i="35"/>
  <c r="F155" i="35"/>
  <c r="E155" i="35"/>
  <c r="N154" i="35"/>
  <c r="K154" i="35"/>
  <c r="L154" i="35" s="1"/>
  <c r="H154" i="35"/>
  <c r="I154" i="35" s="1"/>
  <c r="I19" i="35" s="1"/>
  <c r="E154" i="35"/>
  <c r="F154" i="35" s="1"/>
  <c r="F19" i="35" s="1"/>
  <c r="N153" i="35"/>
  <c r="O153" i="35" s="1"/>
  <c r="L153" i="35"/>
  <c r="K153" i="35"/>
  <c r="I153" i="35"/>
  <c r="H153" i="35"/>
  <c r="F153" i="35"/>
  <c r="E153" i="35"/>
  <c r="N152" i="35"/>
  <c r="K152" i="35"/>
  <c r="H152" i="35"/>
  <c r="E152" i="35"/>
  <c r="M150" i="35"/>
  <c r="J150" i="35"/>
  <c r="G150" i="35"/>
  <c r="D150" i="35"/>
  <c r="B150" i="35"/>
  <c r="M149" i="35"/>
  <c r="G149" i="35"/>
  <c r="B145" i="35"/>
  <c r="F138" i="35" s="1"/>
  <c r="N144" i="35"/>
  <c r="K144" i="35"/>
  <c r="H144" i="35"/>
  <c r="E144" i="35"/>
  <c r="N143" i="35"/>
  <c r="K143" i="35"/>
  <c r="H143" i="35"/>
  <c r="E143" i="35"/>
  <c r="N142" i="35"/>
  <c r="K142" i="35"/>
  <c r="H142" i="35"/>
  <c r="E142" i="35"/>
  <c r="N141" i="35"/>
  <c r="K141" i="35"/>
  <c r="H141" i="35"/>
  <c r="E141" i="35"/>
  <c r="N140" i="35"/>
  <c r="K140" i="35"/>
  <c r="H140" i="35"/>
  <c r="E140" i="35"/>
  <c r="N139" i="35"/>
  <c r="K139" i="35"/>
  <c r="H139" i="35"/>
  <c r="E139" i="35"/>
  <c r="N138" i="35"/>
  <c r="K138" i="35"/>
  <c r="H138" i="35"/>
  <c r="E138" i="35"/>
  <c r="N137" i="35"/>
  <c r="K137" i="35"/>
  <c r="H137" i="35"/>
  <c r="E137" i="35"/>
  <c r="N136" i="35"/>
  <c r="K136" i="35"/>
  <c r="H136" i="35"/>
  <c r="E136" i="35"/>
  <c r="N135" i="35"/>
  <c r="O135" i="35" s="1"/>
  <c r="K135" i="35"/>
  <c r="H135" i="35"/>
  <c r="E135" i="35"/>
  <c r="N134" i="35"/>
  <c r="K134" i="35"/>
  <c r="H134" i="35"/>
  <c r="F134" i="35"/>
  <c r="E134" i="35"/>
  <c r="N133" i="35"/>
  <c r="K133" i="35"/>
  <c r="H133" i="35"/>
  <c r="E133" i="35"/>
  <c r="N132" i="35"/>
  <c r="K132" i="35"/>
  <c r="I132" i="35"/>
  <c r="H132" i="35"/>
  <c r="E132" i="35"/>
  <c r="N131" i="35"/>
  <c r="K131" i="35"/>
  <c r="H131" i="35"/>
  <c r="E131" i="35"/>
  <c r="N130" i="35"/>
  <c r="L130" i="35"/>
  <c r="K130" i="35"/>
  <c r="H130" i="35"/>
  <c r="E130" i="35"/>
  <c r="N129" i="35"/>
  <c r="K129" i="35"/>
  <c r="H129" i="35"/>
  <c r="E129" i="35"/>
  <c r="N128" i="35"/>
  <c r="K128" i="35"/>
  <c r="H128" i="35"/>
  <c r="E128" i="35"/>
  <c r="N127" i="35"/>
  <c r="K127" i="35"/>
  <c r="H127" i="35"/>
  <c r="E127" i="35"/>
  <c r="N126" i="35"/>
  <c r="K126" i="35"/>
  <c r="H126" i="35"/>
  <c r="E126" i="35"/>
  <c r="N125" i="35"/>
  <c r="K125" i="35"/>
  <c r="H125" i="35"/>
  <c r="E125" i="35"/>
  <c r="M123" i="35"/>
  <c r="J123" i="35"/>
  <c r="G123" i="35"/>
  <c r="D123" i="35"/>
  <c r="B123" i="35"/>
  <c r="M122" i="35"/>
  <c r="G122" i="35"/>
  <c r="B118" i="35"/>
  <c r="N117" i="35"/>
  <c r="K117" i="35"/>
  <c r="H117" i="35"/>
  <c r="I117" i="35" s="1"/>
  <c r="E117" i="35"/>
  <c r="N116" i="35"/>
  <c r="K116" i="35"/>
  <c r="H116" i="35"/>
  <c r="I116" i="35" s="1"/>
  <c r="E116" i="35"/>
  <c r="N115" i="35"/>
  <c r="L115" i="35"/>
  <c r="K115" i="35"/>
  <c r="H115" i="35"/>
  <c r="E115" i="35"/>
  <c r="F115" i="35" s="1"/>
  <c r="N114" i="35"/>
  <c r="K114" i="35"/>
  <c r="H114" i="35"/>
  <c r="E114" i="35"/>
  <c r="F114" i="35" s="1"/>
  <c r="N113" i="35"/>
  <c r="K113" i="35"/>
  <c r="H113" i="35"/>
  <c r="I113" i="35" s="1"/>
  <c r="E113" i="35"/>
  <c r="N112" i="35"/>
  <c r="K112" i="35"/>
  <c r="H112" i="35"/>
  <c r="I112" i="35" s="1"/>
  <c r="E112" i="35"/>
  <c r="N111" i="35"/>
  <c r="K111" i="35"/>
  <c r="I111" i="35"/>
  <c r="H111" i="35"/>
  <c r="E111" i="35"/>
  <c r="N110" i="35"/>
  <c r="K110" i="35"/>
  <c r="H110" i="35"/>
  <c r="E110" i="35"/>
  <c r="F110" i="35" s="1"/>
  <c r="N109" i="35"/>
  <c r="K109" i="35"/>
  <c r="H109" i="35"/>
  <c r="E109" i="35"/>
  <c r="F109" i="35" s="1"/>
  <c r="N108" i="35"/>
  <c r="K108" i="35"/>
  <c r="H108" i="35"/>
  <c r="I108" i="35" s="1"/>
  <c r="E108" i="35"/>
  <c r="N107" i="35"/>
  <c r="K107" i="35"/>
  <c r="I107" i="35"/>
  <c r="H107" i="35"/>
  <c r="E107" i="35"/>
  <c r="N106" i="35"/>
  <c r="K106" i="35"/>
  <c r="L106" i="35" s="1"/>
  <c r="H106" i="35"/>
  <c r="E106" i="35"/>
  <c r="N105" i="35"/>
  <c r="K105" i="35"/>
  <c r="H105" i="35"/>
  <c r="E105" i="35"/>
  <c r="N104" i="35"/>
  <c r="O104" i="35" s="1"/>
  <c r="K104" i="35"/>
  <c r="H104" i="35"/>
  <c r="E104" i="35"/>
  <c r="N103" i="35"/>
  <c r="O103" i="35" s="1"/>
  <c r="K103" i="35"/>
  <c r="H103" i="35"/>
  <c r="E103" i="35"/>
  <c r="F103" i="35" s="1"/>
  <c r="N102" i="35"/>
  <c r="K102" i="35"/>
  <c r="H102" i="35"/>
  <c r="I102" i="35" s="1"/>
  <c r="E102" i="35"/>
  <c r="N101" i="35"/>
  <c r="K101" i="35"/>
  <c r="H101" i="35"/>
  <c r="E101" i="35"/>
  <c r="N100" i="35"/>
  <c r="K100" i="35"/>
  <c r="L100" i="35" s="1"/>
  <c r="H100" i="35"/>
  <c r="E100" i="35"/>
  <c r="N99" i="35"/>
  <c r="K99" i="35"/>
  <c r="H99" i="35"/>
  <c r="E99" i="35"/>
  <c r="N98" i="35"/>
  <c r="K98" i="35"/>
  <c r="H98" i="35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H90" i="35"/>
  <c r="I90" i="35" s="1"/>
  <c r="E90" i="35"/>
  <c r="N89" i="35"/>
  <c r="O89" i="35" s="1"/>
  <c r="K89" i="35"/>
  <c r="L89" i="35" s="1"/>
  <c r="H89" i="35"/>
  <c r="E89" i="35"/>
  <c r="F89" i="35" s="1"/>
  <c r="N88" i="35"/>
  <c r="O88" i="35" s="1"/>
  <c r="K88" i="35"/>
  <c r="H88" i="35"/>
  <c r="I88" i="35" s="1"/>
  <c r="E88" i="35"/>
  <c r="N87" i="35"/>
  <c r="O87" i="35" s="1"/>
  <c r="K87" i="35"/>
  <c r="L87" i="35" s="1"/>
  <c r="H87" i="35"/>
  <c r="I87" i="35" s="1"/>
  <c r="E87" i="35"/>
  <c r="O86" i="35"/>
  <c r="N86" i="35"/>
  <c r="K86" i="35"/>
  <c r="L86" i="35" s="1"/>
  <c r="H86" i="35"/>
  <c r="E86" i="35"/>
  <c r="F86" i="35" s="1"/>
  <c r="N85" i="35"/>
  <c r="O85" i="35" s="1"/>
  <c r="K85" i="35"/>
  <c r="H85" i="35"/>
  <c r="I85" i="35" s="1"/>
  <c r="E85" i="35"/>
  <c r="F85" i="35" s="1"/>
  <c r="N84" i="35"/>
  <c r="K84" i="35"/>
  <c r="L84" i="35" s="1"/>
  <c r="H84" i="35"/>
  <c r="E84" i="35"/>
  <c r="F84" i="35" s="1"/>
  <c r="N83" i="35"/>
  <c r="O83" i="35" s="1"/>
  <c r="K83" i="35"/>
  <c r="H83" i="35"/>
  <c r="I83" i="35" s="1"/>
  <c r="E83" i="35"/>
  <c r="F83" i="35" s="1"/>
  <c r="O82" i="35"/>
  <c r="N82" i="35"/>
  <c r="K82" i="35"/>
  <c r="L82" i="35" s="1"/>
  <c r="H82" i="35"/>
  <c r="I82" i="35" s="1"/>
  <c r="E82" i="35"/>
  <c r="N81" i="35"/>
  <c r="O81" i="35" s="1"/>
  <c r="K81" i="35"/>
  <c r="L81" i="35" s="1"/>
  <c r="H81" i="35"/>
  <c r="E81" i="35"/>
  <c r="F81" i="35" s="1"/>
  <c r="N80" i="35"/>
  <c r="O80" i="35" s="1"/>
  <c r="K80" i="35"/>
  <c r="H80" i="35"/>
  <c r="I80" i="35" s="1"/>
  <c r="E80" i="35"/>
  <c r="N79" i="35"/>
  <c r="O79" i="35" s="1"/>
  <c r="K79" i="35"/>
  <c r="L79" i="35" s="1"/>
  <c r="H79" i="35"/>
  <c r="I79" i="35" s="1"/>
  <c r="E79" i="35"/>
  <c r="O78" i="35"/>
  <c r="N78" i="35"/>
  <c r="K78" i="35"/>
  <c r="L78" i="35" s="1"/>
  <c r="H78" i="35"/>
  <c r="E78" i="35"/>
  <c r="F78" i="35" s="1"/>
  <c r="N77" i="35"/>
  <c r="O77" i="35" s="1"/>
  <c r="K77" i="35"/>
  <c r="H77" i="35"/>
  <c r="I77" i="35" s="1"/>
  <c r="E77" i="35"/>
  <c r="F77" i="35" s="1"/>
  <c r="N76" i="35"/>
  <c r="N20" i="35" s="1"/>
  <c r="K76" i="35"/>
  <c r="L76" i="35" s="1"/>
  <c r="L20" i="35" s="1"/>
  <c r="H76" i="35"/>
  <c r="H20" i="35" s="1"/>
  <c r="E76" i="35"/>
  <c r="F76" i="35" s="1"/>
  <c r="N75" i="35"/>
  <c r="O75" i="35" s="1"/>
  <c r="K75" i="35"/>
  <c r="H75" i="35"/>
  <c r="I75" i="35" s="1"/>
  <c r="E75" i="35"/>
  <c r="F75" i="35" s="1"/>
  <c r="O74" i="35"/>
  <c r="N74" i="35"/>
  <c r="K74" i="35"/>
  <c r="L74" i="35" s="1"/>
  <c r="H74" i="35"/>
  <c r="I74" i="35" s="1"/>
  <c r="E74" i="35"/>
  <c r="N73" i="35"/>
  <c r="O73" i="35" s="1"/>
  <c r="K73" i="35"/>
  <c r="L73" i="35" s="1"/>
  <c r="H73" i="35"/>
  <c r="E73" i="35"/>
  <c r="F73" i="35" s="1"/>
  <c r="N72" i="35"/>
  <c r="O72" i="35" s="1"/>
  <c r="K72" i="35"/>
  <c r="H72" i="35"/>
  <c r="I72" i="35" s="1"/>
  <c r="E72" i="35"/>
  <c r="N71" i="35"/>
  <c r="N91" i="35" s="1"/>
  <c r="K71" i="35"/>
  <c r="H71" i="35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H62" i="35"/>
  <c r="I62" i="35" s="1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H60" i="35"/>
  <c r="I60" i="35" s="1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N58" i="35"/>
  <c r="O58" i="35" s="1"/>
  <c r="L58" i="35"/>
  <c r="K58" i="35"/>
  <c r="I58" i="35"/>
  <c r="H58" i="35"/>
  <c r="E58" i="35"/>
  <c r="F58" i="35" s="1"/>
  <c r="N57" i="35"/>
  <c r="O57" i="35" s="1"/>
  <c r="K57" i="35"/>
  <c r="L57" i="35" s="1"/>
  <c r="H57" i="35"/>
  <c r="I57" i="35" s="1"/>
  <c r="E57" i="35"/>
  <c r="F57" i="35" s="1"/>
  <c r="N56" i="35"/>
  <c r="O56" i="35" s="1"/>
  <c r="K56" i="35"/>
  <c r="L56" i="35" s="1"/>
  <c r="H56" i="35"/>
  <c r="I56" i="35" s="1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H54" i="35"/>
  <c r="I54" i="35" s="1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H52" i="35"/>
  <c r="I52" i="35" s="1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N49" i="35"/>
  <c r="O49" i="35" s="1"/>
  <c r="K49" i="35"/>
  <c r="L49" i="35" s="1"/>
  <c r="H49" i="35"/>
  <c r="I49" i="35" s="1"/>
  <c r="E49" i="35"/>
  <c r="F49" i="35" s="1"/>
  <c r="N48" i="35"/>
  <c r="O48" i="35" s="1"/>
  <c r="K48" i="35"/>
  <c r="L48" i="35" s="1"/>
  <c r="H48" i="35"/>
  <c r="I48" i="35" s="1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H46" i="35"/>
  <c r="I46" i="35" s="1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H44" i="35"/>
  <c r="I44" i="35" s="1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M21" i="35"/>
  <c r="K21" i="35"/>
  <c r="J21" i="35"/>
  <c r="G21" i="35"/>
  <c r="F21" i="35"/>
  <c r="E21" i="35"/>
  <c r="D21" i="35"/>
  <c r="C21" i="35"/>
  <c r="B21" i="35"/>
  <c r="M20" i="35"/>
  <c r="K20" i="35"/>
  <c r="J20" i="35"/>
  <c r="G20" i="35"/>
  <c r="F20" i="35"/>
  <c r="E20" i="35"/>
  <c r="D20" i="35"/>
  <c r="C20" i="35"/>
  <c r="B20" i="35"/>
  <c r="M19" i="35"/>
  <c r="L19" i="35"/>
  <c r="K19" i="35"/>
  <c r="J19" i="35"/>
  <c r="H19" i="35"/>
  <c r="G19" i="35"/>
  <c r="E19" i="35"/>
  <c r="D19" i="35"/>
  <c r="C19" i="35"/>
  <c r="B19" i="35"/>
  <c r="N18" i="35"/>
  <c r="M18" i="35"/>
  <c r="J18" i="35"/>
  <c r="H18" i="35"/>
  <c r="G18" i="35"/>
  <c r="D18" i="35"/>
  <c r="C18" i="35"/>
  <c r="B18" i="35"/>
  <c r="O17" i="35"/>
  <c r="N17" i="35"/>
  <c r="M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K198" i="34"/>
  <c r="I198" i="34"/>
  <c r="H198" i="34"/>
  <c r="E198" i="34"/>
  <c r="N197" i="34"/>
  <c r="O197" i="34" s="1"/>
  <c r="K197" i="34"/>
  <c r="H197" i="34"/>
  <c r="E197" i="34"/>
  <c r="N196" i="34"/>
  <c r="L196" i="34"/>
  <c r="K196" i="34"/>
  <c r="H196" i="34"/>
  <c r="E196" i="34"/>
  <c r="N195" i="34"/>
  <c r="K195" i="34"/>
  <c r="H195" i="34"/>
  <c r="F195" i="34"/>
  <c r="E195" i="34"/>
  <c r="N194" i="34"/>
  <c r="L194" i="34"/>
  <c r="K194" i="34"/>
  <c r="H194" i="34"/>
  <c r="E194" i="34"/>
  <c r="N193" i="34"/>
  <c r="K193" i="34"/>
  <c r="H193" i="34"/>
  <c r="F193" i="34"/>
  <c r="E193" i="34"/>
  <c r="N192" i="34"/>
  <c r="L192" i="34"/>
  <c r="K192" i="34"/>
  <c r="H192" i="34"/>
  <c r="E192" i="34"/>
  <c r="N191" i="34"/>
  <c r="K191" i="34"/>
  <c r="H191" i="34"/>
  <c r="I191" i="34" s="1"/>
  <c r="E191" i="34"/>
  <c r="N190" i="34"/>
  <c r="L190" i="34"/>
  <c r="K190" i="34"/>
  <c r="H190" i="34"/>
  <c r="E190" i="34"/>
  <c r="N189" i="34"/>
  <c r="K189" i="34"/>
  <c r="H189" i="34"/>
  <c r="I189" i="34" s="1"/>
  <c r="E189" i="34"/>
  <c r="N188" i="34"/>
  <c r="L188" i="34"/>
  <c r="K188" i="34"/>
  <c r="H188" i="34"/>
  <c r="E188" i="34"/>
  <c r="N187" i="34"/>
  <c r="K187" i="34"/>
  <c r="H187" i="34"/>
  <c r="F187" i="34"/>
  <c r="E187" i="34"/>
  <c r="N186" i="34"/>
  <c r="L186" i="34"/>
  <c r="K186" i="34"/>
  <c r="H186" i="34"/>
  <c r="E186" i="34"/>
  <c r="N185" i="34"/>
  <c r="K185" i="34"/>
  <c r="H185" i="34"/>
  <c r="F185" i="34"/>
  <c r="E185" i="34"/>
  <c r="N184" i="34"/>
  <c r="L184" i="34"/>
  <c r="K184" i="34"/>
  <c r="H184" i="34"/>
  <c r="E184" i="34"/>
  <c r="N183" i="34"/>
  <c r="K183" i="34"/>
  <c r="H183" i="34"/>
  <c r="I183" i="34" s="1"/>
  <c r="E183" i="34"/>
  <c r="N182" i="34"/>
  <c r="L182" i="34"/>
  <c r="K182" i="34"/>
  <c r="H182" i="34"/>
  <c r="E182" i="34"/>
  <c r="N181" i="34"/>
  <c r="K181" i="34"/>
  <c r="H181" i="34"/>
  <c r="I181" i="34" s="1"/>
  <c r="E181" i="34"/>
  <c r="N180" i="34"/>
  <c r="L180" i="34"/>
  <c r="K180" i="34"/>
  <c r="H180" i="34"/>
  <c r="E180" i="34"/>
  <c r="N179" i="34"/>
  <c r="K179" i="34"/>
  <c r="H179" i="34"/>
  <c r="F179" i="34"/>
  <c r="E179" i="34"/>
  <c r="M177" i="34"/>
  <c r="J177" i="34"/>
  <c r="G177" i="34"/>
  <c r="D177" i="34"/>
  <c r="B177" i="34"/>
  <c r="M176" i="34"/>
  <c r="G176" i="34"/>
  <c r="B172" i="34"/>
  <c r="I168" i="34" s="1"/>
  <c r="N171" i="34"/>
  <c r="O171" i="34" s="1"/>
  <c r="K171" i="34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I169" i="34"/>
  <c r="H169" i="34"/>
  <c r="F169" i="34"/>
  <c r="E169" i="34"/>
  <c r="O168" i="34"/>
  <c r="N168" i="34"/>
  <c r="K168" i="34"/>
  <c r="L168" i="34" s="1"/>
  <c r="H168" i="34"/>
  <c r="E168" i="34"/>
  <c r="F168" i="34" s="1"/>
  <c r="N167" i="34"/>
  <c r="K167" i="34"/>
  <c r="L167" i="34" s="1"/>
  <c r="H167" i="34"/>
  <c r="I167" i="34" s="1"/>
  <c r="E167" i="34"/>
  <c r="N166" i="34"/>
  <c r="O166" i="34" s="1"/>
  <c r="K166" i="34"/>
  <c r="L166" i="34" s="1"/>
  <c r="H166" i="34"/>
  <c r="E166" i="34"/>
  <c r="F166" i="34" s="1"/>
  <c r="N165" i="34"/>
  <c r="K165" i="34"/>
  <c r="L165" i="34" s="1"/>
  <c r="H165" i="34"/>
  <c r="I165" i="34" s="1"/>
  <c r="E165" i="34"/>
  <c r="N164" i="34"/>
  <c r="O164" i="34" s="1"/>
  <c r="K164" i="34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I152" i="34"/>
  <c r="H152" i="34"/>
  <c r="F152" i="34"/>
  <c r="E152" i="34"/>
  <c r="M150" i="34"/>
  <c r="J150" i="34"/>
  <c r="G150" i="34"/>
  <c r="D150" i="34"/>
  <c r="B150" i="34"/>
  <c r="M149" i="34"/>
  <c r="G149" i="34"/>
  <c r="B145" i="34"/>
  <c r="O144" i="34" s="1"/>
  <c r="N144" i="34"/>
  <c r="K144" i="34"/>
  <c r="H144" i="34"/>
  <c r="E144" i="34"/>
  <c r="N143" i="34"/>
  <c r="K143" i="34"/>
  <c r="L143" i="34" s="1"/>
  <c r="H143" i="34"/>
  <c r="E143" i="34"/>
  <c r="N142" i="34"/>
  <c r="O142" i="34" s="1"/>
  <c r="K142" i="34"/>
  <c r="H142" i="34"/>
  <c r="E142" i="34"/>
  <c r="N141" i="34"/>
  <c r="K141" i="34"/>
  <c r="H141" i="34"/>
  <c r="E141" i="34"/>
  <c r="N140" i="34"/>
  <c r="K140" i="34"/>
  <c r="H140" i="34"/>
  <c r="E140" i="34"/>
  <c r="N139" i="34"/>
  <c r="O139" i="34" s="1"/>
  <c r="O17" i="34" s="1"/>
  <c r="K139" i="34"/>
  <c r="H139" i="34"/>
  <c r="E139" i="34"/>
  <c r="N138" i="34"/>
  <c r="O138" i="34" s="1"/>
  <c r="K138" i="34"/>
  <c r="H138" i="34"/>
  <c r="F138" i="34"/>
  <c r="E138" i="34"/>
  <c r="N137" i="34"/>
  <c r="K137" i="34"/>
  <c r="H137" i="34"/>
  <c r="I137" i="34" s="1"/>
  <c r="E137" i="34"/>
  <c r="N136" i="34"/>
  <c r="K136" i="34"/>
  <c r="H136" i="34"/>
  <c r="E136" i="34"/>
  <c r="N135" i="34"/>
  <c r="K135" i="34"/>
  <c r="H135" i="34"/>
  <c r="F135" i="34"/>
  <c r="E135" i="34"/>
  <c r="N134" i="34"/>
  <c r="K134" i="34"/>
  <c r="H134" i="34"/>
  <c r="E134" i="34"/>
  <c r="N133" i="34"/>
  <c r="O133" i="34" s="1"/>
  <c r="K133" i="34"/>
  <c r="H133" i="34"/>
  <c r="E133" i="34"/>
  <c r="N132" i="34"/>
  <c r="K132" i="34"/>
  <c r="H132" i="34"/>
  <c r="F132" i="34"/>
  <c r="E132" i="34"/>
  <c r="N131" i="34"/>
  <c r="K131" i="34"/>
  <c r="H131" i="34"/>
  <c r="I131" i="34" s="1"/>
  <c r="E131" i="34"/>
  <c r="N130" i="34"/>
  <c r="K130" i="34"/>
  <c r="H130" i="34"/>
  <c r="E130" i="34"/>
  <c r="N129" i="34"/>
  <c r="K129" i="34"/>
  <c r="H129" i="34"/>
  <c r="E129" i="34"/>
  <c r="N128" i="34"/>
  <c r="O128" i="34" s="1"/>
  <c r="K128" i="34"/>
  <c r="H128" i="34"/>
  <c r="E128" i="34"/>
  <c r="N127" i="34"/>
  <c r="K127" i="34"/>
  <c r="H127" i="34"/>
  <c r="I127" i="34" s="1"/>
  <c r="E127" i="34"/>
  <c r="N126" i="34"/>
  <c r="L126" i="34"/>
  <c r="K126" i="34"/>
  <c r="H126" i="34"/>
  <c r="E126" i="34"/>
  <c r="N125" i="34"/>
  <c r="K125" i="34"/>
  <c r="H125" i="34"/>
  <c r="F125" i="34"/>
  <c r="E125" i="34"/>
  <c r="M123" i="34"/>
  <c r="J123" i="34"/>
  <c r="G123" i="34"/>
  <c r="D123" i="34"/>
  <c r="B123" i="34"/>
  <c r="M122" i="34"/>
  <c r="G122" i="34"/>
  <c r="B118" i="34"/>
  <c r="N117" i="34"/>
  <c r="K117" i="34"/>
  <c r="H117" i="34"/>
  <c r="I117" i="34" s="1"/>
  <c r="F117" i="34"/>
  <c r="E117" i="34"/>
  <c r="N116" i="34"/>
  <c r="K116" i="34"/>
  <c r="L116" i="34" s="1"/>
  <c r="H116" i="34"/>
  <c r="I116" i="34" s="1"/>
  <c r="E116" i="34"/>
  <c r="N115" i="34"/>
  <c r="L115" i="34"/>
  <c r="K115" i="34"/>
  <c r="H115" i="34"/>
  <c r="E115" i="34"/>
  <c r="N114" i="34"/>
  <c r="K114" i="34"/>
  <c r="H114" i="34"/>
  <c r="F114" i="34"/>
  <c r="E114" i="34"/>
  <c r="N113" i="34"/>
  <c r="K113" i="34"/>
  <c r="L113" i="34" s="1"/>
  <c r="H113" i="34"/>
  <c r="E113" i="34"/>
  <c r="N112" i="34"/>
  <c r="O112" i="34" s="1"/>
  <c r="K112" i="34"/>
  <c r="H112" i="34"/>
  <c r="E112" i="34"/>
  <c r="N111" i="34"/>
  <c r="K111" i="34"/>
  <c r="H111" i="34"/>
  <c r="F111" i="34"/>
  <c r="E111" i="34"/>
  <c r="N110" i="34"/>
  <c r="K110" i="34"/>
  <c r="H110" i="34"/>
  <c r="I110" i="34" s="1"/>
  <c r="E110" i="34"/>
  <c r="N109" i="34"/>
  <c r="K109" i="34"/>
  <c r="L109" i="34" s="1"/>
  <c r="H109" i="34"/>
  <c r="E109" i="34"/>
  <c r="N108" i="34"/>
  <c r="O108" i="34" s="1"/>
  <c r="K108" i="34"/>
  <c r="H108" i="34"/>
  <c r="E108" i="34"/>
  <c r="N107" i="34"/>
  <c r="O107" i="34" s="1"/>
  <c r="K107" i="34"/>
  <c r="H107" i="34"/>
  <c r="I107" i="34" s="1"/>
  <c r="F107" i="34"/>
  <c r="E107" i="34"/>
  <c r="N106" i="34"/>
  <c r="K106" i="34"/>
  <c r="L106" i="34" s="1"/>
  <c r="H106" i="34"/>
  <c r="I106" i="34" s="1"/>
  <c r="E106" i="34"/>
  <c r="N105" i="34"/>
  <c r="K105" i="34"/>
  <c r="L105" i="34" s="1"/>
  <c r="H105" i="34"/>
  <c r="E105" i="34"/>
  <c r="O104" i="34"/>
  <c r="N104" i="34"/>
  <c r="K104" i="34"/>
  <c r="H104" i="34"/>
  <c r="F104" i="34"/>
  <c r="E104" i="34"/>
  <c r="N103" i="34"/>
  <c r="K103" i="34"/>
  <c r="H103" i="34"/>
  <c r="E103" i="34"/>
  <c r="N102" i="34"/>
  <c r="O102" i="34" s="1"/>
  <c r="K102" i="34"/>
  <c r="H102" i="34"/>
  <c r="E102" i="34"/>
  <c r="N101" i="34"/>
  <c r="K101" i="34"/>
  <c r="H101" i="34"/>
  <c r="F101" i="34"/>
  <c r="E101" i="34"/>
  <c r="N100" i="34"/>
  <c r="K100" i="34"/>
  <c r="H100" i="34"/>
  <c r="I100" i="34" s="1"/>
  <c r="E100" i="34"/>
  <c r="N99" i="34"/>
  <c r="K99" i="34"/>
  <c r="H99" i="34"/>
  <c r="I99" i="34" s="1"/>
  <c r="E99" i="34"/>
  <c r="N98" i="34"/>
  <c r="K98" i="34"/>
  <c r="H98" i="34"/>
  <c r="E98" i="34"/>
  <c r="E118" i="34" s="1"/>
  <c r="M96" i="34"/>
  <c r="J96" i="34"/>
  <c r="G96" i="34"/>
  <c r="D96" i="34"/>
  <c r="B96" i="34"/>
  <c r="M95" i="34"/>
  <c r="G95" i="34"/>
  <c r="B91" i="34"/>
  <c r="F90" i="34" s="1"/>
  <c r="N90" i="34"/>
  <c r="K90" i="34"/>
  <c r="I90" i="34"/>
  <c r="H90" i="34"/>
  <c r="E90" i="34"/>
  <c r="N89" i="34"/>
  <c r="O89" i="34" s="1"/>
  <c r="K89" i="34"/>
  <c r="H89" i="34"/>
  <c r="F89" i="34"/>
  <c r="E89" i="34"/>
  <c r="N88" i="34"/>
  <c r="K88" i="34"/>
  <c r="I88" i="34"/>
  <c r="H88" i="34"/>
  <c r="E88" i="34"/>
  <c r="N87" i="34"/>
  <c r="O87" i="34" s="1"/>
  <c r="K87" i="34"/>
  <c r="H87" i="34"/>
  <c r="F87" i="34"/>
  <c r="E87" i="34"/>
  <c r="N86" i="34"/>
  <c r="K86" i="34"/>
  <c r="L86" i="34" s="1"/>
  <c r="H86" i="34"/>
  <c r="E86" i="34"/>
  <c r="N85" i="34"/>
  <c r="K85" i="34"/>
  <c r="H85" i="34"/>
  <c r="E85" i="34"/>
  <c r="N84" i="34"/>
  <c r="K84" i="34"/>
  <c r="L84" i="34" s="1"/>
  <c r="H84" i="34"/>
  <c r="E84" i="34"/>
  <c r="N83" i="34"/>
  <c r="K83" i="34"/>
  <c r="H83" i="34"/>
  <c r="E83" i="34"/>
  <c r="N82" i="34"/>
  <c r="K82" i="34"/>
  <c r="H82" i="34"/>
  <c r="F82" i="34"/>
  <c r="E82" i="34"/>
  <c r="N81" i="34"/>
  <c r="K81" i="34"/>
  <c r="I81" i="34"/>
  <c r="H81" i="34"/>
  <c r="E81" i="34"/>
  <c r="N80" i="34"/>
  <c r="O80" i="34" s="1"/>
  <c r="K80" i="34"/>
  <c r="H80" i="34"/>
  <c r="F80" i="34"/>
  <c r="E80" i="34"/>
  <c r="N79" i="34"/>
  <c r="K79" i="34"/>
  <c r="I79" i="34"/>
  <c r="I19" i="34" s="1"/>
  <c r="H79" i="34"/>
  <c r="E79" i="34"/>
  <c r="O78" i="34"/>
  <c r="N78" i="34"/>
  <c r="K78" i="34"/>
  <c r="H78" i="34"/>
  <c r="E78" i="34"/>
  <c r="N77" i="34"/>
  <c r="K77" i="34"/>
  <c r="L77" i="34" s="1"/>
  <c r="H77" i="34"/>
  <c r="E77" i="34"/>
  <c r="N76" i="34"/>
  <c r="K76" i="34"/>
  <c r="H76" i="34"/>
  <c r="E76" i="34"/>
  <c r="N75" i="34"/>
  <c r="K75" i="34"/>
  <c r="L75" i="34" s="1"/>
  <c r="H75" i="34"/>
  <c r="E75" i="34"/>
  <c r="N74" i="34"/>
  <c r="K74" i="34"/>
  <c r="I74" i="34"/>
  <c r="H74" i="34"/>
  <c r="E74" i="34"/>
  <c r="N73" i="34"/>
  <c r="O73" i="34" s="1"/>
  <c r="K73" i="34"/>
  <c r="H73" i="34"/>
  <c r="F73" i="34"/>
  <c r="E73" i="34"/>
  <c r="N72" i="34"/>
  <c r="K72" i="34"/>
  <c r="I72" i="34"/>
  <c r="H72" i="34"/>
  <c r="E72" i="34"/>
  <c r="N71" i="34"/>
  <c r="K71" i="34"/>
  <c r="H71" i="34"/>
  <c r="F71" i="34"/>
  <c r="E71" i="34"/>
  <c r="M69" i="34"/>
  <c r="J69" i="34"/>
  <c r="G69" i="34"/>
  <c r="D69" i="34"/>
  <c r="B69" i="34"/>
  <c r="M68" i="34"/>
  <c r="G68" i="34"/>
  <c r="B64" i="34"/>
  <c r="O63" i="34" s="1"/>
  <c r="N63" i="34"/>
  <c r="K63" i="34"/>
  <c r="L63" i="34" s="1"/>
  <c r="H63" i="34"/>
  <c r="I63" i="34" s="1"/>
  <c r="E63" i="34"/>
  <c r="N62" i="34"/>
  <c r="O62" i="34" s="1"/>
  <c r="K62" i="34"/>
  <c r="L62" i="34" s="1"/>
  <c r="H62" i="34"/>
  <c r="E62" i="34"/>
  <c r="O61" i="34"/>
  <c r="N61" i="34"/>
  <c r="K61" i="34"/>
  <c r="H61" i="34"/>
  <c r="I61" i="34" s="1"/>
  <c r="E61" i="34"/>
  <c r="N60" i="34"/>
  <c r="O60" i="34" s="1"/>
  <c r="K60" i="34"/>
  <c r="L60" i="34" s="1"/>
  <c r="H60" i="34"/>
  <c r="E60" i="34"/>
  <c r="N59" i="34"/>
  <c r="O59" i="34" s="1"/>
  <c r="K59" i="34"/>
  <c r="H59" i="34"/>
  <c r="F59" i="34"/>
  <c r="E59" i="34"/>
  <c r="N58" i="34"/>
  <c r="K58" i="34"/>
  <c r="H58" i="34"/>
  <c r="I58" i="34" s="1"/>
  <c r="I18" i="34" s="1"/>
  <c r="F58" i="34"/>
  <c r="E58" i="34"/>
  <c r="N57" i="34"/>
  <c r="L57" i="34"/>
  <c r="K57" i="34"/>
  <c r="H57" i="34"/>
  <c r="E57" i="34"/>
  <c r="O56" i="34"/>
  <c r="N56" i="34"/>
  <c r="K56" i="34"/>
  <c r="H56" i="34"/>
  <c r="I56" i="34" s="1"/>
  <c r="F56" i="34"/>
  <c r="E56" i="34"/>
  <c r="N55" i="34"/>
  <c r="K55" i="34"/>
  <c r="L55" i="34" s="1"/>
  <c r="H55" i="34"/>
  <c r="I55" i="34" s="1"/>
  <c r="E55" i="34"/>
  <c r="O54" i="34"/>
  <c r="N54" i="34"/>
  <c r="K54" i="34"/>
  <c r="H54" i="34"/>
  <c r="E54" i="34"/>
  <c r="F54" i="34" s="1"/>
  <c r="N53" i="34"/>
  <c r="O53" i="34" s="1"/>
  <c r="K53" i="34"/>
  <c r="H53" i="34"/>
  <c r="F53" i="34"/>
  <c r="E53" i="34"/>
  <c r="N52" i="34"/>
  <c r="K52" i="34"/>
  <c r="H52" i="34"/>
  <c r="I52" i="34" s="1"/>
  <c r="F52" i="34"/>
  <c r="E52" i="34"/>
  <c r="N51" i="34"/>
  <c r="K51" i="34"/>
  <c r="L51" i="34" s="1"/>
  <c r="H51" i="34"/>
  <c r="I51" i="34" s="1"/>
  <c r="E51" i="34"/>
  <c r="N50" i="34"/>
  <c r="O50" i="34" s="1"/>
  <c r="L50" i="34"/>
  <c r="K50" i="34"/>
  <c r="H50" i="34"/>
  <c r="F50" i="34"/>
  <c r="E50" i="34"/>
  <c r="N49" i="34"/>
  <c r="K49" i="34"/>
  <c r="H49" i="34"/>
  <c r="I49" i="34" s="1"/>
  <c r="F49" i="34"/>
  <c r="E49" i="34"/>
  <c r="N48" i="34"/>
  <c r="K48" i="34"/>
  <c r="L48" i="34" s="1"/>
  <c r="H48" i="34"/>
  <c r="E48" i="34"/>
  <c r="N47" i="34"/>
  <c r="O47" i="34" s="1"/>
  <c r="K47" i="34"/>
  <c r="H47" i="34"/>
  <c r="F47" i="34"/>
  <c r="E47" i="34"/>
  <c r="N46" i="34"/>
  <c r="L46" i="34"/>
  <c r="K46" i="34"/>
  <c r="H46" i="34"/>
  <c r="E46" i="34"/>
  <c r="N45" i="34"/>
  <c r="O45" i="34" s="1"/>
  <c r="K45" i="34"/>
  <c r="H45" i="34"/>
  <c r="F45" i="34"/>
  <c r="E45" i="34"/>
  <c r="N44" i="34"/>
  <c r="K44" i="34"/>
  <c r="H44" i="34"/>
  <c r="H64" i="34" s="1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E19" i="34"/>
  <c r="D19" i="34"/>
  <c r="C19" i="34"/>
  <c r="B19" i="34"/>
  <c r="N18" i="34"/>
  <c r="M18" i="34"/>
  <c r="K18" i="34"/>
  <c r="J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F196" i="33" s="1"/>
  <c r="N198" i="33"/>
  <c r="O198" i="33" s="1"/>
  <c r="L198" i="33"/>
  <c r="K198" i="33"/>
  <c r="H198" i="33"/>
  <c r="I198" i="33" s="1"/>
  <c r="F198" i="33"/>
  <c r="E198" i="33"/>
  <c r="N197" i="33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E196" i="33"/>
  <c r="N195" i="33"/>
  <c r="O195" i="33" s="1"/>
  <c r="L195" i="33"/>
  <c r="K195" i="33"/>
  <c r="H195" i="33"/>
  <c r="I195" i="33" s="1"/>
  <c r="F195" i="33"/>
  <c r="E195" i="33"/>
  <c r="N194" i="33"/>
  <c r="L194" i="33"/>
  <c r="K194" i="33"/>
  <c r="H194" i="33"/>
  <c r="E194" i="33"/>
  <c r="F194" i="33" s="1"/>
  <c r="N193" i="33"/>
  <c r="O193" i="33" s="1"/>
  <c r="K193" i="33"/>
  <c r="H193" i="33"/>
  <c r="I193" i="33" s="1"/>
  <c r="F193" i="33"/>
  <c r="E193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E191" i="33"/>
  <c r="N190" i="33"/>
  <c r="O190" i="33" s="1"/>
  <c r="L190" i="33"/>
  <c r="K190" i="33"/>
  <c r="H190" i="33"/>
  <c r="I190" i="33" s="1"/>
  <c r="F190" i="33"/>
  <c r="E190" i="33"/>
  <c r="N189" i="33"/>
  <c r="K189" i="33"/>
  <c r="L189" i="33" s="1"/>
  <c r="H189" i="33"/>
  <c r="I189" i="33" s="1"/>
  <c r="E189" i="33"/>
  <c r="N188" i="33"/>
  <c r="O188" i="33" s="1"/>
  <c r="K188" i="33"/>
  <c r="L188" i="33" s="1"/>
  <c r="H188" i="33"/>
  <c r="E188" i="33"/>
  <c r="F188" i="33" s="1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E186" i="33"/>
  <c r="F186" i="33" s="1"/>
  <c r="N185" i="33"/>
  <c r="O185" i="33" s="1"/>
  <c r="K185" i="33"/>
  <c r="H185" i="33"/>
  <c r="I185" i="33" s="1"/>
  <c r="F185" i="33"/>
  <c r="E185" i="33"/>
  <c r="N184" i="33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E183" i="33"/>
  <c r="N182" i="33"/>
  <c r="O182" i="33" s="1"/>
  <c r="L182" i="33"/>
  <c r="K182" i="33"/>
  <c r="H182" i="33"/>
  <c r="I182" i="33" s="1"/>
  <c r="F182" i="33"/>
  <c r="E182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E180" i="33"/>
  <c r="F180" i="33" s="1"/>
  <c r="N179" i="33"/>
  <c r="O179" i="33" s="1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F170" i="33" s="1"/>
  <c r="N171" i="33"/>
  <c r="L171" i="33"/>
  <c r="K171" i="33"/>
  <c r="H171" i="33"/>
  <c r="E171" i="33"/>
  <c r="N170" i="33"/>
  <c r="O170" i="33" s="1"/>
  <c r="K170" i="33"/>
  <c r="H170" i="33"/>
  <c r="E170" i="33"/>
  <c r="N169" i="33"/>
  <c r="K169" i="33"/>
  <c r="H169" i="33"/>
  <c r="F169" i="33"/>
  <c r="E169" i="33"/>
  <c r="N168" i="33"/>
  <c r="K168" i="33"/>
  <c r="L168" i="33" s="1"/>
  <c r="H168" i="33"/>
  <c r="I168" i="33" s="1"/>
  <c r="E168" i="33"/>
  <c r="N167" i="33"/>
  <c r="O167" i="33" s="1"/>
  <c r="L167" i="33"/>
  <c r="K167" i="33"/>
  <c r="H167" i="33"/>
  <c r="F167" i="33"/>
  <c r="E167" i="33"/>
  <c r="N166" i="33"/>
  <c r="K166" i="33"/>
  <c r="L166" i="33" s="1"/>
  <c r="H166" i="33"/>
  <c r="I166" i="33" s="1"/>
  <c r="E166" i="33"/>
  <c r="N165" i="33"/>
  <c r="O165" i="33" s="1"/>
  <c r="K165" i="33"/>
  <c r="L165" i="33" s="1"/>
  <c r="H165" i="33"/>
  <c r="E165" i="33"/>
  <c r="O164" i="33"/>
  <c r="N164" i="33"/>
  <c r="K164" i="33"/>
  <c r="H164" i="33"/>
  <c r="I164" i="33" s="1"/>
  <c r="F164" i="33"/>
  <c r="E164" i="33"/>
  <c r="N163" i="33"/>
  <c r="K163" i="33"/>
  <c r="L163" i="33" s="1"/>
  <c r="H163" i="33"/>
  <c r="E163" i="33"/>
  <c r="N162" i="33"/>
  <c r="O162" i="33" s="1"/>
  <c r="O19" i="33" s="1"/>
  <c r="K162" i="33"/>
  <c r="H162" i="33"/>
  <c r="E162" i="33"/>
  <c r="F162" i="33" s="1"/>
  <c r="F19" i="33" s="1"/>
  <c r="N161" i="33"/>
  <c r="K161" i="33"/>
  <c r="H161" i="33"/>
  <c r="I161" i="33" s="1"/>
  <c r="F161" i="33"/>
  <c r="E161" i="33"/>
  <c r="N160" i="33"/>
  <c r="K160" i="33"/>
  <c r="L160" i="33" s="1"/>
  <c r="H160" i="33"/>
  <c r="E160" i="33"/>
  <c r="O159" i="33"/>
  <c r="N159" i="33"/>
  <c r="K159" i="33"/>
  <c r="H159" i="33"/>
  <c r="I159" i="33" s="1"/>
  <c r="E159" i="33"/>
  <c r="N158" i="33"/>
  <c r="O158" i="33" s="1"/>
  <c r="K158" i="33"/>
  <c r="L158" i="33" s="1"/>
  <c r="H158" i="33"/>
  <c r="E158" i="33"/>
  <c r="N157" i="33"/>
  <c r="O157" i="33" s="1"/>
  <c r="K157" i="33"/>
  <c r="H157" i="33"/>
  <c r="E157" i="33"/>
  <c r="F157" i="33" s="1"/>
  <c r="N156" i="33"/>
  <c r="K156" i="33"/>
  <c r="H156" i="33"/>
  <c r="I156" i="33" s="1"/>
  <c r="E156" i="33"/>
  <c r="N155" i="33"/>
  <c r="O155" i="33" s="1"/>
  <c r="L155" i="33"/>
  <c r="K155" i="33"/>
  <c r="H155" i="33"/>
  <c r="F155" i="33"/>
  <c r="E155" i="33"/>
  <c r="N154" i="33"/>
  <c r="K154" i="33"/>
  <c r="H154" i="33"/>
  <c r="I154" i="33" s="1"/>
  <c r="F154" i="33"/>
  <c r="E154" i="33"/>
  <c r="N153" i="33"/>
  <c r="K153" i="33"/>
  <c r="L153" i="33" s="1"/>
  <c r="H153" i="33"/>
  <c r="I153" i="33" s="1"/>
  <c r="E153" i="33"/>
  <c r="N152" i="33"/>
  <c r="L152" i="33"/>
  <c r="K152" i="33"/>
  <c r="H152" i="33"/>
  <c r="E152" i="33"/>
  <c r="E172" i="33" s="1"/>
  <c r="M150" i="33"/>
  <c r="J150" i="33"/>
  <c r="G150" i="33"/>
  <c r="D150" i="33"/>
  <c r="B150" i="33"/>
  <c r="M149" i="33"/>
  <c r="G149" i="33"/>
  <c r="B145" i="33"/>
  <c r="F143" i="33" s="1"/>
  <c r="N144" i="33"/>
  <c r="K144" i="33"/>
  <c r="H144" i="33"/>
  <c r="E144" i="33"/>
  <c r="N143" i="33"/>
  <c r="K143" i="33"/>
  <c r="H143" i="33"/>
  <c r="E143" i="33"/>
  <c r="N142" i="33"/>
  <c r="K142" i="33"/>
  <c r="L142" i="33" s="1"/>
  <c r="H142" i="33"/>
  <c r="E142" i="33"/>
  <c r="N141" i="33"/>
  <c r="L141" i="33"/>
  <c r="K141" i="33"/>
  <c r="H141" i="33"/>
  <c r="E141" i="33"/>
  <c r="N140" i="33"/>
  <c r="K140" i="33"/>
  <c r="H140" i="33"/>
  <c r="E140" i="33"/>
  <c r="N139" i="33"/>
  <c r="K139" i="33"/>
  <c r="H139" i="33"/>
  <c r="E139" i="33"/>
  <c r="N138" i="33"/>
  <c r="K138" i="33"/>
  <c r="H138" i="33"/>
  <c r="F138" i="33"/>
  <c r="E138" i="33"/>
  <c r="N137" i="33"/>
  <c r="K137" i="33"/>
  <c r="H137" i="33"/>
  <c r="E137" i="33"/>
  <c r="N136" i="33"/>
  <c r="K136" i="33"/>
  <c r="H136" i="33"/>
  <c r="E136" i="33"/>
  <c r="N135" i="33"/>
  <c r="K135" i="33"/>
  <c r="H135" i="33"/>
  <c r="E135" i="33"/>
  <c r="N134" i="33"/>
  <c r="O134" i="33" s="1"/>
  <c r="K134" i="33"/>
  <c r="H134" i="33"/>
  <c r="E134" i="33"/>
  <c r="N133" i="33"/>
  <c r="K133" i="33"/>
  <c r="H133" i="33"/>
  <c r="E133" i="33"/>
  <c r="N132" i="33"/>
  <c r="K132" i="33"/>
  <c r="H132" i="33"/>
  <c r="E132" i="33"/>
  <c r="N131" i="33"/>
  <c r="K131" i="33"/>
  <c r="L131" i="33" s="1"/>
  <c r="H131" i="33"/>
  <c r="E131" i="33"/>
  <c r="N130" i="33"/>
  <c r="K130" i="33"/>
  <c r="H130" i="33"/>
  <c r="E130" i="33"/>
  <c r="N129" i="33"/>
  <c r="K129" i="33"/>
  <c r="H129" i="33"/>
  <c r="F129" i="33"/>
  <c r="E129" i="33"/>
  <c r="N128" i="33"/>
  <c r="K128" i="33"/>
  <c r="H128" i="33"/>
  <c r="I128" i="33" s="1"/>
  <c r="E128" i="33"/>
  <c r="N127" i="33"/>
  <c r="K127" i="33"/>
  <c r="H127" i="33"/>
  <c r="E127" i="33"/>
  <c r="N126" i="33"/>
  <c r="K126" i="33"/>
  <c r="H126" i="33"/>
  <c r="E126" i="33"/>
  <c r="N125" i="33"/>
  <c r="L125" i="33"/>
  <c r="K125" i="33"/>
  <c r="H125" i="33"/>
  <c r="E125" i="33"/>
  <c r="E145" i="33" s="1"/>
  <c r="M123" i="33"/>
  <c r="J123" i="33"/>
  <c r="G123" i="33"/>
  <c r="D123" i="33"/>
  <c r="B123" i="33"/>
  <c r="M122" i="33"/>
  <c r="G122" i="33"/>
  <c r="B118" i="33"/>
  <c r="F114" i="33" s="1"/>
  <c r="N117" i="33"/>
  <c r="K117" i="33"/>
  <c r="H117" i="33"/>
  <c r="E117" i="33"/>
  <c r="N116" i="33"/>
  <c r="K116" i="33"/>
  <c r="I116" i="33"/>
  <c r="H116" i="33"/>
  <c r="E116" i="33"/>
  <c r="N115" i="33"/>
  <c r="L115" i="33"/>
  <c r="K115" i="33"/>
  <c r="H115" i="33"/>
  <c r="E115" i="33"/>
  <c r="N114" i="33"/>
  <c r="K114" i="33"/>
  <c r="H114" i="33"/>
  <c r="E114" i="33"/>
  <c r="N113" i="33"/>
  <c r="K113" i="33"/>
  <c r="H113" i="33"/>
  <c r="E113" i="33"/>
  <c r="N112" i="33"/>
  <c r="O112" i="33" s="1"/>
  <c r="O31" i="33" s="1"/>
  <c r="K112" i="33"/>
  <c r="H112" i="33"/>
  <c r="E112" i="33"/>
  <c r="N111" i="33"/>
  <c r="K111" i="33"/>
  <c r="H111" i="33"/>
  <c r="E111" i="33"/>
  <c r="N110" i="33"/>
  <c r="L110" i="33"/>
  <c r="L29" i="33" s="1"/>
  <c r="K110" i="33"/>
  <c r="H110" i="33"/>
  <c r="E110" i="33"/>
  <c r="N109" i="33"/>
  <c r="K109" i="33"/>
  <c r="H109" i="33"/>
  <c r="E109" i="33"/>
  <c r="N108" i="33"/>
  <c r="K108" i="33"/>
  <c r="I108" i="33"/>
  <c r="H108" i="33"/>
  <c r="E108" i="33"/>
  <c r="N107" i="33"/>
  <c r="L107" i="33"/>
  <c r="L26" i="33" s="1"/>
  <c r="K107" i="33"/>
  <c r="H107" i="33"/>
  <c r="E107" i="33"/>
  <c r="N106" i="33"/>
  <c r="K106" i="33"/>
  <c r="H106" i="33"/>
  <c r="E106" i="33"/>
  <c r="N105" i="33"/>
  <c r="K105" i="33"/>
  <c r="H105" i="33"/>
  <c r="E105" i="33"/>
  <c r="N104" i="33"/>
  <c r="O104" i="33" s="1"/>
  <c r="K104" i="33"/>
  <c r="H104" i="33"/>
  <c r="E104" i="33"/>
  <c r="N103" i="33"/>
  <c r="K103" i="33"/>
  <c r="H103" i="33"/>
  <c r="E103" i="33"/>
  <c r="N102" i="33"/>
  <c r="L102" i="33"/>
  <c r="K102" i="33"/>
  <c r="H102" i="33"/>
  <c r="E102" i="33"/>
  <c r="N101" i="33"/>
  <c r="K101" i="33"/>
  <c r="H101" i="33"/>
  <c r="E101" i="33"/>
  <c r="N100" i="33"/>
  <c r="K100" i="33"/>
  <c r="I100" i="33"/>
  <c r="H100" i="33"/>
  <c r="E100" i="33"/>
  <c r="N99" i="33"/>
  <c r="L99" i="33"/>
  <c r="K99" i="33"/>
  <c r="H99" i="33"/>
  <c r="E99" i="33"/>
  <c r="N98" i="33"/>
  <c r="K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I90" i="33"/>
  <c r="H90" i="33"/>
  <c r="E90" i="33"/>
  <c r="N89" i="33"/>
  <c r="O89" i="33" s="1"/>
  <c r="L89" i="33"/>
  <c r="K89" i="33"/>
  <c r="H89" i="33"/>
  <c r="I89" i="33" s="1"/>
  <c r="F89" i="33"/>
  <c r="E89" i="33"/>
  <c r="N88" i="33"/>
  <c r="O88" i="33" s="1"/>
  <c r="O21" i="33" s="1"/>
  <c r="L88" i="33"/>
  <c r="K88" i="33"/>
  <c r="H88" i="33"/>
  <c r="E88" i="33"/>
  <c r="F88" i="33" s="1"/>
  <c r="F21" i="33" s="1"/>
  <c r="N87" i="33"/>
  <c r="K87" i="33"/>
  <c r="L87" i="33" s="1"/>
  <c r="I87" i="33"/>
  <c r="H87" i="33"/>
  <c r="E87" i="33"/>
  <c r="F87" i="33" s="1"/>
  <c r="N86" i="33"/>
  <c r="O86" i="33" s="1"/>
  <c r="K86" i="33"/>
  <c r="H86" i="33"/>
  <c r="I86" i="33" s="1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H84" i="33"/>
  <c r="F84" i="33"/>
  <c r="E84" i="33"/>
  <c r="N83" i="33"/>
  <c r="K83" i="33"/>
  <c r="L83" i="33" s="1"/>
  <c r="I83" i="33"/>
  <c r="H83" i="33"/>
  <c r="E83" i="33"/>
  <c r="F83" i="33" s="1"/>
  <c r="N82" i="33"/>
  <c r="O82" i="33" s="1"/>
  <c r="K82" i="33"/>
  <c r="H82" i="33"/>
  <c r="I82" i="33" s="1"/>
  <c r="E82" i="33"/>
  <c r="N81" i="33"/>
  <c r="O81" i="33" s="1"/>
  <c r="L81" i="33"/>
  <c r="K81" i="33"/>
  <c r="I81" i="33"/>
  <c r="H81" i="33"/>
  <c r="F81" i="33"/>
  <c r="E81" i="33"/>
  <c r="N80" i="33"/>
  <c r="O80" i="33" s="1"/>
  <c r="K80" i="33"/>
  <c r="L80" i="33" s="1"/>
  <c r="H80" i="33"/>
  <c r="F80" i="33"/>
  <c r="E80" i="33"/>
  <c r="N79" i="33"/>
  <c r="L79" i="33"/>
  <c r="K79" i="33"/>
  <c r="I79" i="33"/>
  <c r="H79" i="33"/>
  <c r="F79" i="33"/>
  <c r="E79" i="33"/>
  <c r="N78" i="33"/>
  <c r="O78" i="33" s="1"/>
  <c r="K78" i="33"/>
  <c r="I78" i="33"/>
  <c r="H78" i="33"/>
  <c r="E78" i="33"/>
  <c r="N77" i="33"/>
  <c r="O77" i="33" s="1"/>
  <c r="L77" i="33"/>
  <c r="K77" i="33"/>
  <c r="H77" i="33"/>
  <c r="I77" i="33" s="1"/>
  <c r="F77" i="33"/>
  <c r="E77" i="33"/>
  <c r="N76" i="33"/>
  <c r="O76" i="33" s="1"/>
  <c r="O20" i="33" s="1"/>
  <c r="K76" i="33"/>
  <c r="L76" i="33" s="1"/>
  <c r="L20" i="33" s="1"/>
  <c r="H76" i="33"/>
  <c r="E76" i="33"/>
  <c r="F76" i="33" s="1"/>
  <c r="F20" i="33" s="1"/>
  <c r="N75" i="33"/>
  <c r="O75" i="33" s="1"/>
  <c r="O30" i="33" s="1"/>
  <c r="L75" i="33"/>
  <c r="L30" i="33" s="1"/>
  <c r="K75" i="33"/>
  <c r="H75" i="33"/>
  <c r="H30" i="33" s="1"/>
  <c r="F75" i="33"/>
  <c r="F30" i="33" s="1"/>
  <c r="E75" i="33"/>
  <c r="N74" i="33"/>
  <c r="O74" i="33" s="1"/>
  <c r="O28" i="33" s="1"/>
  <c r="L74" i="33"/>
  <c r="L28" i="33" s="1"/>
  <c r="K74" i="33"/>
  <c r="H74" i="33"/>
  <c r="I74" i="33" s="1"/>
  <c r="I28" i="33" s="1"/>
  <c r="F74" i="33"/>
  <c r="F28" i="33" s="1"/>
  <c r="E74" i="33"/>
  <c r="N73" i="33"/>
  <c r="O73" i="33" s="1"/>
  <c r="O24" i="33" s="1"/>
  <c r="K73" i="33"/>
  <c r="L73" i="33" s="1"/>
  <c r="L24" i="33" s="1"/>
  <c r="I73" i="33"/>
  <c r="H73" i="33"/>
  <c r="E73" i="33"/>
  <c r="F73" i="33" s="1"/>
  <c r="F24" i="33" s="1"/>
  <c r="N72" i="33"/>
  <c r="O72" i="33" s="1"/>
  <c r="K72" i="33"/>
  <c r="L72" i="33" s="1"/>
  <c r="I72" i="33"/>
  <c r="H72" i="33"/>
  <c r="E72" i="33"/>
  <c r="F72" i="33" s="1"/>
  <c r="N71" i="33"/>
  <c r="N91" i="33" s="1"/>
  <c r="L71" i="33"/>
  <c r="K71" i="33"/>
  <c r="H71" i="33"/>
  <c r="H91" i="33" s="1"/>
  <c r="F71" i="33"/>
  <c r="E71" i="33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E63" i="33"/>
  <c r="F63" i="33" s="1"/>
  <c r="N62" i="33"/>
  <c r="O62" i="33" s="1"/>
  <c r="K62" i="33"/>
  <c r="L62" i="33" s="1"/>
  <c r="H62" i="33"/>
  <c r="I62" i="33" s="1"/>
  <c r="F62" i="33"/>
  <c r="E62" i="33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H60" i="33"/>
  <c r="I60" i="33" s="1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F58" i="33"/>
  <c r="E58" i="33"/>
  <c r="N57" i="33"/>
  <c r="O57" i="33" s="1"/>
  <c r="K57" i="33"/>
  <c r="L57" i="33" s="1"/>
  <c r="H57" i="33"/>
  <c r="I57" i="33" s="1"/>
  <c r="E57" i="33"/>
  <c r="F57" i="33" s="1"/>
  <c r="N56" i="33"/>
  <c r="O56" i="33" s="1"/>
  <c r="L56" i="33"/>
  <c r="K56" i="33"/>
  <c r="H56" i="33"/>
  <c r="I56" i="33" s="1"/>
  <c r="F56" i="33"/>
  <c r="E56" i="33"/>
  <c r="N55" i="33"/>
  <c r="O55" i="33" s="1"/>
  <c r="L55" i="33"/>
  <c r="K55" i="33"/>
  <c r="H55" i="33"/>
  <c r="I55" i="33" s="1"/>
  <c r="E55" i="33"/>
  <c r="F55" i="33" s="1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N53" i="33"/>
  <c r="O53" i="33" s="1"/>
  <c r="L53" i="33"/>
  <c r="K53" i="33"/>
  <c r="H53" i="33"/>
  <c r="I53" i="33" s="1"/>
  <c r="E53" i="33"/>
  <c r="F53" i="33" s="1"/>
  <c r="O52" i="33"/>
  <c r="N52" i="33"/>
  <c r="K52" i="33"/>
  <c r="L52" i="33" s="1"/>
  <c r="H52" i="33"/>
  <c r="I52" i="33" s="1"/>
  <c r="E52" i="33"/>
  <c r="F52" i="33" s="1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N49" i="33"/>
  <c r="O49" i="33" s="1"/>
  <c r="L49" i="33"/>
  <c r="K49" i="33"/>
  <c r="H49" i="33"/>
  <c r="I49" i="33" s="1"/>
  <c r="F49" i="33"/>
  <c r="E49" i="33"/>
  <c r="N48" i="33"/>
  <c r="O48" i="33" s="1"/>
  <c r="K48" i="33"/>
  <c r="L48" i="33" s="1"/>
  <c r="H48" i="33"/>
  <c r="I48" i="33" s="1"/>
  <c r="E48" i="33"/>
  <c r="F48" i="33" s="1"/>
  <c r="N47" i="33"/>
  <c r="O47" i="33" s="1"/>
  <c r="L47" i="33"/>
  <c r="K47" i="33"/>
  <c r="H47" i="33"/>
  <c r="I47" i="33" s="1"/>
  <c r="F47" i="33"/>
  <c r="E47" i="33"/>
  <c r="N46" i="33"/>
  <c r="O46" i="33" s="1"/>
  <c r="K46" i="33"/>
  <c r="L46" i="33" s="1"/>
  <c r="H46" i="33"/>
  <c r="I46" i="33" s="1"/>
  <c r="E46" i="33"/>
  <c r="F46" i="33" s="1"/>
  <c r="N45" i="33"/>
  <c r="O45" i="33" s="1"/>
  <c r="L45" i="33"/>
  <c r="K45" i="33"/>
  <c r="H45" i="33"/>
  <c r="I45" i="33" s="1"/>
  <c r="F45" i="33"/>
  <c r="E45" i="33"/>
  <c r="N44" i="33"/>
  <c r="K44" i="33"/>
  <c r="L44" i="33" s="1"/>
  <c r="L23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H31" i="33"/>
  <c r="G31" i="33"/>
  <c r="E31" i="33"/>
  <c r="D31" i="33"/>
  <c r="C31" i="33"/>
  <c r="B31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H29" i="33"/>
  <c r="G29" i="33"/>
  <c r="E29" i="33"/>
  <c r="D29" i="33"/>
  <c r="C29" i="33"/>
  <c r="B29" i="33"/>
  <c r="N28" i="33"/>
  <c r="M28" i="33"/>
  <c r="K28" i="33"/>
  <c r="J28" i="33"/>
  <c r="H28" i="33"/>
  <c r="G28" i="33"/>
  <c r="E28" i="33"/>
  <c r="D28" i="33"/>
  <c r="C28" i="33"/>
  <c r="B28" i="33"/>
  <c r="N27" i="33"/>
  <c r="M27" i="33"/>
  <c r="K27" i="33"/>
  <c r="J27" i="33"/>
  <c r="I27" i="33"/>
  <c r="H27" i="33"/>
  <c r="G27" i="33"/>
  <c r="E27" i="33"/>
  <c r="D27" i="33"/>
  <c r="C27" i="33"/>
  <c r="B27" i="33"/>
  <c r="N26" i="33"/>
  <c r="M26" i="33"/>
  <c r="K26" i="33"/>
  <c r="J26" i="33"/>
  <c r="H26" i="33"/>
  <c r="G26" i="33"/>
  <c r="E26" i="33"/>
  <c r="D26" i="33"/>
  <c r="C26" i="33"/>
  <c r="B26" i="33"/>
  <c r="N25" i="33"/>
  <c r="M25" i="33"/>
  <c r="K25" i="33"/>
  <c r="J25" i="33"/>
  <c r="H25" i="33"/>
  <c r="G25" i="33"/>
  <c r="E25" i="33"/>
  <c r="D25" i="33"/>
  <c r="C25" i="33"/>
  <c r="B25" i="33"/>
  <c r="N24" i="33"/>
  <c r="M24" i="33"/>
  <c r="K24" i="33"/>
  <c r="J24" i="33"/>
  <c r="I24" i="33"/>
  <c r="H24" i="33"/>
  <c r="G24" i="33"/>
  <c r="E24" i="33"/>
  <c r="D24" i="33"/>
  <c r="C24" i="33"/>
  <c r="B24" i="33"/>
  <c r="N23" i="33"/>
  <c r="M23" i="33"/>
  <c r="K23" i="33"/>
  <c r="J23" i="33"/>
  <c r="H23" i="33"/>
  <c r="G23" i="33"/>
  <c r="E23" i="33"/>
  <c r="D23" i="33"/>
  <c r="C23" i="33"/>
  <c r="B23" i="33"/>
  <c r="N22" i="33"/>
  <c r="M22" i="33"/>
  <c r="K22" i="33"/>
  <c r="J22" i="33"/>
  <c r="H22" i="33"/>
  <c r="G22" i="33"/>
  <c r="E22" i="33"/>
  <c r="D22" i="33"/>
  <c r="C22" i="33"/>
  <c r="B22" i="33"/>
  <c r="N21" i="33"/>
  <c r="M21" i="33"/>
  <c r="L21" i="33"/>
  <c r="K21" i="33"/>
  <c r="J21" i="33"/>
  <c r="H21" i="33"/>
  <c r="G21" i="33"/>
  <c r="E21" i="33"/>
  <c r="D21" i="33"/>
  <c r="C21" i="33"/>
  <c r="B21" i="33"/>
  <c r="N20" i="33"/>
  <c r="M20" i="33"/>
  <c r="K20" i="33"/>
  <c r="J20" i="33"/>
  <c r="H20" i="33"/>
  <c r="G20" i="33"/>
  <c r="E20" i="33"/>
  <c r="D20" i="33"/>
  <c r="C20" i="33"/>
  <c r="B20" i="33"/>
  <c r="N19" i="33"/>
  <c r="M19" i="33"/>
  <c r="K19" i="33"/>
  <c r="J19" i="33"/>
  <c r="H19" i="33"/>
  <c r="G19" i="33"/>
  <c r="E19" i="33"/>
  <c r="D19" i="33"/>
  <c r="C19" i="33"/>
  <c r="B19" i="33"/>
  <c r="N18" i="33"/>
  <c r="M18" i="33"/>
  <c r="K18" i="33"/>
  <c r="J18" i="33"/>
  <c r="H18" i="33"/>
  <c r="G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4" i="32" s="1"/>
  <c r="N198" i="32"/>
  <c r="K198" i="32"/>
  <c r="H198" i="32"/>
  <c r="I198" i="32" s="1"/>
  <c r="E198" i="32"/>
  <c r="N197" i="32"/>
  <c r="K197" i="32"/>
  <c r="L197" i="32" s="1"/>
  <c r="H197" i="32"/>
  <c r="I197" i="32" s="1"/>
  <c r="E197" i="32"/>
  <c r="N196" i="32"/>
  <c r="L196" i="32"/>
  <c r="K196" i="32"/>
  <c r="H196" i="32"/>
  <c r="E196" i="32"/>
  <c r="F196" i="32" s="1"/>
  <c r="N195" i="32"/>
  <c r="K195" i="32"/>
  <c r="H195" i="32"/>
  <c r="I195" i="32" s="1"/>
  <c r="E195" i="32"/>
  <c r="F195" i="32" s="1"/>
  <c r="N194" i="32"/>
  <c r="L194" i="32"/>
  <c r="K194" i="32"/>
  <c r="H194" i="32"/>
  <c r="E194" i="32"/>
  <c r="O193" i="32"/>
  <c r="N193" i="32"/>
  <c r="K193" i="32"/>
  <c r="H193" i="32"/>
  <c r="E193" i="32"/>
  <c r="F193" i="32" s="1"/>
  <c r="N192" i="32"/>
  <c r="O192" i="32" s="1"/>
  <c r="K192" i="32"/>
  <c r="I192" i="32"/>
  <c r="H192" i="32"/>
  <c r="E192" i="32"/>
  <c r="N191" i="32"/>
  <c r="L191" i="32"/>
  <c r="K191" i="32"/>
  <c r="H191" i="32"/>
  <c r="E191" i="32"/>
  <c r="F191" i="32" s="1"/>
  <c r="O190" i="32"/>
  <c r="N190" i="32"/>
  <c r="K190" i="32"/>
  <c r="H190" i="32"/>
  <c r="I190" i="32" s="1"/>
  <c r="E190" i="32"/>
  <c r="F190" i="32" s="1"/>
  <c r="N189" i="32"/>
  <c r="K189" i="32"/>
  <c r="H189" i="32"/>
  <c r="I189" i="32" s="1"/>
  <c r="E189" i="32"/>
  <c r="N188" i="32"/>
  <c r="K188" i="32"/>
  <c r="L188" i="32" s="1"/>
  <c r="I188" i="32"/>
  <c r="H188" i="32"/>
  <c r="E188" i="32"/>
  <c r="N187" i="32"/>
  <c r="O187" i="32" s="1"/>
  <c r="L187" i="32"/>
  <c r="K187" i="32"/>
  <c r="H187" i="32"/>
  <c r="E187" i="32"/>
  <c r="F187" i="32" s="1"/>
  <c r="N186" i="32"/>
  <c r="O186" i="32" s="1"/>
  <c r="K186" i="32"/>
  <c r="H186" i="32"/>
  <c r="E186" i="32"/>
  <c r="F186" i="32" s="1"/>
  <c r="O185" i="32"/>
  <c r="N185" i="32"/>
  <c r="K185" i="32"/>
  <c r="H185" i="32"/>
  <c r="I185" i="32" s="1"/>
  <c r="E185" i="32"/>
  <c r="N184" i="32"/>
  <c r="K184" i="32"/>
  <c r="L184" i="32" s="1"/>
  <c r="H184" i="32"/>
  <c r="E184" i="32"/>
  <c r="F184" i="32" s="1"/>
  <c r="O183" i="32"/>
  <c r="N183" i="32"/>
  <c r="K183" i="32"/>
  <c r="H183" i="32"/>
  <c r="I183" i="32" s="1"/>
  <c r="E183" i="32"/>
  <c r="F183" i="32" s="1"/>
  <c r="N182" i="32"/>
  <c r="K182" i="32"/>
  <c r="H182" i="32"/>
  <c r="I182" i="32" s="1"/>
  <c r="E182" i="32"/>
  <c r="N181" i="32"/>
  <c r="K181" i="32"/>
  <c r="L181" i="32" s="1"/>
  <c r="H181" i="32"/>
  <c r="I181" i="32" s="1"/>
  <c r="E181" i="32"/>
  <c r="N180" i="32"/>
  <c r="L180" i="32"/>
  <c r="K180" i="32"/>
  <c r="H180" i="32"/>
  <c r="E180" i="32"/>
  <c r="F180" i="32" s="1"/>
  <c r="N179" i="32"/>
  <c r="K179" i="32"/>
  <c r="H179" i="32"/>
  <c r="H199" i="32" s="1"/>
  <c r="E179" i="32"/>
  <c r="M177" i="32"/>
  <c r="J177" i="32"/>
  <c r="G177" i="32"/>
  <c r="D177" i="32"/>
  <c r="B177" i="32"/>
  <c r="M176" i="32"/>
  <c r="G176" i="32"/>
  <c r="B172" i="32"/>
  <c r="O171" i="32" s="1"/>
  <c r="N171" i="32"/>
  <c r="K171" i="32"/>
  <c r="L171" i="32" s="1"/>
  <c r="H171" i="32"/>
  <c r="I171" i="32" s="1"/>
  <c r="E171" i="32"/>
  <c r="N170" i="32"/>
  <c r="K170" i="32"/>
  <c r="L170" i="32" s="1"/>
  <c r="H170" i="32"/>
  <c r="I170" i="32" s="1"/>
  <c r="E170" i="32"/>
  <c r="N169" i="32"/>
  <c r="K169" i="32"/>
  <c r="L169" i="32" s="1"/>
  <c r="I169" i="32"/>
  <c r="H169" i="32"/>
  <c r="E169" i="32"/>
  <c r="O168" i="32"/>
  <c r="N168" i="32"/>
  <c r="K168" i="32"/>
  <c r="H168" i="32"/>
  <c r="I168" i="32" s="1"/>
  <c r="E168" i="32"/>
  <c r="F168" i="32" s="1"/>
  <c r="N167" i="32"/>
  <c r="K167" i="32"/>
  <c r="K21" i="32" s="1"/>
  <c r="H167" i="32"/>
  <c r="I167" i="32" s="1"/>
  <c r="I21" i="32" s="1"/>
  <c r="E167" i="32"/>
  <c r="F167" i="32" s="1"/>
  <c r="F21" i="32" s="1"/>
  <c r="N166" i="32"/>
  <c r="K166" i="32"/>
  <c r="L166" i="32" s="1"/>
  <c r="H166" i="32"/>
  <c r="I166" i="32" s="1"/>
  <c r="E166" i="32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H163" i="32"/>
  <c r="I163" i="32" s="1"/>
  <c r="E163" i="32"/>
  <c r="F163" i="32" s="1"/>
  <c r="O162" i="32"/>
  <c r="N162" i="32"/>
  <c r="K162" i="32"/>
  <c r="L162" i="32" s="1"/>
  <c r="H162" i="32"/>
  <c r="I162" i="32" s="1"/>
  <c r="E162" i="32"/>
  <c r="N161" i="32"/>
  <c r="O161" i="32" s="1"/>
  <c r="K161" i="32"/>
  <c r="L161" i="32" s="1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K159" i="32"/>
  <c r="L159" i="32" s="1"/>
  <c r="H159" i="32"/>
  <c r="I159" i="32" s="1"/>
  <c r="E159" i="32"/>
  <c r="N158" i="32"/>
  <c r="O158" i="32" s="1"/>
  <c r="K158" i="32"/>
  <c r="L158" i="32" s="1"/>
  <c r="H158" i="32"/>
  <c r="I158" i="32" s="1"/>
  <c r="E158" i="32"/>
  <c r="N157" i="32"/>
  <c r="O157" i="32" s="1"/>
  <c r="L157" i="32"/>
  <c r="K157" i="32"/>
  <c r="H157" i="32"/>
  <c r="I157" i="32" s="1"/>
  <c r="E157" i="32"/>
  <c r="F157" i="32" s="1"/>
  <c r="N156" i="32"/>
  <c r="K156" i="32"/>
  <c r="L156" i="32" s="1"/>
  <c r="H156" i="32"/>
  <c r="I156" i="32" s="1"/>
  <c r="E156" i="32"/>
  <c r="F156" i="32" s="1"/>
  <c r="N155" i="32"/>
  <c r="L155" i="32"/>
  <c r="K155" i="32"/>
  <c r="H155" i="32"/>
  <c r="E155" i="32"/>
  <c r="F155" i="32" s="1"/>
  <c r="O154" i="32"/>
  <c r="N154" i="32"/>
  <c r="K154" i="32"/>
  <c r="H154" i="32"/>
  <c r="I154" i="32" s="1"/>
  <c r="E154" i="32"/>
  <c r="F154" i="32" s="1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E152" i="32"/>
  <c r="E172" i="32" s="1"/>
  <c r="M150" i="32"/>
  <c r="J150" i="32"/>
  <c r="G150" i="32"/>
  <c r="D150" i="32"/>
  <c r="B150" i="32"/>
  <c r="M149" i="32"/>
  <c r="G149" i="32"/>
  <c r="B145" i="32"/>
  <c r="O142" i="32" s="1"/>
  <c r="N144" i="32"/>
  <c r="K144" i="32"/>
  <c r="H144" i="32"/>
  <c r="E144" i="32"/>
  <c r="N143" i="32"/>
  <c r="K143" i="32"/>
  <c r="H143" i="32"/>
  <c r="I143" i="32" s="1"/>
  <c r="E143" i="32"/>
  <c r="N142" i="32"/>
  <c r="L142" i="32"/>
  <c r="K142" i="32"/>
  <c r="H142" i="32"/>
  <c r="E142" i="32"/>
  <c r="F142" i="32" s="1"/>
  <c r="N141" i="32"/>
  <c r="K141" i="32"/>
  <c r="K18" i="32" s="1"/>
  <c r="H141" i="32"/>
  <c r="H18" i="32" s="1"/>
  <c r="E141" i="32"/>
  <c r="F141" i="32" s="1"/>
  <c r="F18" i="32" s="1"/>
  <c r="N140" i="32"/>
  <c r="K140" i="32"/>
  <c r="H140" i="32"/>
  <c r="E140" i="32"/>
  <c r="N139" i="32"/>
  <c r="O139" i="32" s="1"/>
  <c r="K139" i="32"/>
  <c r="H139" i="32"/>
  <c r="E139" i="32"/>
  <c r="F139" i="32" s="1"/>
  <c r="N138" i="32"/>
  <c r="K138" i="32"/>
  <c r="H138" i="32"/>
  <c r="E138" i="32"/>
  <c r="N137" i="32"/>
  <c r="K137" i="32"/>
  <c r="H137" i="32"/>
  <c r="E137" i="32"/>
  <c r="N136" i="32"/>
  <c r="K136" i="32"/>
  <c r="L136" i="32" s="1"/>
  <c r="H136" i="32"/>
  <c r="E136" i="32"/>
  <c r="N135" i="32"/>
  <c r="O135" i="32" s="1"/>
  <c r="K135" i="32"/>
  <c r="H135" i="32"/>
  <c r="E135" i="32"/>
  <c r="O134" i="32"/>
  <c r="N134" i="32"/>
  <c r="K134" i="32"/>
  <c r="I134" i="32"/>
  <c r="H134" i="32"/>
  <c r="E134" i="32"/>
  <c r="N133" i="32"/>
  <c r="K133" i="32"/>
  <c r="L133" i="32" s="1"/>
  <c r="H133" i="32"/>
  <c r="E133" i="32"/>
  <c r="N132" i="32"/>
  <c r="K132" i="32"/>
  <c r="H132" i="32"/>
  <c r="E132" i="32"/>
  <c r="N131" i="32"/>
  <c r="K131" i="32"/>
  <c r="H131" i="32"/>
  <c r="E131" i="32"/>
  <c r="N130" i="32"/>
  <c r="K130" i="32"/>
  <c r="L130" i="32" s="1"/>
  <c r="H130" i="32"/>
  <c r="E130" i="32"/>
  <c r="N129" i="32"/>
  <c r="O129" i="32" s="1"/>
  <c r="K129" i="32"/>
  <c r="H129" i="32"/>
  <c r="E129" i="32"/>
  <c r="F129" i="32" s="1"/>
  <c r="N128" i="32"/>
  <c r="K128" i="32"/>
  <c r="H128" i="32"/>
  <c r="E128" i="32"/>
  <c r="N127" i="32"/>
  <c r="K127" i="32"/>
  <c r="H127" i="32"/>
  <c r="I127" i="32" s="1"/>
  <c r="E127" i="32"/>
  <c r="N126" i="32"/>
  <c r="L126" i="32"/>
  <c r="K126" i="32"/>
  <c r="H126" i="32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5" i="32" s="1"/>
  <c r="N117" i="32"/>
  <c r="K117" i="32"/>
  <c r="H117" i="32"/>
  <c r="E117" i="32"/>
  <c r="N116" i="32"/>
  <c r="K116" i="32"/>
  <c r="H116" i="32"/>
  <c r="E116" i="32"/>
  <c r="N115" i="32"/>
  <c r="K115" i="32"/>
  <c r="L115" i="32" s="1"/>
  <c r="H115" i="32"/>
  <c r="E115" i="32"/>
  <c r="N114" i="32"/>
  <c r="K114" i="32"/>
  <c r="H114" i="32"/>
  <c r="E114" i="32"/>
  <c r="N113" i="32"/>
  <c r="L113" i="32"/>
  <c r="K113" i="32"/>
  <c r="H113" i="32"/>
  <c r="E113" i="32"/>
  <c r="N112" i="32"/>
  <c r="O112" i="32" s="1"/>
  <c r="K112" i="32"/>
  <c r="H112" i="32"/>
  <c r="E112" i="32"/>
  <c r="N111" i="32"/>
  <c r="L111" i="32"/>
  <c r="K111" i="32"/>
  <c r="H111" i="32"/>
  <c r="E111" i="32"/>
  <c r="O110" i="32"/>
  <c r="N110" i="32"/>
  <c r="K110" i="32"/>
  <c r="H110" i="32"/>
  <c r="E110" i="32"/>
  <c r="N109" i="32"/>
  <c r="L109" i="32"/>
  <c r="K109" i="32"/>
  <c r="H109" i="32"/>
  <c r="E109" i="32"/>
  <c r="O108" i="32"/>
  <c r="N108" i="32"/>
  <c r="K108" i="32"/>
  <c r="I108" i="32"/>
  <c r="H108" i="32"/>
  <c r="E108" i="32"/>
  <c r="N107" i="32"/>
  <c r="K107" i="32"/>
  <c r="L107" i="32" s="1"/>
  <c r="H107" i="32"/>
  <c r="E107" i="32"/>
  <c r="N106" i="32"/>
  <c r="K106" i="32"/>
  <c r="H106" i="32"/>
  <c r="E106" i="32"/>
  <c r="N105" i="32"/>
  <c r="K105" i="32"/>
  <c r="H105" i="32"/>
  <c r="E105" i="32"/>
  <c r="N104" i="32"/>
  <c r="K104" i="32"/>
  <c r="H104" i="32"/>
  <c r="E104" i="32"/>
  <c r="N103" i="32"/>
  <c r="L103" i="32"/>
  <c r="K103" i="32"/>
  <c r="H103" i="32"/>
  <c r="E103" i="32"/>
  <c r="O102" i="32"/>
  <c r="N102" i="32"/>
  <c r="K102" i="32"/>
  <c r="H102" i="32"/>
  <c r="E102" i="32"/>
  <c r="N101" i="32"/>
  <c r="L101" i="32"/>
  <c r="K101" i="32"/>
  <c r="H101" i="32"/>
  <c r="E101" i="32"/>
  <c r="O100" i="32"/>
  <c r="N100" i="32"/>
  <c r="K100" i="32"/>
  <c r="I100" i="32"/>
  <c r="H100" i="32"/>
  <c r="E100" i="32"/>
  <c r="N99" i="32"/>
  <c r="K99" i="32"/>
  <c r="H99" i="32"/>
  <c r="E99" i="32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F90" i="32"/>
  <c r="E90" i="32"/>
  <c r="N89" i="32"/>
  <c r="O89" i="32" s="1"/>
  <c r="L89" i="32"/>
  <c r="K89" i="32"/>
  <c r="H89" i="32"/>
  <c r="I89" i="32" s="1"/>
  <c r="F89" i="32"/>
  <c r="E89" i="32"/>
  <c r="N88" i="32"/>
  <c r="O88" i="32" s="1"/>
  <c r="L88" i="32"/>
  <c r="K88" i="32"/>
  <c r="H88" i="32"/>
  <c r="I88" i="32" s="1"/>
  <c r="F88" i="32"/>
  <c r="E88" i="32"/>
  <c r="N87" i="32"/>
  <c r="O87" i="32" s="1"/>
  <c r="L87" i="32"/>
  <c r="K87" i="32"/>
  <c r="H87" i="32"/>
  <c r="I87" i="32" s="1"/>
  <c r="F87" i="32"/>
  <c r="E87" i="32"/>
  <c r="N86" i="32"/>
  <c r="O86" i="32" s="1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L84" i="32"/>
  <c r="K84" i="32"/>
  <c r="H84" i="32"/>
  <c r="I84" i="32" s="1"/>
  <c r="F84" i="32"/>
  <c r="E84" i="32"/>
  <c r="N83" i="32"/>
  <c r="O83" i="32" s="1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N80" i="32"/>
  <c r="O80" i="32" s="1"/>
  <c r="L80" i="32"/>
  <c r="K80" i="32"/>
  <c r="H80" i="32"/>
  <c r="I80" i="32" s="1"/>
  <c r="F80" i="32"/>
  <c r="E80" i="32"/>
  <c r="N79" i="32"/>
  <c r="O79" i="32" s="1"/>
  <c r="L79" i="32"/>
  <c r="K79" i="32"/>
  <c r="H79" i="32"/>
  <c r="I79" i="32" s="1"/>
  <c r="F79" i="32"/>
  <c r="E79" i="32"/>
  <c r="N78" i="32"/>
  <c r="O78" i="32" s="1"/>
  <c r="L78" i="32"/>
  <c r="K78" i="32"/>
  <c r="H78" i="32"/>
  <c r="I78" i="32" s="1"/>
  <c r="F78" i="32"/>
  <c r="E78" i="32"/>
  <c r="N77" i="32"/>
  <c r="O77" i="32" s="1"/>
  <c r="L77" i="32"/>
  <c r="K77" i="32"/>
  <c r="H77" i="32"/>
  <c r="I77" i="32" s="1"/>
  <c r="F77" i="32"/>
  <c r="E77" i="32"/>
  <c r="N76" i="32"/>
  <c r="O76" i="32" s="1"/>
  <c r="L76" i="32"/>
  <c r="K76" i="32"/>
  <c r="H76" i="32"/>
  <c r="I76" i="32" s="1"/>
  <c r="F76" i="32"/>
  <c r="E76" i="32"/>
  <c r="N75" i="32"/>
  <c r="O75" i="32" s="1"/>
  <c r="L75" i="32"/>
  <c r="K75" i="32"/>
  <c r="H75" i="32"/>
  <c r="I75" i="32" s="1"/>
  <c r="F75" i="32"/>
  <c r="E75" i="32"/>
  <c r="N74" i="32"/>
  <c r="O74" i="32" s="1"/>
  <c r="O20" i="32" s="1"/>
  <c r="L74" i="32"/>
  <c r="K74" i="32"/>
  <c r="H74" i="32"/>
  <c r="I74" i="32" s="1"/>
  <c r="I20" i="32" s="1"/>
  <c r="F74" i="32"/>
  <c r="E74" i="32"/>
  <c r="N73" i="32"/>
  <c r="O73" i="32" s="1"/>
  <c r="L73" i="32"/>
  <c r="K73" i="32"/>
  <c r="H73" i="32"/>
  <c r="I73" i="32" s="1"/>
  <c r="F73" i="32"/>
  <c r="E73" i="32"/>
  <c r="N72" i="32"/>
  <c r="O72" i="32" s="1"/>
  <c r="L72" i="32"/>
  <c r="K72" i="32"/>
  <c r="H72" i="32"/>
  <c r="I72" i="32" s="1"/>
  <c r="F72" i="32"/>
  <c r="E72" i="32"/>
  <c r="N71" i="32"/>
  <c r="N91" i="32" s="1"/>
  <c r="L71" i="32"/>
  <c r="L91" i="32" s="1"/>
  <c r="K71" i="32"/>
  <c r="K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K61" i="32"/>
  <c r="L61" i="32" s="1"/>
  <c r="I61" i="32"/>
  <c r="H61" i="32"/>
  <c r="E61" i="32"/>
  <c r="F61" i="32" s="1"/>
  <c r="O60" i="32"/>
  <c r="N60" i="32"/>
  <c r="K60" i="32"/>
  <c r="L60" i="32" s="1"/>
  <c r="H60" i="32"/>
  <c r="I60" i="32" s="1"/>
  <c r="E60" i="32"/>
  <c r="F60" i="32" s="1"/>
  <c r="N59" i="32"/>
  <c r="O59" i="32" s="1"/>
  <c r="L59" i="32"/>
  <c r="K59" i="32"/>
  <c r="H59" i="32"/>
  <c r="I59" i="32" s="1"/>
  <c r="E59" i="32"/>
  <c r="F59" i="32" s="1"/>
  <c r="O58" i="32"/>
  <c r="N58" i="32"/>
  <c r="K58" i="32"/>
  <c r="L58" i="32" s="1"/>
  <c r="H58" i="32"/>
  <c r="I58" i="32" s="1"/>
  <c r="E58" i="32"/>
  <c r="F58" i="32" s="1"/>
  <c r="N57" i="32"/>
  <c r="O57" i="32" s="1"/>
  <c r="L57" i="32"/>
  <c r="K57" i="32"/>
  <c r="H57" i="32"/>
  <c r="I57" i="32" s="1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K55" i="32"/>
  <c r="L55" i="32" s="1"/>
  <c r="H55" i="32"/>
  <c r="I55" i="32" s="1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H53" i="32"/>
  <c r="I53" i="32" s="1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H51" i="32"/>
  <c r="I51" i="32" s="1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O44" i="32"/>
  <c r="N44" i="32"/>
  <c r="K44" i="32"/>
  <c r="K64" i="32" s="1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N20" i="32"/>
  <c r="M20" i="32"/>
  <c r="L20" i="32"/>
  <c r="K20" i="32"/>
  <c r="J20" i="32"/>
  <c r="H20" i="32"/>
  <c r="G20" i="32"/>
  <c r="F20" i="32"/>
  <c r="E20" i="32"/>
  <c r="D20" i="32"/>
  <c r="C20" i="32"/>
  <c r="B20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L198" i="31" s="1"/>
  <c r="N198" i="31"/>
  <c r="O198" i="31" s="1"/>
  <c r="K198" i="31"/>
  <c r="H198" i="31"/>
  <c r="I198" i="31" s="1"/>
  <c r="F198" i="31"/>
  <c r="E198" i="31"/>
  <c r="N197" i="31"/>
  <c r="K197" i="31"/>
  <c r="L197" i="31" s="1"/>
  <c r="H197" i="31"/>
  <c r="I197" i="31" s="1"/>
  <c r="E197" i="31"/>
  <c r="N196" i="31"/>
  <c r="O196" i="31" s="1"/>
  <c r="K196" i="31"/>
  <c r="H196" i="31"/>
  <c r="E196" i="31"/>
  <c r="F196" i="31" s="1"/>
  <c r="N195" i="31"/>
  <c r="K195" i="31"/>
  <c r="H195" i="31"/>
  <c r="I195" i="31" s="1"/>
  <c r="F195" i="31"/>
  <c r="E195" i="31"/>
  <c r="N194" i="31"/>
  <c r="K194" i="31"/>
  <c r="L194" i="31" s="1"/>
  <c r="H194" i="31"/>
  <c r="E194" i="31"/>
  <c r="N193" i="31"/>
  <c r="O193" i="31" s="1"/>
  <c r="K193" i="31"/>
  <c r="H193" i="31"/>
  <c r="E193" i="31"/>
  <c r="F193" i="31" s="1"/>
  <c r="N192" i="31"/>
  <c r="K192" i="31"/>
  <c r="H192" i="31"/>
  <c r="I192" i="31" s="1"/>
  <c r="F192" i="31"/>
  <c r="E192" i="31"/>
  <c r="N191" i="31"/>
  <c r="K191" i="31"/>
  <c r="L191" i="31" s="1"/>
  <c r="H191" i="31"/>
  <c r="I191" i="31" s="1"/>
  <c r="E191" i="31"/>
  <c r="N190" i="31"/>
  <c r="L190" i="31"/>
  <c r="K190" i="31"/>
  <c r="H190" i="31"/>
  <c r="E190" i="31"/>
  <c r="N189" i="31"/>
  <c r="K189" i="31"/>
  <c r="H189" i="31"/>
  <c r="E189" i="31"/>
  <c r="N188" i="31"/>
  <c r="O188" i="31" s="1"/>
  <c r="K188" i="31"/>
  <c r="H188" i="31"/>
  <c r="E188" i="31"/>
  <c r="F188" i="31" s="1"/>
  <c r="N187" i="31"/>
  <c r="K187" i="31"/>
  <c r="L187" i="31" s="1"/>
  <c r="H187" i="31"/>
  <c r="I187" i="31" s="1"/>
  <c r="E187" i="31"/>
  <c r="N186" i="31"/>
  <c r="O186" i="31" s="1"/>
  <c r="L186" i="31"/>
  <c r="K186" i="31"/>
  <c r="H186" i="31"/>
  <c r="E186" i="31"/>
  <c r="F186" i="31" s="1"/>
  <c r="N185" i="31"/>
  <c r="K185" i="31"/>
  <c r="H185" i="31"/>
  <c r="I185" i="31" s="1"/>
  <c r="F185" i="31"/>
  <c r="E185" i="31"/>
  <c r="N184" i="31"/>
  <c r="K184" i="31"/>
  <c r="L184" i="31" s="1"/>
  <c r="H184" i="31"/>
  <c r="I184" i="31" s="1"/>
  <c r="E184" i="31"/>
  <c r="N183" i="31"/>
  <c r="O183" i="31" s="1"/>
  <c r="K183" i="31"/>
  <c r="L183" i="31" s="1"/>
  <c r="H183" i="31"/>
  <c r="E183" i="31"/>
  <c r="N182" i="31"/>
  <c r="O182" i="31" s="1"/>
  <c r="L182" i="31"/>
  <c r="K182" i="31"/>
  <c r="H182" i="31"/>
  <c r="E182" i="31"/>
  <c r="F182" i="31" s="1"/>
  <c r="N181" i="31"/>
  <c r="K181" i="31"/>
  <c r="H181" i="31"/>
  <c r="I181" i="31" s="1"/>
  <c r="F181" i="31"/>
  <c r="E181" i="31"/>
  <c r="N180" i="31"/>
  <c r="K180" i="31"/>
  <c r="L180" i="31" s="1"/>
  <c r="H180" i="31"/>
  <c r="E180" i="31"/>
  <c r="N179" i="31"/>
  <c r="K179" i="31"/>
  <c r="H179" i="31"/>
  <c r="E179" i="31"/>
  <c r="E199" i="31" s="1"/>
  <c r="M177" i="31"/>
  <c r="J177" i="31"/>
  <c r="G177" i="31"/>
  <c r="D177" i="31"/>
  <c r="B177" i="31"/>
  <c r="M176" i="31"/>
  <c r="G176" i="31"/>
  <c r="B172" i="31"/>
  <c r="F171" i="31" s="1"/>
  <c r="N171" i="31"/>
  <c r="K171" i="31"/>
  <c r="H171" i="31"/>
  <c r="E171" i="31"/>
  <c r="N170" i="31"/>
  <c r="K170" i="31"/>
  <c r="H170" i="31"/>
  <c r="E170" i="31"/>
  <c r="N169" i="31"/>
  <c r="K169" i="31"/>
  <c r="H169" i="31"/>
  <c r="E169" i="31"/>
  <c r="N168" i="31"/>
  <c r="O168" i="31" s="1"/>
  <c r="K168" i="31"/>
  <c r="H168" i="31"/>
  <c r="F168" i="31"/>
  <c r="E168" i="31"/>
  <c r="N167" i="31"/>
  <c r="K167" i="31"/>
  <c r="H167" i="31"/>
  <c r="E167" i="31"/>
  <c r="N166" i="31"/>
  <c r="K166" i="31"/>
  <c r="L166" i="31" s="1"/>
  <c r="H166" i="31"/>
  <c r="E166" i="31"/>
  <c r="N165" i="31"/>
  <c r="O165" i="31" s="1"/>
  <c r="K165" i="31"/>
  <c r="H165" i="31"/>
  <c r="E165" i="31"/>
  <c r="N164" i="31"/>
  <c r="K164" i="31"/>
  <c r="H164" i="31"/>
  <c r="E164" i="31"/>
  <c r="O163" i="31"/>
  <c r="N163" i="31"/>
  <c r="K163" i="31"/>
  <c r="H163" i="31"/>
  <c r="I163" i="31" s="1"/>
  <c r="E163" i="31"/>
  <c r="N162" i="31"/>
  <c r="K162" i="31"/>
  <c r="L162" i="31" s="1"/>
  <c r="H162" i="31"/>
  <c r="E162" i="31"/>
  <c r="O161" i="31"/>
  <c r="N161" i="31"/>
  <c r="K161" i="31"/>
  <c r="H161" i="31"/>
  <c r="F161" i="31"/>
  <c r="E161" i="31"/>
  <c r="N160" i="31"/>
  <c r="K160" i="31"/>
  <c r="H160" i="31"/>
  <c r="E160" i="31"/>
  <c r="N159" i="31"/>
  <c r="O159" i="31" s="1"/>
  <c r="K159" i="31"/>
  <c r="H159" i="31"/>
  <c r="F159" i="31"/>
  <c r="E159" i="31"/>
  <c r="N158" i="31"/>
  <c r="K158" i="31"/>
  <c r="H158" i="31"/>
  <c r="I158" i="31" s="1"/>
  <c r="E158" i="31"/>
  <c r="N157" i="31"/>
  <c r="K157" i="31"/>
  <c r="L157" i="31" s="1"/>
  <c r="H157" i="31"/>
  <c r="E157" i="31"/>
  <c r="N156" i="31"/>
  <c r="O156" i="31" s="1"/>
  <c r="O21" i="31" s="1"/>
  <c r="K156" i="31"/>
  <c r="H156" i="31"/>
  <c r="F156" i="31"/>
  <c r="E156" i="31"/>
  <c r="N155" i="31"/>
  <c r="L155" i="31"/>
  <c r="K155" i="31"/>
  <c r="H155" i="31"/>
  <c r="E155" i="31"/>
  <c r="N154" i="31"/>
  <c r="K154" i="31"/>
  <c r="H154" i="31"/>
  <c r="F154" i="31"/>
  <c r="E154" i="31"/>
  <c r="N153" i="31"/>
  <c r="K153" i="31"/>
  <c r="L153" i="31" s="1"/>
  <c r="H153" i="31"/>
  <c r="E153" i="31"/>
  <c r="N152" i="31"/>
  <c r="N172" i="31" s="1"/>
  <c r="K152" i="31"/>
  <c r="H152" i="31"/>
  <c r="F152" i="31"/>
  <c r="E152" i="31"/>
  <c r="M150" i="31"/>
  <c r="J150" i="31"/>
  <c r="G150" i="31"/>
  <c r="D150" i="31"/>
  <c r="B150" i="31"/>
  <c r="M149" i="31"/>
  <c r="G149" i="31"/>
  <c r="B145" i="31"/>
  <c r="N144" i="31"/>
  <c r="O144" i="31" s="1"/>
  <c r="K144" i="31"/>
  <c r="L144" i="31" s="1"/>
  <c r="H144" i="31"/>
  <c r="I144" i="31" s="1"/>
  <c r="E144" i="31"/>
  <c r="F144" i="31" s="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E142" i="31"/>
  <c r="F142" i="31" s="1"/>
  <c r="N141" i="31"/>
  <c r="O141" i="31" s="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E140" i="31"/>
  <c r="F140" i="31" s="1"/>
  <c r="N139" i="31"/>
  <c r="O139" i="31" s="1"/>
  <c r="K139" i="31"/>
  <c r="L139" i="31" s="1"/>
  <c r="H139" i="31"/>
  <c r="I139" i="31" s="1"/>
  <c r="F139" i="31"/>
  <c r="E139" i="31"/>
  <c r="N138" i="31"/>
  <c r="O138" i="31" s="1"/>
  <c r="K138" i="31"/>
  <c r="L138" i="31" s="1"/>
  <c r="H138" i="31"/>
  <c r="I138" i="31" s="1"/>
  <c r="E138" i="31"/>
  <c r="F138" i="31" s="1"/>
  <c r="N137" i="31"/>
  <c r="O137" i="31" s="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E136" i="31"/>
  <c r="F136" i="31" s="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E134" i="31"/>
  <c r="F134" i="31" s="1"/>
  <c r="N133" i="31"/>
  <c r="O133" i="31" s="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E132" i="31"/>
  <c r="F132" i="31" s="1"/>
  <c r="N131" i="31"/>
  <c r="O131" i="31" s="1"/>
  <c r="K131" i="31"/>
  <c r="L131" i="31" s="1"/>
  <c r="H131" i="31"/>
  <c r="I131" i="31" s="1"/>
  <c r="F131" i="31"/>
  <c r="E131" i="31"/>
  <c r="N130" i="31"/>
  <c r="O130" i="31" s="1"/>
  <c r="K130" i="31"/>
  <c r="L130" i="31" s="1"/>
  <c r="H130" i="31"/>
  <c r="I130" i="31" s="1"/>
  <c r="E130" i="31"/>
  <c r="F130" i="31" s="1"/>
  <c r="N129" i="31"/>
  <c r="O129" i="31" s="1"/>
  <c r="K129" i="31"/>
  <c r="L129" i="31" s="1"/>
  <c r="H129" i="31"/>
  <c r="I129" i="31" s="1"/>
  <c r="F129" i="31"/>
  <c r="E129" i="31"/>
  <c r="N128" i="31"/>
  <c r="O128" i="31" s="1"/>
  <c r="K128" i="31"/>
  <c r="L128" i="31" s="1"/>
  <c r="H128" i="31"/>
  <c r="I128" i="31" s="1"/>
  <c r="E128" i="31"/>
  <c r="F128" i="31" s="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E126" i="31"/>
  <c r="F126" i="31" s="1"/>
  <c r="N125" i="31"/>
  <c r="O125" i="31" s="1"/>
  <c r="K125" i="31"/>
  <c r="L125" i="31" s="1"/>
  <c r="H125" i="31"/>
  <c r="F125" i="31"/>
  <c r="E125" i="3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K114" i="31"/>
  <c r="L114" i="31" s="1"/>
  <c r="H114" i="31"/>
  <c r="I114" i="31" s="1"/>
  <c r="F114" i="31"/>
  <c r="E114" i="31"/>
  <c r="N113" i="31"/>
  <c r="O113" i="31" s="1"/>
  <c r="K113" i="31"/>
  <c r="L113" i="31" s="1"/>
  <c r="H113" i="31"/>
  <c r="I113" i="31" s="1"/>
  <c r="E113" i="31"/>
  <c r="F113" i="31" s="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L109" i="31"/>
  <c r="K109" i="3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E105" i="31"/>
  <c r="F105" i="31" s="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E100" i="31"/>
  <c r="F100" i="31" s="1"/>
  <c r="N99" i="31"/>
  <c r="O99" i="31" s="1"/>
  <c r="K99" i="31"/>
  <c r="L99" i="31" s="1"/>
  <c r="H99" i="31"/>
  <c r="I99" i="31" s="1"/>
  <c r="F99" i="31"/>
  <c r="E99" i="31"/>
  <c r="N98" i="31"/>
  <c r="K98" i="31"/>
  <c r="L98" i="31" s="1"/>
  <c r="H98" i="31"/>
  <c r="E98" i="31"/>
  <c r="M96" i="31"/>
  <c r="J96" i="31"/>
  <c r="G96" i="31"/>
  <c r="D96" i="31"/>
  <c r="B96" i="31"/>
  <c r="M95" i="31"/>
  <c r="G95" i="31"/>
  <c r="B91" i="31"/>
  <c r="O87" i="31" s="1"/>
  <c r="O90" i="31"/>
  <c r="N90" i="31"/>
  <c r="K90" i="31"/>
  <c r="H90" i="31"/>
  <c r="I90" i="31" s="1"/>
  <c r="F90" i="31"/>
  <c r="E90" i="31"/>
  <c r="N89" i="31"/>
  <c r="K89" i="31"/>
  <c r="L89" i="31" s="1"/>
  <c r="H89" i="31"/>
  <c r="I89" i="31" s="1"/>
  <c r="E89" i="31"/>
  <c r="N88" i="31"/>
  <c r="O88" i="31" s="1"/>
  <c r="K88" i="31"/>
  <c r="H88" i="31"/>
  <c r="I88" i="31" s="1"/>
  <c r="F88" i="31"/>
  <c r="E88" i="31"/>
  <c r="N87" i="31"/>
  <c r="L87" i="31"/>
  <c r="K87" i="31"/>
  <c r="H87" i="31"/>
  <c r="E87" i="31"/>
  <c r="F87" i="31" s="1"/>
  <c r="N86" i="31"/>
  <c r="K86" i="31"/>
  <c r="H86" i="31"/>
  <c r="I86" i="31" s="1"/>
  <c r="I20" i="31" s="1"/>
  <c r="F86" i="31"/>
  <c r="E86" i="31"/>
  <c r="N85" i="31"/>
  <c r="K85" i="31"/>
  <c r="L85" i="31" s="1"/>
  <c r="L19" i="31" s="1"/>
  <c r="H85" i="31"/>
  <c r="E85" i="31"/>
  <c r="N84" i="31"/>
  <c r="O84" i="31" s="1"/>
  <c r="K84" i="31"/>
  <c r="H84" i="31"/>
  <c r="I84" i="31" s="1"/>
  <c r="F84" i="31"/>
  <c r="E84" i="31"/>
  <c r="N83" i="31"/>
  <c r="K83" i="31"/>
  <c r="L83" i="31" s="1"/>
  <c r="H83" i="31"/>
  <c r="E83" i="31"/>
  <c r="O82" i="31"/>
  <c r="N82" i="31"/>
  <c r="K82" i="31"/>
  <c r="H82" i="31"/>
  <c r="I82" i="31" s="1"/>
  <c r="F82" i="31"/>
  <c r="E82" i="31"/>
  <c r="N81" i="31"/>
  <c r="K81" i="31"/>
  <c r="L81" i="31" s="1"/>
  <c r="H81" i="31"/>
  <c r="I81" i="31" s="1"/>
  <c r="E81" i="31"/>
  <c r="N80" i="31"/>
  <c r="O80" i="31" s="1"/>
  <c r="K80" i="31"/>
  <c r="H80" i="31"/>
  <c r="I80" i="31" s="1"/>
  <c r="F80" i="31"/>
  <c r="E80" i="31"/>
  <c r="N79" i="31"/>
  <c r="L79" i="31"/>
  <c r="K79" i="31"/>
  <c r="H79" i="31"/>
  <c r="E79" i="31"/>
  <c r="F79" i="31" s="1"/>
  <c r="N78" i="31"/>
  <c r="K78" i="31"/>
  <c r="H78" i="31"/>
  <c r="I78" i="31" s="1"/>
  <c r="F78" i="31"/>
  <c r="E78" i="31"/>
  <c r="N77" i="31"/>
  <c r="K77" i="31"/>
  <c r="L77" i="31" s="1"/>
  <c r="H77" i="31"/>
  <c r="E77" i="31"/>
  <c r="N76" i="31"/>
  <c r="O76" i="31" s="1"/>
  <c r="K76" i="31"/>
  <c r="H76" i="31"/>
  <c r="I76" i="31" s="1"/>
  <c r="F76" i="31"/>
  <c r="E76" i="31"/>
  <c r="N75" i="31"/>
  <c r="K75" i="31"/>
  <c r="L75" i="31" s="1"/>
  <c r="H75" i="31"/>
  <c r="E75" i="31"/>
  <c r="O74" i="31"/>
  <c r="N74" i="31"/>
  <c r="K74" i="31"/>
  <c r="H74" i="31"/>
  <c r="I74" i="31" s="1"/>
  <c r="F74" i="31"/>
  <c r="E74" i="31"/>
  <c r="N73" i="31"/>
  <c r="K73" i="31"/>
  <c r="L73" i="31" s="1"/>
  <c r="H73" i="31"/>
  <c r="I73" i="31" s="1"/>
  <c r="E73" i="31"/>
  <c r="N72" i="31"/>
  <c r="O72" i="31" s="1"/>
  <c r="K72" i="31"/>
  <c r="H72" i="31"/>
  <c r="I72" i="31" s="1"/>
  <c r="F72" i="31"/>
  <c r="E72" i="31"/>
  <c r="N71" i="31"/>
  <c r="L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L63" i="31" s="1"/>
  <c r="N63" i="31"/>
  <c r="K63" i="31"/>
  <c r="H63" i="31"/>
  <c r="I63" i="31" s="1"/>
  <c r="E63" i="31"/>
  <c r="N62" i="31"/>
  <c r="L62" i="31"/>
  <c r="K62" i="31"/>
  <c r="H62" i="31"/>
  <c r="E62" i="31"/>
  <c r="F62" i="31" s="1"/>
  <c r="N61" i="31"/>
  <c r="K61" i="31"/>
  <c r="H61" i="31"/>
  <c r="I61" i="31" s="1"/>
  <c r="E61" i="31"/>
  <c r="N60" i="31"/>
  <c r="K60" i="31"/>
  <c r="L60" i="31" s="1"/>
  <c r="H60" i="31"/>
  <c r="E60" i="31"/>
  <c r="N59" i="31"/>
  <c r="N18" i="31" s="1"/>
  <c r="K59" i="31"/>
  <c r="H59" i="31"/>
  <c r="E59" i="31"/>
  <c r="F59" i="31" s="1"/>
  <c r="F18" i="31" s="1"/>
  <c r="N58" i="31"/>
  <c r="K58" i="31"/>
  <c r="H58" i="31"/>
  <c r="E58" i="31"/>
  <c r="O57" i="31"/>
  <c r="N57" i="31"/>
  <c r="K57" i="31"/>
  <c r="H57" i="31"/>
  <c r="E57" i="31"/>
  <c r="F57" i="31" s="1"/>
  <c r="N56" i="31"/>
  <c r="K56" i="31"/>
  <c r="H56" i="31"/>
  <c r="I56" i="31" s="1"/>
  <c r="E56" i="31"/>
  <c r="N55" i="31"/>
  <c r="K55" i="31"/>
  <c r="H55" i="31"/>
  <c r="I55" i="31" s="1"/>
  <c r="E55" i="31"/>
  <c r="N54" i="31"/>
  <c r="K54" i="31"/>
  <c r="I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L51" i="31"/>
  <c r="K51" i="31"/>
  <c r="H51" i="31"/>
  <c r="E51" i="31"/>
  <c r="N50" i="31"/>
  <c r="O50" i="31" s="1"/>
  <c r="K50" i="31"/>
  <c r="H50" i="31"/>
  <c r="E50" i="31"/>
  <c r="N49" i="31"/>
  <c r="K49" i="31"/>
  <c r="H49" i="31"/>
  <c r="I49" i="31" s="1"/>
  <c r="E49" i="31"/>
  <c r="N48" i="31"/>
  <c r="K48" i="31"/>
  <c r="H48" i="31"/>
  <c r="I48" i="31" s="1"/>
  <c r="E48" i="31"/>
  <c r="N47" i="31"/>
  <c r="K47" i="31"/>
  <c r="L47" i="31" s="1"/>
  <c r="H47" i="31"/>
  <c r="E47" i="31"/>
  <c r="N46" i="3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N19" i="31"/>
  <c r="M19" i="31"/>
  <c r="K19" i="31"/>
  <c r="J19" i="31"/>
  <c r="H19" i="31"/>
  <c r="G19" i="31"/>
  <c r="E19" i="31"/>
  <c r="D19" i="31"/>
  <c r="C19" i="31"/>
  <c r="B19" i="31"/>
  <c r="M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L198" i="30" s="1"/>
  <c r="N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F196" i="30"/>
  <c r="E196" i="30"/>
  <c r="N195" i="30"/>
  <c r="K195" i="30"/>
  <c r="L195" i="30" s="1"/>
  <c r="H195" i="30"/>
  <c r="E195" i="30"/>
  <c r="O194" i="30"/>
  <c r="N194" i="30"/>
  <c r="K194" i="30"/>
  <c r="H194" i="30"/>
  <c r="I194" i="30" s="1"/>
  <c r="E194" i="30"/>
  <c r="N193" i="30"/>
  <c r="K193" i="30"/>
  <c r="L193" i="30" s="1"/>
  <c r="H193" i="30"/>
  <c r="E193" i="30"/>
  <c r="N192" i="30"/>
  <c r="O192" i="30" s="1"/>
  <c r="K192" i="30"/>
  <c r="H192" i="30"/>
  <c r="F192" i="30"/>
  <c r="E192" i="30"/>
  <c r="N191" i="30"/>
  <c r="K191" i="30"/>
  <c r="L191" i="30" s="1"/>
  <c r="H191" i="30"/>
  <c r="E191" i="30"/>
  <c r="O190" i="30"/>
  <c r="N190" i="30"/>
  <c r="K190" i="30"/>
  <c r="H190" i="30"/>
  <c r="I190" i="30" s="1"/>
  <c r="E190" i="30"/>
  <c r="N189" i="30"/>
  <c r="K189" i="30"/>
  <c r="L189" i="30" s="1"/>
  <c r="H189" i="30"/>
  <c r="E189" i="30"/>
  <c r="N188" i="30"/>
  <c r="O188" i="30" s="1"/>
  <c r="K188" i="30"/>
  <c r="H188" i="30"/>
  <c r="F188" i="30"/>
  <c r="E188" i="30"/>
  <c r="N187" i="30"/>
  <c r="K187" i="30"/>
  <c r="H187" i="30"/>
  <c r="I187" i="30" s="1"/>
  <c r="E187" i="30"/>
  <c r="N186" i="30"/>
  <c r="K186" i="30"/>
  <c r="H186" i="30"/>
  <c r="F186" i="30"/>
  <c r="E186" i="30"/>
  <c r="N185" i="30"/>
  <c r="K185" i="30"/>
  <c r="H185" i="30"/>
  <c r="I185" i="30" s="1"/>
  <c r="E185" i="30"/>
  <c r="N184" i="30"/>
  <c r="L184" i="30"/>
  <c r="K184" i="30"/>
  <c r="H184" i="30"/>
  <c r="E184" i="30"/>
  <c r="N183" i="30"/>
  <c r="K183" i="30"/>
  <c r="H183" i="30"/>
  <c r="I183" i="30" s="1"/>
  <c r="E183" i="30"/>
  <c r="N182" i="30"/>
  <c r="L182" i="30"/>
  <c r="K182" i="30"/>
  <c r="H182" i="30"/>
  <c r="E182" i="30"/>
  <c r="N181" i="30"/>
  <c r="K181" i="30"/>
  <c r="H181" i="30"/>
  <c r="F181" i="30"/>
  <c r="E181" i="30"/>
  <c r="N180" i="30"/>
  <c r="K180" i="30"/>
  <c r="H180" i="30"/>
  <c r="E180" i="30"/>
  <c r="N179" i="30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E171" i="30"/>
  <c r="N170" i="30"/>
  <c r="O170" i="30" s="1"/>
  <c r="K170" i="30"/>
  <c r="H170" i="30"/>
  <c r="E170" i="30"/>
  <c r="N169" i="30"/>
  <c r="K169" i="30"/>
  <c r="H169" i="30"/>
  <c r="I169" i="30" s="1"/>
  <c r="I17" i="30" s="1"/>
  <c r="E169" i="30"/>
  <c r="N168" i="30"/>
  <c r="K168" i="30"/>
  <c r="L168" i="30" s="1"/>
  <c r="H168" i="30"/>
  <c r="E168" i="30"/>
  <c r="O167" i="30"/>
  <c r="N167" i="30"/>
  <c r="K167" i="30"/>
  <c r="H167" i="30"/>
  <c r="I167" i="30" s="1"/>
  <c r="E167" i="30"/>
  <c r="N166" i="30"/>
  <c r="K166" i="30"/>
  <c r="H166" i="30"/>
  <c r="E166" i="30"/>
  <c r="N165" i="30"/>
  <c r="K165" i="30"/>
  <c r="H165" i="30"/>
  <c r="F165" i="30"/>
  <c r="E165" i="30"/>
  <c r="N164" i="30"/>
  <c r="K164" i="30"/>
  <c r="L164" i="30" s="1"/>
  <c r="H164" i="30"/>
  <c r="E164" i="30"/>
  <c r="N163" i="30"/>
  <c r="O163" i="30" s="1"/>
  <c r="K163" i="30"/>
  <c r="H163" i="30"/>
  <c r="F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L159" i="30"/>
  <c r="K159" i="30"/>
  <c r="H159" i="30"/>
  <c r="E159" i="30"/>
  <c r="N158" i="30"/>
  <c r="K158" i="30"/>
  <c r="H158" i="30"/>
  <c r="F158" i="30"/>
  <c r="E158" i="30"/>
  <c r="N157" i="30"/>
  <c r="K157" i="30"/>
  <c r="H157" i="30"/>
  <c r="I157" i="30" s="1"/>
  <c r="E157" i="30"/>
  <c r="N156" i="30"/>
  <c r="K156" i="30"/>
  <c r="L156" i="30" s="1"/>
  <c r="H156" i="30"/>
  <c r="E156" i="30"/>
  <c r="N155" i="30"/>
  <c r="O155" i="30" s="1"/>
  <c r="K155" i="30"/>
  <c r="H155" i="30"/>
  <c r="F155" i="30"/>
  <c r="E155" i="30"/>
  <c r="N154" i="30"/>
  <c r="K154" i="30"/>
  <c r="L154" i="30" s="1"/>
  <c r="H154" i="30"/>
  <c r="E154" i="30"/>
  <c r="N153" i="30"/>
  <c r="O153" i="30" s="1"/>
  <c r="K153" i="30"/>
  <c r="H153" i="30"/>
  <c r="E153" i="30"/>
  <c r="N152" i="30"/>
  <c r="K152" i="30"/>
  <c r="H152" i="30"/>
  <c r="H172" i="30" s="1"/>
  <c r="E152" i="30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K142" i="30"/>
  <c r="L142" i="30" s="1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K140" i="30"/>
  <c r="L140" i="30" s="1"/>
  <c r="L18" i="30" s="1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H138" i="30"/>
  <c r="I138" i="30" s="1"/>
  <c r="E138" i="30"/>
  <c r="F138" i="30" s="1"/>
  <c r="N137" i="30"/>
  <c r="O137" i="30" s="1"/>
  <c r="K137" i="30"/>
  <c r="L137" i="30" s="1"/>
  <c r="H137" i="30"/>
  <c r="I137" i="30" s="1"/>
  <c r="E137" i="30"/>
  <c r="F137" i="30" s="1"/>
  <c r="N136" i="30"/>
  <c r="O136" i="30" s="1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I126" i="30"/>
  <c r="H126" i="30"/>
  <c r="E126" i="30"/>
  <c r="F126" i="30" s="1"/>
  <c r="N125" i="30"/>
  <c r="L125" i="30"/>
  <c r="K125" i="30"/>
  <c r="H125" i="30"/>
  <c r="E125" i="30"/>
  <c r="M123" i="30"/>
  <c r="J123" i="30"/>
  <c r="G123" i="30"/>
  <c r="D123" i="30"/>
  <c r="B123" i="30"/>
  <c r="M122" i="30"/>
  <c r="G122" i="30"/>
  <c r="B118" i="30"/>
  <c r="I109" i="30" s="1"/>
  <c r="I28" i="30" s="1"/>
  <c r="O117" i="30"/>
  <c r="N117" i="30"/>
  <c r="K117" i="30"/>
  <c r="H117" i="30"/>
  <c r="I117" i="30" s="1"/>
  <c r="E117" i="30"/>
  <c r="F117" i="30" s="1"/>
  <c r="O116" i="30"/>
  <c r="N116" i="30"/>
  <c r="K116" i="30"/>
  <c r="L116" i="30" s="1"/>
  <c r="H116" i="30"/>
  <c r="I116" i="30" s="1"/>
  <c r="E116" i="30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H114" i="30"/>
  <c r="I114" i="30" s="1"/>
  <c r="E114" i="30"/>
  <c r="F114" i="30" s="1"/>
  <c r="N113" i="30"/>
  <c r="O113" i="30" s="1"/>
  <c r="K113" i="30"/>
  <c r="H113" i="30"/>
  <c r="I113" i="30" s="1"/>
  <c r="E113" i="30"/>
  <c r="F113" i="30" s="1"/>
  <c r="N112" i="30"/>
  <c r="O112" i="30" s="1"/>
  <c r="K112" i="30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N110" i="30"/>
  <c r="O110" i="30" s="1"/>
  <c r="K110" i="30"/>
  <c r="L110" i="30" s="1"/>
  <c r="H110" i="30"/>
  <c r="I110" i="30" s="1"/>
  <c r="E110" i="30"/>
  <c r="N109" i="30"/>
  <c r="O109" i="30" s="1"/>
  <c r="O28" i="30" s="1"/>
  <c r="L109" i="30"/>
  <c r="L28" i="30" s="1"/>
  <c r="K109" i="30"/>
  <c r="H109" i="30"/>
  <c r="E109" i="30"/>
  <c r="F109" i="30" s="1"/>
  <c r="F28" i="30" s="1"/>
  <c r="N108" i="30"/>
  <c r="O108" i="30" s="1"/>
  <c r="K108" i="30"/>
  <c r="H108" i="30"/>
  <c r="I108" i="30" s="1"/>
  <c r="E108" i="30"/>
  <c r="F108" i="30" s="1"/>
  <c r="N107" i="30"/>
  <c r="O107" i="30" s="1"/>
  <c r="K107" i="30"/>
  <c r="I107" i="30"/>
  <c r="H107" i="30"/>
  <c r="E107" i="30"/>
  <c r="N106" i="30"/>
  <c r="O106" i="30" s="1"/>
  <c r="L106" i="30"/>
  <c r="K106" i="30"/>
  <c r="H106" i="30"/>
  <c r="E106" i="30"/>
  <c r="F106" i="30" s="1"/>
  <c r="O105" i="30"/>
  <c r="O24" i="30" s="1"/>
  <c r="N105" i="30"/>
  <c r="K105" i="30"/>
  <c r="H105" i="30"/>
  <c r="I105" i="30" s="1"/>
  <c r="I24" i="30" s="1"/>
  <c r="E105" i="30"/>
  <c r="F105" i="30" s="1"/>
  <c r="F24" i="30" s="1"/>
  <c r="N104" i="30"/>
  <c r="K104" i="30"/>
  <c r="L104" i="30" s="1"/>
  <c r="H104" i="30"/>
  <c r="I104" i="30" s="1"/>
  <c r="E104" i="30"/>
  <c r="N103" i="30"/>
  <c r="O103" i="30" s="1"/>
  <c r="O22" i="30" s="1"/>
  <c r="K103" i="30"/>
  <c r="L103" i="30" s="1"/>
  <c r="L22" i="30" s="1"/>
  <c r="H103" i="30"/>
  <c r="E103" i="30"/>
  <c r="F103" i="30" s="1"/>
  <c r="F22" i="30" s="1"/>
  <c r="N102" i="30"/>
  <c r="O102" i="30" s="1"/>
  <c r="K102" i="30"/>
  <c r="H102" i="30"/>
  <c r="I102" i="30" s="1"/>
  <c r="E102" i="30"/>
  <c r="F102" i="30" s="1"/>
  <c r="N101" i="30"/>
  <c r="O101" i="30" s="1"/>
  <c r="K101" i="30"/>
  <c r="I101" i="30"/>
  <c r="H101" i="30"/>
  <c r="E101" i="30"/>
  <c r="N100" i="30"/>
  <c r="O100" i="30" s="1"/>
  <c r="K100" i="30"/>
  <c r="L100" i="30" s="1"/>
  <c r="H100" i="30"/>
  <c r="I100" i="30" s="1"/>
  <c r="E100" i="30"/>
  <c r="N99" i="30"/>
  <c r="O99" i="30" s="1"/>
  <c r="L99" i="30"/>
  <c r="K99" i="30"/>
  <c r="H99" i="30"/>
  <c r="E99" i="30"/>
  <c r="F99" i="30" s="1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O90" i="30" s="1"/>
  <c r="N90" i="30"/>
  <c r="K90" i="30"/>
  <c r="L90" i="30" s="1"/>
  <c r="H90" i="30"/>
  <c r="I90" i="30" s="1"/>
  <c r="E90" i="30"/>
  <c r="N89" i="30"/>
  <c r="L89" i="30"/>
  <c r="K89" i="30"/>
  <c r="H89" i="30"/>
  <c r="E89" i="30"/>
  <c r="F89" i="30" s="1"/>
  <c r="N88" i="30"/>
  <c r="O88" i="30" s="1"/>
  <c r="K88" i="30"/>
  <c r="H88" i="30"/>
  <c r="E88" i="30"/>
  <c r="F88" i="30" s="1"/>
  <c r="O87" i="30"/>
  <c r="N87" i="30"/>
  <c r="K87" i="30"/>
  <c r="I87" i="30"/>
  <c r="H87" i="30"/>
  <c r="E87" i="30"/>
  <c r="N86" i="30"/>
  <c r="O86" i="30" s="1"/>
  <c r="O20" i="30" s="1"/>
  <c r="K86" i="30"/>
  <c r="L86" i="30" s="1"/>
  <c r="L20" i="30" s="1"/>
  <c r="H86" i="30"/>
  <c r="H20" i="30" s="1"/>
  <c r="E86" i="30"/>
  <c r="O85" i="30"/>
  <c r="N85" i="30"/>
  <c r="K85" i="30"/>
  <c r="H85" i="30"/>
  <c r="E85" i="30"/>
  <c r="F85" i="30" s="1"/>
  <c r="O84" i="30"/>
  <c r="N84" i="30"/>
  <c r="K84" i="30"/>
  <c r="H84" i="30"/>
  <c r="I84" i="30" s="1"/>
  <c r="E84" i="30"/>
  <c r="F84" i="30" s="1"/>
  <c r="N83" i="30"/>
  <c r="K83" i="30"/>
  <c r="I83" i="30"/>
  <c r="H83" i="30"/>
  <c r="E83" i="30"/>
  <c r="N82" i="30"/>
  <c r="L82" i="30"/>
  <c r="K82" i="30"/>
  <c r="H82" i="30"/>
  <c r="E82" i="30"/>
  <c r="F82" i="30" s="1"/>
  <c r="N81" i="30"/>
  <c r="O81" i="30" s="1"/>
  <c r="K81" i="30"/>
  <c r="H81" i="30"/>
  <c r="E81" i="30"/>
  <c r="F81" i="30" s="1"/>
  <c r="N80" i="30"/>
  <c r="O80" i="30" s="1"/>
  <c r="K80" i="30"/>
  <c r="H80" i="30"/>
  <c r="I80" i="30" s="1"/>
  <c r="E80" i="30"/>
  <c r="F80" i="30" s="1"/>
  <c r="N79" i="30"/>
  <c r="K79" i="30"/>
  <c r="L79" i="30" s="1"/>
  <c r="I79" i="30"/>
  <c r="H79" i="30"/>
  <c r="E79" i="30"/>
  <c r="N78" i="30"/>
  <c r="O78" i="30" s="1"/>
  <c r="K78" i="30"/>
  <c r="L78" i="30" s="1"/>
  <c r="H78" i="30"/>
  <c r="E78" i="30"/>
  <c r="O77" i="30"/>
  <c r="N77" i="30"/>
  <c r="K77" i="30"/>
  <c r="H77" i="30"/>
  <c r="E77" i="30"/>
  <c r="F77" i="30" s="1"/>
  <c r="O76" i="30"/>
  <c r="N76" i="30"/>
  <c r="K76" i="30"/>
  <c r="H76" i="30"/>
  <c r="I76" i="30" s="1"/>
  <c r="E76" i="30"/>
  <c r="F76" i="30" s="1"/>
  <c r="N75" i="30"/>
  <c r="K75" i="30"/>
  <c r="I75" i="30"/>
  <c r="H75" i="30"/>
  <c r="E75" i="30"/>
  <c r="N74" i="30"/>
  <c r="K74" i="30"/>
  <c r="L74" i="30" s="1"/>
  <c r="H74" i="30"/>
  <c r="E74" i="30"/>
  <c r="O73" i="30"/>
  <c r="N73" i="30"/>
  <c r="K73" i="30"/>
  <c r="H73" i="30"/>
  <c r="I73" i="30" s="1"/>
  <c r="E73" i="30"/>
  <c r="F73" i="30" s="1"/>
  <c r="N72" i="30"/>
  <c r="K72" i="30"/>
  <c r="K26" i="30" s="1"/>
  <c r="H72" i="30"/>
  <c r="I72" i="30" s="1"/>
  <c r="I26" i="30" s="1"/>
  <c r="E72" i="30"/>
  <c r="F72" i="30" s="1"/>
  <c r="F26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I60" i="30" s="1"/>
  <c r="N63" i="30"/>
  <c r="K63" i="30"/>
  <c r="H63" i="30"/>
  <c r="E63" i="30"/>
  <c r="F63" i="30" s="1"/>
  <c r="N62" i="30"/>
  <c r="K62" i="30"/>
  <c r="H62" i="30"/>
  <c r="E62" i="30"/>
  <c r="N61" i="30"/>
  <c r="K61" i="30"/>
  <c r="L61" i="30" s="1"/>
  <c r="H61" i="30"/>
  <c r="E61" i="30"/>
  <c r="N60" i="30"/>
  <c r="L60" i="30"/>
  <c r="K60" i="30"/>
  <c r="H60" i="30"/>
  <c r="E60" i="30"/>
  <c r="F60" i="30" s="1"/>
  <c r="N59" i="30"/>
  <c r="K59" i="30"/>
  <c r="H59" i="30"/>
  <c r="I59" i="30" s="1"/>
  <c r="E59" i="30"/>
  <c r="N58" i="30"/>
  <c r="K58" i="30"/>
  <c r="L58" i="30" s="1"/>
  <c r="H58" i="30"/>
  <c r="E58" i="30"/>
  <c r="N57" i="30"/>
  <c r="O57" i="30" s="1"/>
  <c r="K57" i="30"/>
  <c r="H57" i="30"/>
  <c r="E57" i="30"/>
  <c r="F57" i="30" s="1"/>
  <c r="N56" i="30"/>
  <c r="K56" i="30"/>
  <c r="I56" i="30"/>
  <c r="H56" i="30"/>
  <c r="E56" i="30"/>
  <c r="N55" i="30"/>
  <c r="K55" i="30"/>
  <c r="L55" i="30" s="1"/>
  <c r="H55" i="30"/>
  <c r="E55" i="30"/>
  <c r="N54" i="30"/>
  <c r="L54" i="30"/>
  <c r="K54" i="30"/>
  <c r="H54" i="30"/>
  <c r="E54" i="30"/>
  <c r="F54" i="30" s="1"/>
  <c r="N53" i="30"/>
  <c r="K53" i="30"/>
  <c r="H53" i="30"/>
  <c r="E53" i="30"/>
  <c r="F53" i="30" s="1"/>
  <c r="N52" i="30"/>
  <c r="K52" i="30"/>
  <c r="I52" i="30"/>
  <c r="H52" i="30"/>
  <c r="E52" i="30"/>
  <c r="N51" i="30"/>
  <c r="L51" i="30"/>
  <c r="K51" i="30"/>
  <c r="H51" i="30"/>
  <c r="E51" i="30"/>
  <c r="O50" i="30"/>
  <c r="N50" i="30"/>
  <c r="K50" i="30"/>
  <c r="H50" i="30"/>
  <c r="E50" i="30"/>
  <c r="N49" i="30"/>
  <c r="K49" i="30"/>
  <c r="H49" i="30"/>
  <c r="E49" i="30"/>
  <c r="N48" i="30"/>
  <c r="K48" i="30"/>
  <c r="H48" i="30"/>
  <c r="E48" i="30"/>
  <c r="F48" i="30" s="1"/>
  <c r="N47" i="30"/>
  <c r="K47" i="30"/>
  <c r="H47" i="30"/>
  <c r="E47" i="30"/>
  <c r="F47" i="30" s="1"/>
  <c r="F31" i="30" s="1"/>
  <c r="N46" i="30"/>
  <c r="K46" i="30"/>
  <c r="I46" i="30"/>
  <c r="I27" i="30" s="1"/>
  <c r="H46" i="30"/>
  <c r="E46" i="30"/>
  <c r="N45" i="30"/>
  <c r="K45" i="30"/>
  <c r="K25" i="30" s="1"/>
  <c r="H45" i="30"/>
  <c r="E45" i="30"/>
  <c r="N44" i="30"/>
  <c r="L44" i="30"/>
  <c r="K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M31" i="30"/>
  <c r="K31" i="30"/>
  <c r="J31" i="30"/>
  <c r="G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H24" i="30"/>
  <c r="G24" i="30"/>
  <c r="E24" i="30"/>
  <c r="D24" i="30"/>
  <c r="C24" i="30"/>
  <c r="B24" i="30"/>
  <c r="N23" i="30"/>
  <c r="M23" i="30"/>
  <c r="L23" i="30"/>
  <c r="K23" i="30"/>
  <c r="J23" i="30"/>
  <c r="H23" i="30"/>
  <c r="G23" i="30"/>
  <c r="E23" i="30"/>
  <c r="D23" i="30"/>
  <c r="C23" i="30"/>
  <c r="B23" i="30"/>
  <c r="N22" i="30"/>
  <c r="M22" i="30"/>
  <c r="J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K18" i="30"/>
  <c r="J18" i="30"/>
  <c r="H18" i="30"/>
  <c r="G18" i="30"/>
  <c r="E18" i="30"/>
  <c r="D18" i="30"/>
  <c r="C18" i="30"/>
  <c r="B18" i="30"/>
  <c r="N17" i="30"/>
  <c r="M17" i="30"/>
  <c r="K17" i="30"/>
  <c r="J17" i="30"/>
  <c r="H17" i="30"/>
  <c r="G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E169" i="29"/>
  <c r="F169" i="29" s="1"/>
  <c r="N168" i="29"/>
  <c r="O168" i="29" s="1"/>
  <c r="K168" i="29"/>
  <c r="L168" i="29" s="1"/>
  <c r="H168" i="29"/>
  <c r="I168" i="29" s="1"/>
  <c r="F168" i="29"/>
  <c r="E168" i="29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E165" i="29"/>
  <c r="F165" i="29" s="1"/>
  <c r="N164" i="29"/>
  <c r="O164" i="29" s="1"/>
  <c r="K164" i="29"/>
  <c r="L164" i="29" s="1"/>
  <c r="H164" i="29"/>
  <c r="I164" i="29" s="1"/>
  <c r="E164" i="29"/>
  <c r="F164" i="29" s="1"/>
  <c r="N163" i="29"/>
  <c r="O163" i="29" s="1"/>
  <c r="K163" i="29"/>
  <c r="L163" i="29" s="1"/>
  <c r="H163" i="29"/>
  <c r="I163" i="29" s="1"/>
  <c r="F163" i="29"/>
  <c r="E163" i="29"/>
  <c r="N162" i="29"/>
  <c r="O162" i="29" s="1"/>
  <c r="K162" i="29"/>
  <c r="L162" i="29" s="1"/>
  <c r="H162" i="29"/>
  <c r="I162" i="29" s="1"/>
  <c r="E162" i="29"/>
  <c r="F162" i="29" s="1"/>
  <c r="O161" i="29"/>
  <c r="N161" i="29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E160" i="29"/>
  <c r="F160" i="29" s="1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E158" i="29"/>
  <c r="F158" i="29" s="1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E155" i="29"/>
  <c r="F155" i="29" s="1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E153" i="29"/>
  <c r="F153" i="29" s="1"/>
  <c r="N152" i="29"/>
  <c r="K152" i="29"/>
  <c r="H152" i="29"/>
  <c r="F152" i="29"/>
  <c r="E152" i="29"/>
  <c r="M150" i="29"/>
  <c r="J150" i="29"/>
  <c r="G150" i="29"/>
  <c r="D150" i="29"/>
  <c r="B150" i="29"/>
  <c r="M149" i="29"/>
  <c r="G149" i="29"/>
  <c r="B145" i="29"/>
  <c r="L143" i="29" s="1"/>
  <c r="N144" i="29"/>
  <c r="K144" i="29"/>
  <c r="I144" i="29"/>
  <c r="H144" i="29"/>
  <c r="E144" i="29"/>
  <c r="N143" i="29"/>
  <c r="O143" i="29" s="1"/>
  <c r="K143" i="29"/>
  <c r="I143" i="29"/>
  <c r="H143" i="29"/>
  <c r="E143" i="29"/>
  <c r="N142" i="29"/>
  <c r="O142" i="29" s="1"/>
  <c r="L142" i="29"/>
  <c r="K142" i="29"/>
  <c r="H142" i="29"/>
  <c r="F142" i="29"/>
  <c r="E142" i="29"/>
  <c r="N141" i="29"/>
  <c r="L141" i="29"/>
  <c r="K141" i="29"/>
  <c r="H141" i="29"/>
  <c r="F141" i="29"/>
  <c r="E141" i="29"/>
  <c r="N140" i="29"/>
  <c r="K140" i="29"/>
  <c r="I140" i="29"/>
  <c r="H140" i="29"/>
  <c r="E140" i="29"/>
  <c r="N139" i="29"/>
  <c r="O139" i="29" s="1"/>
  <c r="K139" i="29"/>
  <c r="I139" i="29"/>
  <c r="H139" i="29"/>
  <c r="E139" i="29"/>
  <c r="N138" i="29"/>
  <c r="O138" i="29" s="1"/>
  <c r="L138" i="29"/>
  <c r="K138" i="29"/>
  <c r="H138" i="29"/>
  <c r="F138" i="29"/>
  <c r="E138" i="29"/>
  <c r="N137" i="29"/>
  <c r="L137" i="29"/>
  <c r="K137" i="29"/>
  <c r="H137" i="29"/>
  <c r="F137" i="29"/>
  <c r="E137" i="29"/>
  <c r="N136" i="29"/>
  <c r="K136" i="29"/>
  <c r="I136" i="29"/>
  <c r="H136" i="29"/>
  <c r="E136" i="29"/>
  <c r="N135" i="29"/>
  <c r="O135" i="29" s="1"/>
  <c r="K135" i="29"/>
  <c r="I135" i="29"/>
  <c r="H135" i="29"/>
  <c r="E135" i="29"/>
  <c r="N134" i="29"/>
  <c r="K134" i="29"/>
  <c r="L134" i="29" s="1"/>
  <c r="H134" i="29"/>
  <c r="E134" i="29"/>
  <c r="N133" i="29"/>
  <c r="O133" i="29" s="1"/>
  <c r="K133" i="29"/>
  <c r="L133" i="29" s="1"/>
  <c r="H133" i="29"/>
  <c r="E133" i="29"/>
  <c r="F133" i="29" s="1"/>
  <c r="N132" i="29"/>
  <c r="O132" i="29" s="1"/>
  <c r="K132" i="29"/>
  <c r="H132" i="29"/>
  <c r="I132" i="29" s="1"/>
  <c r="E132" i="29"/>
  <c r="F132" i="29" s="1"/>
  <c r="N131" i="29"/>
  <c r="K131" i="29"/>
  <c r="I131" i="29"/>
  <c r="H131" i="29"/>
  <c r="E131" i="29"/>
  <c r="N130" i="29"/>
  <c r="K130" i="29"/>
  <c r="L130" i="29" s="1"/>
  <c r="H130" i="29"/>
  <c r="I130" i="29" s="1"/>
  <c r="E130" i="29"/>
  <c r="N129" i="29"/>
  <c r="K129" i="29"/>
  <c r="L129" i="29" s="1"/>
  <c r="H129" i="29"/>
  <c r="E129" i="29"/>
  <c r="F129" i="29" s="1"/>
  <c r="N128" i="29"/>
  <c r="O128" i="29" s="1"/>
  <c r="K128" i="29"/>
  <c r="H128" i="29"/>
  <c r="E128" i="29"/>
  <c r="F128" i="29" s="1"/>
  <c r="N127" i="29"/>
  <c r="O127" i="29" s="1"/>
  <c r="K127" i="29"/>
  <c r="I127" i="29"/>
  <c r="H127" i="29"/>
  <c r="E127" i="29"/>
  <c r="N126" i="29"/>
  <c r="O126" i="29" s="1"/>
  <c r="L126" i="29"/>
  <c r="K126" i="29"/>
  <c r="H126" i="29"/>
  <c r="F126" i="29"/>
  <c r="E126" i="29"/>
  <c r="N125" i="29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O112" i="29" s="1"/>
  <c r="N117" i="29"/>
  <c r="K117" i="29"/>
  <c r="H117" i="29"/>
  <c r="I117" i="29" s="1"/>
  <c r="E117" i="29"/>
  <c r="N116" i="29"/>
  <c r="L116" i="29"/>
  <c r="K116" i="29"/>
  <c r="H116" i="29"/>
  <c r="E116" i="29"/>
  <c r="N115" i="29"/>
  <c r="O115" i="29" s="1"/>
  <c r="L115" i="29"/>
  <c r="K115" i="29"/>
  <c r="H115" i="29"/>
  <c r="E115" i="29"/>
  <c r="F115" i="29" s="1"/>
  <c r="N114" i="29"/>
  <c r="K114" i="29"/>
  <c r="H114" i="29"/>
  <c r="I114" i="29" s="1"/>
  <c r="E114" i="29"/>
  <c r="F114" i="29" s="1"/>
  <c r="N113" i="29"/>
  <c r="K113" i="29"/>
  <c r="H113" i="29"/>
  <c r="I113" i="29" s="1"/>
  <c r="E113" i="29"/>
  <c r="F113" i="29" s="1"/>
  <c r="N112" i="29"/>
  <c r="K112" i="29"/>
  <c r="L112" i="29" s="1"/>
  <c r="H112" i="29"/>
  <c r="I112" i="29" s="1"/>
  <c r="E112" i="29"/>
  <c r="N111" i="29"/>
  <c r="K111" i="29"/>
  <c r="L111" i="29" s="1"/>
  <c r="I111" i="29"/>
  <c r="H111" i="29"/>
  <c r="E111" i="29"/>
  <c r="N110" i="29"/>
  <c r="O110" i="29" s="1"/>
  <c r="L110" i="29"/>
  <c r="K110" i="29"/>
  <c r="H110" i="29"/>
  <c r="E110" i="29"/>
  <c r="F110" i="29" s="1"/>
  <c r="N109" i="29"/>
  <c r="O109" i="29" s="1"/>
  <c r="K109" i="29"/>
  <c r="H109" i="29"/>
  <c r="I109" i="29" s="1"/>
  <c r="E109" i="29"/>
  <c r="F109" i="29" s="1"/>
  <c r="N108" i="29"/>
  <c r="K108" i="29"/>
  <c r="H108" i="29"/>
  <c r="I108" i="29" s="1"/>
  <c r="E108" i="29"/>
  <c r="N107" i="29"/>
  <c r="L107" i="29"/>
  <c r="K107" i="29"/>
  <c r="H107" i="29"/>
  <c r="E107" i="29"/>
  <c r="F107" i="29" s="1"/>
  <c r="O106" i="29"/>
  <c r="N106" i="29"/>
  <c r="K106" i="29"/>
  <c r="H106" i="29"/>
  <c r="I106" i="29" s="1"/>
  <c r="E106" i="29"/>
  <c r="F106" i="29" s="1"/>
  <c r="N105" i="29"/>
  <c r="K105" i="29"/>
  <c r="L105" i="29" s="1"/>
  <c r="H105" i="29"/>
  <c r="I105" i="29" s="1"/>
  <c r="E105" i="29"/>
  <c r="N104" i="29"/>
  <c r="K104" i="29"/>
  <c r="L104" i="29" s="1"/>
  <c r="H104" i="29"/>
  <c r="I104" i="29" s="1"/>
  <c r="E104" i="29"/>
  <c r="N103" i="29"/>
  <c r="K103" i="29"/>
  <c r="L103" i="29" s="1"/>
  <c r="I103" i="29"/>
  <c r="H103" i="29"/>
  <c r="E103" i="29"/>
  <c r="N102" i="29"/>
  <c r="O102" i="29" s="1"/>
  <c r="L102" i="29"/>
  <c r="K102" i="29"/>
  <c r="H102" i="29"/>
  <c r="E102" i="29"/>
  <c r="F102" i="29" s="1"/>
  <c r="N101" i="29"/>
  <c r="O101" i="29" s="1"/>
  <c r="K101" i="29"/>
  <c r="H101" i="29"/>
  <c r="I101" i="29" s="1"/>
  <c r="E101" i="29"/>
  <c r="F101" i="29" s="1"/>
  <c r="N100" i="29"/>
  <c r="K100" i="29"/>
  <c r="H100" i="29"/>
  <c r="I100" i="29" s="1"/>
  <c r="E100" i="29"/>
  <c r="N99" i="29"/>
  <c r="L99" i="29"/>
  <c r="K99" i="29"/>
  <c r="H99" i="29"/>
  <c r="E99" i="29"/>
  <c r="F99" i="29" s="1"/>
  <c r="N98" i="29"/>
  <c r="K98" i="29"/>
  <c r="H98" i="29"/>
  <c r="E98" i="29"/>
  <c r="M96" i="29"/>
  <c r="J96" i="29"/>
  <c r="G96" i="29"/>
  <c r="D96" i="29"/>
  <c r="B96" i="29"/>
  <c r="M95" i="29"/>
  <c r="G95" i="29"/>
  <c r="B91" i="29"/>
  <c r="O88" i="29" s="1"/>
  <c r="N90" i="29"/>
  <c r="K90" i="29"/>
  <c r="H90" i="29"/>
  <c r="E90" i="29"/>
  <c r="F90" i="29" s="1"/>
  <c r="N89" i="29"/>
  <c r="K89" i="29"/>
  <c r="H89" i="29"/>
  <c r="I89" i="29" s="1"/>
  <c r="E89" i="29"/>
  <c r="N88" i="29"/>
  <c r="K88" i="29"/>
  <c r="L88" i="29" s="1"/>
  <c r="H88" i="29"/>
  <c r="E88" i="29"/>
  <c r="N87" i="29"/>
  <c r="O87" i="29" s="1"/>
  <c r="K87" i="29"/>
  <c r="H87" i="29"/>
  <c r="E87" i="29"/>
  <c r="F87" i="29" s="1"/>
  <c r="N86" i="29"/>
  <c r="K86" i="29"/>
  <c r="H86" i="29"/>
  <c r="E86" i="29"/>
  <c r="N85" i="29"/>
  <c r="N19" i="29" s="1"/>
  <c r="L85" i="29"/>
  <c r="K85" i="29"/>
  <c r="H85" i="29"/>
  <c r="E85" i="29"/>
  <c r="O84" i="29"/>
  <c r="N84" i="29"/>
  <c r="K84" i="29"/>
  <c r="I84" i="29"/>
  <c r="H84" i="29"/>
  <c r="E84" i="29"/>
  <c r="N83" i="29"/>
  <c r="K83" i="29"/>
  <c r="H83" i="29"/>
  <c r="E83" i="29"/>
  <c r="O82" i="29"/>
  <c r="N82" i="29"/>
  <c r="K82" i="29"/>
  <c r="K21" i="29" s="1"/>
  <c r="H82" i="29"/>
  <c r="E82" i="29"/>
  <c r="F82" i="29" s="1"/>
  <c r="N81" i="29"/>
  <c r="K81" i="29"/>
  <c r="H81" i="29"/>
  <c r="E81" i="29"/>
  <c r="F81" i="29" s="1"/>
  <c r="N80" i="29"/>
  <c r="N20" i="29" s="1"/>
  <c r="K80" i="29"/>
  <c r="H80" i="29"/>
  <c r="E80" i="29"/>
  <c r="N79" i="29"/>
  <c r="L79" i="29"/>
  <c r="K79" i="29"/>
  <c r="H79" i="29"/>
  <c r="E79" i="29"/>
  <c r="N78" i="29"/>
  <c r="O78" i="29" s="1"/>
  <c r="K78" i="29"/>
  <c r="H78" i="29"/>
  <c r="E78" i="29"/>
  <c r="F78" i="29" s="1"/>
  <c r="N77" i="29"/>
  <c r="K77" i="29"/>
  <c r="H77" i="29"/>
  <c r="E77" i="29"/>
  <c r="N76" i="29"/>
  <c r="L76" i="29"/>
  <c r="K76" i="29"/>
  <c r="H76" i="29"/>
  <c r="E76" i="29"/>
  <c r="F76" i="29" s="1"/>
  <c r="N75" i="29"/>
  <c r="K75" i="29"/>
  <c r="H75" i="29"/>
  <c r="E75" i="29"/>
  <c r="F75" i="29" s="1"/>
  <c r="N74" i="29"/>
  <c r="K74" i="29"/>
  <c r="H74" i="29"/>
  <c r="E74" i="29"/>
  <c r="F74" i="29" s="1"/>
  <c r="N73" i="29"/>
  <c r="K73" i="29"/>
  <c r="H73" i="29"/>
  <c r="I73" i="29" s="1"/>
  <c r="E73" i="29"/>
  <c r="N72" i="29"/>
  <c r="K72" i="29"/>
  <c r="L72" i="29" s="1"/>
  <c r="L17" i="29" s="1"/>
  <c r="H72" i="29"/>
  <c r="E72" i="29"/>
  <c r="N71" i="29"/>
  <c r="N91" i="29" s="1"/>
  <c r="K71" i="29"/>
  <c r="H71" i="29"/>
  <c r="E71" i="29"/>
  <c r="M69" i="29"/>
  <c r="J69" i="29"/>
  <c r="G69" i="29"/>
  <c r="D69" i="29"/>
  <c r="B69" i="29"/>
  <c r="M68" i="29"/>
  <c r="G68" i="29"/>
  <c r="B64" i="29"/>
  <c r="L61" i="29" s="1"/>
  <c r="N63" i="29"/>
  <c r="K63" i="29"/>
  <c r="H63" i="29"/>
  <c r="E63" i="29"/>
  <c r="N62" i="29"/>
  <c r="L62" i="29"/>
  <c r="K62" i="29"/>
  <c r="H62" i="29"/>
  <c r="E62" i="29"/>
  <c r="O61" i="29"/>
  <c r="N61" i="29"/>
  <c r="K61" i="29"/>
  <c r="I61" i="29"/>
  <c r="H61" i="29"/>
  <c r="E61" i="29"/>
  <c r="N60" i="29"/>
  <c r="K60" i="29"/>
  <c r="H60" i="29"/>
  <c r="E60" i="29"/>
  <c r="O59" i="29"/>
  <c r="N59" i="29"/>
  <c r="K59" i="29"/>
  <c r="H59" i="29"/>
  <c r="E59" i="29"/>
  <c r="F59" i="29" s="1"/>
  <c r="N58" i="29"/>
  <c r="K58" i="29"/>
  <c r="H58" i="29"/>
  <c r="E58" i="29"/>
  <c r="F58" i="29" s="1"/>
  <c r="N57" i="29"/>
  <c r="K57" i="29"/>
  <c r="H57" i="29"/>
  <c r="E57" i="29"/>
  <c r="N56" i="29"/>
  <c r="L56" i="29"/>
  <c r="K56" i="29"/>
  <c r="H56" i="29"/>
  <c r="E56" i="29"/>
  <c r="N55" i="29"/>
  <c r="O55" i="29" s="1"/>
  <c r="K55" i="29"/>
  <c r="H55" i="29"/>
  <c r="E55" i="29"/>
  <c r="F55" i="29" s="1"/>
  <c r="N54" i="29"/>
  <c r="K54" i="29"/>
  <c r="H54" i="29"/>
  <c r="E54" i="29"/>
  <c r="N53" i="29"/>
  <c r="L53" i="29"/>
  <c r="K53" i="29"/>
  <c r="H53" i="29"/>
  <c r="E53" i="29"/>
  <c r="F53" i="29" s="1"/>
  <c r="N52" i="29"/>
  <c r="K52" i="29"/>
  <c r="H52" i="29"/>
  <c r="E52" i="29"/>
  <c r="F52" i="29" s="1"/>
  <c r="N51" i="29"/>
  <c r="K51" i="29"/>
  <c r="H51" i="29"/>
  <c r="E51" i="29"/>
  <c r="F51" i="29" s="1"/>
  <c r="N50" i="29"/>
  <c r="K50" i="29"/>
  <c r="H50" i="29"/>
  <c r="I50" i="29" s="1"/>
  <c r="E50" i="29"/>
  <c r="N49" i="29"/>
  <c r="K49" i="29"/>
  <c r="L49" i="29" s="1"/>
  <c r="H49" i="29"/>
  <c r="E49" i="29"/>
  <c r="N48" i="29"/>
  <c r="O48" i="29" s="1"/>
  <c r="K48" i="29"/>
  <c r="H48" i="29"/>
  <c r="E48" i="29"/>
  <c r="F48" i="29" s="1"/>
  <c r="N47" i="29"/>
  <c r="K47" i="29"/>
  <c r="H47" i="29"/>
  <c r="E47" i="29"/>
  <c r="N46" i="29"/>
  <c r="L46" i="29"/>
  <c r="K46" i="29"/>
  <c r="H46" i="29"/>
  <c r="E46" i="29"/>
  <c r="O45" i="29"/>
  <c r="N45" i="29"/>
  <c r="K45" i="29"/>
  <c r="I45" i="29"/>
  <c r="H45" i="29"/>
  <c r="E45" i="29"/>
  <c r="N44" i="29"/>
  <c r="K44" i="29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H20" i="29"/>
  <c r="G20" i="29"/>
  <c r="E20" i="29"/>
  <c r="D20" i="29"/>
  <c r="C20" i="29"/>
  <c r="B20" i="29"/>
  <c r="M19" i="29"/>
  <c r="L19" i="29"/>
  <c r="K19" i="29"/>
  <c r="J19" i="29"/>
  <c r="H19" i="29"/>
  <c r="G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N17" i="29"/>
  <c r="M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O197" i="28" s="1"/>
  <c r="N198" i="28"/>
  <c r="K198" i="28"/>
  <c r="H198" i="28"/>
  <c r="E198" i="28"/>
  <c r="N197" i="28"/>
  <c r="K197" i="28"/>
  <c r="H197" i="28"/>
  <c r="E197" i="28"/>
  <c r="N196" i="28"/>
  <c r="K196" i="28"/>
  <c r="L196" i="28" s="1"/>
  <c r="H196" i="28"/>
  <c r="E196" i="28"/>
  <c r="N195" i="28"/>
  <c r="K195" i="28"/>
  <c r="H195" i="28"/>
  <c r="E195" i="28"/>
  <c r="N194" i="28"/>
  <c r="K194" i="28"/>
  <c r="H194" i="28"/>
  <c r="E194" i="28"/>
  <c r="N193" i="28"/>
  <c r="K193" i="28"/>
  <c r="H193" i="28"/>
  <c r="E193" i="28"/>
  <c r="N192" i="28"/>
  <c r="K192" i="28"/>
  <c r="H192" i="28"/>
  <c r="E192" i="28"/>
  <c r="N191" i="28"/>
  <c r="O191" i="28" s="1"/>
  <c r="K191" i="28"/>
  <c r="H191" i="28"/>
  <c r="E191" i="28"/>
  <c r="N190" i="28"/>
  <c r="O190" i="28" s="1"/>
  <c r="K190" i="28"/>
  <c r="H190" i="28"/>
  <c r="E190" i="28"/>
  <c r="N189" i="28"/>
  <c r="K189" i="28"/>
  <c r="H189" i="28"/>
  <c r="E189" i="28"/>
  <c r="N188" i="28"/>
  <c r="K188" i="28"/>
  <c r="H188" i="28"/>
  <c r="E188" i="28"/>
  <c r="N187" i="28"/>
  <c r="K187" i="28"/>
  <c r="H187" i="28"/>
  <c r="E187" i="28"/>
  <c r="N186" i="28"/>
  <c r="K186" i="28"/>
  <c r="H186" i="28"/>
  <c r="F186" i="28"/>
  <c r="E186" i="28"/>
  <c r="N185" i="28"/>
  <c r="K185" i="28"/>
  <c r="H185" i="28"/>
  <c r="I185" i="28" s="1"/>
  <c r="E185" i="28"/>
  <c r="N184" i="28"/>
  <c r="K184" i="28"/>
  <c r="L184" i="28" s="1"/>
  <c r="H184" i="28"/>
  <c r="E184" i="28"/>
  <c r="N183" i="28"/>
  <c r="K183" i="28"/>
  <c r="L183" i="28" s="1"/>
  <c r="H183" i="28"/>
  <c r="E183" i="28"/>
  <c r="N182" i="28"/>
  <c r="K182" i="28"/>
  <c r="H182" i="28"/>
  <c r="E182" i="28"/>
  <c r="N181" i="28"/>
  <c r="K181" i="28"/>
  <c r="H181" i="28"/>
  <c r="E181" i="28"/>
  <c r="N180" i="28"/>
  <c r="O180" i="28" s="1"/>
  <c r="K180" i="28"/>
  <c r="H180" i="28"/>
  <c r="E180" i="28"/>
  <c r="N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 s="1"/>
  <c r="N171" i="28"/>
  <c r="K171" i="28"/>
  <c r="H171" i="28"/>
  <c r="I171" i="28" s="1"/>
  <c r="E171" i="28"/>
  <c r="N170" i="28"/>
  <c r="K170" i="28"/>
  <c r="L170" i="28" s="1"/>
  <c r="H170" i="28"/>
  <c r="E170" i="28"/>
  <c r="N169" i="28"/>
  <c r="K169" i="28"/>
  <c r="L169" i="28" s="1"/>
  <c r="H169" i="28"/>
  <c r="E169" i="28"/>
  <c r="N168" i="28"/>
  <c r="O168" i="28" s="1"/>
  <c r="K168" i="28"/>
  <c r="H168" i="28"/>
  <c r="E168" i="28"/>
  <c r="N167" i="28"/>
  <c r="K167" i="28"/>
  <c r="H167" i="28"/>
  <c r="I167" i="28" s="1"/>
  <c r="E167" i="28"/>
  <c r="N166" i="28"/>
  <c r="K166" i="28"/>
  <c r="H166" i="28"/>
  <c r="E166" i="28"/>
  <c r="N165" i="28"/>
  <c r="K165" i="28"/>
  <c r="H165" i="28"/>
  <c r="E165" i="28"/>
  <c r="N164" i="28"/>
  <c r="K164" i="28"/>
  <c r="H164" i="28"/>
  <c r="I164" i="28" s="1"/>
  <c r="E164" i="28"/>
  <c r="N163" i="28"/>
  <c r="K163" i="28"/>
  <c r="H163" i="28"/>
  <c r="F163" i="28"/>
  <c r="E163" i="28"/>
  <c r="N162" i="28"/>
  <c r="K162" i="28"/>
  <c r="H162" i="28"/>
  <c r="I162" i="28" s="1"/>
  <c r="E162" i="28"/>
  <c r="N161" i="28"/>
  <c r="K161" i="28"/>
  <c r="H161" i="28"/>
  <c r="E161" i="28"/>
  <c r="N160" i="28"/>
  <c r="K160" i="28"/>
  <c r="H160" i="28"/>
  <c r="F160" i="28"/>
  <c r="E160" i="28"/>
  <c r="N159" i="28"/>
  <c r="L159" i="28"/>
  <c r="K159" i="28"/>
  <c r="H159" i="28"/>
  <c r="E159" i="28"/>
  <c r="N158" i="28"/>
  <c r="K158" i="28"/>
  <c r="H158" i="28"/>
  <c r="I158" i="28" s="1"/>
  <c r="E158" i="28"/>
  <c r="N157" i="28"/>
  <c r="K157" i="28"/>
  <c r="H157" i="28"/>
  <c r="E157" i="28"/>
  <c r="N156" i="28"/>
  <c r="K156" i="28"/>
  <c r="H156" i="28"/>
  <c r="I156" i="28" s="1"/>
  <c r="E156" i="28"/>
  <c r="N155" i="28"/>
  <c r="K155" i="28"/>
  <c r="H155" i="28"/>
  <c r="F155" i="28"/>
  <c r="E155" i="28"/>
  <c r="N154" i="28"/>
  <c r="K154" i="28"/>
  <c r="L154" i="28" s="1"/>
  <c r="H154" i="28"/>
  <c r="E154" i="28"/>
  <c r="N153" i="28"/>
  <c r="O153" i="28" s="1"/>
  <c r="K153" i="28"/>
  <c r="H153" i="28"/>
  <c r="E153" i="28"/>
  <c r="O152" i="28"/>
  <c r="N152" i="28"/>
  <c r="K152" i="28"/>
  <c r="H152" i="28"/>
  <c r="H172" i="28" s="1"/>
  <c r="F152" i="28"/>
  <c r="E152" i="28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E144" i="28"/>
  <c r="F144" i="28" s="1"/>
  <c r="O143" i="28"/>
  <c r="N143" i="28"/>
  <c r="K143" i="28"/>
  <c r="L143" i="28" s="1"/>
  <c r="H143" i="28"/>
  <c r="I143" i="28" s="1"/>
  <c r="F143" i="28"/>
  <c r="E143" i="28"/>
  <c r="N142" i="28"/>
  <c r="O142" i="28" s="1"/>
  <c r="K142" i="28"/>
  <c r="L142" i="28" s="1"/>
  <c r="H142" i="28"/>
  <c r="I142" i="28" s="1"/>
  <c r="E142" i="28"/>
  <c r="F142" i="28" s="1"/>
  <c r="O141" i="28"/>
  <c r="N141" i="28"/>
  <c r="K141" i="28"/>
  <c r="L141" i="28" s="1"/>
  <c r="H141" i="28"/>
  <c r="I141" i="28" s="1"/>
  <c r="E141" i="28"/>
  <c r="F141" i="28" s="1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E137" i="28"/>
  <c r="F137" i="28" s="1"/>
  <c r="O136" i="28"/>
  <c r="N136" i="28"/>
  <c r="K136" i="28"/>
  <c r="L136" i="28" s="1"/>
  <c r="H136" i="28"/>
  <c r="I136" i="28" s="1"/>
  <c r="F136" i="28"/>
  <c r="E136" i="28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E130" i="28"/>
  <c r="F130" i="28" s="1"/>
  <c r="N129" i="28"/>
  <c r="O129" i="28" s="1"/>
  <c r="K129" i="28"/>
  <c r="L129" i="28" s="1"/>
  <c r="H129" i="28"/>
  <c r="I129" i="28" s="1"/>
  <c r="E129" i="28"/>
  <c r="F129" i="28" s="1"/>
  <c r="N128" i="28"/>
  <c r="O128" i="28" s="1"/>
  <c r="K128" i="28"/>
  <c r="L128" i="28" s="1"/>
  <c r="H128" i="28"/>
  <c r="I128" i="28" s="1"/>
  <c r="F128" i="28"/>
  <c r="E128" i="28"/>
  <c r="N127" i="28"/>
  <c r="O127" i="28" s="1"/>
  <c r="K127" i="28"/>
  <c r="L127" i="28" s="1"/>
  <c r="H127" i="28"/>
  <c r="I127" i="28" s="1"/>
  <c r="E127" i="28"/>
  <c r="F127" i="28" s="1"/>
  <c r="O126" i="28"/>
  <c r="N126" i="28"/>
  <c r="K126" i="28"/>
  <c r="L126" i="28" s="1"/>
  <c r="H126" i="28"/>
  <c r="I126" i="28" s="1"/>
  <c r="F126" i="28"/>
  <c r="E126" i="28"/>
  <c r="N125" i="28"/>
  <c r="O125" i="28" s="1"/>
  <c r="K125" i="28"/>
  <c r="H125" i="28"/>
  <c r="E125" i="28"/>
  <c r="E145" i="28" s="1"/>
  <c r="M123" i="28"/>
  <c r="J123" i="28"/>
  <c r="G123" i="28"/>
  <c r="D123" i="28"/>
  <c r="B123" i="28"/>
  <c r="M122" i="28"/>
  <c r="G122" i="28"/>
  <c r="B118" i="28"/>
  <c r="F115" i="28" s="1"/>
  <c r="N117" i="28"/>
  <c r="O117" i="28" s="1"/>
  <c r="K117" i="28"/>
  <c r="H117" i="28"/>
  <c r="I117" i="28" s="1"/>
  <c r="F117" i="28"/>
  <c r="E117" i="28"/>
  <c r="N116" i="28"/>
  <c r="K116" i="28"/>
  <c r="L116" i="28" s="1"/>
  <c r="H116" i="28"/>
  <c r="I116" i="28" s="1"/>
  <c r="E116" i="28"/>
  <c r="N115" i="28"/>
  <c r="O115" i="28" s="1"/>
  <c r="K115" i="28"/>
  <c r="L115" i="28" s="1"/>
  <c r="H115" i="28"/>
  <c r="E115" i="28"/>
  <c r="N114" i="28"/>
  <c r="O114" i="28" s="1"/>
  <c r="K114" i="28"/>
  <c r="H114" i="28"/>
  <c r="I114" i="28" s="1"/>
  <c r="F114" i="28"/>
  <c r="E114" i="28"/>
  <c r="N113" i="28"/>
  <c r="L113" i="28"/>
  <c r="K113" i="28"/>
  <c r="H113" i="28"/>
  <c r="E113" i="28"/>
  <c r="F113" i="28" s="1"/>
  <c r="N112" i="28"/>
  <c r="K112" i="28"/>
  <c r="H112" i="28"/>
  <c r="I112" i="28" s="1"/>
  <c r="F112" i="28"/>
  <c r="E112" i="28"/>
  <c r="N111" i="28"/>
  <c r="K111" i="28"/>
  <c r="L111" i="28" s="1"/>
  <c r="H111" i="28"/>
  <c r="I111" i="28" s="1"/>
  <c r="E111" i="28"/>
  <c r="N110" i="28"/>
  <c r="O110" i="28" s="1"/>
  <c r="K110" i="28"/>
  <c r="L110" i="28" s="1"/>
  <c r="H110" i="28"/>
  <c r="E110" i="28"/>
  <c r="N109" i="28"/>
  <c r="O109" i="28" s="1"/>
  <c r="K109" i="28"/>
  <c r="H109" i="28"/>
  <c r="I109" i="28" s="1"/>
  <c r="F109" i="28"/>
  <c r="E109" i="28"/>
  <c r="N108" i="28"/>
  <c r="O108" i="28" s="1"/>
  <c r="K108" i="28"/>
  <c r="L108" i="28" s="1"/>
  <c r="H108" i="28"/>
  <c r="E108" i="28"/>
  <c r="F108" i="28" s="1"/>
  <c r="N107" i="28"/>
  <c r="O107" i="28" s="1"/>
  <c r="K107" i="28"/>
  <c r="H107" i="28"/>
  <c r="I107" i="28" s="1"/>
  <c r="E107" i="28"/>
  <c r="F107" i="28" s="1"/>
  <c r="N106" i="28"/>
  <c r="K106" i="28"/>
  <c r="L106" i="28" s="1"/>
  <c r="H106" i="28"/>
  <c r="E106" i="28"/>
  <c r="F106" i="28" s="1"/>
  <c r="N105" i="28"/>
  <c r="O105" i="28" s="1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E104" i="28"/>
  <c r="N103" i="28"/>
  <c r="O103" i="28" s="1"/>
  <c r="K103" i="28"/>
  <c r="H103" i="28"/>
  <c r="I103" i="28" s="1"/>
  <c r="E103" i="28"/>
  <c r="F103" i="28" s="1"/>
  <c r="N102" i="28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E101" i="28"/>
  <c r="F101" i="28" s="1"/>
  <c r="N100" i="28"/>
  <c r="K100" i="28"/>
  <c r="L100" i="28" s="1"/>
  <c r="H100" i="28"/>
  <c r="I100" i="28" s="1"/>
  <c r="F100" i="28"/>
  <c r="E100" i="28"/>
  <c r="N99" i="28"/>
  <c r="O99" i="28" s="1"/>
  <c r="K99" i="28"/>
  <c r="L99" i="28" s="1"/>
  <c r="H99" i="28"/>
  <c r="E99" i="28"/>
  <c r="F99" i="28" s="1"/>
  <c r="N98" i="28"/>
  <c r="N118" i="28" s="1"/>
  <c r="K98" i="28"/>
  <c r="H98" i="28"/>
  <c r="E98" i="28"/>
  <c r="E118" i="28" s="1"/>
  <c r="M96" i="28"/>
  <c r="J96" i="28"/>
  <c r="G96" i="28"/>
  <c r="D96" i="28"/>
  <c r="B96" i="28"/>
  <c r="M95" i="28"/>
  <c r="G95" i="28"/>
  <c r="B91" i="28"/>
  <c r="L90" i="28" s="1"/>
  <c r="N90" i="28"/>
  <c r="K90" i="28"/>
  <c r="H90" i="28"/>
  <c r="I90" i="28" s="1"/>
  <c r="E90" i="28"/>
  <c r="N89" i="28"/>
  <c r="K89" i="28"/>
  <c r="H89" i="28"/>
  <c r="E89" i="28"/>
  <c r="N88" i="28"/>
  <c r="K88" i="28"/>
  <c r="H88" i="28"/>
  <c r="I88" i="28" s="1"/>
  <c r="E88" i="28"/>
  <c r="N87" i="28"/>
  <c r="K87" i="28"/>
  <c r="H87" i="28"/>
  <c r="F87" i="28"/>
  <c r="E87" i="28"/>
  <c r="N86" i="28"/>
  <c r="K86" i="28"/>
  <c r="H86" i="28"/>
  <c r="E86" i="28"/>
  <c r="N85" i="28"/>
  <c r="O85" i="28" s="1"/>
  <c r="O19" i="28" s="1"/>
  <c r="K85" i="28"/>
  <c r="H85" i="28"/>
  <c r="E85" i="28"/>
  <c r="N84" i="28"/>
  <c r="K84" i="28"/>
  <c r="H84" i="28"/>
  <c r="E84" i="28"/>
  <c r="N83" i="28"/>
  <c r="O83" i="28" s="1"/>
  <c r="K83" i="28"/>
  <c r="H83" i="28"/>
  <c r="E83" i="28"/>
  <c r="N82" i="28"/>
  <c r="K82" i="28"/>
  <c r="H82" i="28"/>
  <c r="E82" i="28"/>
  <c r="O81" i="28"/>
  <c r="N81" i="28"/>
  <c r="K81" i="28"/>
  <c r="H81" i="28"/>
  <c r="I81" i="28" s="1"/>
  <c r="F81" i="28"/>
  <c r="E81" i="28"/>
  <c r="N80" i="28"/>
  <c r="L80" i="28"/>
  <c r="K80" i="28"/>
  <c r="H80" i="28"/>
  <c r="E80" i="28"/>
  <c r="F80" i="28" s="1"/>
  <c r="N79" i="28"/>
  <c r="K79" i="28"/>
  <c r="L79" i="28" s="1"/>
  <c r="L20" i="28" s="1"/>
  <c r="H79" i="28"/>
  <c r="I79" i="28" s="1"/>
  <c r="I20" i="28" s="1"/>
  <c r="E79" i="28"/>
  <c r="N78" i="28"/>
  <c r="O78" i="28" s="1"/>
  <c r="L78" i="28"/>
  <c r="K78" i="28"/>
  <c r="H78" i="28"/>
  <c r="E78" i="28"/>
  <c r="F78" i="28" s="1"/>
  <c r="N77" i="28"/>
  <c r="K77" i="28"/>
  <c r="L77" i="28" s="1"/>
  <c r="H77" i="28"/>
  <c r="I77" i="28" s="1"/>
  <c r="E77" i="28"/>
  <c r="N76" i="28"/>
  <c r="O76" i="28" s="1"/>
  <c r="O21" i="28" s="1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E75" i="28"/>
  <c r="N74" i="28"/>
  <c r="O74" i="28" s="1"/>
  <c r="K74" i="28"/>
  <c r="H74" i="28"/>
  <c r="I74" i="28" s="1"/>
  <c r="F74" i="28"/>
  <c r="E74" i="28"/>
  <c r="N73" i="28"/>
  <c r="O73" i="28" s="1"/>
  <c r="K73" i="28"/>
  <c r="L73" i="28" s="1"/>
  <c r="H73" i="28"/>
  <c r="E73" i="28"/>
  <c r="F73" i="28" s="1"/>
  <c r="O72" i="28"/>
  <c r="N72" i="28"/>
  <c r="K72" i="28"/>
  <c r="L72" i="28" s="1"/>
  <c r="H72" i="28"/>
  <c r="I72" i="28" s="1"/>
  <c r="E72" i="28"/>
  <c r="N71" i="28"/>
  <c r="O7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3" i="28" s="1"/>
  <c r="N63" i="28"/>
  <c r="K63" i="28"/>
  <c r="H63" i="28"/>
  <c r="I63" i="28" s="1"/>
  <c r="E63" i="28"/>
  <c r="N62" i="28"/>
  <c r="K62" i="28"/>
  <c r="H62" i="28"/>
  <c r="E62" i="28"/>
  <c r="N61" i="28"/>
  <c r="K61" i="28"/>
  <c r="L61" i="28" s="1"/>
  <c r="H61" i="28"/>
  <c r="I61" i="28" s="1"/>
  <c r="E61" i="28"/>
  <c r="N60" i="28"/>
  <c r="O60" i="28" s="1"/>
  <c r="K60" i="28"/>
  <c r="H60" i="28"/>
  <c r="E60" i="28"/>
  <c r="F60" i="28" s="1"/>
  <c r="N59" i="28"/>
  <c r="K59" i="28"/>
  <c r="L59" i="28" s="1"/>
  <c r="H59" i="28"/>
  <c r="E59" i="28"/>
  <c r="N58" i="28"/>
  <c r="O58" i="28" s="1"/>
  <c r="K58" i="28"/>
  <c r="H58" i="28"/>
  <c r="E58" i="28"/>
  <c r="F58" i="28" s="1"/>
  <c r="N57" i="28"/>
  <c r="K57" i="28"/>
  <c r="L57" i="28" s="1"/>
  <c r="H57" i="28"/>
  <c r="E57" i="28"/>
  <c r="O56" i="28"/>
  <c r="N56" i="28"/>
  <c r="K56" i="28"/>
  <c r="H56" i="28"/>
  <c r="I56" i="28" s="1"/>
  <c r="E56" i="28"/>
  <c r="N55" i="28"/>
  <c r="O55" i="28" s="1"/>
  <c r="L55" i="28"/>
  <c r="K55" i="28"/>
  <c r="H55" i="28"/>
  <c r="E55" i="28"/>
  <c r="F55" i="28" s="1"/>
  <c r="N54" i="28"/>
  <c r="K54" i="28"/>
  <c r="L54" i="28" s="1"/>
  <c r="H54" i="28"/>
  <c r="I54" i="28" s="1"/>
  <c r="E54" i="28"/>
  <c r="N53" i="28"/>
  <c r="O53" i="28" s="1"/>
  <c r="O17" i="28" s="1"/>
  <c r="K53" i="28"/>
  <c r="H53" i="28"/>
  <c r="E53" i="28"/>
  <c r="F53" i="28" s="1"/>
  <c r="F17" i="28" s="1"/>
  <c r="N52" i="28"/>
  <c r="K52" i="28"/>
  <c r="L52" i="28" s="1"/>
  <c r="H52" i="28"/>
  <c r="E52" i="28"/>
  <c r="N51" i="28"/>
  <c r="O51" i="28" s="1"/>
  <c r="K51" i="28"/>
  <c r="H51" i="28"/>
  <c r="I51" i="28" s="1"/>
  <c r="F51" i="28"/>
  <c r="E51" i="28"/>
  <c r="N50" i="28"/>
  <c r="K50" i="28"/>
  <c r="L50" i="28" s="1"/>
  <c r="H50" i="28"/>
  <c r="E50" i="28"/>
  <c r="O49" i="28"/>
  <c r="N49" i="28"/>
  <c r="K49" i="28"/>
  <c r="H49" i="28"/>
  <c r="I49" i="28" s="1"/>
  <c r="F49" i="28"/>
  <c r="E49" i="28"/>
  <c r="N48" i="28"/>
  <c r="L48" i="28"/>
  <c r="K48" i="28"/>
  <c r="H48" i="28"/>
  <c r="E48" i="28"/>
  <c r="F48" i="28" s="1"/>
  <c r="N47" i="28"/>
  <c r="K47" i="28"/>
  <c r="H47" i="28"/>
  <c r="I47" i="28" s="1"/>
  <c r="E47" i="28"/>
  <c r="N46" i="28"/>
  <c r="O46" i="28" s="1"/>
  <c r="K46" i="28"/>
  <c r="L46" i="28" s="1"/>
  <c r="H46" i="28"/>
  <c r="E46" i="28"/>
  <c r="O45" i="28"/>
  <c r="N45" i="28"/>
  <c r="K45" i="28"/>
  <c r="H45" i="28"/>
  <c r="I45" i="28" s="1"/>
  <c r="I18" i="28" s="1"/>
  <c r="F45" i="28"/>
  <c r="F18" i="28" s="1"/>
  <c r="E45" i="28"/>
  <c r="N44" i="28"/>
  <c r="K44" i="28"/>
  <c r="L44" i="28" s="1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K198" i="27"/>
  <c r="L198" i="27" s="1"/>
  <c r="H198" i="27"/>
  <c r="I198" i="27" s="1"/>
  <c r="E198" i="27"/>
  <c r="F198" i="27" s="1"/>
  <c r="O197" i="27"/>
  <c r="N197" i="27"/>
  <c r="K197" i="27"/>
  <c r="L197" i="27" s="1"/>
  <c r="H197" i="27"/>
  <c r="I197" i="27" s="1"/>
  <c r="F197" i="27"/>
  <c r="E197" i="27"/>
  <c r="N196" i="27"/>
  <c r="O196" i="27" s="1"/>
  <c r="L196" i="27"/>
  <c r="K196" i="27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K194" i="27"/>
  <c r="L194" i="27" s="1"/>
  <c r="H194" i="27"/>
  <c r="I194" i="27" s="1"/>
  <c r="E194" i="27"/>
  <c r="F194" i="27" s="1"/>
  <c r="N193" i="27"/>
  <c r="O193" i="27" s="1"/>
  <c r="K193" i="27"/>
  <c r="L193" i="27" s="1"/>
  <c r="H193" i="27"/>
  <c r="I193" i="27" s="1"/>
  <c r="E193" i="27"/>
  <c r="F193" i="27" s="1"/>
  <c r="N192" i="27"/>
  <c r="O192" i="27" s="1"/>
  <c r="K192" i="27"/>
  <c r="L192" i="27" s="1"/>
  <c r="H192" i="27"/>
  <c r="I192" i="27" s="1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E188" i="27"/>
  <c r="F188" i="27" s="1"/>
  <c r="N187" i="27"/>
  <c r="O187" i="27" s="1"/>
  <c r="K187" i="27"/>
  <c r="L187" i="27" s="1"/>
  <c r="H187" i="27"/>
  <c r="I187" i="27" s="1"/>
  <c r="E187" i="27"/>
  <c r="F187" i="27" s="1"/>
  <c r="N186" i="27"/>
  <c r="O186" i="27" s="1"/>
  <c r="K186" i="27"/>
  <c r="L186" i="27" s="1"/>
  <c r="H186" i="27"/>
  <c r="I186" i="27" s="1"/>
  <c r="F186" i="27"/>
  <c r="E186" i="27"/>
  <c r="N185" i="27"/>
  <c r="O185" i="27" s="1"/>
  <c r="K185" i="27"/>
  <c r="L185" i="27" s="1"/>
  <c r="H185" i="27"/>
  <c r="I185" i="27" s="1"/>
  <c r="E185" i="27"/>
  <c r="F185" i="27" s="1"/>
  <c r="O184" i="27"/>
  <c r="N184" i="27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E183" i="27"/>
  <c r="F183" i="27" s="1"/>
  <c r="N182" i="27"/>
  <c r="O182" i="27" s="1"/>
  <c r="K182" i="27"/>
  <c r="L182" i="27" s="1"/>
  <c r="H182" i="27"/>
  <c r="I182" i="27" s="1"/>
  <c r="F182" i="27"/>
  <c r="E182" i="27"/>
  <c r="N181" i="27"/>
  <c r="O181" i="27" s="1"/>
  <c r="K181" i="27"/>
  <c r="L181" i="27" s="1"/>
  <c r="H181" i="27"/>
  <c r="I181" i="27" s="1"/>
  <c r="E181" i="27"/>
  <c r="F181" i="27" s="1"/>
  <c r="N180" i="27"/>
  <c r="O180" i="27" s="1"/>
  <c r="K180" i="27"/>
  <c r="L180" i="27" s="1"/>
  <c r="H180" i="27"/>
  <c r="I180" i="27" s="1"/>
  <c r="E180" i="27"/>
  <c r="F180" i="27" s="1"/>
  <c r="N179" i="27"/>
  <c r="K179" i="27"/>
  <c r="K199" i="27" s="1"/>
  <c r="H179" i="27"/>
  <c r="I179" i="27" s="1"/>
  <c r="E179" i="27"/>
  <c r="E199" i="27" s="1"/>
  <c r="M177" i="27"/>
  <c r="J177" i="27"/>
  <c r="G177" i="27"/>
  <c r="D177" i="27"/>
  <c r="B177" i="27"/>
  <c r="M176" i="27"/>
  <c r="G176" i="27"/>
  <c r="B172" i="27"/>
  <c r="F168" i="27" s="1"/>
  <c r="N171" i="27"/>
  <c r="K171" i="27"/>
  <c r="H171" i="27"/>
  <c r="F171" i="27"/>
  <c r="E171" i="27"/>
  <c r="N170" i="27"/>
  <c r="K170" i="27"/>
  <c r="H170" i="27"/>
  <c r="I170" i="27" s="1"/>
  <c r="I21" i="27" s="1"/>
  <c r="E170" i="27"/>
  <c r="N169" i="27"/>
  <c r="L169" i="27"/>
  <c r="K169" i="27"/>
  <c r="H169" i="27"/>
  <c r="E169" i="27"/>
  <c r="N168" i="27"/>
  <c r="K168" i="27"/>
  <c r="H168" i="27"/>
  <c r="E168" i="27"/>
  <c r="N167" i="27"/>
  <c r="O167" i="27" s="1"/>
  <c r="K167" i="27"/>
  <c r="H167" i="27"/>
  <c r="E167" i="27"/>
  <c r="N166" i="27"/>
  <c r="K166" i="27"/>
  <c r="H166" i="27"/>
  <c r="F166" i="27"/>
  <c r="E166" i="27"/>
  <c r="N165" i="27"/>
  <c r="K165" i="27"/>
  <c r="H165" i="27"/>
  <c r="E165" i="27"/>
  <c r="O164" i="27"/>
  <c r="N164" i="27"/>
  <c r="K164" i="27"/>
  <c r="H164" i="27"/>
  <c r="I164" i="27" s="1"/>
  <c r="E164" i="27"/>
  <c r="N163" i="27"/>
  <c r="K163" i="27"/>
  <c r="L163" i="27" s="1"/>
  <c r="H163" i="27"/>
  <c r="E163" i="27"/>
  <c r="N162" i="27"/>
  <c r="O162" i="27" s="1"/>
  <c r="K162" i="27"/>
  <c r="H162" i="27"/>
  <c r="E162" i="27"/>
  <c r="N161" i="27"/>
  <c r="K161" i="27"/>
  <c r="H161" i="27"/>
  <c r="I161" i="27" s="1"/>
  <c r="E161" i="27"/>
  <c r="N160" i="27"/>
  <c r="K160" i="27"/>
  <c r="H160" i="27"/>
  <c r="F160" i="27"/>
  <c r="E160" i="27"/>
  <c r="N159" i="27"/>
  <c r="K159" i="27"/>
  <c r="H159" i="27"/>
  <c r="I159" i="27" s="1"/>
  <c r="E159" i="27"/>
  <c r="N158" i="27"/>
  <c r="K158" i="27"/>
  <c r="L158" i="27" s="1"/>
  <c r="H158" i="27"/>
  <c r="E158" i="27"/>
  <c r="N157" i="27"/>
  <c r="O157" i="27" s="1"/>
  <c r="K157" i="27"/>
  <c r="H157" i="27"/>
  <c r="F157" i="27"/>
  <c r="E157" i="27"/>
  <c r="N156" i="27"/>
  <c r="L156" i="27"/>
  <c r="K156" i="27"/>
  <c r="H156" i="27"/>
  <c r="E156" i="27"/>
  <c r="N155" i="27"/>
  <c r="K155" i="27"/>
  <c r="H155" i="27"/>
  <c r="F155" i="27"/>
  <c r="E155" i="27"/>
  <c r="N154" i="27"/>
  <c r="K154" i="27"/>
  <c r="H154" i="27"/>
  <c r="I154" i="27" s="1"/>
  <c r="E154" i="27"/>
  <c r="N153" i="27"/>
  <c r="L153" i="27"/>
  <c r="K153" i="27"/>
  <c r="H153" i="27"/>
  <c r="E153" i="27"/>
  <c r="N152" i="27"/>
  <c r="K152" i="27"/>
  <c r="H152" i="27"/>
  <c r="E152" i="27"/>
  <c r="M150" i="27"/>
  <c r="J150" i="27"/>
  <c r="G150" i="27"/>
  <c r="D150" i="27"/>
  <c r="B150" i="27"/>
  <c r="M149" i="27"/>
  <c r="G149" i="27"/>
  <c r="B145" i="27"/>
  <c r="O136" i="27" s="1"/>
  <c r="N144" i="27"/>
  <c r="O144" i="27" s="1"/>
  <c r="K144" i="27"/>
  <c r="H144" i="27"/>
  <c r="E144" i="27"/>
  <c r="F144" i="27" s="1"/>
  <c r="O143" i="27"/>
  <c r="N143" i="27"/>
  <c r="K143" i="27"/>
  <c r="L143" i="27" s="1"/>
  <c r="H143" i="27"/>
  <c r="I143" i="27" s="1"/>
  <c r="E143" i="27"/>
  <c r="N142" i="27"/>
  <c r="O142" i="27" s="1"/>
  <c r="K142" i="27"/>
  <c r="L142" i="27" s="1"/>
  <c r="I142" i="27"/>
  <c r="H142" i="27"/>
  <c r="E142" i="27"/>
  <c r="F142" i="27" s="1"/>
  <c r="N141" i="27"/>
  <c r="O141" i="27" s="1"/>
  <c r="K141" i="27"/>
  <c r="H141" i="27"/>
  <c r="I141" i="27" s="1"/>
  <c r="E141" i="27"/>
  <c r="F141" i="27" s="1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N138" i="27"/>
  <c r="O138" i="27" s="1"/>
  <c r="L138" i="27"/>
  <c r="K138" i="27"/>
  <c r="H138" i="27"/>
  <c r="I138" i="27" s="1"/>
  <c r="E138" i="27"/>
  <c r="F138" i="27" s="1"/>
  <c r="N137" i="27"/>
  <c r="K137" i="27"/>
  <c r="L137" i="27" s="1"/>
  <c r="H137" i="27"/>
  <c r="I137" i="27" s="1"/>
  <c r="E137" i="27"/>
  <c r="F137" i="27" s="1"/>
  <c r="N136" i="27"/>
  <c r="K136" i="27"/>
  <c r="L136" i="27" s="1"/>
  <c r="H136" i="27"/>
  <c r="E136" i="27"/>
  <c r="F136" i="27" s="1"/>
  <c r="N135" i="27"/>
  <c r="O135" i="27" s="1"/>
  <c r="K135" i="27"/>
  <c r="L135" i="27" s="1"/>
  <c r="H135" i="27"/>
  <c r="E135" i="27"/>
  <c r="F135" i="27" s="1"/>
  <c r="N134" i="27"/>
  <c r="O134" i="27" s="1"/>
  <c r="L134" i="27"/>
  <c r="K134" i="27"/>
  <c r="H134" i="27"/>
  <c r="I134" i="27" s="1"/>
  <c r="E134" i="27"/>
  <c r="F134" i="27" s="1"/>
  <c r="N133" i="27"/>
  <c r="K133" i="27"/>
  <c r="L133" i="27" s="1"/>
  <c r="H133" i="27"/>
  <c r="I133" i="27" s="1"/>
  <c r="E133" i="27"/>
  <c r="N132" i="27"/>
  <c r="O132" i="27" s="1"/>
  <c r="K132" i="27"/>
  <c r="L132" i="27" s="1"/>
  <c r="H132" i="27"/>
  <c r="E132" i="27"/>
  <c r="F132" i="27" s="1"/>
  <c r="N131" i="27"/>
  <c r="O131" i="27" s="1"/>
  <c r="K131" i="27"/>
  <c r="H131" i="27"/>
  <c r="I131" i="27" s="1"/>
  <c r="E131" i="27"/>
  <c r="F131" i="27" s="1"/>
  <c r="N130" i="27"/>
  <c r="K130" i="27"/>
  <c r="L130" i="27" s="1"/>
  <c r="H130" i="27"/>
  <c r="I130" i="27" s="1"/>
  <c r="E130" i="27"/>
  <c r="N129" i="27"/>
  <c r="O129" i="27" s="1"/>
  <c r="L129" i="27"/>
  <c r="K129" i="27"/>
  <c r="H129" i="27"/>
  <c r="I129" i="27" s="1"/>
  <c r="E129" i="27"/>
  <c r="F129" i="27" s="1"/>
  <c r="N128" i="27"/>
  <c r="O128" i="27" s="1"/>
  <c r="K128" i="27"/>
  <c r="H128" i="27"/>
  <c r="I128" i="27" s="1"/>
  <c r="E128" i="27"/>
  <c r="F128" i="27" s="1"/>
  <c r="O127" i="27"/>
  <c r="N127" i="27"/>
  <c r="K127" i="27"/>
  <c r="L127" i="27" s="1"/>
  <c r="H127" i="27"/>
  <c r="I127" i="27" s="1"/>
  <c r="E127" i="27"/>
  <c r="N126" i="27"/>
  <c r="O126" i="27" s="1"/>
  <c r="K126" i="27"/>
  <c r="L126" i="27" s="1"/>
  <c r="I126" i="27"/>
  <c r="H126" i="27"/>
  <c r="E126" i="27"/>
  <c r="F126" i="27" s="1"/>
  <c r="N125" i="27"/>
  <c r="O125" i="27" s="1"/>
  <c r="K125" i="27"/>
  <c r="H125" i="27"/>
  <c r="E125" i="27"/>
  <c r="M123" i="27"/>
  <c r="J123" i="27"/>
  <c r="G123" i="27"/>
  <c r="D123" i="27"/>
  <c r="B123" i="27"/>
  <c r="M122" i="27"/>
  <c r="G122" i="27"/>
  <c r="B118" i="27"/>
  <c r="L117" i="27" s="1"/>
  <c r="N117" i="27"/>
  <c r="O117" i="27" s="1"/>
  <c r="K117" i="27"/>
  <c r="H117" i="27"/>
  <c r="I117" i="27" s="1"/>
  <c r="F117" i="27"/>
  <c r="E117" i="27"/>
  <c r="O116" i="27"/>
  <c r="N116" i="27"/>
  <c r="K116" i="27"/>
  <c r="L116" i="27" s="1"/>
  <c r="H116" i="27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E114" i="27"/>
  <c r="F114" i="27" s="1"/>
  <c r="N113" i="27"/>
  <c r="L113" i="27"/>
  <c r="K113" i="27"/>
  <c r="H113" i="27"/>
  <c r="I113" i="27" s="1"/>
  <c r="E113" i="27"/>
  <c r="N112" i="27"/>
  <c r="O112" i="27" s="1"/>
  <c r="K112" i="27"/>
  <c r="H112" i="27"/>
  <c r="I112" i="27" s="1"/>
  <c r="E112" i="27"/>
  <c r="F112" i="27" s="1"/>
  <c r="N111" i="27"/>
  <c r="K111" i="27"/>
  <c r="L111" i="27" s="1"/>
  <c r="H111" i="27"/>
  <c r="I111" i="27" s="1"/>
  <c r="E111" i="27"/>
  <c r="N110" i="27"/>
  <c r="O110" i="27" s="1"/>
  <c r="K110" i="27"/>
  <c r="H110" i="27"/>
  <c r="I110" i="27" s="1"/>
  <c r="F110" i="27"/>
  <c r="E110" i="27"/>
  <c r="N109" i="27"/>
  <c r="O109" i="27" s="1"/>
  <c r="K109" i="27"/>
  <c r="L109" i="27" s="1"/>
  <c r="H109" i="27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F107" i="27"/>
  <c r="E107" i="27"/>
  <c r="O106" i="27"/>
  <c r="N106" i="27"/>
  <c r="L106" i="27"/>
  <c r="K106" i="27"/>
  <c r="H106" i="27"/>
  <c r="I106" i="27" s="1"/>
  <c r="E106" i="27"/>
  <c r="N105" i="27"/>
  <c r="O105" i="27" s="1"/>
  <c r="L105" i="27"/>
  <c r="K105" i="27"/>
  <c r="H105" i="27"/>
  <c r="I105" i="27" s="1"/>
  <c r="E105" i="27"/>
  <c r="F105" i="27" s="1"/>
  <c r="N104" i="27"/>
  <c r="K104" i="27"/>
  <c r="L104" i="27" s="1"/>
  <c r="H104" i="27"/>
  <c r="I104" i="27" s="1"/>
  <c r="E104" i="27"/>
  <c r="N103" i="27"/>
  <c r="O103" i="27" s="1"/>
  <c r="K103" i="27"/>
  <c r="H103" i="27"/>
  <c r="I103" i="27" s="1"/>
  <c r="E103" i="27"/>
  <c r="F103" i="27" s="1"/>
  <c r="N102" i="27"/>
  <c r="K102" i="27"/>
  <c r="L102" i="27" s="1"/>
  <c r="H102" i="27"/>
  <c r="F102" i="27"/>
  <c r="E102" i="27"/>
  <c r="N101" i="27"/>
  <c r="O101" i="27" s="1"/>
  <c r="K101" i="27"/>
  <c r="H101" i="27"/>
  <c r="I101" i="27" s="1"/>
  <c r="F101" i="27"/>
  <c r="E101" i="27"/>
  <c r="O100" i="27"/>
  <c r="N100" i="27"/>
  <c r="K100" i="27"/>
  <c r="L100" i="27" s="1"/>
  <c r="H100" i="27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E98" i="27"/>
  <c r="M96" i="27"/>
  <c r="J96" i="27"/>
  <c r="G96" i="27"/>
  <c r="D96" i="27"/>
  <c r="B96" i="27"/>
  <c r="M95" i="27"/>
  <c r="G95" i="27"/>
  <c r="B91" i="27"/>
  <c r="L89" i="27" s="1"/>
  <c r="N90" i="27"/>
  <c r="O90" i="27" s="1"/>
  <c r="K90" i="27"/>
  <c r="H90" i="27"/>
  <c r="I90" i="27" s="1"/>
  <c r="E90" i="27"/>
  <c r="F90" i="27" s="1"/>
  <c r="N89" i="27"/>
  <c r="O89" i="27" s="1"/>
  <c r="K89" i="27"/>
  <c r="H89" i="27"/>
  <c r="I89" i="27" s="1"/>
  <c r="E89" i="27"/>
  <c r="N88" i="27"/>
  <c r="O88" i="27" s="1"/>
  <c r="K88" i="27"/>
  <c r="L88" i="27" s="1"/>
  <c r="H88" i="27"/>
  <c r="E88" i="27"/>
  <c r="F88" i="27" s="1"/>
  <c r="N87" i="27"/>
  <c r="O87" i="27" s="1"/>
  <c r="O20" i="27" s="1"/>
  <c r="K87" i="27"/>
  <c r="I87" i="27"/>
  <c r="H87" i="27"/>
  <c r="E87" i="27"/>
  <c r="F87" i="27" s="1"/>
  <c r="F20" i="27" s="1"/>
  <c r="N86" i="27"/>
  <c r="K86" i="27"/>
  <c r="L86" i="27" s="1"/>
  <c r="H86" i="27"/>
  <c r="E86" i="27"/>
  <c r="F86" i="27" s="1"/>
  <c r="N85" i="27"/>
  <c r="O85" i="27" s="1"/>
  <c r="K85" i="27"/>
  <c r="I85" i="27"/>
  <c r="H85" i="27"/>
  <c r="E85" i="27"/>
  <c r="F85" i="27" s="1"/>
  <c r="N84" i="27"/>
  <c r="K84" i="27"/>
  <c r="L84" i="27" s="1"/>
  <c r="H84" i="27"/>
  <c r="E84" i="27"/>
  <c r="F84" i="27" s="1"/>
  <c r="N83" i="27"/>
  <c r="O83" i="27" s="1"/>
  <c r="K83" i="27"/>
  <c r="H83" i="27"/>
  <c r="I83" i="27" s="1"/>
  <c r="E83" i="27"/>
  <c r="N82" i="27"/>
  <c r="O82" i="27" s="1"/>
  <c r="K82" i="27"/>
  <c r="L82" i="27" s="1"/>
  <c r="H82" i="27"/>
  <c r="I82" i="27" s="1"/>
  <c r="E82" i="27"/>
  <c r="O81" i="27"/>
  <c r="N81" i="27"/>
  <c r="L81" i="27"/>
  <c r="K81" i="27"/>
  <c r="I81" i="27"/>
  <c r="H81" i="27"/>
  <c r="E81" i="27"/>
  <c r="F81" i="27" s="1"/>
  <c r="N80" i="27"/>
  <c r="L80" i="27"/>
  <c r="K80" i="27"/>
  <c r="H80" i="27"/>
  <c r="I80" i="27" s="1"/>
  <c r="I19" i="27" s="1"/>
  <c r="E80" i="27"/>
  <c r="O79" i="27"/>
  <c r="N79" i="27"/>
  <c r="K79" i="27"/>
  <c r="L79" i="27" s="1"/>
  <c r="H79" i="27"/>
  <c r="E79" i="27"/>
  <c r="F79" i="27" s="1"/>
  <c r="N78" i="27"/>
  <c r="O78" i="27" s="1"/>
  <c r="L78" i="27"/>
  <c r="K78" i="27"/>
  <c r="I78" i="27"/>
  <c r="H78" i="27"/>
  <c r="E78" i="27"/>
  <c r="F78" i="27" s="1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E76" i="27"/>
  <c r="F76" i="27" s="1"/>
  <c r="N75" i="27"/>
  <c r="O75" i="27" s="1"/>
  <c r="K75" i="27"/>
  <c r="H75" i="27"/>
  <c r="I75" i="27" s="1"/>
  <c r="E75" i="27"/>
  <c r="F75" i="27" s="1"/>
  <c r="N74" i="27"/>
  <c r="K74" i="27"/>
  <c r="L74" i="27" s="1"/>
  <c r="H74" i="27"/>
  <c r="I74" i="27" s="1"/>
  <c r="E74" i="27"/>
  <c r="O73" i="27"/>
  <c r="N73" i="27"/>
  <c r="L73" i="27"/>
  <c r="K73" i="27"/>
  <c r="I73" i="27"/>
  <c r="H73" i="27"/>
  <c r="E73" i="27"/>
  <c r="F73" i="27" s="1"/>
  <c r="N72" i="27"/>
  <c r="L72" i="27"/>
  <c r="K72" i="27"/>
  <c r="H72" i="27"/>
  <c r="I72" i="27" s="1"/>
  <c r="E72" i="27"/>
  <c r="O71" i="27"/>
  <c r="N71" i="27"/>
  <c r="K71" i="27"/>
  <c r="H71" i="27"/>
  <c r="E71" i="27"/>
  <c r="M69" i="27"/>
  <c r="J69" i="27"/>
  <c r="G69" i="27"/>
  <c r="D69" i="27"/>
  <c r="B69" i="27"/>
  <c r="M68" i="27"/>
  <c r="G68" i="27"/>
  <c r="B64" i="27"/>
  <c r="L59" i="27" s="1"/>
  <c r="N63" i="27"/>
  <c r="O63" i="27" s="1"/>
  <c r="L63" i="27"/>
  <c r="K63" i="27"/>
  <c r="H63" i="27"/>
  <c r="I63" i="27" s="1"/>
  <c r="E63" i="27"/>
  <c r="F63" i="27" s="1"/>
  <c r="N62" i="27"/>
  <c r="K62" i="27"/>
  <c r="L62" i="27" s="1"/>
  <c r="H62" i="27"/>
  <c r="I62" i="27" s="1"/>
  <c r="E62" i="27"/>
  <c r="N61" i="27"/>
  <c r="N18" i="27" s="1"/>
  <c r="K61" i="27"/>
  <c r="L61" i="27" s="1"/>
  <c r="L18" i="27" s="1"/>
  <c r="H61" i="27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K59" i="27"/>
  <c r="H59" i="27"/>
  <c r="I59" i="27" s="1"/>
  <c r="E59" i="27"/>
  <c r="N58" i="27"/>
  <c r="O58" i="27" s="1"/>
  <c r="K58" i="27"/>
  <c r="L58" i="27" s="1"/>
  <c r="H58" i="27"/>
  <c r="E58" i="27"/>
  <c r="F58" i="27" s="1"/>
  <c r="N57" i="27"/>
  <c r="O57" i="27" s="1"/>
  <c r="K57" i="27"/>
  <c r="H57" i="27"/>
  <c r="I57" i="27" s="1"/>
  <c r="E57" i="27"/>
  <c r="F57" i="27" s="1"/>
  <c r="N56" i="27"/>
  <c r="K56" i="27"/>
  <c r="L56" i="27" s="1"/>
  <c r="H56" i="27"/>
  <c r="I56" i="27" s="1"/>
  <c r="E56" i="27"/>
  <c r="N55" i="27"/>
  <c r="O55" i="27" s="1"/>
  <c r="K55" i="27"/>
  <c r="L55" i="27" s="1"/>
  <c r="H55" i="27"/>
  <c r="E55" i="27"/>
  <c r="F55" i="27" s="1"/>
  <c r="O54" i="27"/>
  <c r="N54" i="27"/>
  <c r="K54" i="27"/>
  <c r="L54" i="27" s="1"/>
  <c r="H54" i="27"/>
  <c r="I54" i="27" s="1"/>
  <c r="E54" i="27"/>
  <c r="N53" i="27"/>
  <c r="O53" i="27" s="1"/>
  <c r="K53" i="27"/>
  <c r="L53" i="27" s="1"/>
  <c r="H53" i="27"/>
  <c r="E53" i="27"/>
  <c r="F53" i="27" s="1"/>
  <c r="N52" i="27"/>
  <c r="O52" i="27" s="1"/>
  <c r="K52" i="27"/>
  <c r="H52" i="27"/>
  <c r="I52" i="27" s="1"/>
  <c r="E52" i="27"/>
  <c r="F52" i="27" s="1"/>
  <c r="N51" i="27"/>
  <c r="K51" i="27"/>
  <c r="L51" i="27" s="1"/>
  <c r="I51" i="27"/>
  <c r="H51" i="27"/>
  <c r="E51" i="27"/>
  <c r="F51" i="27" s="1"/>
  <c r="N50" i="27"/>
  <c r="O50" i="27" s="1"/>
  <c r="O17" i="27" s="1"/>
  <c r="L50" i="27"/>
  <c r="K50" i="27"/>
  <c r="H50" i="27"/>
  <c r="I50" i="27" s="1"/>
  <c r="I17" i="27" s="1"/>
  <c r="E50" i="27"/>
  <c r="F50" i="27" s="1"/>
  <c r="F17" i="27" s="1"/>
  <c r="N49" i="27"/>
  <c r="K49" i="27"/>
  <c r="L49" i="27" s="1"/>
  <c r="H49" i="27"/>
  <c r="E49" i="27"/>
  <c r="F49" i="27" s="1"/>
  <c r="N48" i="27"/>
  <c r="O48" i="27" s="1"/>
  <c r="L48" i="27"/>
  <c r="K48" i="27"/>
  <c r="H48" i="27"/>
  <c r="I48" i="27" s="1"/>
  <c r="E48" i="27"/>
  <c r="F48" i="27" s="1"/>
  <c r="N47" i="27"/>
  <c r="K47" i="27"/>
  <c r="L47" i="27" s="1"/>
  <c r="I47" i="27"/>
  <c r="H47" i="27"/>
  <c r="E47" i="27"/>
  <c r="F47" i="27" s="1"/>
  <c r="N46" i="27"/>
  <c r="O46" i="27" s="1"/>
  <c r="K46" i="27"/>
  <c r="H46" i="27"/>
  <c r="I46" i="27" s="1"/>
  <c r="E46" i="27"/>
  <c r="N45" i="27"/>
  <c r="O45" i="27" s="1"/>
  <c r="K45" i="27"/>
  <c r="L45" i="27" s="1"/>
  <c r="H45" i="27"/>
  <c r="I45" i="27" s="1"/>
  <c r="E45" i="27"/>
  <c r="N44" i="27"/>
  <c r="O44" i="27" s="1"/>
  <c r="L44" i="27"/>
  <c r="K44" i="27"/>
  <c r="H44" i="27"/>
  <c r="I4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E197" i="26"/>
  <c r="F197" i="26" s="1"/>
  <c r="N196" i="26"/>
  <c r="K196" i="26"/>
  <c r="L196" i="26" s="1"/>
  <c r="I196" i="26"/>
  <c r="H196" i="26"/>
  <c r="E196" i="26"/>
  <c r="F196" i="26" s="1"/>
  <c r="N195" i="26"/>
  <c r="O195" i="26" s="1"/>
  <c r="K195" i="26"/>
  <c r="H195" i="26"/>
  <c r="I195" i="26" s="1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E193" i="26"/>
  <c r="F193" i="26" s="1"/>
  <c r="N192" i="26"/>
  <c r="K192" i="26"/>
  <c r="L192" i="26" s="1"/>
  <c r="I192" i="26"/>
  <c r="H192" i="26"/>
  <c r="E192" i="26"/>
  <c r="F192" i="26" s="1"/>
  <c r="N191" i="26"/>
  <c r="O191" i="26" s="1"/>
  <c r="K191" i="26"/>
  <c r="H191" i="26"/>
  <c r="I191" i="26" s="1"/>
  <c r="E191" i="26"/>
  <c r="N190" i="26"/>
  <c r="O190" i="26" s="1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E189" i="26"/>
  <c r="F189" i="26" s="1"/>
  <c r="N188" i="26"/>
  <c r="K188" i="26"/>
  <c r="L188" i="26" s="1"/>
  <c r="I188" i="26"/>
  <c r="H188" i="26"/>
  <c r="E188" i="26"/>
  <c r="F188" i="26" s="1"/>
  <c r="N187" i="26"/>
  <c r="O187" i="26" s="1"/>
  <c r="K187" i="26"/>
  <c r="H187" i="26"/>
  <c r="I187" i="26" s="1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E185" i="26"/>
  <c r="F185" i="26" s="1"/>
  <c r="N184" i="26"/>
  <c r="K184" i="26"/>
  <c r="L184" i="26" s="1"/>
  <c r="I184" i="26"/>
  <c r="H184" i="26"/>
  <c r="E184" i="26"/>
  <c r="F184" i="26" s="1"/>
  <c r="N183" i="26"/>
  <c r="O183" i="26" s="1"/>
  <c r="K183" i="26"/>
  <c r="H183" i="26"/>
  <c r="I183" i="26" s="1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E181" i="26"/>
  <c r="F181" i="26" s="1"/>
  <c r="N180" i="26"/>
  <c r="K180" i="26"/>
  <c r="L180" i="26" s="1"/>
  <c r="I180" i="26"/>
  <c r="H180" i="26"/>
  <c r="E180" i="26"/>
  <c r="F180" i="26" s="1"/>
  <c r="N179" i="26"/>
  <c r="N199" i="26" s="1"/>
  <c r="K179" i="26"/>
  <c r="H179" i="26"/>
  <c r="H199" i="26" s="1"/>
  <c r="E179" i="26"/>
  <c r="M177" i="26"/>
  <c r="J177" i="26"/>
  <c r="G177" i="26"/>
  <c r="D177" i="26"/>
  <c r="B177" i="26"/>
  <c r="M176" i="26"/>
  <c r="G176" i="26"/>
  <c r="B172" i="26"/>
  <c r="F169" i="26" s="1"/>
  <c r="N171" i="26"/>
  <c r="O171" i="26" s="1"/>
  <c r="L171" i="26"/>
  <c r="K171" i="26"/>
  <c r="H171" i="26"/>
  <c r="I171" i="26" s="1"/>
  <c r="E171" i="26"/>
  <c r="F171" i="26" s="1"/>
  <c r="N170" i="26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E169" i="26"/>
  <c r="N168" i="26"/>
  <c r="O168" i="26" s="1"/>
  <c r="K168" i="26"/>
  <c r="H168" i="26"/>
  <c r="I168" i="26" s="1"/>
  <c r="E168" i="26"/>
  <c r="F168" i="26" s="1"/>
  <c r="N167" i="26"/>
  <c r="K167" i="26"/>
  <c r="L167" i="26" s="1"/>
  <c r="H167" i="26"/>
  <c r="I167" i="26" s="1"/>
  <c r="E167" i="26"/>
  <c r="N166" i="26"/>
  <c r="O166" i="26" s="1"/>
  <c r="K166" i="26"/>
  <c r="L166" i="26" s="1"/>
  <c r="H166" i="26"/>
  <c r="E166" i="26"/>
  <c r="F166" i="26" s="1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E164" i="26"/>
  <c r="N163" i="26"/>
  <c r="O163" i="26" s="1"/>
  <c r="K163" i="26"/>
  <c r="H163" i="26"/>
  <c r="I163" i="26" s="1"/>
  <c r="E163" i="26"/>
  <c r="F163" i="26" s="1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E161" i="26"/>
  <c r="F161" i="26" s="1"/>
  <c r="N160" i="26"/>
  <c r="O160" i="26" s="1"/>
  <c r="K160" i="26"/>
  <c r="H160" i="26"/>
  <c r="I160" i="26" s="1"/>
  <c r="E160" i="26"/>
  <c r="F160" i="26" s="1"/>
  <c r="N159" i="26"/>
  <c r="K159" i="26"/>
  <c r="L159" i="26" s="1"/>
  <c r="H159" i="26"/>
  <c r="I159" i="26" s="1"/>
  <c r="E159" i="26"/>
  <c r="N158" i="26"/>
  <c r="O158" i="26" s="1"/>
  <c r="K158" i="26"/>
  <c r="L158" i="26" s="1"/>
  <c r="H158" i="26"/>
  <c r="E158" i="26"/>
  <c r="F158" i="26" s="1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E156" i="26"/>
  <c r="N155" i="26"/>
  <c r="O155" i="26" s="1"/>
  <c r="K155" i="26"/>
  <c r="H155" i="26"/>
  <c r="I155" i="26" s="1"/>
  <c r="E155" i="26"/>
  <c r="F155" i="26" s="1"/>
  <c r="N154" i="26"/>
  <c r="K154" i="26"/>
  <c r="L154" i="26" s="1"/>
  <c r="H154" i="26"/>
  <c r="I154" i="26" s="1"/>
  <c r="F154" i="26"/>
  <c r="E154" i="26"/>
  <c r="N153" i="26"/>
  <c r="O153" i="26" s="1"/>
  <c r="K153" i="26"/>
  <c r="L153" i="26" s="1"/>
  <c r="H153" i="26"/>
  <c r="E153" i="26"/>
  <c r="F153" i="26" s="1"/>
  <c r="N152" i="26"/>
  <c r="K152" i="26"/>
  <c r="H152" i="26"/>
  <c r="E152" i="26"/>
  <c r="E172" i="26" s="1"/>
  <c r="M150" i="26"/>
  <c r="J150" i="26"/>
  <c r="G150" i="26"/>
  <c r="D150" i="26"/>
  <c r="B150" i="26"/>
  <c r="M149" i="26"/>
  <c r="G149" i="26"/>
  <c r="B145" i="26"/>
  <c r="F143" i="26" s="1"/>
  <c r="N144" i="26"/>
  <c r="K144" i="26"/>
  <c r="H144" i="26"/>
  <c r="I144" i="26" s="1"/>
  <c r="E144" i="26"/>
  <c r="N143" i="26"/>
  <c r="K143" i="26"/>
  <c r="L143" i="26" s="1"/>
  <c r="H143" i="26"/>
  <c r="E143" i="26"/>
  <c r="O142" i="26"/>
  <c r="N142" i="26"/>
  <c r="K142" i="26"/>
  <c r="H142" i="26"/>
  <c r="F142" i="26"/>
  <c r="E142" i="26"/>
  <c r="N141" i="26"/>
  <c r="K141" i="26"/>
  <c r="H141" i="26"/>
  <c r="I141" i="26" s="1"/>
  <c r="E141" i="26"/>
  <c r="N140" i="26"/>
  <c r="K140" i="26"/>
  <c r="H140" i="26"/>
  <c r="E140" i="26"/>
  <c r="N139" i="26"/>
  <c r="K139" i="26"/>
  <c r="H139" i="26"/>
  <c r="F139" i="26"/>
  <c r="E139" i="26"/>
  <c r="N138" i="26"/>
  <c r="L138" i="26"/>
  <c r="K138" i="26"/>
  <c r="H138" i="26"/>
  <c r="E138" i="26"/>
  <c r="N137" i="26"/>
  <c r="K137" i="26"/>
  <c r="H137" i="26"/>
  <c r="F137" i="26"/>
  <c r="E137" i="26"/>
  <c r="N136" i="26"/>
  <c r="K136" i="26"/>
  <c r="H136" i="26"/>
  <c r="I136" i="26" s="1"/>
  <c r="E136" i="26"/>
  <c r="N135" i="26"/>
  <c r="K135" i="26"/>
  <c r="L135" i="26" s="1"/>
  <c r="H135" i="26"/>
  <c r="E135" i="26"/>
  <c r="N134" i="26"/>
  <c r="O134" i="26" s="1"/>
  <c r="K134" i="26"/>
  <c r="H134" i="26"/>
  <c r="E134" i="26"/>
  <c r="N133" i="26"/>
  <c r="K133" i="26"/>
  <c r="H133" i="26"/>
  <c r="F133" i="26"/>
  <c r="E133" i="26"/>
  <c r="N132" i="26"/>
  <c r="K132" i="26"/>
  <c r="H132" i="26"/>
  <c r="I132" i="26" s="1"/>
  <c r="E132" i="26"/>
  <c r="N131" i="26"/>
  <c r="K131" i="26"/>
  <c r="L131" i="26" s="1"/>
  <c r="H131" i="26"/>
  <c r="E131" i="26"/>
  <c r="N130" i="26"/>
  <c r="O130" i="26" s="1"/>
  <c r="K130" i="26"/>
  <c r="H130" i="26"/>
  <c r="E130" i="26"/>
  <c r="N129" i="26"/>
  <c r="K129" i="26"/>
  <c r="H129" i="26"/>
  <c r="F129" i="26"/>
  <c r="E129" i="26"/>
  <c r="N128" i="26"/>
  <c r="K128" i="26"/>
  <c r="H128" i="26"/>
  <c r="E128" i="26"/>
  <c r="O127" i="26"/>
  <c r="N127" i="26"/>
  <c r="K127" i="26"/>
  <c r="H127" i="26"/>
  <c r="F127" i="26"/>
  <c r="E127" i="26"/>
  <c r="N126" i="26"/>
  <c r="K126" i="26"/>
  <c r="H126" i="26"/>
  <c r="I126" i="26" s="1"/>
  <c r="E126" i="26"/>
  <c r="N125" i="26"/>
  <c r="K125" i="26"/>
  <c r="H125" i="26"/>
  <c r="E125" i="26"/>
  <c r="E145" i="26" s="1"/>
  <c r="M123" i="26"/>
  <c r="J123" i="26"/>
  <c r="G123" i="26"/>
  <c r="D123" i="26"/>
  <c r="B123" i="26"/>
  <c r="M122" i="26"/>
  <c r="G122" i="26"/>
  <c r="B118" i="26"/>
  <c r="O116" i="26" s="1"/>
  <c r="N117" i="26"/>
  <c r="K117" i="26"/>
  <c r="H117" i="26"/>
  <c r="F117" i="26"/>
  <c r="E117" i="26"/>
  <c r="N116" i="26"/>
  <c r="K116" i="26"/>
  <c r="L116" i="26" s="1"/>
  <c r="H116" i="26"/>
  <c r="E116" i="26"/>
  <c r="N115" i="26"/>
  <c r="O115" i="26" s="1"/>
  <c r="K115" i="26"/>
  <c r="H115" i="26"/>
  <c r="E115" i="26"/>
  <c r="N114" i="26"/>
  <c r="K114" i="26"/>
  <c r="H114" i="26"/>
  <c r="E114" i="26"/>
  <c r="N113" i="26"/>
  <c r="O113" i="26" s="1"/>
  <c r="K113" i="26"/>
  <c r="H113" i="26"/>
  <c r="E113" i="26"/>
  <c r="N112" i="26"/>
  <c r="K112" i="26"/>
  <c r="H112" i="26"/>
  <c r="I112" i="26" s="1"/>
  <c r="E112" i="26"/>
  <c r="N111" i="26"/>
  <c r="N31" i="26" s="1"/>
  <c r="K111" i="26"/>
  <c r="L111" i="26" s="1"/>
  <c r="L31" i="26" s="1"/>
  <c r="H111" i="26"/>
  <c r="E111" i="26"/>
  <c r="O110" i="26"/>
  <c r="N110" i="26"/>
  <c r="K110" i="26"/>
  <c r="H110" i="26"/>
  <c r="F110" i="26"/>
  <c r="F30" i="26" s="1"/>
  <c r="E110" i="26"/>
  <c r="N109" i="26"/>
  <c r="K109" i="26"/>
  <c r="H109" i="26"/>
  <c r="I109" i="26" s="1"/>
  <c r="I29" i="26" s="1"/>
  <c r="E109" i="26"/>
  <c r="N108" i="26"/>
  <c r="K108" i="26"/>
  <c r="H108" i="26"/>
  <c r="E108" i="26"/>
  <c r="N107" i="26"/>
  <c r="K107" i="26"/>
  <c r="H107" i="26"/>
  <c r="F107" i="26"/>
  <c r="E107" i="26"/>
  <c r="N106" i="26"/>
  <c r="K106" i="26"/>
  <c r="L106" i="26" s="1"/>
  <c r="H106" i="26"/>
  <c r="E106" i="26"/>
  <c r="N105" i="26"/>
  <c r="O105" i="26" s="1"/>
  <c r="O25" i="26" s="1"/>
  <c r="K105" i="26"/>
  <c r="H105" i="26"/>
  <c r="E105" i="26"/>
  <c r="N104" i="26"/>
  <c r="K104" i="26"/>
  <c r="K24" i="26" s="1"/>
  <c r="H104" i="26"/>
  <c r="I104" i="26" s="1"/>
  <c r="I24" i="26" s="1"/>
  <c r="E104" i="26"/>
  <c r="N103" i="26"/>
  <c r="O103" i="26" s="1"/>
  <c r="O23" i="26" s="1"/>
  <c r="K103" i="26"/>
  <c r="L103" i="26" s="1"/>
  <c r="L23" i="26" s="1"/>
  <c r="H103" i="26"/>
  <c r="E103" i="26"/>
  <c r="O102" i="26"/>
  <c r="N102" i="26"/>
  <c r="K102" i="26"/>
  <c r="H102" i="26"/>
  <c r="I102" i="26" s="1"/>
  <c r="F102" i="26"/>
  <c r="E102" i="26"/>
  <c r="N101" i="26"/>
  <c r="K101" i="26"/>
  <c r="L101" i="26" s="1"/>
  <c r="H101" i="26"/>
  <c r="I101" i="26" s="1"/>
  <c r="E101" i="26"/>
  <c r="N100" i="26"/>
  <c r="O100" i="26" s="1"/>
  <c r="K100" i="26"/>
  <c r="H100" i="26"/>
  <c r="E100" i="26"/>
  <c r="F100" i="26" s="1"/>
  <c r="N99" i="26"/>
  <c r="K99" i="26"/>
  <c r="H99" i="26"/>
  <c r="I99" i="26" s="1"/>
  <c r="F99" i="26"/>
  <c r="E99" i="26"/>
  <c r="N98" i="26"/>
  <c r="L98" i="26"/>
  <c r="K98" i="26"/>
  <c r="H98" i="26"/>
  <c r="E98" i="26"/>
  <c r="E118" i="26" s="1"/>
  <c r="M96" i="26"/>
  <c r="J96" i="26"/>
  <c r="G96" i="26"/>
  <c r="D96" i="26"/>
  <c r="B96" i="26"/>
  <c r="M95" i="26"/>
  <c r="G95" i="26"/>
  <c r="B91" i="26"/>
  <c r="F89" i="26" s="1"/>
  <c r="N90" i="26"/>
  <c r="K90" i="26"/>
  <c r="H90" i="26"/>
  <c r="I90" i="26" s="1"/>
  <c r="E90" i="26"/>
  <c r="N89" i="26"/>
  <c r="K89" i="26"/>
  <c r="L89" i="26" s="1"/>
  <c r="H89" i="26"/>
  <c r="E89" i="26"/>
  <c r="O88" i="26"/>
  <c r="N88" i="26"/>
  <c r="K88" i="26"/>
  <c r="H88" i="26"/>
  <c r="I88" i="26" s="1"/>
  <c r="E88" i="26"/>
  <c r="N87" i="26"/>
  <c r="K87" i="26"/>
  <c r="L87" i="26" s="1"/>
  <c r="H87" i="26"/>
  <c r="E87" i="26"/>
  <c r="O86" i="26"/>
  <c r="N86" i="26"/>
  <c r="K86" i="26"/>
  <c r="H86" i="26"/>
  <c r="F86" i="26"/>
  <c r="E86" i="26"/>
  <c r="N85" i="26"/>
  <c r="K85" i="26"/>
  <c r="H85" i="26"/>
  <c r="I85" i="26" s="1"/>
  <c r="E85" i="26"/>
  <c r="N84" i="26"/>
  <c r="K84" i="26"/>
  <c r="H84" i="26"/>
  <c r="E84" i="26"/>
  <c r="N83" i="26"/>
  <c r="K83" i="26"/>
  <c r="H83" i="26"/>
  <c r="F83" i="26"/>
  <c r="E83" i="26"/>
  <c r="N82" i="26"/>
  <c r="K82" i="26"/>
  <c r="L82" i="26" s="1"/>
  <c r="H82" i="26"/>
  <c r="E82" i="26"/>
  <c r="N81" i="26"/>
  <c r="O81" i="26" s="1"/>
  <c r="K81" i="26"/>
  <c r="H81" i="26"/>
  <c r="E81" i="26"/>
  <c r="N80" i="26"/>
  <c r="K80" i="26"/>
  <c r="H80" i="26"/>
  <c r="I80" i="26" s="1"/>
  <c r="E80" i="26"/>
  <c r="N79" i="26"/>
  <c r="K79" i="26"/>
  <c r="L79" i="26" s="1"/>
  <c r="H79" i="26"/>
  <c r="E79" i="26"/>
  <c r="O78" i="26"/>
  <c r="N78" i="26"/>
  <c r="K78" i="26"/>
  <c r="H78" i="26"/>
  <c r="F78" i="26"/>
  <c r="E78" i="26"/>
  <c r="N77" i="26"/>
  <c r="N21" i="26" s="1"/>
  <c r="K77" i="26"/>
  <c r="H77" i="26"/>
  <c r="I77" i="26" s="1"/>
  <c r="I21" i="26" s="1"/>
  <c r="E77" i="26"/>
  <c r="N76" i="26"/>
  <c r="K76" i="26"/>
  <c r="H76" i="26"/>
  <c r="E76" i="26"/>
  <c r="N75" i="26"/>
  <c r="K75" i="26"/>
  <c r="H75" i="26"/>
  <c r="I75" i="26" s="1"/>
  <c r="E75" i="26"/>
  <c r="N74" i="26"/>
  <c r="K74" i="26"/>
  <c r="L74" i="26" s="1"/>
  <c r="H74" i="26"/>
  <c r="E74" i="26"/>
  <c r="O73" i="26"/>
  <c r="O32" i="26" s="1"/>
  <c r="N73" i="26"/>
  <c r="K73" i="26"/>
  <c r="H73" i="26"/>
  <c r="F73" i="26"/>
  <c r="F32" i="26" s="1"/>
  <c r="E73" i="26"/>
  <c r="N72" i="26"/>
  <c r="K72" i="26"/>
  <c r="H72" i="26"/>
  <c r="E72" i="26"/>
  <c r="N71" i="26"/>
  <c r="K71" i="26"/>
  <c r="H71" i="26"/>
  <c r="E71" i="26"/>
  <c r="E91" i="26" s="1"/>
  <c r="M69" i="26"/>
  <c r="J69" i="26"/>
  <c r="G69" i="26"/>
  <c r="D69" i="26"/>
  <c r="B69" i="26"/>
  <c r="M68" i="26"/>
  <c r="G68" i="26"/>
  <c r="B64" i="26"/>
  <c r="I58" i="26" s="1"/>
  <c r="I22" i="26" s="1"/>
  <c r="N63" i="26"/>
  <c r="K63" i="26"/>
  <c r="H63" i="26"/>
  <c r="E63" i="26"/>
  <c r="F63" i="26" s="1"/>
  <c r="N62" i="26"/>
  <c r="K62" i="26"/>
  <c r="H62" i="26"/>
  <c r="I62" i="26" s="1"/>
  <c r="E62" i="26"/>
  <c r="N61" i="26"/>
  <c r="K61" i="26"/>
  <c r="I61" i="26"/>
  <c r="H61" i="26"/>
  <c r="E61" i="26"/>
  <c r="N60" i="26"/>
  <c r="K60" i="26"/>
  <c r="L60" i="26" s="1"/>
  <c r="L17" i="26" s="1"/>
  <c r="H60" i="26"/>
  <c r="E60" i="26"/>
  <c r="N59" i="26"/>
  <c r="K59" i="26"/>
  <c r="H59" i="26"/>
  <c r="E59" i="26"/>
  <c r="N58" i="26"/>
  <c r="O58" i="26" s="1"/>
  <c r="O22" i="26" s="1"/>
  <c r="K58" i="26"/>
  <c r="H58" i="26"/>
  <c r="E58" i="26"/>
  <c r="F58" i="26" s="1"/>
  <c r="F22" i="26" s="1"/>
  <c r="N57" i="26"/>
  <c r="K57" i="26"/>
  <c r="H57" i="26"/>
  <c r="E57" i="26"/>
  <c r="N56" i="26"/>
  <c r="K56" i="26"/>
  <c r="H56" i="26"/>
  <c r="I56" i="26" s="1"/>
  <c r="E56" i="26"/>
  <c r="N55" i="26"/>
  <c r="K55" i="26"/>
  <c r="L55" i="26" s="1"/>
  <c r="H55" i="26"/>
  <c r="E55" i="26"/>
  <c r="N54" i="26"/>
  <c r="K54" i="26"/>
  <c r="L54" i="26" s="1"/>
  <c r="H54" i="26"/>
  <c r="E54" i="26"/>
  <c r="N53" i="26"/>
  <c r="O53" i="26" s="1"/>
  <c r="K53" i="26"/>
  <c r="H53" i="26"/>
  <c r="E53" i="26"/>
  <c r="F53" i="26" s="1"/>
  <c r="N52" i="26"/>
  <c r="K52" i="26"/>
  <c r="H52" i="26"/>
  <c r="E52" i="26"/>
  <c r="F52" i="26" s="1"/>
  <c r="N51" i="26"/>
  <c r="K51" i="26"/>
  <c r="H51" i="26"/>
  <c r="I51" i="26" s="1"/>
  <c r="E51" i="26"/>
  <c r="N50" i="26"/>
  <c r="K50" i="26"/>
  <c r="I50" i="26"/>
  <c r="H50" i="26"/>
  <c r="E50" i="26"/>
  <c r="N49" i="26"/>
  <c r="K49" i="26"/>
  <c r="L49" i="26" s="1"/>
  <c r="H49" i="26"/>
  <c r="E49" i="26"/>
  <c r="N48" i="26"/>
  <c r="O48" i="26" s="1"/>
  <c r="K48" i="26"/>
  <c r="H48" i="26"/>
  <c r="E48" i="26"/>
  <c r="O47" i="26"/>
  <c r="N47" i="26"/>
  <c r="K47" i="26"/>
  <c r="H47" i="26"/>
  <c r="E47" i="26"/>
  <c r="F47" i="26" s="1"/>
  <c r="N46" i="26"/>
  <c r="K46" i="26"/>
  <c r="H46" i="26"/>
  <c r="E46" i="26"/>
  <c r="N45" i="26"/>
  <c r="K45" i="26"/>
  <c r="I45" i="26"/>
  <c r="H45" i="26"/>
  <c r="E45" i="26"/>
  <c r="N44" i="26"/>
  <c r="K44" i="26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K26" i="26"/>
  <c r="J26" i="26"/>
  <c r="H26" i="26"/>
  <c r="G26" i="26"/>
  <c r="E26" i="26"/>
  <c r="D26" i="26"/>
  <c r="C26" i="26"/>
  <c r="B26" i="26"/>
  <c r="N25" i="26"/>
  <c r="M25" i="26"/>
  <c r="K25" i="26"/>
  <c r="J25" i="26"/>
  <c r="H25" i="26"/>
  <c r="G25" i="26"/>
  <c r="E25" i="26"/>
  <c r="D25" i="26"/>
  <c r="C25" i="26"/>
  <c r="B25" i="26"/>
  <c r="N24" i="26"/>
  <c r="M24" i="26"/>
  <c r="J24" i="26"/>
  <c r="H24" i="26"/>
  <c r="G24" i="26"/>
  <c r="E24" i="26"/>
  <c r="D24" i="26"/>
  <c r="C24" i="26"/>
  <c r="B24" i="26"/>
  <c r="N23" i="26"/>
  <c r="M23" i="26"/>
  <c r="K23" i="26"/>
  <c r="J23" i="26"/>
  <c r="H23" i="26"/>
  <c r="G23" i="26"/>
  <c r="E23" i="26"/>
  <c r="D23" i="26"/>
  <c r="C23" i="26"/>
  <c r="B23" i="26"/>
  <c r="N22" i="26"/>
  <c r="M22" i="26"/>
  <c r="K22" i="26"/>
  <c r="J22" i="26"/>
  <c r="H22" i="26"/>
  <c r="G22" i="26"/>
  <c r="E22" i="26"/>
  <c r="D22" i="26"/>
  <c r="C22" i="26"/>
  <c r="B22" i="26"/>
  <c r="M21" i="26"/>
  <c r="K21" i="26"/>
  <c r="J21" i="26"/>
  <c r="H21" i="26"/>
  <c r="G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I197" i="25" s="1"/>
  <c r="N198" i="25"/>
  <c r="K198" i="25"/>
  <c r="H198" i="25"/>
  <c r="I198" i="25" s="1"/>
  <c r="E198" i="25"/>
  <c r="N197" i="25"/>
  <c r="L197" i="25"/>
  <c r="K197" i="25"/>
  <c r="H197" i="25"/>
  <c r="F197" i="25"/>
  <c r="E197" i="25"/>
  <c r="N196" i="25"/>
  <c r="K196" i="25"/>
  <c r="H196" i="25"/>
  <c r="E196" i="25"/>
  <c r="N195" i="25"/>
  <c r="O195" i="25" s="1"/>
  <c r="K195" i="25"/>
  <c r="H195" i="25"/>
  <c r="E195" i="25"/>
  <c r="N194" i="25"/>
  <c r="O194" i="25" s="1"/>
  <c r="K194" i="25"/>
  <c r="H194" i="25"/>
  <c r="F194" i="25"/>
  <c r="E194" i="25"/>
  <c r="N193" i="25"/>
  <c r="K193" i="25"/>
  <c r="H193" i="25"/>
  <c r="I193" i="25" s="1"/>
  <c r="E193" i="25"/>
  <c r="N192" i="25"/>
  <c r="O192" i="25" s="1"/>
  <c r="L192" i="25"/>
  <c r="K192" i="25"/>
  <c r="H192" i="25"/>
  <c r="F192" i="25"/>
  <c r="E192" i="25"/>
  <c r="N191" i="25"/>
  <c r="K191" i="25"/>
  <c r="H191" i="25"/>
  <c r="I191" i="25" s="1"/>
  <c r="F191" i="25"/>
  <c r="E191" i="25"/>
  <c r="N190" i="25"/>
  <c r="L190" i="25"/>
  <c r="K190" i="25"/>
  <c r="H190" i="25"/>
  <c r="E190" i="25"/>
  <c r="N189" i="25"/>
  <c r="O189" i="25" s="1"/>
  <c r="K189" i="25"/>
  <c r="H189" i="25"/>
  <c r="E189" i="25"/>
  <c r="N188" i="25"/>
  <c r="K188" i="25"/>
  <c r="I188" i="25"/>
  <c r="H188" i="25"/>
  <c r="E188" i="25"/>
  <c r="N187" i="25"/>
  <c r="O187" i="25" s="1"/>
  <c r="K187" i="25"/>
  <c r="H187" i="25"/>
  <c r="F187" i="25"/>
  <c r="E187" i="25"/>
  <c r="N186" i="25"/>
  <c r="K186" i="25"/>
  <c r="H186" i="25"/>
  <c r="I186" i="25" s="1"/>
  <c r="E186" i="25"/>
  <c r="N185" i="25"/>
  <c r="O185" i="25" s="1"/>
  <c r="L185" i="25"/>
  <c r="K185" i="25"/>
  <c r="H185" i="25"/>
  <c r="F185" i="25"/>
  <c r="E185" i="25"/>
  <c r="N184" i="25"/>
  <c r="K184" i="25"/>
  <c r="H184" i="25"/>
  <c r="I184" i="25" s="1"/>
  <c r="F184" i="25"/>
  <c r="E184" i="25"/>
  <c r="N183" i="25"/>
  <c r="L183" i="25"/>
  <c r="K183" i="25"/>
  <c r="H183" i="25"/>
  <c r="E183" i="25"/>
  <c r="N182" i="25"/>
  <c r="O182" i="25" s="1"/>
  <c r="K182" i="25"/>
  <c r="H182" i="25"/>
  <c r="F182" i="25"/>
  <c r="E182" i="25"/>
  <c r="N181" i="25"/>
  <c r="K181" i="25"/>
  <c r="H181" i="25"/>
  <c r="E181" i="25"/>
  <c r="N180" i="25"/>
  <c r="O180" i="25" s="1"/>
  <c r="L180" i="25"/>
  <c r="K180" i="25"/>
  <c r="H180" i="25"/>
  <c r="F180" i="25"/>
  <c r="E180" i="25"/>
  <c r="N179" i="25"/>
  <c r="L179" i="25"/>
  <c r="K179" i="25"/>
  <c r="H179" i="25"/>
  <c r="E179" i="25"/>
  <c r="E199" i="25" s="1"/>
  <c r="M177" i="25"/>
  <c r="J177" i="25"/>
  <c r="G177" i="25"/>
  <c r="D177" i="25"/>
  <c r="B177" i="25"/>
  <c r="M176" i="25"/>
  <c r="G176" i="25"/>
  <c r="B172" i="25"/>
  <c r="F171" i="25" s="1"/>
  <c r="N171" i="25"/>
  <c r="K171" i="25"/>
  <c r="H171" i="25"/>
  <c r="I171" i="25" s="1"/>
  <c r="E171" i="25"/>
  <c r="N170" i="25"/>
  <c r="L170" i="25"/>
  <c r="L19" i="25" s="1"/>
  <c r="K170" i="25"/>
  <c r="H170" i="25"/>
  <c r="E170" i="25"/>
  <c r="E19" i="25" s="1"/>
  <c r="N169" i="25"/>
  <c r="K169" i="25"/>
  <c r="H169" i="25"/>
  <c r="I169" i="25" s="1"/>
  <c r="E169" i="25"/>
  <c r="N168" i="25"/>
  <c r="L168" i="25"/>
  <c r="K168" i="25"/>
  <c r="H168" i="25"/>
  <c r="E168" i="25"/>
  <c r="N167" i="25"/>
  <c r="K167" i="25"/>
  <c r="I167" i="25"/>
  <c r="H167" i="25"/>
  <c r="E167" i="25"/>
  <c r="N166" i="25"/>
  <c r="O166" i="25" s="1"/>
  <c r="K166" i="25"/>
  <c r="H166" i="25"/>
  <c r="F166" i="25"/>
  <c r="E166" i="25"/>
  <c r="N165" i="25"/>
  <c r="K165" i="25"/>
  <c r="H165" i="25"/>
  <c r="E165" i="25"/>
  <c r="N164" i="25"/>
  <c r="O164" i="25" s="1"/>
  <c r="K164" i="25"/>
  <c r="H164" i="25"/>
  <c r="F164" i="25"/>
  <c r="E164" i="25"/>
  <c r="N163" i="25"/>
  <c r="K163" i="25"/>
  <c r="H163" i="25"/>
  <c r="E163" i="25"/>
  <c r="N162" i="25"/>
  <c r="K162" i="25"/>
  <c r="H162" i="25"/>
  <c r="I162" i="25" s="1"/>
  <c r="E162" i="25"/>
  <c r="N161" i="25"/>
  <c r="L161" i="25"/>
  <c r="K161" i="25"/>
  <c r="H161" i="25"/>
  <c r="E161" i="25"/>
  <c r="N160" i="25"/>
  <c r="K160" i="25"/>
  <c r="H160" i="25"/>
  <c r="I160" i="25" s="1"/>
  <c r="E160" i="25"/>
  <c r="N159" i="25"/>
  <c r="L159" i="25"/>
  <c r="K159" i="25"/>
  <c r="H159" i="25"/>
  <c r="F159" i="25"/>
  <c r="E159" i="25"/>
  <c r="N158" i="25"/>
  <c r="K158" i="25"/>
  <c r="H158" i="25"/>
  <c r="E158" i="25"/>
  <c r="N157" i="25"/>
  <c r="O157" i="25" s="1"/>
  <c r="O21" i="25" s="1"/>
  <c r="K157" i="25"/>
  <c r="H157" i="25"/>
  <c r="F157" i="25"/>
  <c r="F21" i="25" s="1"/>
  <c r="E157" i="25"/>
  <c r="N156" i="25"/>
  <c r="K156" i="25"/>
  <c r="H156" i="25"/>
  <c r="E156" i="25"/>
  <c r="N155" i="25"/>
  <c r="O155" i="25" s="1"/>
  <c r="K155" i="25"/>
  <c r="H155" i="25"/>
  <c r="E155" i="25"/>
  <c r="N154" i="25"/>
  <c r="L154" i="25"/>
  <c r="K154" i="25"/>
  <c r="H154" i="25"/>
  <c r="E154" i="25"/>
  <c r="N153" i="25"/>
  <c r="K153" i="25"/>
  <c r="H153" i="25"/>
  <c r="I153" i="25" s="1"/>
  <c r="E153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4" i="25" s="1"/>
  <c r="N144" i="25"/>
  <c r="K144" i="25"/>
  <c r="H144" i="25"/>
  <c r="E144" i="25"/>
  <c r="O143" i="25"/>
  <c r="N143" i="25"/>
  <c r="K143" i="25"/>
  <c r="H143" i="25"/>
  <c r="I143" i="25" s="1"/>
  <c r="E143" i="25"/>
  <c r="N142" i="25"/>
  <c r="K142" i="25"/>
  <c r="H142" i="25"/>
  <c r="F142" i="25"/>
  <c r="E142" i="25"/>
  <c r="N141" i="25"/>
  <c r="L141" i="25"/>
  <c r="L22" i="25" s="1"/>
  <c r="K141" i="25"/>
  <c r="H141" i="25"/>
  <c r="E141" i="25"/>
  <c r="E22" i="25" s="1"/>
  <c r="N140" i="25"/>
  <c r="K140" i="25"/>
  <c r="H140" i="25"/>
  <c r="E140" i="25"/>
  <c r="O139" i="25"/>
  <c r="N139" i="25"/>
  <c r="K139" i="25"/>
  <c r="H139" i="25"/>
  <c r="I139" i="25" s="1"/>
  <c r="E139" i="25"/>
  <c r="N138" i="25"/>
  <c r="K138" i="25"/>
  <c r="H138" i="25"/>
  <c r="F138" i="25"/>
  <c r="E138" i="25"/>
  <c r="N137" i="25"/>
  <c r="L137" i="25"/>
  <c r="K137" i="25"/>
  <c r="H137" i="25"/>
  <c r="E137" i="25"/>
  <c r="N136" i="25"/>
  <c r="K136" i="25"/>
  <c r="H136" i="25"/>
  <c r="E136" i="25"/>
  <c r="O135" i="25"/>
  <c r="N135" i="25"/>
  <c r="K135" i="25"/>
  <c r="H135" i="25"/>
  <c r="I135" i="25" s="1"/>
  <c r="E135" i="25"/>
  <c r="N134" i="25"/>
  <c r="K134" i="25"/>
  <c r="H134" i="25"/>
  <c r="F134" i="25"/>
  <c r="E134" i="25"/>
  <c r="N133" i="25"/>
  <c r="L133" i="25"/>
  <c r="K133" i="25"/>
  <c r="H133" i="25"/>
  <c r="E133" i="25"/>
  <c r="N132" i="25"/>
  <c r="K132" i="25"/>
  <c r="H132" i="25"/>
  <c r="E132" i="25"/>
  <c r="O131" i="25"/>
  <c r="N131" i="25"/>
  <c r="K131" i="25"/>
  <c r="H131" i="25"/>
  <c r="I131" i="25" s="1"/>
  <c r="E131" i="25"/>
  <c r="N130" i="25"/>
  <c r="K130" i="25"/>
  <c r="H130" i="25"/>
  <c r="F130" i="25"/>
  <c r="E130" i="25"/>
  <c r="N129" i="25"/>
  <c r="L129" i="25"/>
  <c r="K129" i="25"/>
  <c r="H129" i="25"/>
  <c r="E129" i="25"/>
  <c r="N128" i="25"/>
  <c r="K128" i="25"/>
  <c r="H128" i="25"/>
  <c r="E128" i="25"/>
  <c r="O127" i="25"/>
  <c r="N127" i="25"/>
  <c r="K127" i="25"/>
  <c r="H127" i="25"/>
  <c r="I127" i="25" s="1"/>
  <c r="E127" i="25"/>
  <c r="N126" i="25"/>
  <c r="K126" i="25"/>
  <c r="H126" i="25"/>
  <c r="F126" i="25"/>
  <c r="E126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 s="1"/>
  <c r="N117" i="25"/>
  <c r="K117" i="25"/>
  <c r="H117" i="25"/>
  <c r="E117" i="25"/>
  <c r="O116" i="25"/>
  <c r="N116" i="25"/>
  <c r="K116" i="25"/>
  <c r="H116" i="25"/>
  <c r="I116" i="25" s="1"/>
  <c r="E116" i="25"/>
  <c r="N115" i="25"/>
  <c r="K115" i="25"/>
  <c r="H115" i="25"/>
  <c r="F115" i="25"/>
  <c r="E115" i="25"/>
  <c r="N114" i="25"/>
  <c r="L114" i="25"/>
  <c r="K114" i="25"/>
  <c r="H114" i="25"/>
  <c r="E114" i="25"/>
  <c r="N113" i="25"/>
  <c r="K113" i="25"/>
  <c r="H113" i="25"/>
  <c r="E113" i="25"/>
  <c r="N112" i="25"/>
  <c r="K112" i="25"/>
  <c r="H112" i="25"/>
  <c r="E112" i="25"/>
  <c r="N111" i="25"/>
  <c r="K111" i="25"/>
  <c r="H111" i="25"/>
  <c r="E111" i="25"/>
  <c r="N110" i="25"/>
  <c r="K110" i="25"/>
  <c r="H110" i="25"/>
  <c r="E110" i="25"/>
  <c r="N109" i="25"/>
  <c r="K109" i="25"/>
  <c r="H109" i="25"/>
  <c r="E109" i="25"/>
  <c r="N108" i="25"/>
  <c r="K108" i="25"/>
  <c r="H108" i="25"/>
  <c r="E108" i="25"/>
  <c r="N107" i="25"/>
  <c r="K107" i="25"/>
  <c r="H107" i="25"/>
  <c r="E107" i="25"/>
  <c r="N106" i="25"/>
  <c r="K106" i="25"/>
  <c r="H106" i="25"/>
  <c r="E106" i="25"/>
  <c r="O105" i="25"/>
  <c r="N105" i="25"/>
  <c r="K105" i="25"/>
  <c r="H105" i="25"/>
  <c r="I105" i="25" s="1"/>
  <c r="E105" i="25"/>
  <c r="N104" i="25"/>
  <c r="K104" i="25"/>
  <c r="H104" i="25"/>
  <c r="F104" i="25"/>
  <c r="E104" i="25"/>
  <c r="N103" i="25"/>
  <c r="L103" i="25"/>
  <c r="K103" i="25"/>
  <c r="H103" i="25"/>
  <c r="E103" i="25"/>
  <c r="N102" i="25"/>
  <c r="K102" i="25"/>
  <c r="H102" i="25"/>
  <c r="E102" i="25"/>
  <c r="N101" i="25"/>
  <c r="K101" i="25"/>
  <c r="H101" i="25"/>
  <c r="E101" i="25"/>
  <c r="N100" i="25"/>
  <c r="K100" i="25"/>
  <c r="H100" i="25"/>
  <c r="E100" i="25"/>
  <c r="O99" i="25"/>
  <c r="N99" i="25"/>
  <c r="K99" i="25"/>
  <c r="H99" i="25"/>
  <c r="I99" i="25" s="1"/>
  <c r="E99" i="25"/>
  <c r="N98" i="25"/>
  <c r="N118" i="25" s="1"/>
  <c r="K98" i="25"/>
  <c r="H98" i="25"/>
  <c r="F98" i="25"/>
  <c r="E98" i="25"/>
  <c r="M96" i="25"/>
  <c r="J96" i="25"/>
  <c r="G96" i="25"/>
  <c r="D96" i="25"/>
  <c r="B96" i="25"/>
  <c r="M95" i="25"/>
  <c r="G95" i="25"/>
  <c r="B91" i="25"/>
  <c r="L89" i="25" s="1"/>
  <c r="N90" i="25"/>
  <c r="K90" i="25"/>
  <c r="I90" i="25"/>
  <c r="H90" i="25"/>
  <c r="E90" i="25"/>
  <c r="N89" i="25"/>
  <c r="O89" i="25" s="1"/>
  <c r="K89" i="25"/>
  <c r="H89" i="25"/>
  <c r="I89" i="25" s="1"/>
  <c r="F89" i="25"/>
  <c r="E89" i="25"/>
  <c r="N88" i="25"/>
  <c r="L88" i="25"/>
  <c r="K88" i="25"/>
  <c r="H88" i="25"/>
  <c r="E88" i="25"/>
  <c r="N87" i="25"/>
  <c r="O87" i="25" s="1"/>
  <c r="K87" i="25"/>
  <c r="H87" i="25"/>
  <c r="I87" i="25" s="1"/>
  <c r="F87" i="25"/>
  <c r="E87" i="25"/>
  <c r="N86" i="25"/>
  <c r="L86" i="25"/>
  <c r="K86" i="25"/>
  <c r="H86" i="25"/>
  <c r="F86" i="25"/>
  <c r="E86" i="25"/>
  <c r="N85" i="25"/>
  <c r="K85" i="25"/>
  <c r="K20" i="25" s="1"/>
  <c r="H85" i="25"/>
  <c r="I85" i="25" s="1"/>
  <c r="I20" i="25" s="1"/>
  <c r="E85" i="25"/>
  <c r="N84" i="25"/>
  <c r="O84" i="25" s="1"/>
  <c r="L84" i="25"/>
  <c r="K84" i="25"/>
  <c r="H84" i="25"/>
  <c r="F84" i="25"/>
  <c r="E84" i="25"/>
  <c r="N83" i="25"/>
  <c r="K83" i="25"/>
  <c r="H83" i="25"/>
  <c r="I83" i="25" s="1"/>
  <c r="I18" i="25" s="1"/>
  <c r="E83" i="25"/>
  <c r="N82" i="25"/>
  <c r="O82" i="25" s="1"/>
  <c r="L82" i="25"/>
  <c r="K82" i="25"/>
  <c r="H82" i="25"/>
  <c r="F82" i="25"/>
  <c r="E82" i="25"/>
  <c r="N81" i="25"/>
  <c r="L81" i="25"/>
  <c r="K81" i="25"/>
  <c r="H81" i="25"/>
  <c r="E81" i="25"/>
  <c r="N80" i="25"/>
  <c r="O80" i="25" s="1"/>
  <c r="K80" i="25"/>
  <c r="H80" i="25"/>
  <c r="I80" i="25" s="1"/>
  <c r="F80" i="25"/>
  <c r="E80" i="25"/>
  <c r="N79" i="25"/>
  <c r="L79" i="25"/>
  <c r="K79" i="25"/>
  <c r="H79" i="25"/>
  <c r="E79" i="25"/>
  <c r="N78" i="25"/>
  <c r="O78" i="25" s="1"/>
  <c r="K78" i="25"/>
  <c r="I78" i="25"/>
  <c r="H78" i="25"/>
  <c r="E78" i="25"/>
  <c r="N77" i="25"/>
  <c r="O77" i="25" s="1"/>
  <c r="L77" i="25"/>
  <c r="K77" i="25"/>
  <c r="H77" i="25"/>
  <c r="F77" i="25"/>
  <c r="E77" i="25"/>
  <c r="N76" i="25"/>
  <c r="K76" i="25"/>
  <c r="H76" i="25"/>
  <c r="I76" i="25" s="1"/>
  <c r="E76" i="25"/>
  <c r="N75" i="25"/>
  <c r="O75" i="25" s="1"/>
  <c r="L75" i="25"/>
  <c r="K75" i="25"/>
  <c r="H75" i="25"/>
  <c r="F75" i="25"/>
  <c r="E75" i="25"/>
  <c r="N74" i="25"/>
  <c r="K74" i="25"/>
  <c r="I74" i="25"/>
  <c r="H74" i="25"/>
  <c r="E74" i="25"/>
  <c r="N73" i="25"/>
  <c r="O73" i="25" s="1"/>
  <c r="K73" i="25"/>
  <c r="H73" i="25"/>
  <c r="I73" i="25" s="1"/>
  <c r="F73" i="25"/>
  <c r="E73" i="25"/>
  <c r="N72" i="25"/>
  <c r="L72" i="25"/>
  <c r="K72" i="25"/>
  <c r="H72" i="25"/>
  <c r="E72" i="25"/>
  <c r="N71" i="25"/>
  <c r="K71" i="25"/>
  <c r="H71" i="25"/>
  <c r="F71" i="25"/>
  <c r="E71" i="25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E62" i="25"/>
  <c r="F62" i="25" s="1"/>
  <c r="N61" i="25"/>
  <c r="O61" i="25" s="1"/>
  <c r="L61" i="25"/>
  <c r="K61" i="25"/>
  <c r="H61" i="25"/>
  <c r="I61" i="25" s="1"/>
  <c r="F61" i="25"/>
  <c r="E61" i="25"/>
  <c r="N60" i="25"/>
  <c r="O60" i="25" s="1"/>
  <c r="L60" i="25"/>
  <c r="K60" i="25"/>
  <c r="H60" i="25"/>
  <c r="I60" i="25" s="1"/>
  <c r="E60" i="25"/>
  <c r="F60" i="25" s="1"/>
  <c r="N59" i="25"/>
  <c r="O59" i="25" s="1"/>
  <c r="K59" i="25"/>
  <c r="L59" i="25" s="1"/>
  <c r="I59" i="25"/>
  <c r="H59" i="25"/>
  <c r="E59" i="25"/>
  <c r="F59" i="25" s="1"/>
  <c r="N58" i="25"/>
  <c r="O58" i="25" s="1"/>
  <c r="L58" i="25"/>
  <c r="K58" i="25"/>
  <c r="H58" i="25"/>
  <c r="I58" i="25" s="1"/>
  <c r="F58" i="25"/>
  <c r="E58" i="25"/>
  <c r="N57" i="25"/>
  <c r="O57" i="25" s="1"/>
  <c r="K57" i="25"/>
  <c r="L57" i="25" s="1"/>
  <c r="H57" i="25"/>
  <c r="I57" i="25" s="1"/>
  <c r="E57" i="25"/>
  <c r="F57" i="25" s="1"/>
  <c r="N56" i="25"/>
  <c r="O56" i="25" s="1"/>
  <c r="L56" i="25"/>
  <c r="K56" i="25"/>
  <c r="H56" i="25"/>
  <c r="I56" i="25" s="1"/>
  <c r="F56" i="25"/>
  <c r="E56" i="25"/>
  <c r="N55" i="25"/>
  <c r="O55" i="25" s="1"/>
  <c r="O17" i="25" s="1"/>
  <c r="K55" i="25"/>
  <c r="L55" i="25" s="1"/>
  <c r="L17" i="25" s="1"/>
  <c r="I55" i="25"/>
  <c r="I17" i="25" s="1"/>
  <c r="H55" i="25"/>
  <c r="E55" i="25"/>
  <c r="E17" i="25" s="1"/>
  <c r="N54" i="25"/>
  <c r="O54" i="25" s="1"/>
  <c r="K54" i="25"/>
  <c r="L54" i="25" s="1"/>
  <c r="H54" i="25"/>
  <c r="I54" i="25" s="1"/>
  <c r="F54" i="25"/>
  <c r="E54" i="25"/>
  <c r="N53" i="25"/>
  <c r="O53" i="25" s="1"/>
  <c r="L53" i="25"/>
  <c r="K53" i="25"/>
  <c r="H53" i="25"/>
  <c r="I53" i="25" s="1"/>
  <c r="E53" i="25"/>
  <c r="F53" i="25" s="1"/>
  <c r="N52" i="25"/>
  <c r="O52" i="25" s="1"/>
  <c r="K52" i="25"/>
  <c r="L52" i="25" s="1"/>
  <c r="I52" i="25"/>
  <c r="H52" i="25"/>
  <c r="E52" i="25"/>
  <c r="F52" i="25" s="1"/>
  <c r="N51" i="25"/>
  <c r="O51" i="25" s="1"/>
  <c r="L51" i="25"/>
  <c r="K51" i="25"/>
  <c r="H51" i="25"/>
  <c r="I51" i="25" s="1"/>
  <c r="F51" i="25"/>
  <c r="E51" i="25"/>
  <c r="N50" i="25"/>
  <c r="O50" i="25" s="1"/>
  <c r="L50" i="25"/>
  <c r="K50" i="25"/>
  <c r="H50" i="25"/>
  <c r="I50" i="25" s="1"/>
  <c r="E50" i="25"/>
  <c r="F50" i="25" s="1"/>
  <c r="N49" i="25"/>
  <c r="O49" i="25" s="1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K47" i="25"/>
  <c r="L47" i="25" s="1"/>
  <c r="I47" i="25"/>
  <c r="H47" i="25"/>
  <c r="E47" i="25"/>
  <c r="F47" i="25" s="1"/>
  <c r="N46" i="25"/>
  <c r="O46" i="25" s="1"/>
  <c r="K46" i="25"/>
  <c r="L46" i="25" s="1"/>
  <c r="H46" i="25"/>
  <c r="I46" i="25" s="1"/>
  <c r="F46" i="25"/>
  <c r="E46" i="25"/>
  <c r="N45" i="25"/>
  <c r="O45" i="25" s="1"/>
  <c r="L45" i="25"/>
  <c r="K45" i="25"/>
  <c r="H45" i="25"/>
  <c r="I45" i="25" s="1"/>
  <c r="E45" i="25"/>
  <c r="F45" i="25" s="1"/>
  <c r="N44" i="25"/>
  <c r="K44" i="25"/>
  <c r="I44" i="25"/>
  <c r="H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N22" i="25"/>
  <c r="M22" i="25"/>
  <c r="K22" i="25"/>
  <c r="J22" i="25"/>
  <c r="H22" i="25"/>
  <c r="G22" i="25"/>
  <c r="D22" i="25"/>
  <c r="C22" i="25"/>
  <c r="B22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D17" i="25"/>
  <c r="C17" i="25"/>
  <c r="B17" i="25"/>
  <c r="M15" i="25"/>
  <c r="J15" i="25"/>
  <c r="G15" i="25"/>
  <c r="D15" i="25"/>
  <c r="B15" i="25"/>
  <c r="M14" i="25"/>
  <c r="G14" i="25"/>
  <c r="B199" i="24"/>
  <c r="L194" i="24" s="1"/>
  <c r="N198" i="24"/>
  <c r="K198" i="24"/>
  <c r="H198" i="24"/>
  <c r="I198" i="24" s="1"/>
  <c r="E198" i="24"/>
  <c r="N197" i="24"/>
  <c r="K197" i="24"/>
  <c r="H197" i="24"/>
  <c r="F197" i="24"/>
  <c r="E197" i="24"/>
  <c r="N196" i="24"/>
  <c r="K196" i="24"/>
  <c r="L196" i="24" s="1"/>
  <c r="H196" i="24"/>
  <c r="E196" i="24"/>
  <c r="N195" i="24"/>
  <c r="O195" i="24" s="1"/>
  <c r="K195" i="24"/>
  <c r="H195" i="24"/>
  <c r="E195" i="24"/>
  <c r="N194" i="24"/>
  <c r="O194" i="24" s="1"/>
  <c r="K194" i="24"/>
  <c r="H194" i="24"/>
  <c r="E194" i="24"/>
  <c r="N193" i="24"/>
  <c r="K193" i="24"/>
  <c r="H193" i="24"/>
  <c r="I193" i="24" s="1"/>
  <c r="F193" i="24"/>
  <c r="E193" i="24"/>
  <c r="N192" i="24"/>
  <c r="K192" i="24"/>
  <c r="L192" i="24" s="1"/>
  <c r="H192" i="24"/>
  <c r="E192" i="24"/>
  <c r="N191" i="24"/>
  <c r="K191" i="24"/>
  <c r="H191" i="24"/>
  <c r="E191" i="24"/>
  <c r="N190" i="24"/>
  <c r="O190" i="24" s="1"/>
  <c r="K190" i="24"/>
  <c r="H190" i="24"/>
  <c r="F190" i="24"/>
  <c r="E190" i="24"/>
  <c r="N189" i="24"/>
  <c r="K189" i="24"/>
  <c r="L189" i="24" s="1"/>
  <c r="H189" i="24"/>
  <c r="I189" i="24" s="1"/>
  <c r="E189" i="24"/>
  <c r="N188" i="24"/>
  <c r="K188" i="24"/>
  <c r="H188" i="24"/>
  <c r="E188" i="24"/>
  <c r="O187" i="24"/>
  <c r="N187" i="24"/>
  <c r="K187" i="24"/>
  <c r="H187" i="24"/>
  <c r="E187" i="24"/>
  <c r="N186" i="24"/>
  <c r="O186" i="24" s="1"/>
  <c r="K186" i="24"/>
  <c r="H186" i="24"/>
  <c r="F186" i="24"/>
  <c r="E186" i="24"/>
  <c r="N185" i="24"/>
  <c r="K185" i="24"/>
  <c r="H185" i="24"/>
  <c r="E185" i="24"/>
  <c r="N184" i="24"/>
  <c r="K184" i="24"/>
  <c r="H184" i="24"/>
  <c r="I184" i="24" s="1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E182" i="24"/>
  <c r="O181" i="24"/>
  <c r="N181" i="24"/>
  <c r="K181" i="24"/>
  <c r="H181" i="24"/>
  <c r="F181" i="24"/>
  <c r="E181" i="24"/>
  <c r="N180" i="24"/>
  <c r="K180" i="24"/>
  <c r="H180" i="24"/>
  <c r="I180" i="24" s="1"/>
  <c r="E180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E170" i="24"/>
  <c r="F170" i="24" s="1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N167" i="24"/>
  <c r="O167" i="24" s="1"/>
  <c r="L167" i="24"/>
  <c r="K167" i="24"/>
  <c r="H167" i="24"/>
  <c r="E167" i="24"/>
  <c r="F167" i="24" s="1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E163" i="24"/>
  <c r="F163" i="24" s="1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N160" i="24"/>
  <c r="O160" i="24" s="1"/>
  <c r="K160" i="24"/>
  <c r="L160" i="24" s="1"/>
  <c r="H160" i="24"/>
  <c r="E160" i="24"/>
  <c r="N159" i="24"/>
  <c r="O159" i="24" s="1"/>
  <c r="K159" i="24"/>
  <c r="H159" i="24"/>
  <c r="I159" i="24" s="1"/>
  <c r="E159" i="24"/>
  <c r="N158" i="24"/>
  <c r="O158" i="24" s="1"/>
  <c r="K158" i="24"/>
  <c r="H158" i="24"/>
  <c r="E158" i="24"/>
  <c r="F158" i="24" s="1"/>
  <c r="O157" i="24"/>
  <c r="N157" i="24"/>
  <c r="K157" i="24"/>
  <c r="L157" i="24" s="1"/>
  <c r="H157" i="24"/>
  <c r="I157" i="24" s="1"/>
  <c r="E157" i="24"/>
  <c r="N156" i="24"/>
  <c r="O156" i="24" s="1"/>
  <c r="K156" i="24"/>
  <c r="H156" i="24"/>
  <c r="E156" i="24"/>
  <c r="F156" i="24" s="1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N152" i="24"/>
  <c r="O152" i="24" s="1"/>
  <c r="K152" i="24"/>
  <c r="H152" i="24"/>
  <c r="E152" i="24"/>
  <c r="E172" i="24" s="1"/>
  <c r="M150" i="24"/>
  <c r="J150" i="24"/>
  <c r="G150" i="24"/>
  <c r="D150" i="24"/>
  <c r="B150" i="24"/>
  <c r="M149" i="24"/>
  <c r="G149" i="24"/>
  <c r="B145" i="24"/>
  <c r="F144" i="24" s="1"/>
  <c r="N144" i="24"/>
  <c r="K144" i="24"/>
  <c r="H144" i="24"/>
  <c r="E144" i="24"/>
  <c r="N143" i="24"/>
  <c r="K143" i="24"/>
  <c r="H143" i="24"/>
  <c r="E143" i="24"/>
  <c r="N142" i="24"/>
  <c r="K142" i="24"/>
  <c r="H142" i="24"/>
  <c r="F142" i="24"/>
  <c r="E142" i="24"/>
  <c r="N141" i="24"/>
  <c r="K141" i="24"/>
  <c r="L141" i="24" s="1"/>
  <c r="H141" i="24"/>
  <c r="E141" i="24"/>
  <c r="N140" i="24"/>
  <c r="O140" i="24" s="1"/>
  <c r="K140" i="24"/>
  <c r="H140" i="24"/>
  <c r="F140" i="24"/>
  <c r="E140" i="24"/>
  <c r="N139" i="24"/>
  <c r="K139" i="24"/>
  <c r="H139" i="24"/>
  <c r="I139" i="24" s="1"/>
  <c r="E139" i="24"/>
  <c r="N138" i="24"/>
  <c r="K138" i="24"/>
  <c r="H138" i="24"/>
  <c r="E138" i="24"/>
  <c r="N137" i="24"/>
  <c r="K137" i="24"/>
  <c r="H137" i="24"/>
  <c r="F137" i="24"/>
  <c r="E137" i="24"/>
  <c r="N136" i="24"/>
  <c r="L136" i="24"/>
  <c r="K136" i="24"/>
  <c r="H136" i="24"/>
  <c r="E136" i="24"/>
  <c r="N135" i="24"/>
  <c r="K135" i="24"/>
  <c r="H135" i="24"/>
  <c r="F135" i="24"/>
  <c r="E135" i="24"/>
  <c r="N134" i="24"/>
  <c r="K134" i="24"/>
  <c r="L134" i="24" s="1"/>
  <c r="H134" i="24"/>
  <c r="E134" i="24"/>
  <c r="N133" i="24"/>
  <c r="O133" i="24" s="1"/>
  <c r="K133" i="24"/>
  <c r="H133" i="24"/>
  <c r="E133" i="24"/>
  <c r="N132" i="24"/>
  <c r="K132" i="24"/>
  <c r="H132" i="24"/>
  <c r="E132" i="24"/>
  <c r="O131" i="24"/>
  <c r="N131" i="24"/>
  <c r="K131" i="24"/>
  <c r="H131" i="24"/>
  <c r="F131" i="24"/>
  <c r="E131" i="24"/>
  <c r="N130" i="24"/>
  <c r="K130" i="24"/>
  <c r="H130" i="24"/>
  <c r="I130" i="24" s="1"/>
  <c r="E130" i="24"/>
  <c r="N129" i="24"/>
  <c r="K129" i="24"/>
  <c r="H129" i="24"/>
  <c r="E129" i="24"/>
  <c r="N128" i="24"/>
  <c r="K128" i="24"/>
  <c r="H128" i="24"/>
  <c r="I128" i="24" s="1"/>
  <c r="E128" i="24"/>
  <c r="N127" i="24"/>
  <c r="K127" i="24"/>
  <c r="H127" i="24"/>
  <c r="E127" i="24"/>
  <c r="N126" i="24"/>
  <c r="K126" i="24"/>
  <c r="H126" i="24"/>
  <c r="F126" i="24"/>
  <c r="E126" i="24"/>
  <c r="N125" i="24"/>
  <c r="K125" i="24"/>
  <c r="H125" i="24"/>
  <c r="E125" i="24"/>
  <c r="M123" i="24"/>
  <c r="J123" i="24"/>
  <c r="G123" i="24"/>
  <c r="D123" i="24"/>
  <c r="B123" i="24"/>
  <c r="M122" i="24"/>
  <c r="G122" i="24"/>
  <c r="B118" i="24"/>
  <c r="I113" i="24" s="1"/>
  <c r="N117" i="24"/>
  <c r="O117" i="24" s="1"/>
  <c r="L117" i="24"/>
  <c r="K117" i="24"/>
  <c r="H117" i="24"/>
  <c r="I117" i="24" s="1"/>
  <c r="F117" i="24"/>
  <c r="E117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E115" i="24"/>
  <c r="F115" i="24" s="1"/>
  <c r="N114" i="24"/>
  <c r="O114" i="24" s="1"/>
  <c r="K114" i="24"/>
  <c r="H114" i="24"/>
  <c r="I114" i="24" s="1"/>
  <c r="F114" i="24"/>
  <c r="E114" i="24"/>
  <c r="N113" i="24"/>
  <c r="O113" i="24" s="1"/>
  <c r="K113" i="24"/>
  <c r="L113" i="24" s="1"/>
  <c r="H113" i="24"/>
  <c r="F113" i="24"/>
  <c r="E113" i="24"/>
  <c r="N112" i="24"/>
  <c r="K112" i="24"/>
  <c r="L112" i="24" s="1"/>
  <c r="I112" i="24"/>
  <c r="H112" i="24"/>
  <c r="E112" i="24"/>
  <c r="F112" i="24" s="1"/>
  <c r="N111" i="24"/>
  <c r="O111" i="24" s="1"/>
  <c r="K111" i="24"/>
  <c r="H111" i="24"/>
  <c r="I111" i="24" s="1"/>
  <c r="F111" i="24"/>
  <c r="E111" i="24"/>
  <c r="N110" i="24"/>
  <c r="O110" i="24" s="1"/>
  <c r="K110" i="24"/>
  <c r="L110" i="24" s="1"/>
  <c r="I110" i="24"/>
  <c r="H110" i="24"/>
  <c r="E110" i="24"/>
  <c r="F110" i="24" s="1"/>
  <c r="O109" i="24"/>
  <c r="N109" i="24"/>
  <c r="K109" i="24"/>
  <c r="L109" i="24" s="1"/>
  <c r="I109" i="24"/>
  <c r="H109" i="24"/>
  <c r="E109" i="24"/>
  <c r="O108" i="24"/>
  <c r="N108" i="24"/>
  <c r="K108" i="24"/>
  <c r="H108" i="24"/>
  <c r="I108" i="24" s="1"/>
  <c r="F108" i="24"/>
  <c r="E108" i="24"/>
  <c r="N107" i="24"/>
  <c r="O107" i="24" s="1"/>
  <c r="K107" i="24"/>
  <c r="L107" i="24" s="1"/>
  <c r="I107" i="24"/>
  <c r="H107" i="24"/>
  <c r="E107" i="24"/>
  <c r="F107" i="24" s="1"/>
  <c r="N106" i="24"/>
  <c r="O106" i="24" s="1"/>
  <c r="K106" i="24"/>
  <c r="H106" i="24"/>
  <c r="I106" i="24" s="1"/>
  <c r="F106" i="24"/>
  <c r="E106" i="24"/>
  <c r="N105" i="24"/>
  <c r="O105" i="24" s="1"/>
  <c r="K105" i="24"/>
  <c r="L105" i="24" s="1"/>
  <c r="H105" i="24"/>
  <c r="E105" i="24"/>
  <c r="F105" i="24" s="1"/>
  <c r="N104" i="24"/>
  <c r="O104" i="24" s="1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E103" i="24"/>
  <c r="O102" i="24"/>
  <c r="N102" i="24"/>
  <c r="K102" i="24"/>
  <c r="H102" i="24"/>
  <c r="I102" i="24" s="1"/>
  <c r="F102" i="24"/>
  <c r="E102" i="24"/>
  <c r="N101" i="24"/>
  <c r="K101" i="24"/>
  <c r="L101" i="24" s="1"/>
  <c r="H101" i="24"/>
  <c r="I101" i="24" s="1"/>
  <c r="F101" i="24"/>
  <c r="E101" i="24"/>
  <c r="N100" i="24"/>
  <c r="O100" i="24" s="1"/>
  <c r="L100" i="24"/>
  <c r="K100" i="24"/>
  <c r="H100" i="24"/>
  <c r="I100" i="24" s="1"/>
  <c r="F100" i="24"/>
  <c r="E100" i="24"/>
  <c r="N99" i="24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O89" i="24" s="1"/>
  <c r="N90" i="24"/>
  <c r="K90" i="24"/>
  <c r="H90" i="24"/>
  <c r="E90" i="24"/>
  <c r="F90" i="24" s="1"/>
  <c r="N89" i="24"/>
  <c r="K89" i="24"/>
  <c r="H89" i="24"/>
  <c r="I89" i="24" s="1"/>
  <c r="E89" i="24"/>
  <c r="N88" i="24"/>
  <c r="K88" i="24"/>
  <c r="L88" i="24" s="1"/>
  <c r="H88" i="24"/>
  <c r="E88" i="24"/>
  <c r="N87" i="24"/>
  <c r="O87" i="24" s="1"/>
  <c r="K87" i="24"/>
  <c r="H87" i="24"/>
  <c r="E87" i="24"/>
  <c r="F87" i="24" s="1"/>
  <c r="N86" i="24"/>
  <c r="K86" i="24"/>
  <c r="H86" i="24"/>
  <c r="I86" i="24" s="1"/>
  <c r="E86" i="24"/>
  <c r="N85" i="24"/>
  <c r="K85" i="24"/>
  <c r="H85" i="24"/>
  <c r="E85" i="24"/>
  <c r="N84" i="24"/>
  <c r="K84" i="24"/>
  <c r="H84" i="24"/>
  <c r="E84" i="24"/>
  <c r="F84" i="24" s="1"/>
  <c r="N83" i="24"/>
  <c r="K83" i="24"/>
  <c r="H83" i="24"/>
  <c r="E83" i="24"/>
  <c r="F83" i="24" s="1"/>
  <c r="N82" i="24"/>
  <c r="K82" i="24"/>
  <c r="H82" i="24"/>
  <c r="E82" i="24"/>
  <c r="F82" i="24" s="1"/>
  <c r="N81" i="24"/>
  <c r="K81" i="24"/>
  <c r="H81" i="24"/>
  <c r="I81" i="24" s="1"/>
  <c r="E81" i="24"/>
  <c r="N80" i="24"/>
  <c r="K80" i="24"/>
  <c r="L80" i="24" s="1"/>
  <c r="H80" i="24"/>
  <c r="E80" i="24"/>
  <c r="N79" i="24"/>
  <c r="O79" i="24" s="1"/>
  <c r="K79" i="24"/>
  <c r="H79" i="24"/>
  <c r="E79" i="24"/>
  <c r="O78" i="24"/>
  <c r="N78" i="24"/>
  <c r="K78" i="24"/>
  <c r="H78" i="24"/>
  <c r="I78" i="24" s="1"/>
  <c r="E78" i="24"/>
  <c r="N77" i="24"/>
  <c r="K77" i="24"/>
  <c r="H77" i="24"/>
  <c r="I77" i="24" s="1"/>
  <c r="E77" i="24"/>
  <c r="N76" i="24"/>
  <c r="K76" i="24"/>
  <c r="H76" i="24"/>
  <c r="E76" i="24"/>
  <c r="N75" i="24"/>
  <c r="O75" i="24" s="1"/>
  <c r="K75" i="24"/>
  <c r="H75" i="24"/>
  <c r="E75" i="24"/>
  <c r="N74" i="24"/>
  <c r="O74" i="24" s="1"/>
  <c r="K74" i="24"/>
  <c r="H74" i="24"/>
  <c r="E74" i="24"/>
  <c r="O73" i="24"/>
  <c r="N73" i="24"/>
  <c r="K73" i="24"/>
  <c r="H73" i="24"/>
  <c r="E73" i="24"/>
  <c r="F73" i="24" s="1"/>
  <c r="N72" i="24"/>
  <c r="K72" i="24"/>
  <c r="I72" i="24"/>
  <c r="H72" i="24"/>
  <c r="E72" i="24"/>
  <c r="N71" i="24"/>
  <c r="L71" i="24"/>
  <c r="K71" i="24"/>
  <c r="K18" i="24" s="1"/>
  <c r="H71" i="24"/>
  <c r="E71" i="24"/>
  <c r="M69" i="24"/>
  <c r="J69" i="24"/>
  <c r="G69" i="24"/>
  <c r="D69" i="24"/>
  <c r="B69" i="24"/>
  <c r="M68" i="24"/>
  <c r="G68" i="24"/>
  <c r="B64" i="24"/>
  <c r="O63" i="24"/>
  <c r="N63" i="24"/>
  <c r="K63" i="24"/>
  <c r="H63" i="24"/>
  <c r="I63" i="24" s="1"/>
  <c r="E63" i="24"/>
  <c r="O62" i="24"/>
  <c r="N62" i="24"/>
  <c r="K62" i="24"/>
  <c r="L62" i="24" s="1"/>
  <c r="H62" i="24"/>
  <c r="E62" i="24"/>
  <c r="N61" i="24"/>
  <c r="O61" i="24" s="1"/>
  <c r="K61" i="24"/>
  <c r="H61" i="24"/>
  <c r="E61" i="24"/>
  <c r="O60" i="24"/>
  <c r="N60" i="24"/>
  <c r="K60" i="24"/>
  <c r="H60" i="24"/>
  <c r="E60" i="24"/>
  <c r="F60" i="24" s="1"/>
  <c r="N59" i="24"/>
  <c r="K59" i="24"/>
  <c r="H59" i="24"/>
  <c r="I59" i="24" s="1"/>
  <c r="E59" i="24"/>
  <c r="N58" i="24"/>
  <c r="K58" i="24"/>
  <c r="L58" i="24" s="1"/>
  <c r="L22" i="24" s="1"/>
  <c r="H58" i="24"/>
  <c r="E58" i="24"/>
  <c r="N57" i="24"/>
  <c r="O57" i="24" s="1"/>
  <c r="K57" i="24"/>
  <c r="H57" i="24"/>
  <c r="E57" i="24"/>
  <c r="N56" i="24"/>
  <c r="N17" i="24" s="1"/>
  <c r="K56" i="24"/>
  <c r="H56" i="24"/>
  <c r="H17" i="24" s="1"/>
  <c r="E56" i="24"/>
  <c r="F56" i="24" s="1"/>
  <c r="F17" i="24" s="1"/>
  <c r="N55" i="24"/>
  <c r="K55" i="24"/>
  <c r="H55" i="24"/>
  <c r="I55" i="24" s="1"/>
  <c r="E55" i="24"/>
  <c r="N54" i="24"/>
  <c r="O54" i="24" s="1"/>
  <c r="L54" i="24"/>
  <c r="K54" i="24"/>
  <c r="H54" i="24"/>
  <c r="E54" i="24"/>
  <c r="F54" i="24" s="1"/>
  <c r="O53" i="24"/>
  <c r="N53" i="24"/>
  <c r="K53" i="24"/>
  <c r="I53" i="24"/>
  <c r="H53" i="24"/>
  <c r="E53" i="24"/>
  <c r="N52" i="24"/>
  <c r="O52" i="24" s="1"/>
  <c r="K52" i="24"/>
  <c r="L52" i="24" s="1"/>
  <c r="H52" i="24"/>
  <c r="E52" i="24"/>
  <c r="N51" i="24"/>
  <c r="O51" i="24" s="1"/>
  <c r="K51" i="24"/>
  <c r="H51" i="24"/>
  <c r="E51" i="24"/>
  <c r="F51" i="24" s="1"/>
  <c r="O50" i="24"/>
  <c r="N50" i="24"/>
  <c r="K50" i="24"/>
  <c r="H50" i="24"/>
  <c r="I50" i="24" s="1"/>
  <c r="E50" i="24"/>
  <c r="N49" i="24"/>
  <c r="K49" i="24"/>
  <c r="H49" i="24"/>
  <c r="E49" i="24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N45" i="24"/>
  <c r="O45" i="24" s="1"/>
  <c r="K45" i="24"/>
  <c r="H45" i="24"/>
  <c r="E45" i="24"/>
  <c r="F45" i="24" s="1"/>
  <c r="O44" i="24"/>
  <c r="N44" i="24"/>
  <c r="K44" i="24"/>
  <c r="H44" i="24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J22" i="24"/>
  <c r="H22" i="24"/>
  <c r="G22" i="24"/>
  <c r="D22" i="24"/>
  <c r="C22" i="24"/>
  <c r="B22" i="24"/>
  <c r="N21" i="24"/>
  <c r="M21" i="24"/>
  <c r="J21" i="24"/>
  <c r="H21" i="24"/>
  <c r="G21" i="24"/>
  <c r="E21" i="24"/>
  <c r="D21" i="24"/>
  <c r="C21" i="24"/>
  <c r="B21" i="24"/>
  <c r="M20" i="24"/>
  <c r="K20" i="24"/>
  <c r="J20" i="24"/>
  <c r="H20" i="24"/>
  <c r="G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45" l="1"/>
  <c r="L172" i="45"/>
  <c r="L135" i="45"/>
  <c r="L22" i="45" s="1"/>
  <c r="K145" i="45"/>
  <c r="L125" i="45"/>
  <c r="L145" i="45" s="1"/>
  <c r="K31" i="45"/>
  <c r="K32" i="45"/>
  <c r="L44" i="45"/>
  <c r="L52" i="45"/>
  <c r="L26" i="45" s="1"/>
  <c r="I152" i="45"/>
  <c r="I172" i="45" s="1"/>
  <c r="I125" i="45"/>
  <c r="I145" i="45" s="1"/>
  <c r="I47" i="45"/>
  <c r="I29" i="45" s="1"/>
  <c r="I55" i="45"/>
  <c r="I24" i="45" s="1"/>
  <c r="I59" i="45"/>
  <c r="I30" i="45" s="1"/>
  <c r="I35" i="45"/>
  <c r="E25" i="45"/>
  <c r="E33" i="45"/>
  <c r="E64" i="45"/>
  <c r="E23" i="45"/>
  <c r="E34" i="45"/>
  <c r="F44" i="45"/>
  <c r="N199" i="44"/>
  <c r="O179" i="44"/>
  <c r="O199" i="44" s="1"/>
  <c r="G9" i="44" s="1"/>
  <c r="O152" i="44"/>
  <c r="O172" i="44" s="1"/>
  <c r="N145" i="44"/>
  <c r="O125" i="44"/>
  <c r="O145" i="44" s="1"/>
  <c r="N118" i="44"/>
  <c r="O118" i="44"/>
  <c r="O91" i="44"/>
  <c r="N91" i="44"/>
  <c r="O64" i="44"/>
  <c r="N64" i="44"/>
  <c r="F199" i="45"/>
  <c r="G9" i="45" s="1"/>
  <c r="O91" i="45"/>
  <c r="H37" i="45"/>
  <c r="O37" i="45"/>
  <c r="N37" i="45"/>
  <c r="G3" i="45"/>
  <c r="G7" i="45"/>
  <c r="K199" i="44"/>
  <c r="L179" i="44"/>
  <c r="K172" i="44"/>
  <c r="L152" i="44"/>
  <c r="L172" i="44" s="1"/>
  <c r="K145" i="44"/>
  <c r="L125" i="44"/>
  <c r="L145" i="44" s="1"/>
  <c r="L98" i="44"/>
  <c r="L118" i="44" s="1"/>
  <c r="K91" i="44"/>
  <c r="L71" i="44"/>
  <c r="L91" i="44" s="1"/>
  <c r="L64" i="44"/>
  <c r="K64" i="44"/>
  <c r="I179" i="44"/>
  <c r="I199" i="44" s="1"/>
  <c r="I152" i="44"/>
  <c r="I172" i="44" s="1"/>
  <c r="I145" i="44"/>
  <c r="H118" i="44"/>
  <c r="I98" i="44"/>
  <c r="I118" i="44" s="1"/>
  <c r="G3" i="44" s="1"/>
  <c r="H91" i="44"/>
  <c r="I71" i="44"/>
  <c r="I91" i="44" s="1"/>
  <c r="I50" i="44"/>
  <c r="I22" i="44" s="1"/>
  <c r="I58" i="44"/>
  <c r="I30" i="44" s="1"/>
  <c r="H21" i="44"/>
  <c r="H29" i="44"/>
  <c r="H64" i="44"/>
  <c r="I44" i="44"/>
  <c r="I64" i="44" s="1"/>
  <c r="F199" i="44"/>
  <c r="F125" i="44"/>
  <c r="F145" i="44" s="1"/>
  <c r="F98" i="44"/>
  <c r="F118" i="44" s="1"/>
  <c r="F71" i="44"/>
  <c r="F44" i="44"/>
  <c r="F46" i="44"/>
  <c r="F18" i="44" s="1"/>
  <c r="F48" i="44"/>
  <c r="F20" i="44" s="1"/>
  <c r="F50" i="44"/>
  <c r="F22" i="44" s="1"/>
  <c r="F52" i="44"/>
  <c r="F24" i="44" s="1"/>
  <c r="F54" i="44"/>
  <c r="F26" i="44" s="1"/>
  <c r="F56" i="44"/>
  <c r="F28" i="44" s="1"/>
  <c r="F58" i="44"/>
  <c r="F30" i="44" s="1"/>
  <c r="F60" i="44"/>
  <c r="F32" i="44" s="1"/>
  <c r="F62" i="44"/>
  <c r="F34" i="44" s="1"/>
  <c r="O199" i="43"/>
  <c r="N199" i="43"/>
  <c r="O152" i="43"/>
  <c r="O172" i="43" s="1"/>
  <c r="N145" i="43"/>
  <c r="O125" i="43"/>
  <c r="O145" i="43" s="1"/>
  <c r="N118" i="43"/>
  <c r="O98" i="43"/>
  <c r="O118" i="43" s="1"/>
  <c r="N91" i="43"/>
  <c r="O71" i="43"/>
  <c r="O91" i="43" s="1"/>
  <c r="O64" i="43"/>
  <c r="N64" i="43"/>
  <c r="L199" i="44"/>
  <c r="K37" i="44"/>
  <c r="O37" i="44"/>
  <c r="F91" i="44"/>
  <c r="G7" i="44" s="1"/>
  <c r="L37" i="44"/>
  <c r="N37" i="44"/>
  <c r="E37" i="44"/>
  <c r="K199" i="43"/>
  <c r="L179" i="43"/>
  <c r="L199" i="43" s="1"/>
  <c r="L152" i="43"/>
  <c r="L172" i="43" s="1"/>
  <c r="K145" i="43"/>
  <c r="L145" i="43"/>
  <c r="L98" i="43"/>
  <c r="L118" i="43" s="1"/>
  <c r="L71" i="43"/>
  <c r="L91" i="43" s="1"/>
  <c r="K64" i="43"/>
  <c r="L64" i="43"/>
  <c r="I179" i="43"/>
  <c r="H172" i="43"/>
  <c r="I172" i="43"/>
  <c r="I125" i="43"/>
  <c r="I145" i="43" s="1"/>
  <c r="I98" i="43"/>
  <c r="I118" i="43" s="1"/>
  <c r="H91" i="43"/>
  <c r="I71" i="43"/>
  <c r="I91" i="43" s="1"/>
  <c r="G7" i="43" s="1"/>
  <c r="I44" i="43"/>
  <c r="I64" i="43" s="1"/>
  <c r="F172" i="43"/>
  <c r="F125" i="43"/>
  <c r="F145" i="43" s="1"/>
  <c r="F98" i="43"/>
  <c r="F118" i="43" s="1"/>
  <c r="F71" i="43"/>
  <c r="F91" i="43" s="1"/>
  <c r="F44" i="43"/>
  <c r="F64" i="43" s="1"/>
  <c r="N199" i="42"/>
  <c r="O179" i="42"/>
  <c r="O199" i="42" s="1"/>
  <c r="O152" i="42"/>
  <c r="O172" i="42" s="1"/>
  <c r="O145" i="42"/>
  <c r="N145" i="42"/>
  <c r="N118" i="42"/>
  <c r="O98" i="42"/>
  <c r="O118" i="42" s="1"/>
  <c r="O88" i="42"/>
  <c r="O34" i="42" s="1"/>
  <c r="N91" i="42"/>
  <c r="O71" i="42"/>
  <c r="N64" i="42"/>
  <c r="O44" i="42"/>
  <c r="O64" i="42" s="1"/>
  <c r="I199" i="43"/>
  <c r="H37" i="43"/>
  <c r="L37" i="43"/>
  <c r="E37" i="43"/>
  <c r="I37" i="43"/>
  <c r="F37" i="43"/>
  <c r="N37" i="43"/>
  <c r="K37" i="43"/>
  <c r="O37" i="43"/>
  <c r="G5" i="43"/>
  <c r="G9" i="43"/>
  <c r="K199" i="42"/>
  <c r="L179" i="42"/>
  <c r="L199" i="42" s="1"/>
  <c r="K172" i="42"/>
  <c r="L172" i="42"/>
  <c r="K145" i="42"/>
  <c r="L145" i="42"/>
  <c r="L98" i="42"/>
  <c r="L118" i="42" s="1"/>
  <c r="G3" i="42" s="1"/>
  <c r="K91" i="42"/>
  <c r="L71" i="42"/>
  <c r="K64" i="42"/>
  <c r="L44" i="42"/>
  <c r="L64" i="42" s="1"/>
  <c r="I179" i="42"/>
  <c r="I199" i="42" s="1"/>
  <c r="H172" i="42"/>
  <c r="H145" i="42"/>
  <c r="I118" i="42"/>
  <c r="H118" i="42"/>
  <c r="I85" i="42"/>
  <c r="I31" i="42" s="1"/>
  <c r="I89" i="42"/>
  <c r="I35" i="42" s="1"/>
  <c r="H91" i="42"/>
  <c r="I71" i="42"/>
  <c r="H64" i="42"/>
  <c r="I64" i="42"/>
  <c r="F152" i="42"/>
  <c r="F172" i="42" s="1"/>
  <c r="F125" i="42"/>
  <c r="F145" i="42" s="1"/>
  <c r="F98" i="42"/>
  <c r="F118" i="42" s="1"/>
  <c r="F71" i="42"/>
  <c r="F88" i="42"/>
  <c r="F34" i="42" s="1"/>
  <c r="F90" i="42"/>
  <c r="F36" i="42" s="1"/>
  <c r="F44" i="42"/>
  <c r="F64" i="42" s="1"/>
  <c r="N199" i="41"/>
  <c r="O179" i="41"/>
  <c r="O199" i="41" s="1"/>
  <c r="O172" i="41"/>
  <c r="N172" i="41"/>
  <c r="N29" i="41"/>
  <c r="N34" i="41"/>
  <c r="O103" i="41"/>
  <c r="O22" i="41" s="1"/>
  <c r="N118" i="41"/>
  <c r="N91" i="41"/>
  <c r="O91" i="41"/>
  <c r="O44" i="41"/>
  <c r="F199" i="42"/>
  <c r="N37" i="42"/>
  <c r="K37" i="42"/>
  <c r="E37" i="42"/>
  <c r="H37" i="42"/>
  <c r="G5" i="42"/>
  <c r="G9" i="42"/>
  <c r="K199" i="41"/>
  <c r="L179" i="41"/>
  <c r="L199" i="41" s="1"/>
  <c r="L152" i="41"/>
  <c r="L172" i="41" s="1"/>
  <c r="L98" i="41"/>
  <c r="L106" i="41"/>
  <c r="L36" i="41" s="1"/>
  <c r="L71" i="41"/>
  <c r="L44" i="41"/>
  <c r="I179" i="41"/>
  <c r="I199" i="41" s="1"/>
  <c r="I152" i="41"/>
  <c r="I172" i="41" s="1"/>
  <c r="I98" i="41"/>
  <c r="I115" i="41"/>
  <c r="I34" i="41" s="1"/>
  <c r="I71" i="41"/>
  <c r="I44" i="41"/>
  <c r="N199" i="40"/>
  <c r="O179" i="40"/>
  <c r="O145" i="40"/>
  <c r="E37" i="41"/>
  <c r="F37" i="41"/>
  <c r="K37" i="41"/>
  <c r="H37" i="41"/>
  <c r="G9" i="41"/>
  <c r="N20" i="24"/>
  <c r="K21" i="24"/>
  <c r="H64" i="24"/>
  <c r="I58" i="24"/>
  <c r="I22" i="24" s="1"/>
  <c r="E91" i="24"/>
  <c r="N91" i="24"/>
  <c r="L72" i="24"/>
  <c r="I73" i="24"/>
  <c r="F74" i="24"/>
  <c r="F75" i="24"/>
  <c r="F76" i="24"/>
  <c r="L76" i="24"/>
  <c r="L77" i="24"/>
  <c r="F79" i="24"/>
  <c r="F80" i="24"/>
  <c r="L81" i="24"/>
  <c r="I82" i="24"/>
  <c r="I83" i="24"/>
  <c r="O84" i="24"/>
  <c r="L85" i="24"/>
  <c r="L86" i="24"/>
  <c r="I87" i="24"/>
  <c r="F88" i="24"/>
  <c r="L89" i="24"/>
  <c r="I90" i="24"/>
  <c r="F98" i="24"/>
  <c r="E145" i="24"/>
  <c r="I126" i="24"/>
  <c r="F127" i="24"/>
  <c r="O127" i="24"/>
  <c r="F129" i="24"/>
  <c r="O129" i="24"/>
  <c r="L130" i="24"/>
  <c r="I131" i="24"/>
  <c r="L132" i="24"/>
  <c r="F133" i="24"/>
  <c r="I135" i="24"/>
  <c r="F136" i="24"/>
  <c r="I137" i="24"/>
  <c r="F138" i="24"/>
  <c r="O138" i="24"/>
  <c r="L139" i="24"/>
  <c r="I140" i="24"/>
  <c r="I142" i="24"/>
  <c r="F143" i="24"/>
  <c r="O143" i="24"/>
  <c r="F152" i="24"/>
  <c r="F20" i="24" s="1"/>
  <c r="L180" i="24"/>
  <c r="L185" i="24"/>
  <c r="I186" i="24"/>
  <c r="I187" i="24"/>
  <c r="O188" i="24"/>
  <c r="O189" i="24"/>
  <c r="F191" i="24"/>
  <c r="O191" i="24"/>
  <c r="O192" i="24"/>
  <c r="F195" i="24"/>
  <c r="O196" i="24"/>
  <c r="H20" i="25"/>
  <c r="N21" i="25"/>
  <c r="E64" i="25"/>
  <c r="K64" i="25"/>
  <c r="F55" i="25"/>
  <c r="F17" i="25" s="1"/>
  <c r="K91" i="25"/>
  <c r="F72" i="25"/>
  <c r="O72" i="25"/>
  <c r="F74" i="25"/>
  <c r="L74" i="25"/>
  <c r="I75" i="25"/>
  <c r="L76" i="25"/>
  <c r="I77" i="25"/>
  <c r="F79" i="25"/>
  <c r="O79" i="25"/>
  <c r="F81" i="25"/>
  <c r="O81" i="25"/>
  <c r="I82" i="25"/>
  <c r="L83" i="25"/>
  <c r="L18" i="25" s="1"/>
  <c r="I84" i="25"/>
  <c r="L85" i="25"/>
  <c r="L20" i="25" s="1"/>
  <c r="O86" i="25"/>
  <c r="F88" i="25"/>
  <c r="O88" i="25"/>
  <c r="F90" i="25"/>
  <c r="L90" i="25"/>
  <c r="O98" i="25"/>
  <c r="L100" i="25"/>
  <c r="F101" i="25"/>
  <c r="L101" i="25"/>
  <c r="F102" i="25"/>
  <c r="L102" i="25"/>
  <c r="F103" i="25"/>
  <c r="I104" i="25"/>
  <c r="O104" i="25"/>
  <c r="L106" i="25"/>
  <c r="F107" i="25"/>
  <c r="L107" i="25"/>
  <c r="F108" i="25"/>
  <c r="L108" i="25"/>
  <c r="F109" i="25"/>
  <c r="L109" i="25"/>
  <c r="F110" i="25"/>
  <c r="L110" i="25"/>
  <c r="F111" i="25"/>
  <c r="L111" i="25"/>
  <c r="F112" i="25"/>
  <c r="L112" i="25"/>
  <c r="F113" i="25"/>
  <c r="L113" i="25"/>
  <c r="F114" i="25"/>
  <c r="I115" i="25"/>
  <c r="O115" i="25"/>
  <c r="L117" i="25"/>
  <c r="F125" i="25"/>
  <c r="N145" i="25"/>
  <c r="I126" i="25"/>
  <c r="O126" i="25"/>
  <c r="L128" i="25"/>
  <c r="F129" i="25"/>
  <c r="I130" i="25"/>
  <c r="O130" i="25"/>
  <c r="L132" i="25"/>
  <c r="F133" i="25"/>
  <c r="I134" i="25"/>
  <c r="O134" i="25"/>
  <c r="L136" i="25"/>
  <c r="F137" i="25"/>
  <c r="I138" i="25"/>
  <c r="O138" i="25"/>
  <c r="L140" i="25"/>
  <c r="F141" i="25"/>
  <c r="F22" i="25" s="1"/>
  <c r="I142" i="25"/>
  <c r="O142" i="25"/>
  <c r="L144" i="25"/>
  <c r="F152" i="25"/>
  <c r="N172" i="25"/>
  <c r="F154" i="25"/>
  <c r="O154" i="25"/>
  <c r="I155" i="25"/>
  <c r="L156" i="25"/>
  <c r="I157" i="25"/>
  <c r="I21" i="25" s="1"/>
  <c r="L158" i="25"/>
  <c r="O159" i="25"/>
  <c r="F161" i="25"/>
  <c r="O161" i="25"/>
  <c r="F163" i="25"/>
  <c r="L163" i="25"/>
  <c r="I164" i="25"/>
  <c r="L165" i="25"/>
  <c r="I166" i="25"/>
  <c r="F168" i="25"/>
  <c r="O168" i="25"/>
  <c r="F170" i="25"/>
  <c r="F19" i="25" s="1"/>
  <c r="O170" i="25"/>
  <c r="O19" i="25" s="1"/>
  <c r="F179" i="25"/>
  <c r="N199" i="25"/>
  <c r="I180" i="25"/>
  <c r="L181" i="25"/>
  <c r="L199" i="25" s="1"/>
  <c r="I182" i="25"/>
  <c r="F183" i="25"/>
  <c r="O183" i="25"/>
  <c r="O186" i="25"/>
  <c r="F188" i="25"/>
  <c r="L188" i="25"/>
  <c r="I189" i="25"/>
  <c r="F190" i="25"/>
  <c r="O190" i="25"/>
  <c r="O193" i="25"/>
  <c r="F195" i="25"/>
  <c r="L196" i="25"/>
  <c r="O197" i="25"/>
  <c r="L198" i="25"/>
  <c r="I144" i="24"/>
  <c r="E20" i="24"/>
  <c r="K22" i="24"/>
  <c r="F49" i="24"/>
  <c r="O49" i="24"/>
  <c r="L50" i="24"/>
  <c r="I51" i="24"/>
  <c r="F55" i="24"/>
  <c r="O55" i="24"/>
  <c r="L56" i="24"/>
  <c r="L17" i="24" s="1"/>
  <c r="I57" i="24"/>
  <c r="F58" i="24"/>
  <c r="F22" i="24" s="1"/>
  <c r="O58" i="24"/>
  <c r="O22" i="24" s="1"/>
  <c r="O59" i="24"/>
  <c r="I61" i="24"/>
  <c r="F62" i="24"/>
  <c r="H91" i="24"/>
  <c r="F72" i="24"/>
  <c r="L73" i="24"/>
  <c r="I74" i="24"/>
  <c r="I75" i="24"/>
  <c r="O76" i="24"/>
  <c r="O77" i="24"/>
  <c r="L78" i="24"/>
  <c r="I79" i="24"/>
  <c r="O80" i="24"/>
  <c r="L82" i="24"/>
  <c r="L83" i="24"/>
  <c r="I84" i="24"/>
  <c r="F85" i="24"/>
  <c r="O85" i="24"/>
  <c r="O88" i="24"/>
  <c r="L90" i="24"/>
  <c r="H118" i="24"/>
  <c r="O99" i="24"/>
  <c r="O101" i="24"/>
  <c r="L102" i="24"/>
  <c r="F103" i="24"/>
  <c r="L104" i="24"/>
  <c r="I105" i="24"/>
  <c r="L106" i="24"/>
  <c r="L108" i="24"/>
  <c r="F109" i="24"/>
  <c r="L111" i="24"/>
  <c r="O112" i="24"/>
  <c r="L114" i="24"/>
  <c r="I115" i="24"/>
  <c r="O116" i="24"/>
  <c r="F125" i="24"/>
  <c r="O125" i="24"/>
  <c r="L126" i="24"/>
  <c r="I127" i="24"/>
  <c r="L128" i="24"/>
  <c r="I129" i="24"/>
  <c r="O130" i="24"/>
  <c r="L131" i="24"/>
  <c r="F132" i="24"/>
  <c r="I133" i="24"/>
  <c r="F134" i="24"/>
  <c r="O134" i="24"/>
  <c r="L135" i="24"/>
  <c r="I136" i="24"/>
  <c r="O136" i="24"/>
  <c r="L137" i="24"/>
  <c r="I138" i="24"/>
  <c r="O139" i="24"/>
  <c r="F141" i="24"/>
  <c r="O141" i="24"/>
  <c r="L142" i="24"/>
  <c r="I143" i="24"/>
  <c r="L144" i="24"/>
  <c r="H172" i="24"/>
  <c r="F166" i="24"/>
  <c r="E199" i="24"/>
  <c r="N199" i="24"/>
  <c r="O180" i="24"/>
  <c r="I182" i="24"/>
  <c r="F184" i="24"/>
  <c r="O184" i="24"/>
  <c r="O185" i="24"/>
  <c r="L187" i="24"/>
  <c r="F188" i="24"/>
  <c r="L190" i="24"/>
  <c r="I191" i="24"/>
  <c r="O193" i="24"/>
  <c r="I196" i="24"/>
  <c r="O197" i="24"/>
  <c r="O198" i="24"/>
  <c r="F44" i="25"/>
  <c r="L44" i="25"/>
  <c r="L64" i="25" s="1"/>
  <c r="E91" i="25"/>
  <c r="L71" i="25"/>
  <c r="I72" i="25"/>
  <c r="L73" i="25"/>
  <c r="O74" i="25"/>
  <c r="F76" i="25"/>
  <c r="O76" i="25"/>
  <c r="F78" i="25"/>
  <c r="L78" i="25"/>
  <c r="I79" i="25"/>
  <c r="L80" i="25"/>
  <c r="I81" i="25"/>
  <c r="F83" i="25"/>
  <c r="F18" i="25" s="1"/>
  <c r="O83" i="25"/>
  <c r="O18" i="25" s="1"/>
  <c r="F85" i="25"/>
  <c r="F20" i="25" s="1"/>
  <c r="O85" i="25"/>
  <c r="O20" i="25" s="1"/>
  <c r="I86" i="25"/>
  <c r="L87" i="25"/>
  <c r="I88" i="25"/>
  <c r="O90" i="25"/>
  <c r="K118" i="25"/>
  <c r="L99" i="25"/>
  <c r="F100" i="25"/>
  <c r="I103" i="25"/>
  <c r="O103" i="25"/>
  <c r="L105" i="25"/>
  <c r="F106" i="25"/>
  <c r="I114" i="25"/>
  <c r="O114" i="25"/>
  <c r="L116" i="25"/>
  <c r="F117" i="25"/>
  <c r="H145" i="25"/>
  <c r="O125" i="25"/>
  <c r="L127" i="25"/>
  <c r="F128" i="25"/>
  <c r="I129" i="25"/>
  <c r="O129" i="25"/>
  <c r="L131" i="25"/>
  <c r="F132" i="25"/>
  <c r="I133" i="25"/>
  <c r="O133" i="25"/>
  <c r="L135" i="25"/>
  <c r="F136" i="25"/>
  <c r="I137" i="25"/>
  <c r="O137" i="25"/>
  <c r="L139" i="25"/>
  <c r="F140" i="25"/>
  <c r="I141" i="25"/>
  <c r="I22" i="25" s="1"/>
  <c r="O141" i="25"/>
  <c r="O22" i="25" s="1"/>
  <c r="L143" i="25"/>
  <c r="F144" i="25"/>
  <c r="L153" i="25"/>
  <c r="L172" i="25" s="1"/>
  <c r="I154" i="25"/>
  <c r="F156" i="25"/>
  <c r="O156" i="25"/>
  <c r="F158" i="25"/>
  <c r="O158" i="25"/>
  <c r="I159" i="25"/>
  <c r="L160" i="25"/>
  <c r="I161" i="25"/>
  <c r="L162" i="25"/>
  <c r="O163" i="25"/>
  <c r="F165" i="25"/>
  <c r="O165" i="25"/>
  <c r="F167" i="25"/>
  <c r="L167" i="25"/>
  <c r="I168" i="25"/>
  <c r="L169" i="25"/>
  <c r="I170" i="25"/>
  <c r="I19" i="25" s="1"/>
  <c r="L171" i="25"/>
  <c r="F181" i="25"/>
  <c r="O181" i="25"/>
  <c r="O184" i="25"/>
  <c r="F186" i="25"/>
  <c r="L187" i="25"/>
  <c r="O188" i="25"/>
  <c r="O191" i="25"/>
  <c r="F193" i="25"/>
  <c r="L194" i="25"/>
  <c r="I195" i="25"/>
  <c r="F196" i="25"/>
  <c r="O196" i="25"/>
  <c r="O72" i="24"/>
  <c r="L74" i="24"/>
  <c r="L75" i="24"/>
  <c r="I76" i="24"/>
  <c r="F77" i="24"/>
  <c r="F78" i="24"/>
  <c r="L79" i="24"/>
  <c r="I80" i="24"/>
  <c r="F81" i="24"/>
  <c r="O81" i="24"/>
  <c r="O82" i="24"/>
  <c r="O83" i="24"/>
  <c r="L84" i="24"/>
  <c r="I85" i="24"/>
  <c r="F86" i="24"/>
  <c r="O86" i="24"/>
  <c r="L87" i="24"/>
  <c r="I88" i="24"/>
  <c r="F89" i="24"/>
  <c r="O90" i="24"/>
  <c r="H145" i="24"/>
  <c r="O126" i="24"/>
  <c r="L127" i="24"/>
  <c r="F128" i="24"/>
  <c r="O128" i="24"/>
  <c r="L129" i="24"/>
  <c r="F130" i="24"/>
  <c r="I132" i="24"/>
  <c r="O132" i="24"/>
  <c r="L133" i="24"/>
  <c r="I134" i="24"/>
  <c r="O135" i="24"/>
  <c r="O137" i="24"/>
  <c r="L138" i="24"/>
  <c r="F139" i="24"/>
  <c r="L140" i="24"/>
  <c r="I141" i="24"/>
  <c r="O142" i="24"/>
  <c r="L143" i="24"/>
  <c r="O144" i="24"/>
  <c r="F198" i="24"/>
  <c r="N64" i="25"/>
  <c r="F91" i="25"/>
  <c r="N91" i="25"/>
  <c r="E118" i="25"/>
  <c r="L98" i="25"/>
  <c r="F99" i="25"/>
  <c r="F118" i="25" s="1"/>
  <c r="I100" i="25"/>
  <c r="O100" i="25"/>
  <c r="I101" i="25"/>
  <c r="O101" i="25"/>
  <c r="I102" i="25"/>
  <c r="O102" i="25"/>
  <c r="L104" i="25"/>
  <c r="F105" i="25"/>
  <c r="I106" i="25"/>
  <c r="O106" i="25"/>
  <c r="I107" i="25"/>
  <c r="O107" i="25"/>
  <c r="I108" i="25"/>
  <c r="O108" i="25"/>
  <c r="I109" i="25"/>
  <c r="O109" i="25"/>
  <c r="I110" i="25"/>
  <c r="O110" i="25"/>
  <c r="I111" i="25"/>
  <c r="O111" i="25"/>
  <c r="I112" i="25"/>
  <c r="O112" i="25"/>
  <c r="I113" i="25"/>
  <c r="O113" i="25"/>
  <c r="L115" i="25"/>
  <c r="F116" i="25"/>
  <c r="I117" i="25"/>
  <c r="K145" i="25"/>
  <c r="L126" i="25"/>
  <c r="F127" i="25"/>
  <c r="I128" i="25"/>
  <c r="O128" i="25"/>
  <c r="L130" i="25"/>
  <c r="F131" i="25"/>
  <c r="I132" i="25"/>
  <c r="O132" i="25"/>
  <c r="L134" i="25"/>
  <c r="F135" i="25"/>
  <c r="I136" i="25"/>
  <c r="O136" i="25"/>
  <c r="L138" i="25"/>
  <c r="F139" i="25"/>
  <c r="I140" i="25"/>
  <c r="O140" i="25"/>
  <c r="L142" i="25"/>
  <c r="F143" i="25"/>
  <c r="I144" i="25"/>
  <c r="K172" i="25"/>
  <c r="F153" i="25"/>
  <c r="O153" i="25"/>
  <c r="F155" i="25"/>
  <c r="L155" i="25"/>
  <c r="I156" i="25"/>
  <c r="L157" i="25"/>
  <c r="L21" i="25" s="1"/>
  <c r="I158" i="25"/>
  <c r="F160" i="25"/>
  <c r="O160" i="25"/>
  <c r="F162" i="25"/>
  <c r="O162" i="25"/>
  <c r="I163" i="25"/>
  <c r="L164" i="25"/>
  <c r="I165" i="25"/>
  <c r="L166" i="25"/>
  <c r="O167" i="25"/>
  <c r="F169" i="25"/>
  <c r="O169" i="25"/>
  <c r="O171" i="25"/>
  <c r="K199" i="25"/>
  <c r="F198" i="25"/>
  <c r="L195" i="25"/>
  <c r="L193" i="25"/>
  <c r="L191" i="25"/>
  <c r="L189" i="25"/>
  <c r="F189" i="25"/>
  <c r="L186" i="25"/>
  <c r="L184" i="25"/>
  <c r="L182" i="25"/>
  <c r="I181" i="25"/>
  <c r="I183" i="25"/>
  <c r="I185" i="25"/>
  <c r="I187" i="25"/>
  <c r="I190" i="25"/>
  <c r="I192" i="25"/>
  <c r="I194" i="25"/>
  <c r="I196" i="25"/>
  <c r="O198" i="25"/>
  <c r="H64" i="26"/>
  <c r="F46" i="26"/>
  <c r="O46" i="26"/>
  <c r="L48" i="26"/>
  <c r="I49" i="26"/>
  <c r="F51" i="26"/>
  <c r="O51" i="26"/>
  <c r="O52" i="26"/>
  <c r="L53" i="26"/>
  <c r="I54" i="26"/>
  <c r="I55" i="26"/>
  <c r="F56" i="26"/>
  <c r="F57" i="26"/>
  <c r="O57" i="26"/>
  <c r="L58" i="26"/>
  <c r="L22" i="26" s="1"/>
  <c r="L59" i="26"/>
  <c r="I60" i="26"/>
  <c r="I17" i="26" s="1"/>
  <c r="F62" i="26"/>
  <c r="O62" i="26"/>
  <c r="O63" i="26"/>
  <c r="L71" i="26"/>
  <c r="I72" i="26"/>
  <c r="I26" i="26" s="1"/>
  <c r="I74" i="26"/>
  <c r="F75" i="26"/>
  <c r="O75" i="26"/>
  <c r="L76" i="26"/>
  <c r="F77" i="26"/>
  <c r="F21" i="26" s="1"/>
  <c r="I79" i="26"/>
  <c r="F80" i="26"/>
  <c r="O80" i="26"/>
  <c r="L81" i="26"/>
  <c r="I82" i="26"/>
  <c r="O83" i="26"/>
  <c r="L84" i="26"/>
  <c r="F85" i="26"/>
  <c r="I87" i="26"/>
  <c r="F88" i="26"/>
  <c r="I89" i="26"/>
  <c r="F90" i="26"/>
  <c r="O90" i="26"/>
  <c r="O99" i="26"/>
  <c r="L100" i="26"/>
  <c r="F101" i="26"/>
  <c r="I103" i="26"/>
  <c r="I23" i="26" s="1"/>
  <c r="F104" i="26"/>
  <c r="F24" i="26" s="1"/>
  <c r="O104" i="26"/>
  <c r="O24" i="26" s="1"/>
  <c r="L105" i="26"/>
  <c r="L25" i="26" s="1"/>
  <c r="I106" i="26"/>
  <c r="O107" i="26"/>
  <c r="O27" i="26" s="1"/>
  <c r="L108" i="26"/>
  <c r="F109" i="26"/>
  <c r="F29" i="26" s="1"/>
  <c r="I111" i="26"/>
  <c r="I31" i="26" s="1"/>
  <c r="F112" i="26"/>
  <c r="O112" i="26"/>
  <c r="L113" i="26"/>
  <c r="I114" i="26"/>
  <c r="O114" i="26"/>
  <c r="L115" i="26"/>
  <c r="I116" i="26"/>
  <c r="O117" i="26"/>
  <c r="F126" i="26"/>
  <c r="I128" i="26"/>
  <c r="O129" i="26"/>
  <c r="L130" i="26"/>
  <c r="I131" i="26"/>
  <c r="F132" i="26"/>
  <c r="O133" i="26"/>
  <c r="L134" i="26"/>
  <c r="I135" i="26"/>
  <c r="F136" i="26"/>
  <c r="O137" i="26"/>
  <c r="O139" i="26"/>
  <c r="L140" i="26"/>
  <c r="F141" i="26"/>
  <c r="I143" i="26"/>
  <c r="F144" i="26"/>
  <c r="O144" i="26"/>
  <c r="I153" i="26"/>
  <c r="O154" i="26"/>
  <c r="L155" i="26"/>
  <c r="F156" i="26"/>
  <c r="I158" i="26"/>
  <c r="F159" i="26"/>
  <c r="O159" i="26"/>
  <c r="L160" i="26"/>
  <c r="I161" i="26"/>
  <c r="O162" i="26"/>
  <c r="L163" i="26"/>
  <c r="F164" i="26"/>
  <c r="I166" i="26"/>
  <c r="F167" i="26"/>
  <c r="O167" i="26"/>
  <c r="L168" i="26"/>
  <c r="O170" i="26"/>
  <c r="O19" i="26" s="1"/>
  <c r="F179" i="26"/>
  <c r="L179" i="26"/>
  <c r="O180" i="26"/>
  <c r="I181" i="26"/>
  <c r="F183" i="26"/>
  <c r="L183" i="26"/>
  <c r="O184" i="26"/>
  <c r="I185" i="26"/>
  <c r="F187" i="26"/>
  <c r="L187" i="26"/>
  <c r="O188" i="26"/>
  <c r="I189" i="26"/>
  <c r="F191" i="26"/>
  <c r="L191" i="26"/>
  <c r="O192" i="26"/>
  <c r="I193" i="26"/>
  <c r="F195" i="26"/>
  <c r="L195" i="26"/>
  <c r="O196" i="26"/>
  <c r="F45" i="27"/>
  <c r="F46" i="27"/>
  <c r="L46" i="27"/>
  <c r="O47" i="27"/>
  <c r="I49" i="27"/>
  <c r="O49" i="27"/>
  <c r="O51" i="27"/>
  <c r="L52" i="27"/>
  <c r="I53" i="27"/>
  <c r="F54" i="27"/>
  <c r="I55" i="27"/>
  <c r="F56" i="27"/>
  <c r="O56" i="27"/>
  <c r="L57" i="27"/>
  <c r="I58" i="27"/>
  <c r="F59" i="27"/>
  <c r="I61" i="27"/>
  <c r="I18" i="27" s="1"/>
  <c r="F62" i="27"/>
  <c r="O62" i="27"/>
  <c r="F72" i="27"/>
  <c r="O72" i="27"/>
  <c r="F74" i="27"/>
  <c r="O74" i="27"/>
  <c r="L75" i="27"/>
  <c r="I76" i="27"/>
  <c r="O77" i="27"/>
  <c r="I79" i="27"/>
  <c r="F80" i="27"/>
  <c r="F19" i="27" s="1"/>
  <c r="O80" i="27"/>
  <c r="O19" i="27" s="1"/>
  <c r="F82" i="27"/>
  <c r="F83" i="27"/>
  <c r="L83" i="27"/>
  <c r="I84" i="27"/>
  <c r="O84" i="27"/>
  <c r="L85" i="27"/>
  <c r="I86" i="27"/>
  <c r="O86" i="27"/>
  <c r="L87" i="27"/>
  <c r="L20" i="27" s="1"/>
  <c r="I88" i="27"/>
  <c r="F89" i="27"/>
  <c r="L90" i="27"/>
  <c r="I100" i="27"/>
  <c r="L101" i="27"/>
  <c r="I102" i="27"/>
  <c r="O102" i="27"/>
  <c r="L103" i="27"/>
  <c r="F104" i="27"/>
  <c r="O104" i="27"/>
  <c r="F106" i="27"/>
  <c r="I107" i="27"/>
  <c r="I109" i="27"/>
  <c r="L110" i="27"/>
  <c r="F111" i="27"/>
  <c r="O111" i="27"/>
  <c r="L112" i="27"/>
  <c r="F113" i="27"/>
  <c r="O113" i="27"/>
  <c r="I116" i="27"/>
  <c r="F127" i="27"/>
  <c r="L128" i="27"/>
  <c r="F130" i="27"/>
  <c r="O130" i="27"/>
  <c r="L131" i="27"/>
  <c r="I132" i="27"/>
  <c r="F133" i="27"/>
  <c r="O133" i="27"/>
  <c r="I135" i="27"/>
  <c r="I136" i="27"/>
  <c r="O137" i="27"/>
  <c r="F139" i="27"/>
  <c r="F140" i="27"/>
  <c r="L141" i="27"/>
  <c r="F143" i="27"/>
  <c r="L144" i="27"/>
  <c r="H172" i="27"/>
  <c r="O152" i="27"/>
  <c r="F154" i="27"/>
  <c r="O155" i="27"/>
  <c r="L157" i="27"/>
  <c r="I158" i="27"/>
  <c r="F159" i="27"/>
  <c r="L160" i="27"/>
  <c r="F161" i="27"/>
  <c r="O161" i="27"/>
  <c r="L162" i="27"/>
  <c r="I163" i="27"/>
  <c r="F164" i="27"/>
  <c r="I165" i="27"/>
  <c r="O166" i="27"/>
  <c r="L167" i="27"/>
  <c r="I168" i="27"/>
  <c r="O168" i="27"/>
  <c r="F170" i="27"/>
  <c r="F21" i="27" s="1"/>
  <c r="O171" i="27"/>
  <c r="H64" i="28"/>
  <c r="I46" i="28"/>
  <c r="F47" i="28"/>
  <c r="O47" i="28"/>
  <c r="I50" i="28"/>
  <c r="L51" i="28"/>
  <c r="I52" i="28"/>
  <c r="O52" i="28"/>
  <c r="L53" i="28"/>
  <c r="L17" i="28" s="1"/>
  <c r="F54" i="28"/>
  <c r="O54" i="28"/>
  <c r="F56" i="28"/>
  <c r="I57" i="28"/>
  <c r="O57" i="28"/>
  <c r="L58" i="28"/>
  <c r="I59" i="28"/>
  <c r="O59" i="28"/>
  <c r="L60" i="28"/>
  <c r="F61" i="28"/>
  <c r="O61" i="28"/>
  <c r="L62" i="28"/>
  <c r="F63" i="28"/>
  <c r="O63" i="28"/>
  <c r="F72" i="28"/>
  <c r="I73" i="28"/>
  <c r="L74" i="28"/>
  <c r="F75" i="28"/>
  <c r="L76" i="28"/>
  <c r="L21" i="28" s="1"/>
  <c r="F77" i="28"/>
  <c r="O77" i="28"/>
  <c r="F79" i="28"/>
  <c r="F20" i="28" s="1"/>
  <c r="O79" i="28"/>
  <c r="O20" i="28" s="1"/>
  <c r="O37" i="28" s="1"/>
  <c r="I82" i="28"/>
  <c r="O82" i="28"/>
  <c r="L83" i="28"/>
  <c r="I84" i="28"/>
  <c r="O84" i="28"/>
  <c r="L85" i="28"/>
  <c r="L19" i="28" s="1"/>
  <c r="I86" i="28"/>
  <c r="L87" i="28"/>
  <c r="F88" i="28"/>
  <c r="O88" i="28"/>
  <c r="L89" i="28"/>
  <c r="F90" i="28"/>
  <c r="O90" i="28"/>
  <c r="I99" i="28"/>
  <c r="O100" i="28"/>
  <c r="O102" i="28"/>
  <c r="L103" i="28"/>
  <c r="F104" i="28"/>
  <c r="L105" i="28"/>
  <c r="I106" i="28"/>
  <c r="O106" i="28"/>
  <c r="L107" i="28"/>
  <c r="I108" i="28"/>
  <c r="L109" i="28"/>
  <c r="I110" i="28"/>
  <c r="F111" i="28"/>
  <c r="O112" i="28"/>
  <c r="L114" i="28"/>
  <c r="I115" i="28"/>
  <c r="F116" i="28"/>
  <c r="L117" i="28"/>
  <c r="H145" i="28"/>
  <c r="E172" i="28"/>
  <c r="I153" i="28"/>
  <c r="F154" i="28"/>
  <c r="O154" i="28"/>
  <c r="I157" i="28"/>
  <c r="I159" i="28"/>
  <c r="O159" i="28"/>
  <c r="L160" i="28"/>
  <c r="I161" i="28"/>
  <c r="O162" i="28"/>
  <c r="I165" i="28"/>
  <c r="F166" i="28"/>
  <c r="O166" i="28"/>
  <c r="L167" i="28"/>
  <c r="I168" i="28"/>
  <c r="F169" i="28"/>
  <c r="F182" i="28"/>
  <c r="F187" i="28"/>
  <c r="L189" i="28"/>
  <c r="I190" i="28"/>
  <c r="I192" i="28"/>
  <c r="F193" i="28"/>
  <c r="O193" i="28"/>
  <c r="L194" i="28"/>
  <c r="L153" i="28"/>
  <c r="I154" i="28"/>
  <c r="L155" i="28"/>
  <c r="F156" i="28"/>
  <c r="O156" i="28"/>
  <c r="L157" i="28"/>
  <c r="F158" i="28"/>
  <c r="O158" i="28"/>
  <c r="O160" i="28"/>
  <c r="L161" i="28"/>
  <c r="F162" i="28"/>
  <c r="L163" i="28"/>
  <c r="F164" i="28"/>
  <c r="O164" i="28"/>
  <c r="L165" i="28"/>
  <c r="I166" i="28"/>
  <c r="I170" i="28"/>
  <c r="F171" i="28"/>
  <c r="L181" i="28"/>
  <c r="I182" i="28"/>
  <c r="I184" i="28"/>
  <c r="F185" i="28"/>
  <c r="L186" i="28"/>
  <c r="I187" i="28"/>
  <c r="F188" i="28"/>
  <c r="O188" i="28"/>
  <c r="L191" i="28"/>
  <c r="L192" i="28"/>
  <c r="I193" i="28"/>
  <c r="I196" i="28"/>
  <c r="F197" i="28"/>
  <c r="N64" i="26"/>
  <c r="L45" i="26"/>
  <c r="I46" i="26"/>
  <c r="I47" i="26"/>
  <c r="F48" i="26"/>
  <c r="F49" i="26"/>
  <c r="O49" i="26"/>
  <c r="L50" i="26"/>
  <c r="L51" i="26"/>
  <c r="I52" i="26"/>
  <c r="F54" i="26"/>
  <c r="O54" i="26"/>
  <c r="L56" i="26"/>
  <c r="I57" i="26"/>
  <c r="F59" i="26"/>
  <c r="O59" i="26"/>
  <c r="O60" i="26"/>
  <c r="O17" i="26" s="1"/>
  <c r="L61" i="26"/>
  <c r="L62" i="26"/>
  <c r="I63" i="26"/>
  <c r="F71" i="26"/>
  <c r="L72" i="26"/>
  <c r="L26" i="26" s="1"/>
  <c r="I73" i="26"/>
  <c r="I32" i="26" s="1"/>
  <c r="O74" i="26"/>
  <c r="F76" i="26"/>
  <c r="O76" i="26"/>
  <c r="L77" i="26"/>
  <c r="L21" i="26" s="1"/>
  <c r="I78" i="26"/>
  <c r="O79" i="26"/>
  <c r="L80" i="26"/>
  <c r="F81" i="26"/>
  <c r="I83" i="26"/>
  <c r="F84" i="26"/>
  <c r="O84" i="26"/>
  <c r="L85" i="26"/>
  <c r="I86" i="26"/>
  <c r="I18" i="26" s="1"/>
  <c r="O87" i="26"/>
  <c r="O89" i="26"/>
  <c r="L90" i="26"/>
  <c r="F98" i="26"/>
  <c r="F105" i="26"/>
  <c r="F25" i="26" s="1"/>
  <c r="I107" i="26"/>
  <c r="I27" i="26" s="1"/>
  <c r="F108" i="26"/>
  <c r="O108" i="26"/>
  <c r="L109" i="26"/>
  <c r="L29" i="26" s="1"/>
  <c r="I110" i="26"/>
  <c r="I30" i="26" s="1"/>
  <c r="L112" i="26"/>
  <c r="F113" i="26"/>
  <c r="L114" i="26"/>
  <c r="F115" i="26"/>
  <c r="I117" i="26"/>
  <c r="F125" i="26"/>
  <c r="O125" i="26"/>
  <c r="L126" i="26"/>
  <c r="I127" i="26"/>
  <c r="L128" i="26"/>
  <c r="I129" i="26"/>
  <c r="F130" i="26"/>
  <c r="O131" i="26"/>
  <c r="L132" i="26"/>
  <c r="I133" i="26"/>
  <c r="F134" i="26"/>
  <c r="O135" i="26"/>
  <c r="L136" i="26"/>
  <c r="I137" i="26"/>
  <c r="F138" i="26"/>
  <c r="I139" i="26"/>
  <c r="F140" i="26"/>
  <c r="O140" i="26"/>
  <c r="L141" i="26"/>
  <c r="I142" i="26"/>
  <c r="O143" i="26"/>
  <c r="L144" i="26"/>
  <c r="F152" i="26"/>
  <c r="F172" i="26" s="1"/>
  <c r="I179" i="26"/>
  <c r="I199" i="26" s="1"/>
  <c r="E118" i="27"/>
  <c r="E145" i="27"/>
  <c r="E172" i="27"/>
  <c r="L152" i="27"/>
  <c r="F153" i="27"/>
  <c r="O153" i="27"/>
  <c r="L154" i="27"/>
  <c r="I155" i="27"/>
  <c r="F156" i="27"/>
  <c r="I157" i="27"/>
  <c r="O158" i="27"/>
  <c r="L159" i="27"/>
  <c r="I160" i="27"/>
  <c r="O160" i="27"/>
  <c r="F162" i="27"/>
  <c r="O163" i="27"/>
  <c r="L165" i="27"/>
  <c r="I166" i="27"/>
  <c r="F167" i="27"/>
  <c r="L168" i="27"/>
  <c r="F169" i="27"/>
  <c r="O169" i="27"/>
  <c r="L170" i="27"/>
  <c r="L21" i="27" s="1"/>
  <c r="I171" i="27"/>
  <c r="F179" i="27"/>
  <c r="F199" i="27" s="1"/>
  <c r="F62" i="28"/>
  <c r="O62" i="28"/>
  <c r="F71" i="28"/>
  <c r="L82" i="28"/>
  <c r="F83" i="28"/>
  <c r="L84" i="28"/>
  <c r="F85" i="28"/>
  <c r="F19" i="28" s="1"/>
  <c r="L86" i="28"/>
  <c r="I87" i="28"/>
  <c r="O87" i="28"/>
  <c r="L88" i="28"/>
  <c r="F89" i="28"/>
  <c r="O89" i="28"/>
  <c r="F98" i="28"/>
  <c r="F118" i="28" s="1"/>
  <c r="L171" i="28"/>
  <c r="F170" i="28"/>
  <c r="F167" i="28"/>
  <c r="O165" i="28"/>
  <c r="F198" i="28"/>
  <c r="O196" i="28"/>
  <c r="F196" i="28"/>
  <c r="O194" i="28"/>
  <c r="F192" i="28"/>
  <c r="L190" i="28"/>
  <c r="F189" i="28"/>
  <c r="F184" i="28"/>
  <c r="L182" i="28"/>
  <c r="O179" i="28"/>
  <c r="F179" i="28"/>
  <c r="L198" i="28"/>
  <c r="F194" i="28"/>
  <c r="F191" i="28"/>
  <c r="O186" i="28"/>
  <c r="F183" i="28"/>
  <c r="O181" i="28"/>
  <c r="F181" i="28"/>
  <c r="E64" i="26"/>
  <c r="F45" i="26"/>
  <c r="O45" i="26"/>
  <c r="L46" i="26"/>
  <c r="L47" i="26"/>
  <c r="I48" i="26"/>
  <c r="F50" i="26"/>
  <c r="O50" i="26"/>
  <c r="L52" i="26"/>
  <c r="I53" i="26"/>
  <c r="F55" i="26"/>
  <c r="O55" i="26"/>
  <c r="O56" i="26"/>
  <c r="L57" i="26"/>
  <c r="I59" i="26"/>
  <c r="F60" i="26"/>
  <c r="F17" i="26" s="1"/>
  <c r="F61" i="26"/>
  <c r="O61" i="26"/>
  <c r="L63" i="26"/>
  <c r="H91" i="26"/>
  <c r="F72" i="26"/>
  <c r="F26" i="26" s="1"/>
  <c r="O72" i="26"/>
  <c r="O26" i="26" s="1"/>
  <c r="L73" i="26"/>
  <c r="L32" i="26" s="1"/>
  <c r="F74" i="26"/>
  <c r="L75" i="26"/>
  <c r="I76" i="26"/>
  <c r="L78" i="26"/>
  <c r="F79" i="26"/>
  <c r="I81" i="26"/>
  <c r="F82" i="26"/>
  <c r="O82" i="26"/>
  <c r="L83" i="26"/>
  <c r="I84" i="26"/>
  <c r="O85" i="26"/>
  <c r="L86" i="26"/>
  <c r="L18" i="26" s="1"/>
  <c r="F87" i="26"/>
  <c r="L88" i="26"/>
  <c r="H118" i="26"/>
  <c r="O98" i="26"/>
  <c r="L99" i="26"/>
  <c r="I100" i="26"/>
  <c r="O101" i="26"/>
  <c r="L102" i="26"/>
  <c r="F103" i="26"/>
  <c r="F23" i="26" s="1"/>
  <c r="I105" i="26"/>
  <c r="I25" i="26" s="1"/>
  <c r="F106" i="26"/>
  <c r="O106" i="26"/>
  <c r="L107" i="26"/>
  <c r="L27" i="26" s="1"/>
  <c r="I108" i="26"/>
  <c r="O109" i="26"/>
  <c r="O29" i="26" s="1"/>
  <c r="L110" i="26"/>
  <c r="L30" i="26" s="1"/>
  <c r="F111" i="26"/>
  <c r="F31" i="26" s="1"/>
  <c r="I113" i="26"/>
  <c r="F114" i="26"/>
  <c r="I115" i="26"/>
  <c r="F116" i="26"/>
  <c r="L117" i="26"/>
  <c r="H145" i="26"/>
  <c r="O126" i="26"/>
  <c r="L127" i="26"/>
  <c r="F128" i="26"/>
  <c r="O128" i="26"/>
  <c r="L129" i="26"/>
  <c r="I130" i="26"/>
  <c r="F131" i="26"/>
  <c r="O132" i="26"/>
  <c r="L133" i="26"/>
  <c r="I134" i="26"/>
  <c r="F135" i="26"/>
  <c r="O136" i="26"/>
  <c r="L137" i="26"/>
  <c r="I138" i="26"/>
  <c r="O138" i="26"/>
  <c r="L139" i="26"/>
  <c r="I140" i="26"/>
  <c r="O141" i="26"/>
  <c r="L142" i="26"/>
  <c r="H172" i="26"/>
  <c r="E199" i="26"/>
  <c r="K199" i="26"/>
  <c r="E91" i="27"/>
  <c r="H118" i="27"/>
  <c r="H145" i="27"/>
  <c r="I144" i="27"/>
  <c r="F152" i="27"/>
  <c r="I153" i="27"/>
  <c r="O154" i="27"/>
  <c r="L155" i="27"/>
  <c r="I156" i="27"/>
  <c r="O156" i="27"/>
  <c r="F158" i="27"/>
  <c r="O159" i="27"/>
  <c r="L161" i="27"/>
  <c r="I162" i="27"/>
  <c r="F163" i="27"/>
  <c r="L164" i="27"/>
  <c r="F165" i="27"/>
  <c r="O165" i="27"/>
  <c r="L166" i="27"/>
  <c r="I167" i="27"/>
  <c r="I169" i="27"/>
  <c r="O170" i="27"/>
  <c r="O21" i="27" s="1"/>
  <c r="L171" i="27"/>
  <c r="H199" i="27"/>
  <c r="F44" i="28"/>
  <c r="L45" i="28"/>
  <c r="L18" i="28" s="1"/>
  <c r="F46" i="28"/>
  <c r="L47" i="28"/>
  <c r="I48" i="28"/>
  <c r="O48" i="28"/>
  <c r="L49" i="28"/>
  <c r="F50" i="28"/>
  <c r="O50" i="28"/>
  <c r="F52" i="28"/>
  <c r="I53" i="28"/>
  <c r="I17" i="28" s="1"/>
  <c r="I55" i="28"/>
  <c r="L56" i="28"/>
  <c r="F57" i="28"/>
  <c r="I58" i="28"/>
  <c r="F59" i="28"/>
  <c r="I60" i="28"/>
  <c r="I62" i="28"/>
  <c r="H91" i="28"/>
  <c r="I78" i="28"/>
  <c r="I80" i="28"/>
  <c r="O80" i="28"/>
  <c r="L81" i="28"/>
  <c r="F82" i="28"/>
  <c r="I83" i="28"/>
  <c r="F84" i="28"/>
  <c r="I85" i="28"/>
  <c r="I19" i="28" s="1"/>
  <c r="F86" i="28"/>
  <c r="O86" i="28"/>
  <c r="I89" i="28"/>
  <c r="H118" i="28"/>
  <c r="F110" i="28"/>
  <c r="O111" i="28"/>
  <c r="L112" i="28"/>
  <c r="I113" i="28"/>
  <c r="O113" i="28"/>
  <c r="O116" i="28"/>
  <c r="F125" i="28"/>
  <c r="F145" i="28" s="1"/>
  <c r="F153" i="28"/>
  <c r="F172" i="28" s="1"/>
  <c r="I155" i="28"/>
  <c r="O155" i="28"/>
  <c r="L156" i="28"/>
  <c r="F157" i="28"/>
  <c r="O157" i="28"/>
  <c r="L158" i="28"/>
  <c r="F159" i="28"/>
  <c r="I160" i="28"/>
  <c r="F161" i="28"/>
  <c r="O161" i="28"/>
  <c r="L162" i="28"/>
  <c r="I163" i="28"/>
  <c r="O163" i="28"/>
  <c r="L164" i="28"/>
  <c r="F165" i="28"/>
  <c r="F168" i="28"/>
  <c r="O169" i="28"/>
  <c r="O170" i="28"/>
  <c r="H199" i="28"/>
  <c r="F180" i="28"/>
  <c r="O182" i="28"/>
  <c r="O183" i="28"/>
  <c r="I189" i="28"/>
  <c r="F190" i="28"/>
  <c r="F195" i="28"/>
  <c r="O195" i="28"/>
  <c r="I198" i="28"/>
  <c r="I47" i="29"/>
  <c r="O47" i="29"/>
  <c r="L48" i="29"/>
  <c r="I49" i="29"/>
  <c r="F50" i="29"/>
  <c r="O50" i="29"/>
  <c r="O51" i="29"/>
  <c r="O52" i="29"/>
  <c r="I54" i="29"/>
  <c r="O54" i="29"/>
  <c r="L55" i="29"/>
  <c r="F57" i="29"/>
  <c r="O57" i="29"/>
  <c r="O58" i="29"/>
  <c r="L60" i="29"/>
  <c r="I63" i="29"/>
  <c r="O63" i="29"/>
  <c r="L71" i="29"/>
  <c r="I72" i="29"/>
  <c r="I17" i="29" s="1"/>
  <c r="F73" i="29"/>
  <c r="O73" i="29"/>
  <c r="O74" i="29"/>
  <c r="O75" i="29"/>
  <c r="I77" i="29"/>
  <c r="O77" i="29"/>
  <c r="L78" i="29"/>
  <c r="F80" i="29"/>
  <c r="F20" i="29" s="1"/>
  <c r="O81" i="29"/>
  <c r="L83" i="29"/>
  <c r="I86" i="29"/>
  <c r="O86" i="29"/>
  <c r="L87" i="29"/>
  <c r="I88" i="29"/>
  <c r="F89" i="29"/>
  <c r="O89" i="29"/>
  <c r="O90" i="29"/>
  <c r="E172" i="29"/>
  <c r="N172" i="29"/>
  <c r="F199" i="29"/>
  <c r="L199" i="29"/>
  <c r="I45" i="30"/>
  <c r="I25" i="30" s="1"/>
  <c r="O46" i="30"/>
  <c r="O27" i="30" s="1"/>
  <c r="O47" i="30"/>
  <c r="O31" i="30" s="1"/>
  <c r="L48" i="30"/>
  <c r="I49" i="30"/>
  <c r="F50" i="30"/>
  <c r="O52" i="30"/>
  <c r="O53" i="30"/>
  <c r="I55" i="30"/>
  <c r="O56" i="30"/>
  <c r="L57" i="30"/>
  <c r="I58" i="30"/>
  <c r="F59" i="30"/>
  <c r="O59" i="30"/>
  <c r="I61" i="30"/>
  <c r="I62" i="30"/>
  <c r="O62" i="30"/>
  <c r="O63" i="30"/>
  <c r="E118" i="30"/>
  <c r="F152" i="30"/>
  <c r="O152" i="30"/>
  <c r="L153" i="30"/>
  <c r="I154" i="30"/>
  <c r="L155" i="30"/>
  <c r="I156" i="30"/>
  <c r="F157" i="30"/>
  <c r="O158" i="30"/>
  <c r="O160" i="30"/>
  <c r="F162" i="30"/>
  <c r="L163" i="30"/>
  <c r="I164" i="30"/>
  <c r="O165" i="30"/>
  <c r="L166" i="30"/>
  <c r="F167" i="30"/>
  <c r="I168" i="30"/>
  <c r="F169" i="30"/>
  <c r="F17" i="30" s="1"/>
  <c r="O169" i="30"/>
  <c r="O17" i="30" s="1"/>
  <c r="L170" i="30"/>
  <c r="I171" i="30"/>
  <c r="O171" i="30"/>
  <c r="L179" i="30"/>
  <c r="I180" i="30"/>
  <c r="O181" i="30"/>
  <c r="F183" i="30"/>
  <c r="O183" i="30"/>
  <c r="F185" i="30"/>
  <c r="L186" i="30"/>
  <c r="F187" i="30"/>
  <c r="L188" i="30"/>
  <c r="I189" i="30"/>
  <c r="F190" i="30"/>
  <c r="I191" i="30"/>
  <c r="L192" i="30"/>
  <c r="I193" i="30"/>
  <c r="F194" i="30"/>
  <c r="I195" i="30"/>
  <c r="L196" i="30"/>
  <c r="I197" i="30"/>
  <c r="F198" i="30"/>
  <c r="O198" i="30"/>
  <c r="F45" i="31"/>
  <c r="O45" i="31"/>
  <c r="L46" i="31"/>
  <c r="I47" i="31"/>
  <c r="F48" i="31"/>
  <c r="F49" i="31"/>
  <c r="F50" i="31"/>
  <c r="L50" i="31"/>
  <c r="F52" i="31"/>
  <c r="O52" i="31"/>
  <c r="L53" i="31"/>
  <c r="F55" i="31"/>
  <c r="F56" i="31"/>
  <c r="O56" i="31"/>
  <c r="I58" i="31"/>
  <c r="O58" i="31"/>
  <c r="L59" i="31"/>
  <c r="L18" i="31" s="1"/>
  <c r="I60" i="31"/>
  <c r="F61" i="31"/>
  <c r="O61" i="31"/>
  <c r="F63" i="31"/>
  <c r="O63" i="31"/>
  <c r="L72" i="31"/>
  <c r="F73" i="31"/>
  <c r="I75" i="31"/>
  <c r="L76" i="31"/>
  <c r="I77" i="31"/>
  <c r="O78" i="31"/>
  <c r="L80" i="31"/>
  <c r="F81" i="31"/>
  <c r="I83" i="31"/>
  <c r="L84" i="31"/>
  <c r="I85" i="31"/>
  <c r="I19" i="31" s="1"/>
  <c r="O86" i="31"/>
  <c r="O20" i="31" s="1"/>
  <c r="L88" i="31"/>
  <c r="F89" i="31"/>
  <c r="H118" i="31"/>
  <c r="E145" i="31"/>
  <c r="E172" i="31"/>
  <c r="L152" i="31"/>
  <c r="I153" i="31"/>
  <c r="O154" i="31"/>
  <c r="L156" i="31"/>
  <c r="L21" i="31" s="1"/>
  <c r="I157" i="31"/>
  <c r="F158" i="31"/>
  <c r="L159" i="31"/>
  <c r="I160" i="31"/>
  <c r="I162" i="31"/>
  <c r="F163" i="31"/>
  <c r="I164" i="31"/>
  <c r="O164" i="31"/>
  <c r="L165" i="31"/>
  <c r="I167" i="31"/>
  <c r="L168" i="31"/>
  <c r="L169" i="31"/>
  <c r="I170" i="31"/>
  <c r="I183" i="31"/>
  <c r="F184" i="31"/>
  <c r="O185" i="31"/>
  <c r="F187" i="31"/>
  <c r="O187" i="31"/>
  <c r="L188" i="31"/>
  <c r="L189" i="31"/>
  <c r="I190" i="31"/>
  <c r="O195" i="31"/>
  <c r="L196" i="31"/>
  <c r="F197" i="31"/>
  <c r="F145" i="31"/>
  <c r="O171" i="31"/>
  <c r="O169" i="31"/>
  <c r="F169" i="31"/>
  <c r="F167" i="31"/>
  <c r="E199" i="28"/>
  <c r="I180" i="28"/>
  <c r="O184" i="28"/>
  <c r="L185" i="28"/>
  <c r="I186" i="28"/>
  <c r="L187" i="28"/>
  <c r="I188" i="28"/>
  <c r="O189" i="28"/>
  <c r="O192" i="28"/>
  <c r="L193" i="28"/>
  <c r="I195" i="28"/>
  <c r="I197" i="28"/>
  <c r="O44" i="29"/>
  <c r="F46" i="29"/>
  <c r="O46" i="29"/>
  <c r="L47" i="29"/>
  <c r="I48" i="29"/>
  <c r="F49" i="29"/>
  <c r="L50" i="29"/>
  <c r="I51" i="29"/>
  <c r="I52" i="29"/>
  <c r="O53" i="29"/>
  <c r="L54" i="29"/>
  <c r="I55" i="29"/>
  <c r="F56" i="29"/>
  <c r="I57" i="29"/>
  <c r="I58" i="29"/>
  <c r="I59" i="29"/>
  <c r="F60" i="29"/>
  <c r="O60" i="29"/>
  <c r="F62" i="29"/>
  <c r="O62" i="29"/>
  <c r="L63" i="29"/>
  <c r="H91" i="29"/>
  <c r="F72" i="29"/>
  <c r="F17" i="29" s="1"/>
  <c r="L73" i="29"/>
  <c r="I74" i="29"/>
  <c r="I75" i="29"/>
  <c r="O76" i="29"/>
  <c r="L77" i="29"/>
  <c r="I78" i="29"/>
  <c r="F79" i="29"/>
  <c r="I80" i="29"/>
  <c r="I20" i="29" s="1"/>
  <c r="I81" i="29"/>
  <c r="I82" i="29"/>
  <c r="I21" i="29" s="1"/>
  <c r="F83" i="29"/>
  <c r="O83" i="29"/>
  <c r="F85" i="29"/>
  <c r="F19" i="29" s="1"/>
  <c r="L86" i="29"/>
  <c r="I87" i="29"/>
  <c r="F88" i="29"/>
  <c r="L89" i="29"/>
  <c r="I90" i="29"/>
  <c r="H118" i="29"/>
  <c r="O99" i="29"/>
  <c r="L100" i="29"/>
  <c r="I102" i="29"/>
  <c r="F103" i="29"/>
  <c r="O103" i="29"/>
  <c r="O104" i="29"/>
  <c r="L106" i="29"/>
  <c r="O107" i="29"/>
  <c r="L108" i="29"/>
  <c r="I110" i="29"/>
  <c r="F111" i="29"/>
  <c r="O111" i="29"/>
  <c r="L113" i="29"/>
  <c r="L114" i="29"/>
  <c r="I115" i="29"/>
  <c r="F116" i="29"/>
  <c r="O116" i="29"/>
  <c r="L117" i="29"/>
  <c r="N145" i="29"/>
  <c r="I126" i="29"/>
  <c r="I128" i="29"/>
  <c r="O129" i="29"/>
  <c r="O130" i="29"/>
  <c r="L131" i="29"/>
  <c r="F134" i="29"/>
  <c r="O134" i="29"/>
  <c r="F136" i="29"/>
  <c r="L136" i="29"/>
  <c r="O137" i="29"/>
  <c r="I138" i="29"/>
  <c r="F140" i="29"/>
  <c r="L140" i="29"/>
  <c r="O141" i="29"/>
  <c r="I142" i="29"/>
  <c r="F144" i="29"/>
  <c r="F18" i="29" s="1"/>
  <c r="L144" i="29"/>
  <c r="L18" i="29" s="1"/>
  <c r="H172" i="29"/>
  <c r="I179" i="29"/>
  <c r="I199" i="29" s="1"/>
  <c r="E31" i="30"/>
  <c r="E37" i="30" s="1"/>
  <c r="N64" i="30"/>
  <c r="O45" i="30"/>
  <c r="O25" i="30" s="1"/>
  <c r="I47" i="30"/>
  <c r="I31" i="30" s="1"/>
  <c r="O48" i="30"/>
  <c r="L49" i="30"/>
  <c r="I50" i="30"/>
  <c r="F51" i="30"/>
  <c r="O51" i="30"/>
  <c r="I53" i="30"/>
  <c r="O54" i="30"/>
  <c r="O55" i="30"/>
  <c r="L56" i="30"/>
  <c r="I57" i="30"/>
  <c r="F58" i="30"/>
  <c r="O60" i="30"/>
  <c r="O61" i="30"/>
  <c r="L62" i="30"/>
  <c r="I63" i="30"/>
  <c r="F74" i="30"/>
  <c r="O74" i="30"/>
  <c r="L75" i="30"/>
  <c r="L76" i="30"/>
  <c r="I77" i="30"/>
  <c r="F78" i="30"/>
  <c r="F79" i="30"/>
  <c r="I81" i="30"/>
  <c r="I82" i="30"/>
  <c r="O82" i="30"/>
  <c r="L83" i="30"/>
  <c r="L84" i="30"/>
  <c r="I85" i="30"/>
  <c r="F86" i="30"/>
  <c r="F20" i="30" s="1"/>
  <c r="F87" i="30"/>
  <c r="L87" i="30"/>
  <c r="I88" i="30"/>
  <c r="I89" i="30"/>
  <c r="O89" i="30"/>
  <c r="E145" i="30"/>
  <c r="L152" i="30"/>
  <c r="F153" i="30"/>
  <c r="I155" i="30"/>
  <c r="O156" i="30"/>
  <c r="L157" i="30"/>
  <c r="I158" i="30"/>
  <c r="F159" i="30"/>
  <c r="I160" i="30"/>
  <c r="F161" i="30"/>
  <c r="F21" i="30" s="1"/>
  <c r="O161" i="30"/>
  <c r="O21" i="30" s="1"/>
  <c r="L162" i="30"/>
  <c r="I163" i="30"/>
  <c r="I165" i="30"/>
  <c r="F166" i="30"/>
  <c r="O166" i="30"/>
  <c r="O168" i="30"/>
  <c r="L169" i="30"/>
  <c r="L17" i="30" s="1"/>
  <c r="F170" i="30"/>
  <c r="L171" i="30"/>
  <c r="F179" i="30"/>
  <c r="L180" i="30"/>
  <c r="I181" i="30"/>
  <c r="F182" i="30"/>
  <c r="O182" i="30"/>
  <c r="L183" i="30"/>
  <c r="F184" i="30"/>
  <c r="O184" i="30"/>
  <c r="L185" i="30"/>
  <c r="I186" i="30"/>
  <c r="O186" i="30"/>
  <c r="L187" i="30"/>
  <c r="I188" i="30"/>
  <c r="O189" i="30"/>
  <c r="I192" i="30"/>
  <c r="O193" i="30"/>
  <c r="I196" i="30"/>
  <c r="O197" i="30"/>
  <c r="E64" i="31"/>
  <c r="O46" i="31"/>
  <c r="L48" i="31"/>
  <c r="L49" i="31"/>
  <c r="I50" i="31"/>
  <c r="F51" i="31"/>
  <c r="I53" i="31"/>
  <c r="O53" i="31"/>
  <c r="L54" i="31"/>
  <c r="L55" i="31"/>
  <c r="L56" i="31"/>
  <c r="I57" i="31"/>
  <c r="F58" i="31"/>
  <c r="L58" i="31"/>
  <c r="I59" i="31"/>
  <c r="I18" i="31" s="1"/>
  <c r="F60" i="31"/>
  <c r="L61" i="31"/>
  <c r="F71" i="31"/>
  <c r="E118" i="31"/>
  <c r="H145" i="31"/>
  <c r="H172" i="31"/>
  <c r="I154" i="31"/>
  <c r="F155" i="31"/>
  <c r="I156" i="31"/>
  <c r="I21" i="31" s="1"/>
  <c r="O157" i="31"/>
  <c r="L158" i="31"/>
  <c r="I159" i="31"/>
  <c r="L160" i="31"/>
  <c r="I161" i="31"/>
  <c r="O162" i="31"/>
  <c r="L164" i="31"/>
  <c r="F165" i="31"/>
  <c r="O166" i="31"/>
  <c r="L167" i="31"/>
  <c r="I168" i="31"/>
  <c r="O170" i="31"/>
  <c r="F179" i="31"/>
  <c r="O194" i="31"/>
  <c r="F191" i="31"/>
  <c r="O189" i="31"/>
  <c r="F189" i="31"/>
  <c r="F183" i="31"/>
  <c r="L166" i="28"/>
  <c r="O167" i="28"/>
  <c r="L168" i="28"/>
  <c r="I169" i="28"/>
  <c r="L180" i="28"/>
  <c r="I181" i="28"/>
  <c r="I183" i="28"/>
  <c r="O185" i="28"/>
  <c r="O187" i="28"/>
  <c r="L188" i="28"/>
  <c r="I191" i="28"/>
  <c r="I194" i="28"/>
  <c r="L195" i="28"/>
  <c r="L197" i="28"/>
  <c r="O198" i="28"/>
  <c r="H64" i="29"/>
  <c r="F45" i="29"/>
  <c r="L45" i="29"/>
  <c r="I46" i="29"/>
  <c r="F47" i="29"/>
  <c r="O49" i="29"/>
  <c r="L51" i="29"/>
  <c r="L52" i="29"/>
  <c r="I53" i="29"/>
  <c r="F54" i="29"/>
  <c r="I56" i="29"/>
  <c r="O56" i="29"/>
  <c r="L57" i="29"/>
  <c r="L58" i="29"/>
  <c r="L59" i="29"/>
  <c r="I60" i="29"/>
  <c r="F61" i="29"/>
  <c r="I62" i="29"/>
  <c r="F63" i="29"/>
  <c r="O72" i="29"/>
  <c r="O17" i="29" s="1"/>
  <c r="L74" i="29"/>
  <c r="L75" i="29"/>
  <c r="I76" i="29"/>
  <c r="F77" i="29"/>
  <c r="I79" i="29"/>
  <c r="O79" i="29"/>
  <c r="L80" i="29"/>
  <c r="L20" i="29" s="1"/>
  <c r="L81" i="29"/>
  <c r="I83" i="29"/>
  <c r="F84" i="29"/>
  <c r="L84" i="29"/>
  <c r="I85" i="29"/>
  <c r="I19" i="29" s="1"/>
  <c r="F86" i="29"/>
  <c r="L90" i="29"/>
  <c r="K118" i="29"/>
  <c r="I99" i="29"/>
  <c r="F100" i="29"/>
  <c r="O100" i="29"/>
  <c r="L101" i="29"/>
  <c r="F104" i="29"/>
  <c r="F105" i="29"/>
  <c r="O105" i="29"/>
  <c r="I107" i="29"/>
  <c r="F108" i="29"/>
  <c r="O108" i="29"/>
  <c r="L109" i="29"/>
  <c r="F112" i="29"/>
  <c r="O113" i="29"/>
  <c r="O114" i="29"/>
  <c r="I116" i="29"/>
  <c r="F117" i="29"/>
  <c r="O117" i="29"/>
  <c r="I125" i="29"/>
  <c r="F127" i="29"/>
  <c r="L127" i="29"/>
  <c r="L128" i="29"/>
  <c r="I129" i="29"/>
  <c r="F130" i="29"/>
  <c r="F131" i="29"/>
  <c r="O131" i="29"/>
  <c r="L132" i="29"/>
  <c r="I133" i="29"/>
  <c r="I134" i="29"/>
  <c r="F135" i="29"/>
  <c r="L135" i="29"/>
  <c r="O136" i="29"/>
  <c r="I137" i="29"/>
  <c r="F139" i="29"/>
  <c r="L139" i="29"/>
  <c r="O140" i="29"/>
  <c r="I141" i="29"/>
  <c r="F143" i="29"/>
  <c r="O144" i="29"/>
  <c r="O18" i="29" s="1"/>
  <c r="E199" i="29"/>
  <c r="K199" i="29"/>
  <c r="N31" i="30"/>
  <c r="I44" i="30"/>
  <c r="F45" i="30"/>
  <c r="F25" i="30" s="1"/>
  <c r="F46" i="30"/>
  <c r="F27" i="30" s="1"/>
  <c r="L46" i="30"/>
  <c r="L27" i="30" s="1"/>
  <c r="L47" i="30"/>
  <c r="L31" i="30" s="1"/>
  <c r="I48" i="30"/>
  <c r="F49" i="30"/>
  <c r="O49" i="30"/>
  <c r="L50" i="30"/>
  <c r="I51" i="30"/>
  <c r="F52" i="30"/>
  <c r="L52" i="30"/>
  <c r="L53" i="30"/>
  <c r="I54" i="30"/>
  <c r="F55" i="30"/>
  <c r="F56" i="30"/>
  <c r="O58" i="30"/>
  <c r="L59" i="30"/>
  <c r="F61" i="30"/>
  <c r="F62" i="30"/>
  <c r="L63" i="30"/>
  <c r="I71" i="30"/>
  <c r="I23" i="30" s="1"/>
  <c r="O71" i="30"/>
  <c r="O72" i="30"/>
  <c r="O26" i="30" s="1"/>
  <c r="L73" i="30"/>
  <c r="L29" i="30" s="1"/>
  <c r="I74" i="30"/>
  <c r="F75" i="30"/>
  <c r="O75" i="30"/>
  <c r="L77" i="30"/>
  <c r="I78" i="30"/>
  <c r="O79" i="30"/>
  <c r="L80" i="30"/>
  <c r="L81" i="30"/>
  <c r="F83" i="30"/>
  <c r="O83" i="30"/>
  <c r="L85" i="30"/>
  <c r="L88" i="30"/>
  <c r="F90" i="30"/>
  <c r="L98" i="30"/>
  <c r="I99" i="30"/>
  <c r="F100" i="30"/>
  <c r="F101" i="30"/>
  <c r="L101" i="30"/>
  <c r="L102" i="30"/>
  <c r="I103" i="30"/>
  <c r="I22" i="30" s="1"/>
  <c r="F104" i="30"/>
  <c r="O104" i="30"/>
  <c r="L105" i="30"/>
  <c r="L24" i="30" s="1"/>
  <c r="I106" i="30"/>
  <c r="F107" i="30"/>
  <c r="L107" i="30"/>
  <c r="L108" i="30"/>
  <c r="F110" i="30"/>
  <c r="F111" i="30"/>
  <c r="F30" i="30" s="1"/>
  <c r="L112" i="30"/>
  <c r="L113" i="30"/>
  <c r="L114" i="30"/>
  <c r="F116" i="30"/>
  <c r="L117" i="30"/>
  <c r="H145" i="30"/>
  <c r="E172" i="30"/>
  <c r="I153" i="30"/>
  <c r="F154" i="30"/>
  <c r="O154" i="30"/>
  <c r="F156" i="30"/>
  <c r="O157" i="30"/>
  <c r="L158" i="30"/>
  <c r="I159" i="30"/>
  <c r="O159" i="30"/>
  <c r="L160" i="30"/>
  <c r="I161" i="30"/>
  <c r="I21" i="30" s="1"/>
  <c r="O162" i="30"/>
  <c r="F164" i="30"/>
  <c r="O164" i="30"/>
  <c r="L165" i="30"/>
  <c r="I166" i="30"/>
  <c r="L167" i="30"/>
  <c r="F168" i="30"/>
  <c r="I170" i="30"/>
  <c r="H199" i="30"/>
  <c r="F180" i="30"/>
  <c r="O180" i="30"/>
  <c r="L181" i="30"/>
  <c r="I182" i="30"/>
  <c r="I184" i="30"/>
  <c r="O185" i="30"/>
  <c r="O187" i="30"/>
  <c r="F189" i="30"/>
  <c r="L190" i="30"/>
  <c r="F191" i="30"/>
  <c r="O191" i="30"/>
  <c r="F193" i="30"/>
  <c r="L194" i="30"/>
  <c r="F195" i="30"/>
  <c r="O195" i="30"/>
  <c r="F197" i="30"/>
  <c r="O44" i="31"/>
  <c r="L45" i="31"/>
  <c r="I46" i="31"/>
  <c r="F47" i="31"/>
  <c r="O47" i="31"/>
  <c r="O48" i="31"/>
  <c r="O49" i="31"/>
  <c r="I51" i="31"/>
  <c r="O51" i="31"/>
  <c r="L52" i="31"/>
  <c r="F54" i="31"/>
  <c r="O54" i="31"/>
  <c r="O55" i="31"/>
  <c r="L57" i="31"/>
  <c r="O60" i="31"/>
  <c r="I62" i="31"/>
  <c r="O62" i="31"/>
  <c r="H91" i="31"/>
  <c r="O71" i="31"/>
  <c r="O73" i="31"/>
  <c r="L74" i="31"/>
  <c r="F75" i="31"/>
  <c r="O75" i="31"/>
  <c r="F77" i="31"/>
  <c r="O77" i="31"/>
  <c r="L78" i="31"/>
  <c r="I79" i="31"/>
  <c r="O79" i="31"/>
  <c r="O81" i="31"/>
  <c r="L82" i="31"/>
  <c r="F83" i="31"/>
  <c r="O83" i="31"/>
  <c r="F85" i="31"/>
  <c r="F19" i="31" s="1"/>
  <c r="F37" i="31" s="1"/>
  <c r="O85" i="31"/>
  <c r="O19" i="31" s="1"/>
  <c r="L86" i="31"/>
  <c r="L20" i="31" s="1"/>
  <c r="I87" i="31"/>
  <c r="O89" i="31"/>
  <c r="L90" i="31"/>
  <c r="F98" i="31"/>
  <c r="F153" i="31"/>
  <c r="F172" i="31" s="1"/>
  <c r="O153" i="31"/>
  <c r="L154" i="31"/>
  <c r="I155" i="31"/>
  <c r="O155" i="31"/>
  <c r="F157" i="31"/>
  <c r="O158" i="31"/>
  <c r="F160" i="31"/>
  <c r="O160" i="31"/>
  <c r="L161" i="31"/>
  <c r="F162" i="31"/>
  <c r="L163" i="31"/>
  <c r="F164" i="31"/>
  <c r="I165" i="31"/>
  <c r="F166" i="31"/>
  <c r="I169" i="31"/>
  <c r="F170" i="31"/>
  <c r="L171" i="31"/>
  <c r="H199" i="31"/>
  <c r="F180" i="31"/>
  <c r="O180" i="31"/>
  <c r="L181" i="31"/>
  <c r="I182" i="31"/>
  <c r="I189" i="31"/>
  <c r="F190" i="31"/>
  <c r="O190" i="31"/>
  <c r="O191" i="31"/>
  <c r="L192" i="31"/>
  <c r="I193" i="31"/>
  <c r="F194" i="31"/>
  <c r="H64" i="32"/>
  <c r="L99" i="32"/>
  <c r="F102" i="32"/>
  <c r="F104" i="32"/>
  <c r="L104" i="32"/>
  <c r="I105" i="32"/>
  <c r="F106" i="32"/>
  <c r="L106" i="32"/>
  <c r="I107" i="32"/>
  <c r="F110" i="32"/>
  <c r="F112" i="32"/>
  <c r="L112" i="32"/>
  <c r="F114" i="32"/>
  <c r="L114" i="32"/>
  <c r="I115" i="32"/>
  <c r="F116" i="32"/>
  <c r="L116" i="32"/>
  <c r="I117" i="32"/>
  <c r="O117" i="32"/>
  <c r="N145" i="32"/>
  <c r="F127" i="32"/>
  <c r="F128" i="32"/>
  <c r="O128" i="32"/>
  <c r="L129" i="32"/>
  <c r="I130" i="32"/>
  <c r="I131" i="32"/>
  <c r="F132" i="32"/>
  <c r="L132" i="32"/>
  <c r="I133" i="32"/>
  <c r="L135" i="32"/>
  <c r="I136" i="32"/>
  <c r="I137" i="32"/>
  <c r="F138" i="32"/>
  <c r="O138" i="32"/>
  <c r="L139" i="32"/>
  <c r="I140" i="32"/>
  <c r="O140" i="32"/>
  <c r="O141" i="32"/>
  <c r="O18" i="32" s="1"/>
  <c r="F143" i="32"/>
  <c r="F144" i="32"/>
  <c r="O144" i="32"/>
  <c r="E199" i="32"/>
  <c r="H64" i="33"/>
  <c r="F98" i="33"/>
  <c r="F103" i="33"/>
  <c r="F22" i="33" s="1"/>
  <c r="O103" i="33"/>
  <c r="O22" i="33" s="1"/>
  <c r="I105" i="33"/>
  <c r="F106" i="33"/>
  <c r="F25" i="33" s="1"/>
  <c r="F111" i="33"/>
  <c r="O111" i="33"/>
  <c r="I113" i="33"/>
  <c r="I126" i="33"/>
  <c r="L129" i="33"/>
  <c r="I130" i="33"/>
  <c r="I132" i="33"/>
  <c r="L135" i="33"/>
  <c r="I136" i="33"/>
  <c r="O138" i="33"/>
  <c r="O139" i="33"/>
  <c r="I142" i="33"/>
  <c r="L116" i="33"/>
  <c r="F116" i="33"/>
  <c r="I114" i="33"/>
  <c r="L112" i="33"/>
  <c r="L31" i="33" s="1"/>
  <c r="F112" i="33"/>
  <c r="F31" i="33" s="1"/>
  <c r="I110" i="33"/>
  <c r="I29" i="33" s="1"/>
  <c r="L108" i="33"/>
  <c r="L27" i="33" s="1"/>
  <c r="F108" i="33"/>
  <c r="F27" i="33" s="1"/>
  <c r="I106" i="33"/>
  <c r="I25" i="33" s="1"/>
  <c r="L104" i="33"/>
  <c r="F104" i="33"/>
  <c r="I102" i="33"/>
  <c r="L100" i="33"/>
  <c r="F100" i="33"/>
  <c r="I98" i="33"/>
  <c r="L117" i="33"/>
  <c r="F117" i="33"/>
  <c r="I115" i="33"/>
  <c r="L113" i="33"/>
  <c r="F113" i="33"/>
  <c r="I111" i="33"/>
  <c r="L109" i="33"/>
  <c r="F109" i="33"/>
  <c r="I107" i="33"/>
  <c r="I26" i="33" s="1"/>
  <c r="L105" i="33"/>
  <c r="F105" i="33"/>
  <c r="I103" i="33"/>
  <c r="I22" i="33" s="1"/>
  <c r="L101" i="33"/>
  <c r="F101" i="33"/>
  <c r="I99" i="33"/>
  <c r="O144" i="33"/>
  <c r="O142" i="33"/>
  <c r="F142" i="33"/>
  <c r="F140" i="33"/>
  <c r="F18" i="33" s="1"/>
  <c r="L138" i="33"/>
  <c r="L136" i="33"/>
  <c r="L134" i="33"/>
  <c r="F132" i="33"/>
  <c r="L130" i="33"/>
  <c r="F128" i="33"/>
  <c r="F126" i="33"/>
  <c r="F144" i="33"/>
  <c r="L140" i="33"/>
  <c r="L18" i="33" s="1"/>
  <c r="F139" i="33"/>
  <c r="F137" i="33"/>
  <c r="O135" i="33"/>
  <c r="F135" i="33"/>
  <c r="F133" i="33"/>
  <c r="L132" i="33"/>
  <c r="F131" i="33"/>
  <c r="O129" i="33"/>
  <c r="L128" i="33"/>
  <c r="F127" i="33"/>
  <c r="L126" i="33"/>
  <c r="L44" i="32"/>
  <c r="L64" i="32" s="1"/>
  <c r="I71" i="32"/>
  <c r="I91" i="32" s="1"/>
  <c r="O71" i="32"/>
  <c r="O91" i="32" s="1"/>
  <c r="K118" i="32"/>
  <c r="F99" i="32"/>
  <c r="O99" i="32"/>
  <c r="F101" i="32"/>
  <c r="I102" i="32"/>
  <c r="F103" i="32"/>
  <c r="I104" i="32"/>
  <c r="O104" i="32"/>
  <c r="L105" i="32"/>
  <c r="I106" i="32"/>
  <c r="O106" i="32"/>
  <c r="O107" i="32"/>
  <c r="F109" i="32"/>
  <c r="I110" i="32"/>
  <c r="F111" i="32"/>
  <c r="I112" i="32"/>
  <c r="F113" i="32"/>
  <c r="I114" i="32"/>
  <c r="O114" i="32"/>
  <c r="I116" i="32"/>
  <c r="O116" i="32"/>
  <c r="L117" i="32"/>
  <c r="H145" i="32"/>
  <c r="L127" i="32"/>
  <c r="I128" i="32"/>
  <c r="I129" i="32"/>
  <c r="F130" i="32"/>
  <c r="O130" i="32"/>
  <c r="L131" i="32"/>
  <c r="I132" i="32"/>
  <c r="O132" i="32"/>
  <c r="O133" i="32"/>
  <c r="F135" i="32"/>
  <c r="F136" i="32"/>
  <c r="O136" i="32"/>
  <c r="L137" i="32"/>
  <c r="I138" i="32"/>
  <c r="I139" i="32"/>
  <c r="F140" i="32"/>
  <c r="L140" i="32"/>
  <c r="L143" i="32"/>
  <c r="I144" i="32"/>
  <c r="H172" i="32"/>
  <c r="F169" i="32"/>
  <c r="O169" i="32"/>
  <c r="O170" i="32"/>
  <c r="K199" i="32"/>
  <c r="I180" i="32"/>
  <c r="O180" i="32"/>
  <c r="O181" i="32"/>
  <c r="L182" i="32"/>
  <c r="L183" i="32"/>
  <c r="O184" i="32"/>
  <c r="L185" i="32"/>
  <c r="I186" i="32"/>
  <c r="I187" i="32"/>
  <c r="F188" i="32"/>
  <c r="O188" i="32"/>
  <c r="L189" i="32"/>
  <c r="L190" i="32"/>
  <c r="I191" i="32"/>
  <c r="O191" i="32"/>
  <c r="I193" i="32"/>
  <c r="F194" i="32"/>
  <c r="L195" i="32"/>
  <c r="I196" i="32"/>
  <c r="O196" i="32"/>
  <c r="O197" i="32"/>
  <c r="L198" i="32"/>
  <c r="E64" i="33"/>
  <c r="I71" i="33"/>
  <c r="I75" i="33"/>
  <c r="I30" i="33" s="1"/>
  <c r="K118" i="33"/>
  <c r="F99" i="33"/>
  <c r="O99" i="33"/>
  <c r="I101" i="33"/>
  <c r="F102" i="33"/>
  <c r="F107" i="33"/>
  <c r="F26" i="33" s="1"/>
  <c r="O107" i="33"/>
  <c r="O26" i="33" s="1"/>
  <c r="I109" i="33"/>
  <c r="F110" i="33"/>
  <c r="F29" i="33" s="1"/>
  <c r="F115" i="33"/>
  <c r="O115" i="33"/>
  <c r="I117" i="33"/>
  <c r="F125" i="33"/>
  <c r="N145" i="33"/>
  <c r="L127" i="33"/>
  <c r="O130" i="33"/>
  <c r="O131" i="33"/>
  <c r="F134" i="33"/>
  <c r="O136" i="33"/>
  <c r="L137" i="33"/>
  <c r="I138" i="33"/>
  <c r="I140" i="33"/>
  <c r="I18" i="33" s="1"/>
  <c r="F141" i="33"/>
  <c r="O141" i="33"/>
  <c r="F152" i="33"/>
  <c r="I169" i="33"/>
  <c r="I166" i="31"/>
  <c r="O167" i="31"/>
  <c r="L170" i="31"/>
  <c r="I171" i="31"/>
  <c r="I180" i="31"/>
  <c r="O181" i="31"/>
  <c r="O184" i="31"/>
  <c r="L185" i="31"/>
  <c r="I186" i="31"/>
  <c r="I188" i="31"/>
  <c r="O192" i="31"/>
  <c r="L193" i="31"/>
  <c r="I194" i="31"/>
  <c r="L195" i="31"/>
  <c r="I196" i="31"/>
  <c r="O197" i="31"/>
  <c r="E64" i="32"/>
  <c r="E118" i="32"/>
  <c r="L98" i="32"/>
  <c r="I99" i="32"/>
  <c r="F100" i="32"/>
  <c r="L100" i="32"/>
  <c r="I101" i="32"/>
  <c r="O101" i="32"/>
  <c r="L102" i="32"/>
  <c r="I103" i="32"/>
  <c r="O103" i="32"/>
  <c r="F105" i="32"/>
  <c r="O105" i="32"/>
  <c r="F107" i="32"/>
  <c r="F108" i="32"/>
  <c r="L108" i="32"/>
  <c r="I109" i="32"/>
  <c r="O109" i="32"/>
  <c r="L110" i="32"/>
  <c r="I111" i="32"/>
  <c r="O111" i="32"/>
  <c r="I113" i="32"/>
  <c r="O113" i="32"/>
  <c r="F115" i="32"/>
  <c r="F117" i="32"/>
  <c r="K145" i="32"/>
  <c r="I126" i="32"/>
  <c r="O126" i="32"/>
  <c r="O127" i="32"/>
  <c r="L128" i="32"/>
  <c r="F131" i="32"/>
  <c r="O131" i="32"/>
  <c r="F133" i="32"/>
  <c r="F134" i="32"/>
  <c r="L134" i="32"/>
  <c r="I135" i="32"/>
  <c r="F137" i="32"/>
  <c r="O137" i="32"/>
  <c r="L138" i="32"/>
  <c r="I142" i="32"/>
  <c r="O143" i="32"/>
  <c r="L144" i="32"/>
  <c r="O153" i="32"/>
  <c r="O19" i="32" s="1"/>
  <c r="L154" i="32"/>
  <c r="I155" i="32"/>
  <c r="O155" i="32"/>
  <c r="O156" i="32"/>
  <c r="F158" i="32"/>
  <c r="F159" i="32"/>
  <c r="O159" i="32"/>
  <c r="I161" i="32"/>
  <c r="F162" i="32"/>
  <c r="L163" i="32"/>
  <c r="F166" i="32"/>
  <c r="O166" i="32"/>
  <c r="O167" i="32"/>
  <c r="O21" i="32" s="1"/>
  <c r="L168" i="32"/>
  <c r="F170" i="32"/>
  <c r="F171" i="32"/>
  <c r="N199" i="32"/>
  <c r="F181" i="32"/>
  <c r="F182" i="32"/>
  <c r="O182" i="32"/>
  <c r="I184" i="32"/>
  <c r="F185" i="32"/>
  <c r="L186" i="32"/>
  <c r="F189" i="32"/>
  <c r="O189" i="32"/>
  <c r="F192" i="32"/>
  <c r="L192" i="32"/>
  <c r="L193" i="32"/>
  <c r="I194" i="32"/>
  <c r="O195" i="32"/>
  <c r="F197" i="32"/>
  <c r="F198" i="32"/>
  <c r="O198" i="32"/>
  <c r="F44" i="33"/>
  <c r="E91" i="33"/>
  <c r="K91" i="33"/>
  <c r="L90" i="33"/>
  <c r="F90" i="33"/>
  <c r="I88" i="33"/>
  <c r="I21" i="33" s="1"/>
  <c r="L86" i="33"/>
  <c r="F86" i="33"/>
  <c r="I84" i="33"/>
  <c r="L82" i="33"/>
  <c r="F82" i="33"/>
  <c r="I80" i="33"/>
  <c r="L78" i="33"/>
  <c r="L91" i="33" s="1"/>
  <c r="F78" i="33"/>
  <c r="F91" i="33" s="1"/>
  <c r="I76" i="33"/>
  <c r="I20" i="33" s="1"/>
  <c r="E118" i="33"/>
  <c r="L98" i="33"/>
  <c r="O100" i="33"/>
  <c r="L103" i="33"/>
  <c r="L22" i="33" s="1"/>
  <c r="I104" i="33"/>
  <c r="L106" i="33"/>
  <c r="L25" i="33" s="1"/>
  <c r="O108" i="33"/>
  <c r="O27" i="33" s="1"/>
  <c r="L111" i="33"/>
  <c r="I112" i="33"/>
  <c r="I31" i="33" s="1"/>
  <c r="L114" i="33"/>
  <c r="O116" i="33"/>
  <c r="O126" i="33"/>
  <c r="O127" i="33"/>
  <c r="F130" i="33"/>
  <c r="O132" i="33"/>
  <c r="L133" i="33"/>
  <c r="I134" i="33"/>
  <c r="F136" i="33"/>
  <c r="L139" i="33"/>
  <c r="O143" i="33"/>
  <c r="L144" i="33"/>
  <c r="O171" i="33"/>
  <c r="F168" i="33"/>
  <c r="O166" i="33"/>
  <c r="F166" i="33"/>
  <c r="F159" i="33"/>
  <c r="F156" i="33"/>
  <c r="F153" i="33"/>
  <c r="F171" i="33"/>
  <c r="F165" i="33"/>
  <c r="F163" i="33"/>
  <c r="F160" i="33"/>
  <c r="L159" i="33"/>
  <c r="F158" i="33"/>
  <c r="L156" i="33"/>
  <c r="E199" i="33"/>
  <c r="E91" i="34"/>
  <c r="K91" i="34"/>
  <c r="L73" i="34"/>
  <c r="O74" i="34"/>
  <c r="I75" i="34"/>
  <c r="F76" i="34"/>
  <c r="O76" i="34"/>
  <c r="I77" i="34"/>
  <c r="F78" i="34"/>
  <c r="L80" i="34"/>
  <c r="L82" i="34"/>
  <c r="F83" i="34"/>
  <c r="F21" i="34" s="1"/>
  <c r="O83" i="34"/>
  <c r="O21" i="34" s="1"/>
  <c r="I84" i="34"/>
  <c r="F85" i="34"/>
  <c r="O85" i="34"/>
  <c r="I86" i="34"/>
  <c r="L87" i="34"/>
  <c r="L89" i="34"/>
  <c r="O90" i="34"/>
  <c r="K118" i="34"/>
  <c r="F116" i="34"/>
  <c r="O111" i="34"/>
  <c r="F108" i="34"/>
  <c r="O106" i="34"/>
  <c r="F106" i="34"/>
  <c r="F100" i="34"/>
  <c r="E145" i="34"/>
  <c r="F127" i="34"/>
  <c r="O127" i="34"/>
  <c r="L128" i="34"/>
  <c r="L129" i="34"/>
  <c r="I130" i="34"/>
  <c r="O135" i="34"/>
  <c r="L136" i="34"/>
  <c r="F137" i="34"/>
  <c r="L138" i="34"/>
  <c r="L139" i="34"/>
  <c r="L17" i="34" s="1"/>
  <c r="I140" i="34"/>
  <c r="F141" i="34"/>
  <c r="O141" i="34"/>
  <c r="I144" i="34"/>
  <c r="H118" i="35"/>
  <c r="K145" i="35"/>
  <c r="L134" i="35"/>
  <c r="I136" i="35"/>
  <c r="O139" i="35"/>
  <c r="F144" i="34"/>
  <c r="L142" i="34"/>
  <c r="L140" i="34"/>
  <c r="F139" i="34"/>
  <c r="F17" i="34" s="1"/>
  <c r="O134" i="34"/>
  <c r="F131" i="34"/>
  <c r="O129" i="34"/>
  <c r="F129" i="34"/>
  <c r="L143" i="35"/>
  <c r="F143" i="35"/>
  <c r="I141" i="35"/>
  <c r="L139" i="35"/>
  <c r="F139" i="35"/>
  <c r="I137" i="35"/>
  <c r="L135" i="35"/>
  <c r="F135" i="35"/>
  <c r="I133" i="35"/>
  <c r="L131" i="35"/>
  <c r="F131" i="35"/>
  <c r="I129" i="35"/>
  <c r="L127" i="35"/>
  <c r="F127" i="35"/>
  <c r="I125" i="35"/>
  <c r="L144" i="35"/>
  <c r="F144" i="35"/>
  <c r="I142" i="35"/>
  <c r="L140" i="35"/>
  <c r="F140" i="35"/>
  <c r="I138" i="35"/>
  <c r="L136" i="35"/>
  <c r="F136" i="35"/>
  <c r="I134" i="35"/>
  <c r="L132" i="35"/>
  <c r="F132" i="35"/>
  <c r="I130" i="35"/>
  <c r="L128" i="35"/>
  <c r="F128" i="35"/>
  <c r="I126" i="35"/>
  <c r="I143" i="35"/>
  <c r="L141" i="35"/>
  <c r="F141" i="35"/>
  <c r="I139" i="35"/>
  <c r="L137" i="35"/>
  <c r="F137" i="35"/>
  <c r="I135" i="35"/>
  <c r="L133" i="35"/>
  <c r="F133" i="35"/>
  <c r="I131" i="35"/>
  <c r="L129" i="35"/>
  <c r="F129" i="35"/>
  <c r="I127" i="35"/>
  <c r="L125" i="35"/>
  <c r="F125" i="35"/>
  <c r="E172" i="35"/>
  <c r="F152" i="35"/>
  <c r="F172" i="35" s="1"/>
  <c r="O163" i="35"/>
  <c r="O21" i="35" s="1"/>
  <c r="N21" i="35"/>
  <c r="O71" i="36"/>
  <c r="N91" i="36"/>
  <c r="O79" i="33"/>
  <c r="O83" i="33"/>
  <c r="O87" i="33"/>
  <c r="H118" i="33"/>
  <c r="N118" i="33"/>
  <c r="O102" i="33"/>
  <c r="O106" i="33"/>
  <c r="O25" i="33" s="1"/>
  <c r="O110" i="33"/>
  <c r="O29" i="33" s="1"/>
  <c r="O114" i="33"/>
  <c r="H145" i="33"/>
  <c r="I129" i="33"/>
  <c r="O133" i="33"/>
  <c r="O137" i="33"/>
  <c r="I141" i="33"/>
  <c r="I143" i="33"/>
  <c r="H172" i="33"/>
  <c r="O153" i="33"/>
  <c r="L154" i="33"/>
  <c r="I155" i="33"/>
  <c r="I157" i="33"/>
  <c r="O160" i="33"/>
  <c r="L161" i="33"/>
  <c r="I162" i="33"/>
  <c r="I19" i="33" s="1"/>
  <c r="O163" i="33"/>
  <c r="L164" i="33"/>
  <c r="I167" i="33"/>
  <c r="O168" i="33"/>
  <c r="L169" i="33"/>
  <c r="I170" i="33"/>
  <c r="H199" i="33"/>
  <c r="I45" i="34"/>
  <c r="F46" i="34"/>
  <c r="I47" i="34"/>
  <c r="F48" i="34"/>
  <c r="O48" i="34"/>
  <c r="L49" i="34"/>
  <c r="I50" i="34"/>
  <c r="O51" i="34"/>
  <c r="L52" i="34"/>
  <c r="I53" i="34"/>
  <c r="I54" i="34"/>
  <c r="O55" i="34"/>
  <c r="L56" i="34"/>
  <c r="F57" i="34"/>
  <c r="O57" i="34"/>
  <c r="L58" i="34"/>
  <c r="L18" i="34" s="1"/>
  <c r="I59" i="34"/>
  <c r="F60" i="34"/>
  <c r="L61" i="34"/>
  <c r="F62" i="34"/>
  <c r="H91" i="34"/>
  <c r="L72" i="34"/>
  <c r="L74" i="34"/>
  <c r="F75" i="34"/>
  <c r="O75" i="34"/>
  <c r="I76" i="34"/>
  <c r="F77" i="34"/>
  <c r="O77" i="34"/>
  <c r="I78" i="34"/>
  <c r="L79" i="34"/>
  <c r="L19" i="34" s="1"/>
  <c r="L81" i="34"/>
  <c r="O82" i="34"/>
  <c r="I83" i="34"/>
  <c r="I21" i="34" s="1"/>
  <c r="F84" i="34"/>
  <c r="O84" i="34"/>
  <c r="I85" i="34"/>
  <c r="F86" i="34"/>
  <c r="L88" i="34"/>
  <c r="L90" i="34"/>
  <c r="F98" i="34"/>
  <c r="L99" i="34"/>
  <c r="L100" i="34"/>
  <c r="I101" i="34"/>
  <c r="F102" i="34"/>
  <c r="L103" i="34"/>
  <c r="I104" i="34"/>
  <c r="O105" i="34"/>
  <c r="I108" i="34"/>
  <c r="F109" i="34"/>
  <c r="O110" i="34"/>
  <c r="F112" i="34"/>
  <c r="I114" i="34"/>
  <c r="F115" i="34"/>
  <c r="O115" i="34"/>
  <c r="O116" i="34"/>
  <c r="L117" i="34"/>
  <c r="H145" i="34"/>
  <c r="F126" i="34"/>
  <c r="F145" i="34" s="1"/>
  <c r="O126" i="34"/>
  <c r="L127" i="34"/>
  <c r="F128" i="34"/>
  <c r="L130" i="34"/>
  <c r="L131" i="34"/>
  <c r="I132" i="34"/>
  <c r="F133" i="34"/>
  <c r="L134" i="34"/>
  <c r="I135" i="34"/>
  <c r="F136" i="34"/>
  <c r="O136" i="34"/>
  <c r="L137" i="34"/>
  <c r="I138" i="34"/>
  <c r="O140" i="34"/>
  <c r="L141" i="34"/>
  <c r="F142" i="34"/>
  <c r="O143" i="34"/>
  <c r="L144" i="34"/>
  <c r="O113" i="35"/>
  <c r="L110" i="35"/>
  <c r="O102" i="35"/>
  <c r="L99" i="35"/>
  <c r="L117" i="35"/>
  <c r="O115" i="35"/>
  <c r="I115" i="35"/>
  <c r="L108" i="35"/>
  <c r="I103" i="35"/>
  <c r="O110" i="35"/>
  <c r="O105" i="35"/>
  <c r="L101" i="35"/>
  <c r="O99" i="35"/>
  <c r="I99" i="35"/>
  <c r="E145" i="35"/>
  <c r="L126" i="35"/>
  <c r="I128" i="35"/>
  <c r="F130" i="35"/>
  <c r="O131" i="35"/>
  <c r="L142" i="35"/>
  <c r="I144" i="35"/>
  <c r="O101" i="33"/>
  <c r="O105" i="33"/>
  <c r="O109" i="33"/>
  <c r="O113" i="33"/>
  <c r="O117" i="33"/>
  <c r="I127" i="33"/>
  <c r="O128" i="33"/>
  <c r="I131" i="33"/>
  <c r="I133" i="33"/>
  <c r="I135" i="33"/>
  <c r="I137" i="33"/>
  <c r="I139" i="33"/>
  <c r="O140" i="33"/>
  <c r="O18" i="33" s="1"/>
  <c r="L143" i="33"/>
  <c r="I144" i="33"/>
  <c r="O154" i="33"/>
  <c r="O156" i="33"/>
  <c r="L157" i="33"/>
  <c r="I158" i="33"/>
  <c r="I160" i="33"/>
  <c r="O161" i="33"/>
  <c r="L162" i="33"/>
  <c r="L19" i="33" s="1"/>
  <c r="I163" i="33"/>
  <c r="I165" i="33"/>
  <c r="O169" i="33"/>
  <c r="L170" i="33"/>
  <c r="I171" i="33"/>
  <c r="I180" i="33"/>
  <c r="O181" i="33"/>
  <c r="F183" i="33"/>
  <c r="F199" i="33" s="1"/>
  <c r="O184" i="33"/>
  <c r="O199" i="33" s="1"/>
  <c r="G9" i="33" s="1"/>
  <c r="L185" i="33"/>
  <c r="I186" i="33"/>
  <c r="I188" i="33"/>
  <c r="F189" i="33"/>
  <c r="O189" i="33"/>
  <c r="F191" i="33"/>
  <c r="O192" i="33"/>
  <c r="L193" i="33"/>
  <c r="I194" i="33"/>
  <c r="O194" i="33"/>
  <c r="O197" i="33"/>
  <c r="H18" i="34"/>
  <c r="H37" i="34" s="1"/>
  <c r="E64" i="34"/>
  <c r="L45" i="34"/>
  <c r="I46" i="34"/>
  <c r="O46" i="34"/>
  <c r="L47" i="34"/>
  <c r="I48" i="34"/>
  <c r="O49" i="34"/>
  <c r="F51" i="34"/>
  <c r="O52" i="34"/>
  <c r="L53" i="34"/>
  <c r="L54" i="34"/>
  <c r="F55" i="34"/>
  <c r="I57" i="34"/>
  <c r="O58" i="34"/>
  <c r="O18" i="34" s="1"/>
  <c r="L59" i="34"/>
  <c r="I60" i="34"/>
  <c r="F61" i="34"/>
  <c r="I62" i="34"/>
  <c r="F63" i="34"/>
  <c r="I71" i="34"/>
  <c r="F72" i="34"/>
  <c r="O72" i="34"/>
  <c r="I73" i="34"/>
  <c r="F74" i="34"/>
  <c r="F91" i="34" s="1"/>
  <c r="L76" i="34"/>
  <c r="L78" i="34"/>
  <c r="F79" i="34"/>
  <c r="F19" i="34" s="1"/>
  <c r="O79" i="34"/>
  <c r="O19" i="34" s="1"/>
  <c r="I80" i="34"/>
  <c r="F81" i="34"/>
  <c r="O81" i="34"/>
  <c r="I82" i="34"/>
  <c r="L83" i="34"/>
  <c r="L21" i="34" s="1"/>
  <c r="L85" i="34"/>
  <c r="O86" i="34"/>
  <c r="I87" i="34"/>
  <c r="F88" i="34"/>
  <c r="O88" i="34"/>
  <c r="I89" i="34"/>
  <c r="H118" i="34"/>
  <c r="F99" i="34"/>
  <c r="O99" i="34"/>
  <c r="O100" i="34"/>
  <c r="L101" i="34"/>
  <c r="I102" i="34"/>
  <c r="F103" i="34"/>
  <c r="O103" i="34"/>
  <c r="L104" i="34"/>
  <c r="F105" i="34"/>
  <c r="L107" i="34"/>
  <c r="L108" i="34"/>
  <c r="I109" i="34"/>
  <c r="F110" i="34"/>
  <c r="L111" i="34"/>
  <c r="I112" i="34"/>
  <c r="F113" i="34"/>
  <c r="O113" i="34"/>
  <c r="L114" i="34"/>
  <c r="I115" i="34"/>
  <c r="I129" i="34"/>
  <c r="F130" i="34"/>
  <c r="O130" i="34"/>
  <c r="O131" i="34"/>
  <c r="L132" i="34"/>
  <c r="I133" i="34"/>
  <c r="F134" i="34"/>
  <c r="I139" i="34"/>
  <c r="I17" i="34" s="1"/>
  <c r="F140" i="34"/>
  <c r="I142" i="34"/>
  <c r="F143" i="34"/>
  <c r="L197" i="34"/>
  <c r="F197" i="34"/>
  <c r="O191" i="34"/>
  <c r="F191" i="34"/>
  <c r="O189" i="34"/>
  <c r="F189" i="34"/>
  <c r="O183" i="34"/>
  <c r="F183" i="34"/>
  <c r="O181" i="34"/>
  <c r="F181" i="34"/>
  <c r="L198" i="34"/>
  <c r="F198" i="34"/>
  <c r="O194" i="34"/>
  <c r="O192" i="34"/>
  <c r="O186" i="34"/>
  <c r="O184" i="34"/>
  <c r="I197" i="34"/>
  <c r="F196" i="34"/>
  <c r="F194" i="34"/>
  <c r="F192" i="34"/>
  <c r="F190" i="34"/>
  <c r="F188" i="34"/>
  <c r="F186" i="34"/>
  <c r="F184" i="34"/>
  <c r="F182" i="34"/>
  <c r="F180" i="34"/>
  <c r="F199" i="34" s="1"/>
  <c r="K17" i="35"/>
  <c r="F59" i="35"/>
  <c r="F18" i="35" s="1"/>
  <c r="F37" i="35" s="1"/>
  <c r="E18" i="35"/>
  <c r="L88" i="35"/>
  <c r="F126" i="35"/>
  <c r="O127" i="35"/>
  <c r="L138" i="35"/>
  <c r="I140" i="35"/>
  <c r="F142" i="35"/>
  <c r="O143" i="35"/>
  <c r="K172" i="35"/>
  <c r="L152" i="35"/>
  <c r="L172" i="35" s="1"/>
  <c r="O154" i="35"/>
  <c r="O19" i="35" s="1"/>
  <c r="N19" i="35"/>
  <c r="H21" i="35"/>
  <c r="H37" i="35" s="1"/>
  <c r="I163" i="35"/>
  <c r="I21" i="35" s="1"/>
  <c r="O90" i="37"/>
  <c r="I88" i="37"/>
  <c r="O83" i="37"/>
  <c r="L80" i="37"/>
  <c r="L77" i="37"/>
  <c r="L29" i="37" s="1"/>
  <c r="O76" i="37"/>
  <c r="O24" i="37" s="1"/>
  <c r="L75" i="37"/>
  <c r="L23" i="37" s="1"/>
  <c r="O74" i="37"/>
  <c r="O22" i="37" s="1"/>
  <c r="I73" i="37"/>
  <c r="L86" i="37"/>
  <c r="O85" i="37"/>
  <c r="I84" i="37"/>
  <c r="L72" i="37"/>
  <c r="L89" i="37"/>
  <c r="L82" i="37"/>
  <c r="O80" i="37"/>
  <c r="I80" i="37"/>
  <c r="L79" i="37"/>
  <c r="O77" i="37"/>
  <c r="O29" i="37" s="1"/>
  <c r="O75" i="37"/>
  <c r="O23" i="37" s="1"/>
  <c r="L73" i="37"/>
  <c r="O86" i="37"/>
  <c r="I76" i="37"/>
  <c r="I24" i="37" s="1"/>
  <c r="L84" i="37"/>
  <c r="I72" i="37"/>
  <c r="L127" i="37"/>
  <c r="L18" i="37" s="1"/>
  <c r="K18" i="37"/>
  <c r="O171" i="37"/>
  <c r="O21" i="37" s="1"/>
  <c r="N21" i="37"/>
  <c r="N37" i="37" s="1"/>
  <c r="O101" i="34"/>
  <c r="L102" i="34"/>
  <c r="I103" i="34"/>
  <c r="I105" i="34"/>
  <c r="O109" i="34"/>
  <c r="L110" i="34"/>
  <c r="I111" i="34"/>
  <c r="L112" i="34"/>
  <c r="I113" i="34"/>
  <c r="O114" i="34"/>
  <c r="O117" i="34"/>
  <c r="L125" i="34"/>
  <c r="I126" i="34"/>
  <c r="I128" i="34"/>
  <c r="O132" i="34"/>
  <c r="L133" i="34"/>
  <c r="I134" i="34"/>
  <c r="L135" i="34"/>
  <c r="I136" i="34"/>
  <c r="O137" i="34"/>
  <c r="I141" i="34"/>
  <c r="I143" i="34"/>
  <c r="H172" i="34"/>
  <c r="L162" i="34"/>
  <c r="L164" i="34"/>
  <c r="F165" i="34"/>
  <c r="F172" i="34" s="1"/>
  <c r="O165" i="34"/>
  <c r="I166" i="34"/>
  <c r="I172" i="34" s="1"/>
  <c r="F167" i="34"/>
  <c r="O167" i="34"/>
  <c r="L169" i="34"/>
  <c r="L171" i="34"/>
  <c r="H199" i="34"/>
  <c r="O180" i="34"/>
  <c r="L181" i="34"/>
  <c r="O182" i="34"/>
  <c r="L183" i="34"/>
  <c r="I185" i="34"/>
  <c r="I187" i="34"/>
  <c r="O188" i="34"/>
  <c r="L189" i="34"/>
  <c r="O190" i="34"/>
  <c r="L191" i="34"/>
  <c r="I193" i="34"/>
  <c r="I195" i="34"/>
  <c r="O196" i="34"/>
  <c r="F72" i="35"/>
  <c r="L72" i="35"/>
  <c r="I73" i="35"/>
  <c r="F74" i="35"/>
  <c r="L75" i="35"/>
  <c r="I76" i="35"/>
  <c r="I20" i="35" s="1"/>
  <c r="O76" i="35"/>
  <c r="O20" i="35" s="1"/>
  <c r="L77" i="35"/>
  <c r="I78" i="35"/>
  <c r="F79" i="35"/>
  <c r="F80" i="35"/>
  <c r="L80" i="35"/>
  <c r="I81" i="35"/>
  <c r="F82" i="35"/>
  <c r="L83" i="35"/>
  <c r="I84" i="35"/>
  <c r="O84" i="35"/>
  <c r="L85" i="35"/>
  <c r="I86" i="35"/>
  <c r="F87" i="35"/>
  <c r="F88" i="35"/>
  <c r="I89" i="35"/>
  <c r="F90" i="35"/>
  <c r="K118" i="35"/>
  <c r="O100" i="35"/>
  <c r="L102" i="35"/>
  <c r="F104" i="35"/>
  <c r="F105" i="35"/>
  <c r="O106" i="35"/>
  <c r="L107" i="35"/>
  <c r="I109" i="35"/>
  <c r="I110" i="35"/>
  <c r="L111" i="35"/>
  <c r="L112" i="35"/>
  <c r="L113" i="35"/>
  <c r="I114" i="35"/>
  <c r="L116" i="35"/>
  <c r="O126" i="35"/>
  <c r="O130" i="35"/>
  <c r="O134" i="35"/>
  <c r="O138" i="35"/>
  <c r="O142" i="35"/>
  <c r="I183" i="35"/>
  <c r="F184" i="35"/>
  <c r="I186" i="35"/>
  <c r="F187" i="35"/>
  <c r="I190" i="35"/>
  <c r="O191" i="35"/>
  <c r="F193" i="35"/>
  <c r="O193" i="35"/>
  <c r="F195" i="35"/>
  <c r="L196" i="35"/>
  <c r="F197" i="35"/>
  <c r="N172" i="36"/>
  <c r="H21" i="36"/>
  <c r="I160" i="36"/>
  <c r="I21" i="36" s="1"/>
  <c r="I86" i="37"/>
  <c r="K199" i="34"/>
  <c r="I180" i="34"/>
  <c r="I182" i="34"/>
  <c r="I184" i="34"/>
  <c r="L185" i="34"/>
  <c r="I186" i="34"/>
  <c r="L187" i="34"/>
  <c r="I188" i="34"/>
  <c r="I190" i="34"/>
  <c r="I192" i="34"/>
  <c r="L193" i="34"/>
  <c r="I194" i="34"/>
  <c r="L195" i="34"/>
  <c r="I196" i="34"/>
  <c r="H91" i="35"/>
  <c r="N118" i="35"/>
  <c r="F100" i="35"/>
  <c r="F101" i="35"/>
  <c r="O101" i="35"/>
  <c r="I104" i="35"/>
  <c r="I105" i="35"/>
  <c r="F106" i="35"/>
  <c r="F107" i="35"/>
  <c r="O107" i="35"/>
  <c r="L109" i="35"/>
  <c r="F111" i="35"/>
  <c r="O111" i="35"/>
  <c r="O112" i="35"/>
  <c r="L114" i="35"/>
  <c r="O116" i="35"/>
  <c r="H145" i="35"/>
  <c r="N145" i="35"/>
  <c r="O129" i="35"/>
  <c r="O133" i="35"/>
  <c r="O137" i="35"/>
  <c r="O141" i="35"/>
  <c r="H172" i="35"/>
  <c r="N172" i="35"/>
  <c r="H91" i="36"/>
  <c r="I71" i="36"/>
  <c r="L78" i="37"/>
  <c r="L20" i="37" s="1"/>
  <c r="K20" i="37"/>
  <c r="L81" i="37"/>
  <c r="E172" i="34"/>
  <c r="K172" i="34"/>
  <c r="E199" i="34"/>
  <c r="O185" i="34"/>
  <c r="O187" i="34"/>
  <c r="O193" i="34"/>
  <c r="O195" i="34"/>
  <c r="O198" i="34"/>
  <c r="F99" i="35"/>
  <c r="I100" i="35"/>
  <c r="I101" i="35"/>
  <c r="F102" i="35"/>
  <c r="L103" i="35"/>
  <c r="L104" i="35"/>
  <c r="L105" i="35"/>
  <c r="I106" i="35"/>
  <c r="F108" i="35"/>
  <c r="O108" i="35"/>
  <c r="O109" i="35"/>
  <c r="F112" i="35"/>
  <c r="F113" i="35"/>
  <c r="O114" i="35"/>
  <c r="F116" i="35"/>
  <c r="F117" i="35"/>
  <c r="O117" i="35"/>
  <c r="O128" i="35"/>
  <c r="O132" i="35"/>
  <c r="O136" i="35"/>
  <c r="O140" i="35"/>
  <c r="O144" i="35"/>
  <c r="I152" i="35"/>
  <c r="H199" i="35"/>
  <c r="F190" i="35"/>
  <c r="F188" i="35"/>
  <c r="L186" i="35"/>
  <c r="L184" i="35"/>
  <c r="F183" i="35"/>
  <c r="F199" i="35" s="1"/>
  <c r="H20" i="36"/>
  <c r="I83" i="36"/>
  <c r="I20" i="36" s="1"/>
  <c r="H172" i="36"/>
  <c r="I152" i="36"/>
  <c r="O72" i="37"/>
  <c r="H64" i="36"/>
  <c r="N64" i="36"/>
  <c r="H118" i="36"/>
  <c r="E145" i="36"/>
  <c r="N145" i="36"/>
  <c r="E64" i="37"/>
  <c r="E26" i="37"/>
  <c r="K91" i="37"/>
  <c r="F75" i="37"/>
  <c r="F23" i="37" s="1"/>
  <c r="L85" i="37"/>
  <c r="I90" i="37"/>
  <c r="I112" i="37"/>
  <c r="I31" i="37" s="1"/>
  <c r="H31" i="37"/>
  <c r="H37" i="37" s="1"/>
  <c r="I44" i="36"/>
  <c r="I64" i="36" s="1"/>
  <c r="E91" i="36"/>
  <c r="K91" i="36"/>
  <c r="I99" i="36"/>
  <c r="F100" i="36"/>
  <c r="F118" i="36" s="1"/>
  <c r="O100" i="36"/>
  <c r="L101" i="36"/>
  <c r="F102" i="36"/>
  <c r="I104" i="36"/>
  <c r="O105" i="36"/>
  <c r="L106" i="36"/>
  <c r="I107" i="36"/>
  <c r="F108" i="36"/>
  <c r="I109" i="36"/>
  <c r="F110" i="36"/>
  <c r="O110" i="36"/>
  <c r="L111" i="36"/>
  <c r="I112" i="36"/>
  <c r="O113" i="36"/>
  <c r="L114" i="36"/>
  <c r="I115" i="36"/>
  <c r="F116" i="36"/>
  <c r="O116" i="36"/>
  <c r="L117" i="36"/>
  <c r="F125" i="36"/>
  <c r="E172" i="36"/>
  <c r="K172" i="36"/>
  <c r="E199" i="36"/>
  <c r="F198" i="36"/>
  <c r="O192" i="36"/>
  <c r="F192" i="36"/>
  <c r="F190" i="36"/>
  <c r="L198" i="36"/>
  <c r="I74" i="37"/>
  <c r="I22" i="37" s="1"/>
  <c r="F77" i="37"/>
  <c r="F29" i="37" s="1"/>
  <c r="E29" i="37"/>
  <c r="F84" i="37"/>
  <c r="L88" i="37"/>
  <c r="E199" i="35"/>
  <c r="N199" i="35"/>
  <c r="O181" i="35"/>
  <c r="I185" i="35"/>
  <c r="I187" i="35"/>
  <c r="I189" i="35"/>
  <c r="O190" i="35"/>
  <c r="L191" i="35"/>
  <c r="I192" i="35"/>
  <c r="I194" i="35"/>
  <c r="O195" i="35"/>
  <c r="O197" i="35"/>
  <c r="E64" i="36"/>
  <c r="K64" i="36"/>
  <c r="F45" i="36"/>
  <c r="F64" i="36" s="1"/>
  <c r="L45" i="36"/>
  <c r="O46" i="36"/>
  <c r="I47" i="36"/>
  <c r="F49" i="36"/>
  <c r="L49" i="36"/>
  <c r="O50" i="36"/>
  <c r="I51" i="36"/>
  <c r="F53" i="36"/>
  <c r="L53" i="36"/>
  <c r="O54" i="36"/>
  <c r="O17" i="36" s="1"/>
  <c r="I55" i="36"/>
  <c r="F57" i="36"/>
  <c r="F18" i="36" s="1"/>
  <c r="O57" i="36"/>
  <c r="O18" i="36" s="1"/>
  <c r="I58" i="36"/>
  <c r="F60" i="36"/>
  <c r="L60" i="36"/>
  <c r="O61" i="36"/>
  <c r="O19" i="36" s="1"/>
  <c r="F71" i="36"/>
  <c r="L71" i="36"/>
  <c r="O72" i="36"/>
  <c r="I73" i="36"/>
  <c r="F75" i="36"/>
  <c r="L75" i="36"/>
  <c r="O76" i="36"/>
  <c r="I77" i="36"/>
  <c r="F79" i="36"/>
  <c r="L79" i="36"/>
  <c r="O80" i="36"/>
  <c r="I81" i="36"/>
  <c r="F83" i="36"/>
  <c r="F20" i="36" s="1"/>
  <c r="L83" i="36"/>
  <c r="L20" i="36" s="1"/>
  <c r="O84" i="36"/>
  <c r="I85" i="36"/>
  <c r="F87" i="36"/>
  <c r="L87" i="36"/>
  <c r="O88" i="36"/>
  <c r="E118" i="36"/>
  <c r="N118" i="36"/>
  <c r="L99" i="36"/>
  <c r="I100" i="36"/>
  <c r="I102" i="36"/>
  <c r="F103" i="36"/>
  <c r="O103" i="36"/>
  <c r="F105" i="36"/>
  <c r="O106" i="36"/>
  <c r="L107" i="36"/>
  <c r="I108" i="36"/>
  <c r="O108" i="36"/>
  <c r="L109" i="36"/>
  <c r="I110" i="36"/>
  <c r="O111" i="36"/>
  <c r="O114" i="36"/>
  <c r="L115" i="36"/>
  <c r="I116" i="36"/>
  <c r="H145" i="36"/>
  <c r="F126" i="36"/>
  <c r="O126" i="36"/>
  <c r="F128" i="36"/>
  <c r="L129" i="36"/>
  <c r="F130" i="36"/>
  <c r="L131" i="36"/>
  <c r="I132" i="36"/>
  <c r="F133" i="36"/>
  <c r="O134" i="36"/>
  <c r="F136" i="36"/>
  <c r="O136" i="36"/>
  <c r="F138" i="36"/>
  <c r="L139" i="36"/>
  <c r="F140" i="36"/>
  <c r="L141" i="36"/>
  <c r="I142" i="36"/>
  <c r="O143" i="36"/>
  <c r="L144" i="36"/>
  <c r="F152" i="36"/>
  <c r="L152" i="36"/>
  <c r="O153" i="36"/>
  <c r="I154" i="36"/>
  <c r="F156" i="36"/>
  <c r="L156" i="36"/>
  <c r="O157" i="36"/>
  <c r="I158" i="36"/>
  <c r="F160" i="36"/>
  <c r="F21" i="36" s="1"/>
  <c r="L160" i="36"/>
  <c r="L21" i="36" s="1"/>
  <c r="O161" i="36"/>
  <c r="I162" i="36"/>
  <c r="F164" i="36"/>
  <c r="L164" i="36"/>
  <c r="O165" i="36"/>
  <c r="I166" i="36"/>
  <c r="F168" i="36"/>
  <c r="L168" i="36"/>
  <c r="O169" i="36"/>
  <c r="F179" i="36"/>
  <c r="F199" i="36" s="1"/>
  <c r="O180" i="36"/>
  <c r="L181" i="36"/>
  <c r="I182" i="36"/>
  <c r="I184" i="36"/>
  <c r="F185" i="36"/>
  <c r="O185" i="36"/>
  <c r="F187" i="36"/>
  <c r="O188" i="36"/>
  <c r="L189" i="36"/>
  <c r="O191" i="36"/>
  <c r="I198" i="36"/>
  <c r="E23" i="37"/>
  <c r="O60" i="37"/>
  <c r="I83" i="37"/>
  <c r="O87" i="37"/>
  <c r="L100" i="37"/>
  <c r="L27" i="37" s="1"/>
  <c r="K27" i="37"/>
  <c r="H64" i="37"/>
  <c r="F45" i="37"/>
  <c r="L45" i="37"/>
  <c r="L46" i="37"/>
  <c r="I47" i="37"/>
  <c r="F48" i="37"/>
  <c r="I49" i="37"/>
  <c r="I17" i="37" s="1"/>
  <c r="O50" i="37"/>
  <c r="L51" i="37"/>
  <c r="I54" i="37"/>
  <c r="F55" i="37"/>
  <c r="O55" i="37"/>
  <c r="L56" i="37"/>
  <c r="I57" i="37"/>
  <c r="I60" i="37"/>
  <c r="I62" i="37"/>
  <c r="F63" i="37"/>
  <c r="O63" i="37"/>
  <c r="F73" i="37"/>
  <c r="I75" i="37"/>
  <c r="I23" i="37" s="1"/>
  <c r="L76" i="37"/>
  <c r="L24" i="37" s="1"/>
  <c r="I77" i="37"/>
  <c r="I29" i="37" s="1"/>
  <c r="O78" i="37"/>
  <c r="O20" i="37" s="1"/>
  <c r="O81" i="37"/>
  <c r="L83" i="37"/>
  <c r="O84" i="37"/>
  <c r="F87" i="37"/>
  <c r="F88" i="37"/>
  <c r="O88" i="37"/>
  <c r="L90" i="37"/>
  <c r="F98" i="37"/>
  <c r="N118" i="37"/>
  <c r="O100" i="37"/>
  <c r="O27" i="37" s="1"/>
  <c r="L101" i="37"/>
  <c r="F102" i="37"/>
  <c r="O102" i="37"/>
  <c r="F104" i="37"/>
  <c r="O104" i="37"/>
  <c r="L105" i="37"/>
  <c r="I106" i="37"/>
  <c r="I25" i="37" s="1"/>
  <c r="L107" i="37"/>
  <c r="F108" i="37"/>
  <c r="I110" i="37"/>
  <c r="L111" i="37"/>
  <c r="L30" i="37" s="1"/>
  <c r="L112" i="37"/>
  <c r="L31" i="37" s="1"/>
  <c r="I113" i="37"/>
  <c r="F114" i="37"/>
  <c r="O114" i="37"/>
  <c r="I116" i="37"/>
  <c r="F117" i="37"/>
  <c r="F126" i="37"/>
  <c r="F145" i="37" s="1"/>
  <c r="O126" i="37"/>
  <c r="I129" i="37"/>
  <c r="L130" i="37"/>
  <c r="F131" i="37"/>
  <c r="O131" i="37"/>
  <c r="L132" i="37"/>
  <c r="F133" i="37"/>
  <c r="L134" i="37"/>
  <c r="I135" i="37"/>
  <c r="I19" i="37" s="1"/>
  <c r="L137" i="37"/>
  <c r="I140" i="37"/>
  <c r="L141" i="37"/>
  <c r="I142" i="37"/>
  <c r="I189" i="36"/>
  <c r="I191" i="36"/>
  <c r="L193" i="36"/>
  <c r="I194" i="36"/>
  <c r="O195" i="36"/>
  <c r="L196" i="36"/>
  <c r="I197" i="36"/>
  <c r="O198" i="36"/>
  <c r="E91" i="37"/>
  <c r="F72" i="37"/>
  <c r="O73" i="37"/>
  <c r="F76" i="37"/>
  <c r="F24" i="37" s="1"/>
  <c r="F78" i="37"/>
  <c r="F20" i="37" s="1"/>
  <c r="F79" i="37"/>
  <c r="O79" i="37"/>
  <c r="F81" i="37"/>
  <c r="F82" i="37"/>
  <c r="O82" i="37"/>
  <c r="F85" i="37"/>
  <c r="I87" i="37"/>
  <c r="F89" i="37"/>
  <c r="O89" i="37"/>
  <c r="H118" i="37"/>
  <c r="F116" i="37"/>
  <c r="L115" i="37"/>
  <c r="O112" i="37"/>
  <c r="O31" i="37" s="1"/>
  <c r="F112" i="37"/>
  <c r="F31" i="37" s="1"/>
  <c r="E145" i="37"/>
  <c r="F130" i="37"/>
  <c r="I131" i="37"/>
  <c r="I133" i="37"/>
  <c r="F134" i="37"/>
  <c r="I136" i="37"/>
  <c r="F137" i="37"/>
  <c r="O137" i="37"/>
  <c r="L138" i="37"/>
  <c r="F139" i="37"/>
  <c r="O139" i="37"/>
  <c r="L140" i="37"/>
  <c r="F141" i="37"/>
  <c r="O141" i="37"/>
  <c r="I143" i="37"/>
  <c r="F144" i="37"/>
  <c r="H91" i="37"/>
  <c r="F74" i="37"/>
  <c r="F22" i="37" s="1"/>
  <c r="I78" i="37"/>
  <c r="I20" i="37" s="1"/>
  <c r="I79" i="37"/>
  <c r="F80" i="37"/>
  <c r="I81" i="37"/>
  <c r="I82" i="37"/>
  <c r="F83" i="37"/>
  <c r="I85" i="37"/>
  <c r="F86" i="37"/>
  <c r="L87" i="37"/>
  <c r="I89" i="37"/>
  <c r="F90" i="37"/>
  <c r="O143" i="37"/>
  <c r="F143" i="37"/>
  <c r="L142" i="37"/>
  <c r="F138" i="37"/>
  <c r="O136" i="37"/>
  <c r="F136" i="37"/>
  <c r="O134" i="37"/>
  <c r="L133" i="37"/>
  <c r="F129" i="37"/>
  <c r="O127" i="37"/>
  <c r="O18" i="37" s="1"/>
  <c r="F127" i="37"/>
  <c r="F18" i="37" s="1"/>
  <c r="L126" i="37"/>
  <c r="E172" i="37"/>
  <c r="F152" i="37"/>
  <c r="F172" i="37" s="1"/>
  <c r="O110" i="37"/>
  <c r="L113" i="37"/>
  <c r="I114" i="37"/>
  <c r="H145" i="37"/>
  <c r="L128" i="37"/>
  <c r="O129" i="37"/>
  <c r="I132" i="37"/>
  <c r="I134" i="37"/>
  <c r="L135" i="37"/>
  <c r="L19" i="37" s="1"/>
  <c r="I139" i="37"/>
  <c r="I141" i="37"/>
  <c r="L144" i="37"/>
  <c r="N172" i="37"/>
  <c r="E199" i="37"/>
  <c r="L179" i="37"/>
  <c r="F180" i="37"/>
  <c r="O180" i="37"/>
  <c r="L181" i="37"/>
  <c r="I182" i="37"/>
  <c r="F183" i="37"/>
  <c r="O183" i="37"/>
  <c r="F185" i="37"/>
  <c r="O186" i="37"/>
  <c r="L188" i="37"/>
  <c r="I189" i="37"/>
  <c r="F190" i="37"/>
  <c r="L191" i="37"/>
  <c r="I192" i="37"/>
  <c r="O193" i="37"/>
  <c r="I194" i="37"/>
  <c r="F195" i="37"/>
  <c r="O195" i="37"/>
  <c r="I196" i="37"/>
  <c r="O197" i="37"/>
  <c r="K31" i="38"/>
  <c r="H64" i="38"/>
  <c r="L45" i="38"/>
  <c r="L46" i="38"/>
  <c r="I47" i="38"/>
  <c r="I22" i="38" s="1"/>
  <c r="F48" i="38"/>
  <c r="O48" i="38"/>
  <c r="I50" i="38"/>
  <c r="I24" i="38" s="1"/>
  <c r="O50" i="38"/>
  <c r="O24" i="38" s="1"/>
  <c r="O52" i="38"/>
  <c r="L53" i="38"/>
  <c r="I54" i="38"/>
  <c r="F55" i="38"/>
  <c r="F17" i="38" s="1"/>
  <c r="L55" i="38"/>
  <c r="L17" i="38" s="1"/>
  <c r="I56" i="38"/>
  <c r="O57" i="38"/>
  <c r="L58" i="38"/>
  <c r="F60" i="38"/>
  <c r="L60" i="38"/>
  <c r="I62" i="38"/>
  <c r="F63" i="38"/>
  <c r="I74" i="38"/>
  <c r="F75" i="38"/>
  <c r="F30" i="38" s="1"/>
  <c r="L75" i="38"/>
  <c r="L30" i="38" s="1"/>
  <c r="I76" i="38"/>
  <c r="I31" i="38" s="1"/>
  <c r="I77" i="38"/>
  <c r="F78" i="38"/>
  <c r="O78" i="38"/>
  <c r="I80" i="38"/>
  <c r="F81" i="38"/>
  <c r="O81" i="38"/>
  <c r="L82" i="38"/>
  <c r="I83" i="38"/>
  <c r="I84" i="38"/>
  <c r="F85" i="38"/>
  <c r="F86" i="38"/>
  <c r="I87" i="38"/>
  <c r="F88" i="38"/>
  <c r="O88" i="38"/>
  <c r="F98" i="38"/>
  <c r="I99" i="38"/>
  <c r="O100" i="38"/>
  <c r="L102" i="38"/>
  <c r="I103" i="38"/>
  <c r="I105" i="38"/>
  <c r="O106" i="38"/>
  <c r="O108" i="38"/>
  <c r="O25" i="38" s="1"/>
  <c r="F110" i="38"/>
  <c r="F27" i="38" s="1"/>
  <c r="L111" i="38"/>
  <c r="I112" i="38"/>
  <c r="I28" i="38" s="1"/>
  <c r="L113" i="38"/>
  <c r="I114" i="38"/>
  <c r="F115" i="38"/>
  <c r="F29" i="38" s="1"/>
  <c r="I116" i="38"/>
  <c r="F117" i="38"/>
  <c r="O117" i="38"/>
  <c r="E172" i="38"/>
  <c r="N172" i="38"/>
  <c r="O154" i="38"/>
  <c r="F156" i="38"/>
  <c r="L157" i="38"/>
  <c r="I158" i="38"/>
  <c r="L159" i="38"/>
  <c r="F160" i="38"/>
  <c r="L161" i="38"/>
  <c r="F162" i="38"/>
  <c r="L163" i="38"/>
  <c r="I164" i="38"/>
  <c r="L165" i="38"/>
  <c r="I166" i="38"/>
  <c r="L167" i="38"/>
  <c r="I168" i="38"/>
  <c r="F169" i="38"/>
  <c r="I170" i="38"/>
  <c r="F171" i="38"/>
  <c r="F21" i="38" s="1"/>
  <c r="O171" i="38"/>
  <c r="O21" i="38" s="1"/>
  <c r="L198" i="38"/>
  <c r="L199" i="38" s="1"/>
  <c r="F179" i="37"/>
  <c r="F199" i="37" s="1"/>
  <c r="I180" i="37"/>
  <c r="O181" i="37"/>
  <c r="L182" i="37"/>
  <c r="I183" i="37"/>
  <c r="L184" i="37"/>
  <c r="I185" i="37"/>
  <c r="F186" i="37"/>
  <c r="L187" i="37"/>
  <c r="L199" i="37" s="1"/>
  <c r="F188" i="37"/>
  <c r="O188" i="37"/>
  <c r="L189" i="37"/>
  <c r="I190" i="37"/>
  <c r="F191" i="37"/>
  <c r="O191" i="37"/>
  <c r="F193" i="37"/>
  <c r="L194" i="37"/>
  <c r="L196" i="37"/>
  <c r="F197" i="37"/>
  <c r="H118" i="38"/>
  <c r="E145" i="38"/>
  <c r="E199" i="38"/>
  <c r="K199" i="38"/>
  <c r="F145" i="38"/>
  <c r="F199" i="38"/>
  <c r="E64" i="38"/>
  <c r="E91" i="38"/>
  <c r="E118" i="38"/>
  <c r="L98" i="38"/>
  <c r="F99" i="38"/>
  <c r="O99" i="38"/>
  <c r="L100" i="38"/>
  <c r="I101" i="38"/>
  <c r="O101" i="38"/>
  <c r="F103" i="38"/>
  <c r="O103" i="38"/>
  <c r="F105" i="38"/>
  <c r="O105" i="38"/>
  <c r="L106" i="38"/>
  <c r="L118" i="38" s="1"/>
  <c r="I107" i="38"/>
  <c r="O107" i="38"/>
  <c r="L108" i="38"/>
  <c r="L25" i="38" s="1"/>
  <c r="I109" i="38"/>
  <c r="O110" i="38"/>
  <c r="O27" i="38" s="1"/>
  <c r="F112" i="38"/>
  <c r="F28" i="38" s="1"/>
  <c r="O112" i="38"/>
  <c r="O28" i="38" s="1"/>
  <c r="F114" i="38"/>
  <c r="L115" i="38"/>
  <c r="L29" i="38" s="1"/>
  <c r="F116" i="38"/>
  <c r="H145" i="38"/>
  <c r="I153" i="38"/>
  <c r="O153" i="38"/>
  <c r="L154" i="38"/>
  <c r="I155" i="38"/>
  <c r="O156" i="38"/>
  <c r="F158" i="38"/>
  <c r="F172" i="38" s="1"/>
  <c r="O158" i="38"/>
  <c r="O160" i="38"/>
  <c r="O162" i="38"/>
  <c r="F164" i="38"/>
  <c r="O164" i="38"/>
  <c r="F166" i="38"/>
  <c r="O166" i="38"/>
  <c r="F168" i="38"/>
  <c r="L169" i="38"/>
  <c r="F170" i="38"/>
  <c r="H199" i="38"/>
  <c r="N199" i="38"/>
  <c r="I56" i="39"/>
  <c r="I18" i="39" s="1"/>
  <c r="I37" i="39" s="1"/>
  <c r="H18" i="39"/>
  <c r="H37" i="39" s="1"/>
  <c r="K20" i="39"/>
  <c r="K37" i="39" s="1"/>
  <c r="O98" i="39"/>
  <c r="L99" i="39"/>
  <c r="L100" i="39"/>
  <c r="L101" i="39"/>
  <c r="I102" i="39"/>
  <c r="F103" i="39"/>
  <c r="F104" i="39"/>
  <c r="F105" i="39"/>
  <c r="O105" i="39"/>
  <c r="L107" i="39"/>
  <c r="L108" i="39"/>
  <c r="I109" i="39"/>
  <c r="F110" i="39"/>
  <c r="O110" i="39"/>
  <c r="O111" i="39"/>
  <c r="L112" i="39"/>
  <c r="L113" i="39"/>
  <c r="I114" i="39"/>
  <c r="F115" i="39"/>
  <c r="F116" i="39"/>
  <c r="F117" i="39"/>
  <c r="O117" i="39"/>
  <c r="L125" i="39"/>
  <c r="I127" i="39"/>
  <c r="F128" i="39"/>
  <c r="O128" i="39"/>
  <c r="L129" i="39"/>
  <c r="L17" i="39" s="1"/>
  <c r="L37" i="39" s="1"/>
  <c r="I131" i="39"/>
  <c r="F132" i="39"/>
  <c r="O132" i="39"/>
  <c r="L133" i="39"/>
  <c r="I134" i="39"/>
  <c r="F135" i="39"/>
  <c r="O135" i="39"/>
  <c r="I137" i="39"/>
  <c r="F138" i="39"/>
  <c r="F19" i="39" s="1"/>
  <c r="F37" i="39" s="1"/>
  <c r="O138" i="39"/>
  <c r="O19" i="39" s="1"/>
  <c r="L139" i="39"/>
  <c r="I141" i="39"/>
  <c r="F142" i="39"/>
  <c r="O142" i="39"/>
  <c r="I169" i="39"/>
  <c r="F170" i="39"/>
  <c r="O170" i="39"/>
  <c r="K199" i="39"/>
  <c r="F76" i="40"/>
  <c r="I78" i="40"/>
  <c r="F79" i="40"/>
  <c r="L153" i="40"/>
  <c r="I154" i="40"/>
  <c r="I157" i="40"/>
  <c r="F158" i="40"/>
  <c r="L162" i="40"/>
  <c r="L199" i="39"/>
  <c r="L85" i="40"/>
  <c r="I83" i="40"/>
  <c r="I81" i="40"/>
  <c r="L79" i="40"/>
  <c r="I75" i="40"/>
  <c r="L72" i="40"/>
  <c r="L91" i="40" s="1"/>
  <c r="I88" i="40"/>
  <c r="I20" i="40" s="1"/>
  <c r="I37" i="40" s="1"/>
  <c r="L80" i="40"/>
  <c r="I82" i="40"/>
  <c r="L75" i="40"/>
  <c r="I74" i="40"/>
  <c r="I72" i="40"/>
  <c r="E118" i="40"/>
  <c r="F98" i="40"/>
  <c r="F118" i="40" s="1"/>
  <c r="E19" i="40"/>
  <c r="F130" i="40"/>
  <c r="F19" i="40" s="1"/>
  <c r="F169" i="40"/>
  <c r="L168" i="40"/>
  <c r="F167" i="40"/>
  <c r="F165" i="40"/>
  <c r="L161" i="40"/>
  <c r="F157" i="40"/>
  <c r="F171" i="40"/>
  <c r="I160" i="40"/>
  <c r="F159" i="40"/>
  <c r="L155" i="40"/>
  <c r="L172" i="40" s="1"/>
  <c r="F155" i="40"/>
  <c r="L154" i="40"/>
  <c r="L171" i="40"/>
  <c r="I165" i="40"/>
  <c r="L159" i="40"/>
  <c r="F153" i="40"/>
  <c r="K64" i="39"/>
  <c r="K91" i="39"/>
  <c r="K118" i="39"/>
  <c r="F100" i="39"/>
  <c r="F101" i="39"/>
  <c r="O101" i="39"/>
  <c r="O118" i="39" s="1"/>
  <c r="G3" i="39" s="1"/>
  <c r="L103" i="39"/>
  <c r="L104" i="39"/>
  <c r="L105" i="39"/>
  <c r="I106" i="39"/>
  <c r="F107" i="39"/>
  <c r="F108" i="39"/>
  <c r="F109" i="39"/>
  <c r="L110" i="39"/>
  <c r="I111" i="39"/>
  <c r="F112" i="39"/>
  <c r="F113" i="39"/>
  <c r="O113" i="39"/>
  <c r="L115" i="39"/>
  <c r="L116" i="39"/>
  <c r="L117" i="39"/>
  <c r="L152" i="39"/>
  <c r="L172" i="39" s="1"/>
  <c r="N199" i="39"/>
  <c r="L86" i="40"/>
  <c r="I87" i="40"/>
  <c r="F88" i="40"/>
  <c r="F20" i="40" s="1"/>
  <c r="E20" i="40"/>
  <c r="I155" i="40"/>
  <c r="F160" i="40"/>
  <c r="N64" i="39"/>
  <c r="N91" i="39"/>
  <c r="I99" i="39"/>
  <c r="I100" i="39"/>
  <c r="I101" i="39"/>
  <c r="F102" i="39"/>
  <c r="O102" i="39"/>
  <c r="O103" i="39"/>
  <c r="O104" i="39"/>
  <c r="L106" i="39"/>
  <c r="I107" i="39"/>
  <c r="I108" i="39"/>
  <c r="O109" i="39"/>
  <c r="L111" i="39"/>
  <c r="I112" i="39"/>
  <c r="I113" i="39"/>
  <c r="F114" i="39"/>
  <c r="O115" i="39"/>
  <c r="O116" i="39"/>
  <c r="K145" i="39"/>
  <c r="N172" i="39"/>
  <c r="L73" i="40"/>
  <c r="I80" i="40"/>
  <c r="L83" i="40"/>
  <c r="I84" i="40"/>
  <c r="F85" i="40"/>
  <c r="I169" i="40"/>
  <c r="F170" i="40"/>
  <c r="E64" i="40"/>
  <c r="N64" i="40"/>
  <c r="N91" i="40"/>
  <c r="F75" i="40"/>
  <c r="I76" i="40"/>
  <c r="F77" i="40"/>
  <c r="L78" i="40"/>
  <c r="I79" i="40"/>
  <c r="F81" i="40"/>
  <c r="F83" i="40"/>
  <c r="L84" i="40"/>
  <c r="I85" i="40"/>
  <c r="L87" i="40"/>
  <c r="L90" i="40"/>
  <c r="L152" i="40"/>
  <c r="F156" i="40"/>
  <c r="L157" i="40"/>
  <c r="I158" i="40"/>
  <c r="I161" i="40"/>
  <c r="I163" i="40"/>
  <c r="F164" i="40"/>
  <c r="F166" i="40"/>
  <c r="L167" i="40"/>
  <c r="I168" i="40"/>
  <c r="L169" i="40"/>
  <c r="I170" i="40"/>
  <c r="F44" i="40"/>
  <c r="O64" i="40"/>
  <c r="I46" i="40"/>
  <c r="F47" i="40"/>
  <c r="I48" i="40"/>
  <c r="F49" i="40"/>
  <c r="I51" i="40"/>
  <c r="L52" i="40"/>
  <c r="I53" i="40"/>
  <c r="L54" i="40"/>
  <c r="L56" i="40"/>
  <c r="I57" i="40"/>
  <c r="L58" i="40"/>
  <c r="I59" i="40"/>
  <c r="L60" i="40"/>
  <c r="I61" i="40"/>
  <c r="L63" i="40"/>
  <c r="O91" i="40"/>
  <c r="F73" i="40"/>
  <c r="L74" i="40"/>
  <c r="L76" i="40"/>
  <c r="I77" i="40"/>
  <c r="F80" i="40"/>
  <c r="L82" i="40"/>
  <c r="F86" i="40"/>
  <c r="F89" i="40"/>
  <c r="N118" i="40"/>
  <c r="E145" i="40"/>
  <c r="N172" i="40"/>
  <c r="I153" i="40"/>
  <c r="I156" i="40"/>
  <c r="L158" i="40"/>
  <c r="F162" i="40"/>
  <c r="L163" i="40"/>
  <c r="I164" i="40"/>
  <c r="L165" i="40"/>
  <c r="I166" i="40"/>
  <c r="L170" i="40"/>
  <c r="H199" i="40"/>
  <c r="F45" i="40"/>
  <c r="L46" i="40"/>
  <c r="I47" i="40"/>
  <c r="L48" i="40"/>
  <c r="L64" i="40" s="1"/>
  <c r="I49" i="40"/>
  <c r="L51" i="40"/>
  <c r="F52" i="40"/>
  <c r="L53" i="40"/>
  <c r="F54" i="40"/>
  <c r="I55" i="40"/>
  <c r="L59" i="40"/>
  <c r="F60" i="40"/>
  <c r="L61" i="40"/>
  <c r="F72" i="40"/>
  <c r="I73" i="40"/>
  <c r="F74" i="40"/>
  <c r="F78" i="40"/>
  <c r="F82" i="40"/>
  <c r="F84" i="40"/>
  <c r="I86" i="40"/>
  <c r="F87" i="40"/>
  <c r="L88" i="40"/>
  <c r="L20" i="40" s="1"/>
  <c r="I89" i="40"/>
  <c r="F90" i="40"/>
  <c r="I98" i="40"/>
  <c r="I118" i="40" s="1"/>
  <c r="O118" i="40"/>
  <c r="L99" i="40"/>
  <c r="F100" i="40"/>
  <c r="L101" i="40"/>
  <c r="F102" i="40"/>
  <c r="L103" i="40"/>
  <c r="F104" i="40"/>
  <c r="L107" i="40"/>
  <c r="F108" i="40"/>
  <c r="I110" i="40"/>
  <c r="F111" i="40"/>
  <c r="I112" i="40"/>
  <c r="L113" i="40"/>
  <c r="F114" i="40"/>
  <c r="L115" i="40"/>
  <c r="L118" i="40" s="1"/>
  <c r="G3" i="40" s="1"/>
  <c r="F116" i="40"/>
  <c r="F125" i="40"/>
  <c r="N145" i="40"/>
  <c r="E172" i="40"/>
  <c r="O172" i="40"/>
  <c r="F154" i="40"/>
  <c r="L156" i="40"/>
  <c r="I159" i="40"/>
  <c r="I162" i="40"/>
  <c r="L164" i="40"/>
  <c r="L166" i="40"/>
  <c r="I171" i="40"/>
  <c r="K91" i="40"/>
  <c r="L50" i="40"/>
  <c r="L17" i="40" s="1"/>
  <c r="K199" i="40"/>
  <c r="L199" i="40"/>
  <c r="K172" i="40"/>
  <c r="K145" i="40"/>
  <c r="L145" i="40"/>
  <c r="K118" i="40"/>
  <c r="K64" i="40"/>
  <c r="I179" i="40"/>
  <c r="H172" i="40"/>
  <c r="I152" i="40"/>
  <c r="I172" i="40" s="1"/>
  <c r="H145" i="40"/>
  <c r="I125" i="40"/>
  <c r="I145" i="40" s="1"/>
  <c r="H118" i="40"/>
  <c r="H91" i="40"/>
  <c r="I71" i="40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F125" i="39"/>
  <c r="F145" i="39" s="1"/>
  <c r="H118" i="39"/>
  <c r="E118" i="39"/>
  <c r="I98" i="39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45" i="40"/>
  <c r="E91" i="40"/>
  <c r="F71" i="40"/>
  <c r="F64" i="40"/>
  <c r="O179" i="39"/>
  <c r="O199" i="39" s="1"/>
  <c r="G9" i="39" s="1"/>
  <c r="O152" i="39"/>
  <c r="O125" i="39"/>
  <c r="O145" i="39" s="1"/>
  <c r="N118" i="39"/>
  <c r="O44" i="39"/>
  <c r="O56" i="39"/>
  <c r="O18" i="39" s="1"/>
  <c r="I199" i="40"/>
  <c r="O199" i="40"/>
  <c r="K37" i="40"/>
  <c r="O37" i="40"/>
  <c r="N37" i="40"/>
  <c r="H37" i="40"/>
  <c r="L98" i="39"/>
  <c r="L71" i="39"/>
  <c r="L91" i="39" s="1"/>
  <c r="L44" i="39"/>
  <c r="L64" i="39" s="1"/>
  <c r="O179" i="38"/>
  <c r="O199" i="38" s="1"/>
  <c r="G9" i="38" s="1"/>
  <c r="O152" i="38"/>
  <c r="N145" i="38"/>
  <c r="O125" i="38"/>
  <c r="O145" i="38" s="1"/>
  <c r="O118" i="38"/>
  <c r="N118" i="38"/>
  <c r="O76" i="38"/>
  <c r="O31" i="38" s="1"/>
  <c r="N91" i="38"/>
  <c r="O71" i="38"/>
  <c r="O91" i="38" s="1"/>
  <c r="G7" i="38" s="1"/>
  <c r="N64" i="38"/>
  <c r="O44" i="38"/>
  <c r="O64" i="38" s="1"/>
  <c r="N37" i="39"/>
  <c r="E37" i="39"/>
  <c r="G7" i="39"/>
  <c r="K172" i="38"/>
  <c r="L152" i="38"/>
  <c r="L172" i="38" s="1"/>
  <c r="K145" i="38"/>
  <c r="L125" i="38"/>
  <c r="L145" i="38" s="1"/>
  <c r="K28" i="38"/>
  <c r="L104" i="38"/>
  <c r="L23" i="38" s="1"/>
  <c r="K118" i="38"/>
  <c r="K91" i="38"/>
  <c r="L91" i="38"/>
  <c r="L64" i="38"/>
  <c r="K64" i="38"/>
  <c r="I152" i="38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06" i="37"/>
  <c r="O25" i="37" s="1"/>
  <c r="N91" i="37"/>
  <c r="G7" i="37" s="1"/>
  <c r="O71" i="37"/>
  <c r="O91" i="37" s="1"/>
  <c r="N64" i="37"/>
  <c r="O44" i="37"/>
  <c r="H37" i="38"/>
  <c r="E37" i="38"/>
  <c r="N37" i="38"/>
  <c r="G5" i="38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K24" i="37"/>
  <c r="L64" i="37"/>
  <c r="K64" i="37"/>
  <c r="I179" i="37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E37" i="36"/>
  <c r="O179" i="35"/>
  <c r="O199" i="35" s="1"/>
  <c r="G9" i="35" s="1"/>
  <c r="O152" i="35"/>
  <c r="O172" i="35" s="1"/>
  <c r="O125" i="35"/>
  <c r="O145" i="35" s="1"/>
  <c r="O98" i="35"/>
  <c r="O118" i="35" s="1"/>
  <c r="G3" i="35" s="1"/>
  <c r="O71" i="35"/>
  <c r="O91" i="35" s="1"/>
  <c r="N64" i="35"/>
  <c r="O64" i="35"/>
  <c r="K37" i="36"/>
  <c r="N37" i="36"/>
  <c r="G9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G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G7" i="34" s="1"/>
  <c r="N64" i="34"/>
  <c r="O44" i="34"/>
  <c r="O64" i="34" s="1"/>
  <c r="E91" i="35"/>
  <c r="F98" i="35"/>
  <c r="F118" i="35" s="1"/>
  <c r="F71" i="35"/>
  <c r="F91" i="35" s="1"/>
  <c r="F44" i="35"/>
  <c r="F64" i="35" s="1"/>
  <c r="L37" i="35"/>
  <c r="E37" i="35"/>
  <c r="L179" i="34"/>
  <c r="L199" i="34" s="1"/>
  <c r="L161" i="34"/>
  <c r="L20" i="34" s="1"/>
  <c r="L145" i="34"/>
  <c r="L98" i="34"/>
  <c r="L71" i="34"/>
  <c r="L91" i="34" s="1"/>
  <c r="K64" i="34"/>
  <c r="L44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N37" i="34"/>
  <c r="K37" i="34"/>
  <c r="E37" i="34"/>
  <c r="G5" i="34"/>
  <c r="G3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N199" i="33"/>
  <c r="K37" i="33"/>
  <c r="E37" i="33"/>
  <c r="N37" i="33"/>
  <c r="H37" i="33"/>
  <c r="G3" i="33"/>
  <c r="L179" i="32"/>
  <c r="L199" i="32" s="1"/>
  <c r="K172" i="32"/>
  <c r="L167" i="32"/>
  <c r="L21" i="32" s="1"/>
  <c r="L152" i="32"/>
  <c r="L125" i="32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G3" i="31" s="1"/>
  <c r="O91" i="31"/>
  <c r="N91" i="31"/>
  <c r="O59" i="31"/>
  <c r="O18" i="31" s="1"/>
  <c r="N64" i="31"/>
  <c r="F37" i="32"/>
  <c r="H37" i="32"/>
  <c r="E37" i="32"/>
  <c r="N37" i="32"/>
  <c r="K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N91" i="30"/>
  <c r="O44" i="30"/>
  <c r="O64" i="30" s="1"/>
  <c r="G5" i="30" s="1"/>
  <c r="G9" i="31"/>
  <c r="H37" i="31"/>
  <c r="E37" i="31"/>
  <c r="N37" i="31"/>
  <c r="G7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K172" i="29"/>
  <c r="L152" i="29"/>
  <c r="L172" i="29" s="1"/>
  <c r="L145" i="29"/>
  <c r="K145" i="29"/>
  <c r="L98" i="29"/>
  <c r="L118" i="29" s="1"/>
  <c r="L91" i="29"/>
  <c r="L82" i="29"/>
  <c r="L21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G7" i="28" s="1"/>
  <c r="N64" i="28"/>
  <c r="O44" i="28"/>
  <c r="O64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N118" i="27"/>
  <c r="N91" i="27"/>
  <c r="G7" i="27" s="1"/>
  <c r="O91" i="27"/>
  <c r="O61" i="27"/>
  <c r="O18" i="27" s="1"/>
  <c r="O64" i="27"/>
  <c r="N64" i="27"/>
  <c r="K37" i="28"/>
  <c r="E37" i="28"/>
  <c r="N37" i="28"/>
  <c r="G9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G9" i="26" s="1"/>
  <c r="N172" i="26"/>
  <c r="O152" i="26"/>
  <c r="O172" i="26" s="1"/>
  <c r="O145" i="26"/>
  <c r="N145" i="26"/>
  <c r="O111" i="26"/>
  <c r="O31" i="26" s="1"/>
  <c r="N118" i="26"/>
  <c r="O118" i="26"/>
  <c r="G3" i="26" s="1"/>
  <c r="O77" i="26"/>
  <c r="O21" i="26" s="1"/>
  <c r="N91" i="26"/>
  <c r="O71" i="26"/>
  <c r="N28" i="26"/>
  <c r="N37" i="26" s="1"/>
  <c r="O44" i="26"/>
  <c r="N37" i="27"/>
  <c r="E37" i="27"/>
  <c r="I3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G9" i="25" s="1"/>
  <c r="O152" i="25"/>
  <c r="O172" i="25" s="1"/>
  <c r="O71" i="25"/>
  <c r="O91" i="25" s="1"/>
  <c r="G7" i="25" s="1"/>
  <c r="O44" i="25"/>
  <c r="O64" i="25" s="1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K37" i="25"/>
  <c r="H37" i="25"/>
  <c r="N37" i="25"/>
  <c r="E37" i="25"/>
  <c r="G5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K199" i="24"/>
  <c r="L179" i="24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52" i="24"/>
  <c r="I125" i="24"/>
  <c r="I145" i="24" s="1"/>
  <c r="I98" i="24"/>
  <c r="I118" i="24" s="1"/>
  <c r="I71" i="24"/>
  <c r="H18" i="24"/>
  <c r="H37" i="24" s="1"/>
  <c r="I44" i="24"/>
  <c r="F71" i="24"/>
  <c r="E22" i="24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K145" i="23" s="1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K118" i="23" s="1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K91" i="23" s="1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N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K64" i="23" s="1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N64" i="6" s="1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K37" i="45" l="1"/>
  <c r="L64" i="45"/>
  <c r="L35" i="45"/>
  <c r="L37" i="45" s="1"/>
  <c r="I37" i="45"/>
  <c r="I64" i="45"/>
  <c r="E37" i="45"/>
  <c r="F64" i="45"/>
  <c r="F35" i="45"/>
  <c r="F37" i="45" s="1"/>
  <c r="H37" i="44"/>
  <c r="I37" i="44"/>
  <c r="F37" i="44"/>
  <c r="G11" i="44" s="1"/>
  <c r="F64" i="44"/>
  <c r="G5" i="44" s="1"/>
  <c r="G3" i="43"/>
  <c r="O91" i="42"/>
  <c r="O17" i="42"/>
  <c r="O37" i="42" s="1"/>
  <c r="G11" i="43"/>
  <c r="L91" i="42"/>
  <c r="L17" i="42"/>
  <c r="L37" i="42" s="1"/>
  <c r="L37" i="27"/>
  <c r="F37" i="25"/>
  <c r="O37" i="31"/>
  <c r="G11" i="31" s="1"/>
  <c r="O37" i="27"/>
  <c r="G11" i="27" s="1"/>
  <c r="I91" i="42"/>
  <c r="I17" i="42"/>
  <c r="I37" i="42" s="1"/>
  <c r="K37" i="38"/>
  <c r="L37" i="29"/>
  <c r="F37" i="34"/>
  <c r="F91" i="42"/>
  <c r="G7" i="42" s="1"/>
  <c r="F17" i="42"/>
  <c r="F37" i="42" s="1"/>
  <c r="I37" i="36"/>
  <c r="O37" i="39"/>
  <c r="G11" i="39" s="1"/>
  <c r="H37" i="36"/>
  <c r="O37" i="35"/>
  <c r="I37" i="34"/>
  <c r="I37" i="29"/>
  <c r="L37" i="33"/>
  <c r="N37" i="41"/>
  <c r="O118" i="41"/>
  <c r="O64" i="41"/>
  <c r="O17" i="41"/>
  <c r="O37" i="41" s="1"/>
  <c r="I37" i="28"/>
  <c r="L37" i="36"/>
  <c r="E37" i="24"/>
  <c r="E37" i="37"/>
  <c r="N37" i="35"/>
  <c r="L118" i="41"/>
  <c r="L91" i="41"/>
  <c r="L21" i="41"/>
  <c r="L64" i="41"/>
  <c r="L17" i="41"/>
  <c r="I37" i="35"/>
  <c r="O37" i="32"/>
  <c r="F37" i="29"/>
  <c r="I37" i="31"/>
  <c r="L37" i="31"/>
  <c r="F37" i="28"/>
  <c r="L37" i="28"/>
  <c r="F37" i="27"/>
  <c r="I37" i="25"/>
  <c r="O37" i="25"/>
  <c r="G11" i="25" s="1"/>
  <c r="L37" i="25"/>
  <c r="I118" i="41"/>
  <c r="G3" i="41" s="1"/>
  <c r="I91" i="41"/>
  <c r="G7" i="41" s="1"/>
  <c r="I21" i="41"/>
  <c r="I64" i="41"/>
  <c r="G5" i="41" s="1"/>
  <c r="I17" i="41"/>
  <c r="N37" i="24"/>
  <c r="F37" i="36"/>
  <c r="O37" i="30"/>
  <c r="O37" i="34"/>
  <c r="G11" i="34" s="1"/>
  <c r="O37" i="36"/>
  <c r="G11" i="36" s="1"/>
  <c r="L37" i="34"/>
  <c r="K37" i="35"/>
  <c r="F37" i="38"/>
  <c r="G9" i="40"/>
  <c r="L37" i="40"/>
  <c r="G7" i="40"/>
  <c r="G5" i="40"/>
  <c r="F37" i="40"/>
  <c r="L37" i="37"/>
  <c r="L37" i="38"/>
  <c r="O37" i="38"/>
  <c r="G11" i="38" s="1"/>
  <c r="E37" i="40"/>
  <c r="O91" i="24"/>
  <c r="F199" i="24"/>
  <c r="G3" i="27"/>
  <c r="G5" i="28"/>
  <c r="L91" i="30"/>
  <c r="L145" i="32"/>
  <c r="F91" i="40"/>
  <c r="F172" i="40"/>
  <c r="I118" i="39"/>
  <c r="I145" i="39"/>
  <c r="L145" i="39"/>
  <c r="F145" i="36"/>
  <c r="F118" i="34"/>
  <c r="F145" i="35"/>
  <c r="F172" i="33"/>
  <c r="F145" i="33"/>
  <c r="F199" i="30"/>
  <c r="F172" i="30"/>
  <c r="L118" i="25"/>
  <c r="F145" i="25"/>
  <c r="O118" i="25"/>
  <c r="G3" i="25" s="1"/>
  <c r="K64" i="6"/>
  <c r="E64" i="6"/>
  <c r="F172" i="24"/>
  <c r="L118" i="26"/>
  <c r="L172" i="32"/>
  <c r="G3" i="36"/>
  <c r="O118" i="37"/>
  <c r="G3" i="37" s="1"/>
  <c r="I172" i="38"/>
  <c r="O64" i="39"/>
  <c r="G5" i="39" s="1"/>
  <c r="O172" i="39"/>
  <c r="I91" i="40"/>
  <c r="F118" i="38"/>
  <c r="L172" i="36"/>
  <c r="L91" i="36"/>
  <c r="I172" i="35"/>
  <c r="L145" i="35"/>
  <c r="F91" i="31"/>
  <c r="F64" i="28"/>
  <c r="F172" i="27"/>
  <c r="F199" i="28"/>
  <c r="F91" i="26"/>
  <c r="L199" i="26"/>
  <c r="O64" i="6"/>
  <c r="I64" i="6"/>
  <c r="G7" i="23"/>
  <c r="I199" i="24"/>
  <c r="L199" i="24"/>
  <c r="G9" i="24" s="1"/>
  <c r="G5" i="32"/>
  <c r="I199" i="37"/>
  <c r="O172" i="38"/>
  <c r="L118" i="39"/>
  <c r="F172" i="36"/>
  <c r="F91" i="36"/>
  <c r="I145" i="35"/>
  <c r="L118" i="33"/>
  <c r="F64" i="33"/>
  <c r="F23" i="33"/>
  <c r="F37" i="33" s="1"/>
  <c r="I91" i="33"/>
  <c r="F199" i="31"/>
  <c r="F145" i="26"/>
  <c r="F118" i="26"/>
  <c r="F199" i="26"/>
  <c r="L91" i="25"/>
  <c r="F118" i="6"/>
  <c r="F118" i="37"/>
  <c r="I172" i="36"/>
  <c r="I91" i="36"/>
  <c r="I91" i="34"/>
  <c r="O91" i="36"/>
  <c r="G7" i="36" s="1"/>
  <c r="I118" i="33"/>
  <c r="F118" i="33"/>
  <c r="F91" i="28"/>
  <c r="O145" i="25"/>
  <c r="F199" i="25"/>
  <c r="F172" i="25"/>
  <c r="K37" i="37"/>
  <c r="G11" i="40"/>
  <c r="I37" i="38"/>
  <c r="I118" i="38"/>
  <c r="G3" i="38" s="1"/>
  <c r="O64" i="37"/>
  <c r="O26" i="37"/>
  <c r="O37" i="37" s="1"/>
  <c r="I64" i="37"/>
  <c r="I26" i="37"/>
  <c r="I37" i="37" s="1"/>
  <c r="F64" i="37"/>
  <c r="F26" i="37"/>
  <c r="F37" i="37" s="1"/>
  <c r="G5" i="35"/>
  <c r="L172" i="34"/>
  <c r="O64" i="33"/>
  <c r="O23" i="33"/>
  <c r="O37" i="33" s="1"/>
  <c r="I64" i="33"/>
  <c r="G5" i="33" s="1"/>
  <c r="I23" i="33"/>
  <c r="I37" i="33" s="1"/>
  <c r="L37" i="32"/>
  <c r="G3" i="32"/>
  <c r="O64" i="31"/>
  <c r="G5" i="31" s="1"/>
  <c r="N37" i="30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K37" i="26"/>
  <c r="G7" i="26"/>
  <c r="L64" i="26"/>
  <c r="L28" i="26"/>
  <c r="L37" i="26" s="1"/>
  <c r="I64" i="26"/>
  <c r="I28" i="26"/>
  <c r="I37" i="26" s="1"/>
  <c r="F64" i="26"/>
  <c r="F28" i="26"/>
  <c r="F37" i="26" s="1"/>
  <c r="O37" i="24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5" l="1"/>
  <c r="G5" i="45"/>
  <c r="G11" i="35"/>
  <c r="G11" i="42"/>
  <c r="L37" i="41"/>
  <c r="G11" i="32"/>
  <c r="I37" i="41"/>
  <c r="G5" i="26"/>
  <c r="G5" i="37"/>
  <c r="G11" i="37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41" l="1"/>
  <c r="G9" i="6"/>
  <c r="G11" i="6"/>
  <c r="G5" i="6" l="1"/>
  <c r="F63" i="9"/>
  <c r="I71" i="9"/>
  <c r="N158" i="9"/>
  <c r="H272" i="9"/>
  <c r="O23" i="9"/>
  <c r="K11" i="3"/>
  <c r="I277" i="9"/>
  <c r="H110" i="9"/>
  <c r="H138" i="9"/>
  <c r="C84" i="9"/>
  <c r="G72" i="3"/>
  <c r="E40" i="9"/>
  <c r="I227" i="9"/>
  <c r="L221" i="9"/>
  <c r="H279" i="9"/>
  <c r="L105" i="9"/>
  <c r="K267" i="9"/>
  <c r="G46" i="3"/>
  <c r="I241" i="9"/>
  <c r="O73" i="3"/>
  <c r="E100" i="9"/>
  <c r="C164" i="9"/>
  <c r="H178" i="9"/>
  <c r="N271" i="9"/>
  <c r="C258" i="9"/>
  <c r="I35" i="9"/>
  <c r="K73" i="9"/>
  <c r="N107" i="9"/>
  <c r="E151" i="9"/>
  <c r="N104" i="9"/>
  <c r="O145" i="9"/>
  <c r="O212" i="9"/>
  <c r="C223" i="9"/>
  <c r="N253" i="9"/>
  <c r="F118" i="9"/>
  <c r="C237" i="9"/>
  <c r="C63" i="9"/>
  <c r="I193" i="9"/>
  <c r="F176" i="9"/>
  <c r="O68" i="9"/>
  <c r="L276" i="9"/>
  <c r="O266" i="9"/>
  <c r="H103" i="9"/>
  <c r="F241" i="9"/>
  <c r="E278" i="9"/>
  <c r="K112" i="9"/>
  <c r="L180" i="9"/>
  <c r="I201" i="9"/>
  <c r="I25" i="9"/>
  <c r="L222" i="9"/>
  <c r="E218" i="9"/>
  <c r="F238" i="9"/>
  <c r="O40" i="9"/>
  <c r="O152" i="9"/>
  <c r="L179" i="9"/>
  <c r="O117" i="9"/>
  <c r="O39" i="3"/>
  <c r="H23" i="9"/>
  <c r="K115" i="9"/>
  <c r="K59" i="3"/>
  <c r="N166" i="9"/>
  <c r="F159" i="9"/>
  <c r="E254" i="9"/>
  <c r="N274" i="9"/>
  <c r="K203" i="9"/>
  <c r="K275" i="9"/>
  <c r="K234" i="9"/>
  <c r="L185" i="9"/>
  <c r="K46" i="9"/>
  <c r="O202" i="9"/>
  <c r="L262" i="9"/>
  <c r="N264" i="9"/>
  <c r="I269" i="9"/>
  <c r="N139" i="9"/>
  <c r="F27" i="9"/>
  <c r="N183" i="9"/>
  <c r="N63" i="9"/>
  <c r="G32" i="3"/>
  <c r="L152" i="9"/>
  <c r="N263" i="9"/>
  <c r="K60" i="3"/>
  <c r="I177" i="9"/>
  <c r="E160" i="9"/>
  <c r="O138" i="9"/>
  <c r="K89" i="9"/>
  <c r="F215" i="9"/>
  <c r="I272" i="9"/>
  <c r="H99" i="9"/>
  <c r="H179" i="9"/>
  <c r="L73" i="9"/>
  <c r="L61" i="9"/>
  <c r="L63" i="9"/>
  <c r="H65" i="9"/>
  <c r="N52" i="9"/>
  <c r="H83" i="9"/>
  <c r="E177" i="9"/>
  <c r="H199" i="9"/>
  <c r="F75" i="9"/>
  <c r="H204" i="9"/>
  <c r="O188" i="9"/>
  <c r="F90" i="9"/>
  <c r="H190" i="9"/>
  <c r="F264" i="9"/>
  <c r="C190" i="9"/>
  <c r="I253" i="9"/>
  <c r="L85" i="9"/>
  <c r="I40" i="9"/>
  <c r="L199" i="9"/>
  <c r="O112" i="9"/>
  <c r="K239" i="9"/>
  <c r="I34" i="9"/>
  <c r="O142" i="9"/>
  <c r="I266" i="9"/>
  <c r="H72" i="9"/>
  <c r="E236" i="9"/>
  <c r="C46" i="9"/>
  <c r="O102" i="9"/>
  <c r="K37" i="3"/>
  <c r="K103" i="9"/>
  <c r="E39" i="9"/>
  <c r="E277" i="9"/>
  <c r="K159" i="9"/>
  <c r="F229" i="9"/>
  <c r="H203" i="9"/>
  <c r="E227" i="9"/>
  <c r="E118" i="9"/>
  <c r="N159" i="9"/>
  <c r="H212" i="9"/>
  <c r="L122" i="9"/>
  <c r="F271" i="9"/>
  <c r="K264" i="9"/>
  <c r="E276" i="9"/>
  <c r="I240" i="9"/>
  <c r="K17" i="5"/>
  <c r="K266" i="9"/>
  <c r="K14" i="3"/>
  <c r="L50" i="9"/>
  <c r="H187" i="9"/>
  <c r="K16" i="3"/>
  <c r="L162" i="9"/>
  <c r="G67" i="3"/>
  <c r="G40" i="3"/>
  <c r="K102" i="9"/>
  <c r="E127" i="9"/>
  <c r="L174" i="9"/>
  <c r="O37" i="3"/>
  <c r="O49" i="3"/>
  <c r="F128" i="9"/>
  <c r="C250" i="9"/>
  <c r="N138" i="9"/>
  <c r="L79" i="9"/>
  <c r="L184" i="9"/>
  <c r="L99" i="9"/>
  <c r="N78" i="9"/>
  <c r="H79" i="9"/>
  <c r="F40" i="9"/>
  <c r="L128" i="9"/>
  <c r="K163" i="9"/>
  <c r="N122" i="9"/>
  <c r="O126" i="9"/>
  <c r="I115" i="9"/>
  <c r="K105" i="9"/>
  <c r="L66" i="9"/>
  <c r="N89" i="9"/>
  <c r="H152" i="9"/>
  <c r="N70" i="9"/>
  <c r="F163" i="9"/>
  <c r="I175" i="9"/>
  <c r="H175" i="9"/>
  <c r="C158" i="9"/>
  <c r="F145" i="9"/>
  <c r="H150" i="9"/>
  <c r="C78" i="9"/>
  <c r="E137" i="9"/>
  <c r="K76" i="9"/>
  <c r="H116" i="9"/>
  <c r="N137" i="9"/>
  <c r="K230" i="9"/>
  <c r="H22" i="9"/>
  <c r="E150" i="9"/>
  <c r="K177" i="9"/>
  <c r="I180" i="9"/>
  <c r="K63" i="3"/>
  <c r="K46" i="3"/>
  <c r="F121" i="9"/>
  <c r="L265" i="9"/>
  <c r="I202" i="9"/>
  <c r="O121" i="9"/>
  <c r="L42" i="9"/>
  <c r="L102" i="9"/>
  <c r="C228" i="9"/>
  <c r="C110" i="9"/>
  <c r="C241" i="9"/>
  <c r="I68" i="9"/>
  <c r="L114" i="9"/>
  <c r="C238" i="9"/>
  <c r="K11" i="5"/>
  <c r="I85" i="9"/>
  <c r="K185" i="9"/>
  <c r="K50" i="3"/>
  <c r="K68" i="3"/>
  <c r="K47" i="9"/>
  <c r="K38" i="3"/>
  <c r="O78" i="9"/>
  <c r="K22" i="9"/>
  <c r="N22" i="9"/>
  <c r="H127" i="9"/>
  <c r="F157" i="9"/>
  <c r="H39" i="9"/>
  <c r="L278" i="9"/>
  <c r="I36" i="9"/>
  <c r="K150" i="9"/>
  <c r="F99" i="9"/>
  <c r="F201" i="9"/>
  <c r="E234" i="9"/>
  <c r="E270" i="9"/>
  <c r="E116" i="9"/>
  <c r="F234" i="9"/>
  <c r="L148" i="9"/>
  <c r="F48" i="9"/>
  <c r="O71" i="9"/>
  <c r="K44" i="9"/>
  <c r="C231" i="9"/>
  <c r="F239" i="9"/>
  <c r="C47" i="9"/>
  <c r="F219" i="9"/>
  <c r="K254" i="9"/>
  <c r="H151" i="9"/>
  <c r="O198" i="9"/>
  <c r="K123" i="9"/>
  <c r="H258" i="9"/>
  <c r="L178" i="9"/>
  <c r="L70" i="9"/>
  <c r="F119" i="9"/>
  <c r="O191" i="9"/>
  <c r="N110" i="9"/>
  <c r="I78" i="9"/>
  <c r="C139" i="9"/>
  <c r="C222" i="9"/>
  <c r="O29" i="9"/>
  <c r="E106" i="9"/>
  <c r="K261" i="9"/>
  <c r="K79" i="9"/>
  <c r="K232" i="9"/>
  <c r="F195" i="9"/>
  <c r="F240" i="9"/>
  <c r="I273" i="9"/>
  <c r="I265" i="9"/>
  <c r="L279" i="9"/>
  <c r="L43" i="9"/>
  <c r="N214" i="9"/>
  <c r="E204" i="9"/>
  <c r="F126" i="9"/>
  <c r="E87" i="9"/>
  <c r="L217" i="9"/>
  <c r="H51" i="9"/>
  <c r="H80" i="9"/>
  <c r="L212" i="9"/>
  <c r="L193" i="9"/>
  <c r="I123" i="9"/>
  <c r="F228" i="9"/>
  <c r="I80" i="9"/>
  <c r="N230" i="9"/>
  <c r="K58" i="3"/>
  <c r="F154" i="9"/>
  <c r="N164" i="9"/>
  <c r="C39" i="9"/>
  <c r="I212" i="9"/>
  <c r="E83" i="9"/>
  <c r="E232" i="9"/>
  <c r="O189" i="9"/>
  <c r="K49" i="3"/>
  <c r="K25" i="3"/>
  <c r="H67" i="9"/>
  <c r="L150" i="9"/>
  <c r="E260" i="9"/>
  <c r="K81" i="9"/>
  <c r="F161" i="9"/>
  <c r="K90" i="9"/>
  <c r="F79" i="9"/>
  <c r="O162" i="9"/>
  <c r="I110" i="9"/>
  <c r="C151" i="9"/>
  <c r="O24" i="9"/>
  <c r="O238" i="9"/>
  <c r="N26" i="9"/>
  <c r="E252" i="9"/>
  <c r="I90" i="9"/>
  <c r="E196" i="9"/>
  <c r="C27" i="9"/>
  <c r="I278" i="9"/>
  <c r="K24" i="9"/>
  <c r="K16" i="5"/>
  <c r="I153" i="9"/>
  <c r="H31" i="9"/>
  <c r="H189" i="9"/>
  <c r="C224" i="9"/>
  <c r="F179" i="9"/>
  <c r="H87" i="9"/>
  <c r="L237" i="9"/>
  <c r="N178" i="9"/>
  <c r="E44" i="9"/>
  <c r="N196" i="9"/>
  <c r="L29" i="9"/>
  <c r="L25" i="9"/>
  <c r="K43" i="9"/>
  <c r="O72" i="9"/>
  <c r="L191" i="9"/>
  <c r="O69" i="3"/>
  <c r="O90" i="9"/>
  <c r="O214" i="9"/>
  <c r="G75" i="3"/>
  <c r="F202" i="9"/>
  <c r="N237" i="9"/>
  <c r="K143" i="9"/>
  <c r="O58" i="3"/>
  <c r="C201" i="9"/>
  <c r="H181" i="9"/>
  <c r="I88" i="9"/>
  <c r="L234" i="9"/>
  <c r="K48" i="3"/>
  <c r="F223" i="9"/>
  <c r="H85" i="9"/>
  <c r="O100" i="9"/>
  <c r="K29" i="9"/>
  <c r="O250" i="9"/>
  <c r="K231" i="9"/>
  <c r="L142" i="9"/>
  <c r="H25" i="9"/>
  <c r="L103" i="9"/>
  <c r="I162" i="9"/>
  <c r="L65" i="9"/>
  <c r="K20" i="5"/>
  <c r="L62" i="9"/>
  <c r="K56" i="3"/>
  <c r="C73" i="9"/>
  <c r="K259" i="9"/>
  <c r="L198" i="9"/>
  <c r="O203" i="9"/>
  <c r="K181" i="9"/>
  <c r="F142" i="9"/>
  <c r="O76" i="9"/>
  <c r="O48" i="3"/>
  <c r="H141" i="9"/>
  <c r="O231" i="9"/>
  <c r="F216" i="9"/>
  <c r="N84" i="9"/>
  <c r="K268" i="9"/>
  <c r="L254" i="9"/>
  <c r="O120" i="9"/>
  <c r="I128" i="9"/>
  <c r="K64" i="9"/>
  <c r="E217" i="9"/>
  <c r="N200" i="9"/>
  <c r="N116" i="9"/>
  <c r="H84" i="9"/>
  <c r="K228" i="9"/>
  <c r="N31" i="9"/>
  <c r="L228" i="9"/>
  <c r="L215" i="9"/>
  <c r="K70" i="3"/>
  <c r="F198" i="9"/>
  <c r="L236" i="9"/>
  <c r="E84" i="9"/>
  <c r="L164" i="9"/>
  <c r="H38" i="9"/>
  <c r="N105" i="9"/>
  <c r="I151" i="9"/>
  <c r="F272" i="9"/>
  <c r="K100" i="9"/>
  <c r="L197" i="9"/>
  <c r="C88" i="9"/>
  <c r="O46" i="9"/>
  <c r="L83" i="9"/>
  <c r="E112" i="9"/>
  <c r="F87" i="9"/>
  <c r="K65" i="3"/>
  <c r="K28" i="9"/>
  <c r="I280" i="9"/>
  <c r="C89" i="9"/>
  <c r="O65" i="3"/>
  <c r="O75" i="3"/>
  <c r="O270" i="9"/>
  <c r="N250" i="9"/>
  <c r="I145" i="9"/>
  <c r="I235" i="9"/>
  <c r="G70" i="3"/>
  <c r="L273" i="9"/>
  <c r="C215" i="9"/>
  <c r="L30" i="9"/>
  <c r="E267" i="9"/>
  <c r="I164" i="9"/>
  <c r="N41" i="9"/>
  <c r="C34" i="9"/>
  <c r="H61" i="9"/>
  <c r="N267" i="9"/>
  <c r="C185" i="9"/>
  <c r="I157" i="9"/>
  <c r="I232" i="9"/>
  <c r="F32" i="9"/>
  <c r="E76" i="9"/>
  <c r="H270" i="9"/>
  <c r="K119" i="9"/>
  <c r="C137" i="9"/>
  <c r="O262" i="9"/>
  <c r="L213" i="9"/>
  <c r="L126" i="9"/>
  <c r="K138" i="9"/>
  <c r="L115" i="9"/>
  <c r="K7" i="5"/>
  <c r="K250" i="9"/>
  <c r="C264" i="9"/>
  <c r="G61" i="3"/>
  <c r="N101" i="9"/>
  <c r="F155" i="9"/>
  <c r="O194" i="9"/>
  <c r="L52" i="9"/>
  <c r="H90" i="9"/>
  <c r="F51" i="9"/>
  <c r="N44" i="9"/>
  <c r="L260" i="9"/>
  <c r="F37" i="9"/>
  <c r="E265" i="9"/>
  <c r="L119" i="9"/>
  <c r="E136" i="9"/>
  <c r="I183" i="9"/>
  <c r="I46" i="9"/>
  <c r="H214" i="9"/>
  <c r="I271" i="9"/>
  <c r="C22" i="9"/>
  <c r="E223" i="9"/>
  <c r="N111" i="9"/>
  <c r="L47" i="9"/>
  <c r="K25" i="9"/>
  <c r="K87" i="9"/>
  <c r="N148" i="9"/>
  <c r="K227" i="9"/>
  <c r="H176" i="9"/>
  <c r="K179" i="9"/>
  <c r="K12" i="5"/>
  <c r="F85" i="9"/>
  <c r="O41" i="9"/>
  <c r="K14" i="5"/>
  <c r="H234" i="9"/>
  <c r="O115" i="9"/>
  <c r="L41" i="9"/>
  <c r="H219" i="9"/>
  <c r="C271" i="9"/>
  <c r="N192" i="9"/>
  <c r="K41" i="9"/>
  <c r="O204" i="9"/>
  <c r="E147" i="9"/>
  <c r="K276" i="9"/>
  <c r="K9" i="3"/>
  <c r="K142" i="9"/>
  <c r="H78" i="9"/>
  <c r="F187" i="9"/>
  <c r="L166" i="9"/>
  <c r="K23" i="5"/>
  <c r="E262" i="9"/>
  <c r="C199" i="9"/>
  <c r="O64" i="3"/>
  <c r="N42" i="9"/>
  <c r="O44" i="3"/>
  <c r="N219" i="9"/>
  <c r="C263" i="9"/>
  <c r="F101" i="9"/>
  <c r="C260" i="9"/>
  <c r="F193" i="9"/>
  <c r="L147" i="9"/>
  <c r="O38" i="3"/>
  <c r="O217" i="9"/>
  <c r="E107" i="9"/>
  <c r="I99" i="9"/>
  <c r="K199" i="9"/>
  <c r="K15" i="5"/>
  <c r="K21" i="5"/>
  <c r="N279" i="9"/>
  <c r="H158" i="9"/>
  <c r="G45" i="3"/>
  <c r="C150" i="9"/>
  <c r="C98" i="9"/>
  <c r="E78" i="9"/>
  <c r="L201" i="9"/>
  <c r="C51" i="9"/>
  <c r="E111" i="9"/>
  <c r="I274" i="9"/>
  <c r="K44" i="3"/>
  <c r="L113" i="9"/>
  <c r="F166" i="9"/>
  <c r="K215" i="9"/>
  <c r="C41" i="9"/>
  <c r="I76" i="9"/>
  <c r="I270" i="9"/>
  <c r="H228" i="9"/>
  <c r="K121" i="9"/>
  <c r="H98" i="9"/>
  <c r="K224" i="9"/>
  <c r="H82" i="9"/>
  <c r="I252" i="9"/>
  <c r="N268" i="9"/>
  <c r="H119" i="9"/>
  <c r="O153" i="9"/>
  <c r="I225" i="9"/>
  <c r="L118" i="9"/>
  <c r="L116" i="9"/>
  <c r="N225" i="9"/>
  <c r="E23" i="9"/>
  <c r="O227" i="9"/>
  <c r="N30" i="9"/>
  <c r="G64" i="3"/>
  <c r="O178" i="9"/>
  <c r="E221" i="9"/>
  <c r="K213" i="9"/>
  <c r="C232" i="9"/>
  <c r="O128" i="9"/>
  <c r="O116" i="9"/>
  <c r="F98" i="9"/>
  <c r="K104" i="9"/>
  <c r="E85" i="9"/>
  <c r="O215" i="9"/>
  <c r="O71" i="3"/>
  <c r="C80" i="9"/>
  <c r="H154" i="9"/>
  <c r="E163" i="9"/>
  <c r="F41" i="9"/>
  <c r="C52" i="9"/>
  <c r="O140" i="9"/>
  <c r="N29" i="9"/>
  <c r="L32" i="9"/>
  <c r="I233" i="9"/>
  <c r="E239" i="9"/>
  <c r="K22" i="3"/>
  <c r="O233" i="9"/>
  <c r="H200" i="9"/>
  <c r="F257" i="9"/>
  <c r="L203" i="9"/>
  <c r="F175" i="9"/>
  <c r="O221" i="9"/>
  <c r="N203" i="9"/>
  <c r="O108" i="9"/>
  <c r="E275" i="9"/>
  <c r="C148" i="9"/>
  <c r="O196" i="9"/>
  <c r="I114" i="9"/>
  <c r="F106" i="9"/>
  <c r="E42" i="9"/>
  <c r="K166" i="9"/>
  <c r="H161" i="9"/>
  <c r="G36" i="3"/>
  <c r="F74" i="9"/>
  <c r="O69" i="9"/>
  <c r="E174" i="9"/>
  <c r="O226" i="9"/>
  <c r="I138" i="9"/>
  <c r="F259" i="9"/>
  <c r="C192" i="9"/>
  <c r="F77" i="9"/>
  <c r="L46" i="9"/>
  <c r="I179" i="9"/>
  <c r="C186" i="9"/>
  <c r="K204" i="9"/>
  <c r="H213" i="9"/>
  <c r="I156" i="9"/>
  <c r="K8" i="3"/>
  <c r="K18" i="3"/>
  <c r="F266" i="9"/>
  <c r="N121" i="9"/>
  <c r="G31" i="3"/>
  <c r="I165" i="9"/>
  <c r="H218" i="9"/>
  <c r="K265" i="9"/>
  <c r="E190" i="9"/>
  <c r="O73" i="9"/>
  <c r="N229" i="9"/>
  <c r="O88" i="9"/>
  <c r="C194" i="9"/>
  <c r="L27" i="9"/>
  <c r="O106" i="9"/>
  <c r="K27" i="9"/>
  <c r="K65" i="9"/>
  <c r="K139" i="9"/>
  <c r="E149" i="9"/>
  <c r="E274" i="9"/>
  <c r="F273" i="9"/>
  <c r="H114" i="9"/>
  <c r="E193" i="9"/>
  <c r="K15" i="3"/>
  <c r="F192" i="9"/>
  <c r="H137" i="9"/>
  <c r="E145" i="9"/>
  <c r="H230" i="9"/>
  <c r="E152" i="9"/>
  <c r="L240" i="9"/>
  <c r="L71" i="9"/>
  <c r="N194" i="9"/>
  <c r="C147" i="9"/>
  <c r="F138" i="9"/>
  <c r="I276" i="9"/>
  <c r="C219" i="9"/>
  <c r="H64" i="9"/>
  <c r="E67" i="9"/>
  <c r="I196" i="9"/>
  <c r="C90" i="9"/>
  <c r="N161" i="9"/>
  <c r="N195" i="9"/>
  <c r="F265" i="9"/>
  <c r="F269" i="9"/>
  <c r="E166" i="9"/>
  <c r="E89" i="9"/>
  <c r="F218" i="9"/>
  <c r="K84" i="9"/>
  <c r="K175" i="9"/>
  <c r="F278" i="9"/>
  <c r="H241" i="9"/>
  <c r="I197" i="9"/>
  <c r="H146" i="9"/>
  <c r="F26" i="9"/>
  <c r="E35" i="9"/>
  <c r="C155" i="9"/>
  <c r="E225" i="9"/>
  <c r="C177" i="9"/>
  <c r="H233" i="9"/>
  <c r="H215" i="9"/>
  <c r="L149" i="9"/>
  <c r="I192" i="9"/>
  <c r="E52" i="9"/>
  <c r="K64" i="3"/>
  <c r="O56" i="3"/>
  <c r="L31" i="9"/>
  <c r="H109" i="9"/>
  <c r="K278" i="9"/>
  <c r="C106" i="9"/>
  <c r="E201" i="9"/>
  <c r="N151" i="9"/>
  <c r="E70" i="9"/>
  <c r="E65" i="9"/>
  <c r="C227" i="9"/>
  <c r="E268" i="9"/>
  <c r="K200" i="9"/>
  <c r="I64" i="9"/>
  <c r="L144" i="9"/>
  <c r="F66" i="9"/>
  <c r="K12" i="3"/>
  <c r="K88" i="9"/>
  <c r="K99" i="9"/>
  <c r="F235" i="9"/>
  <c r="C50" i="9"/>
  <c r="I27" i="9"/>
  <c r="F60" i="9"/>
  <c r="O35" i="9"/>
  <c r="I30" i="9"/>
  <c r="G48" i="3"/>
  <c r="I113" i="9"/>
  <c r="L36" i="9"/>
  <c r="O43" i="3"/>
  <c r="I219" i="9"/>
  <c r="H89" i="9"/>
  <c r="K66" i="9"/>
  <c r="H24" i="9"/>
  <c r="E121" i="9"/>
  <c r="E228" i="9"/>
  <c r="C275" i="9"/>
  <c r="O161" i="9"/>
  <c r="F102" i="9"/>
  <c r="O224" i="9"/>
  <c r="N99" i="9"/>
  <c r="G38" i="3"/>
  <c r="K241" i="9"/>
  <c r="H275" i="9"/>
  <c r="K61" i="3"/>
  <c r="I66" i="9"/>
  <c r="I163" i="9"/>
  <c r="I103" i="9"/>
  <c r="O34" i="3"/>
  <c r="K145" i="9"/>
  <c r="C234" i="9"/>
  <c r="K47" i="3"/>
  <c r="I22" i="9"/>
  <c r="K201" i="9"/>
  <c r="E72" i="9"/>
  <c r="N275" i="9"/>
  <c r="C236" i="9"/>
  <c r="H191" i="9"/>
  <c r="E74" i="9"/>
  <c r="C204" i="9"/>
  <c r="E165" i="9"/>
  <c r="F30" i="9"/>
  <c r="N28" i="9"/>
  <c r="C153" i="9"/>
  <c r="L225" i="9"/>
  <c r="L101" i="9"/>
  <c r="O159" i="9"/>
  <c r="N123" i="9"/>
  <c r="N90" i="9"/>
  <c r="K25" i="5"/>
  <c r="H186" i="9"/>
  <c r="F111" i="9"/>
  <c r="L153" i="9"/>
  <c r="L69" i="9"/>
  <c r="E113" i="9"/>
  <c r="E62" i="9"/>
  <c r="L86" i="9"/>
  <c r="N86" i="9"/>
  <c r="E271" i="9"/>
  <c r="K31" i="3"/>
  <c r="N119" i="9"/>
  <c r="C138" i="9"/>
  <c r="O256" i="9"/>
  <c r="E242" i="9"/>
  <c r="N82" i="9"/>
  <c r="H112" i="9"/>
  <c r="N160" i="9"/>
  <c r="O119" i="9"/>
  <c r="L28" i="9"/>
  <c r="O103" i="9"/>
  <c r="K157" i="9"/>
  <c r="I143" i="9"/>
  <c r="E269" i="9"/>
  <c r="K7" i="3"/>
  <c r="K71" i="3"/>
  <c r="E110" i="9"/>
  <c r="H265" i="9"/>
  <c r="O50" i="9"/>
  <c r="L124" i="9"/>
  <c r="N257" i="9"/>
  <c r="O275" i="9"/>
  <c r="K182" i="9"/>
  <c r="H102" i="9"/>
  <c r="F143" i="9"/>
  <c r="K37" i="9"/>
  <c r="K251" i="9"/>
  <c r="K225" i="9"/>
  <c r="F148" i="9"/>
  <c r="H232" i="9"/>
  <c r="K98" i="9"/>
  <c r="E114" i="9"/>
  <c r="K101" i="9"/>
  <c r="K26" i="9"/>
  <c r="O47" i="3"/>
  <c r="C77" i="9"/>
  <c r="K137" i="9"/>
  <c r="L223" i="9"/>
  <c r="O45" i="9"/>
  <c r="F47" i="9"/>
  <c r="L78" i="9"/>
  <c r="E49" i="9"/>
  <c r="N232" i="9"/>
  <c r="E162" i="9"/>
  <c r="L227" i="9"/>
  <c r="L154" i="9"/>
  <c r="N79" i="9"/>
  <c r="I200" i="9"/>
  <c r="N76" i="9"/>
  <c r="C125" i="9"/>
  <c r="O230" i="9"/>
  <c r="E45" i="9"/>
  <c r="N276" i="9"/>
  <c r="O223" i="9"/>
  <c r="E79" i="9"/>
  <c r="N259" i="9"/>
  <c r="C269" i="9"/>
  <c r="N180" i="9"/>
  <c r="O222" i="9"/>
  <c r="K24" i="5"/>
  <c r="K273" i="9"/>
  <c r="H145" i="9"/>
  <c r="L121" i="9"/>
  <c r="H226" i="9"/>
  <c r="L22" i="9"/>
  <c r="O154" i="9"/>
  <c r="N83" i="9"/>
  <c r="C136" i="9"/>
  <c r="K109" i="9"/>
  <c r="F251" i="9"/>
  <c r="L261" i="9"/>
  <c r="N218" i="9"/>
  <c r="F108" i="9"/>
  <c r="F139" i="9"/>
  <c r="I256" i="9"/>
  <c r="N233" i="9"/>
  <c r="O155" i="9"/>
  <c r="E82" i="9"/>
  <c r="N272" i="9"/>
  <c r="L277" i="9"/>
  <c r="E123" i="9"/>
  <c r="N215" i="9"/>
  <c r="N231" i="9"/>
  <c r="H122" i="9"/>
  <c r="H52" i="9"/>
  <c r="E258" i="9"/>
  <c r="I33" i="9"/>
  <c r="K186" i="9"/>
  <c r="C182" i="9"/>
  <c r="L110" i="9"/>
  <c r="K223" i="9"/>
  <c r="K69" i="3"/>
  <c r="L220" i="9"/>
  <c r="H164" i="9"/>
  <c r="L270" i="9"/>
  <c r="H194" i="9"/>
  <c r="K24" i="3"/>
  <c r="F76" i="9"/>
  <c r="H263" i="9"/>
  <c r="C218" i="9"/>
  <c r="C83" i="9"/>
  <c r="E261" i="9"/>
  <c r="L161" i="9"/>
  <c r="O77" i="9"/>
  <c r="N75" i="9"/>
  <c r="O176" i="9"/>
  <c r="L88" i="9"/>
  <c r="H262" i="9"/>
  <c r="C161" i="9"/>
  <c r="H266" i="9"/>
  <c r="N226" i="9"/>
  <c r="I69" i="9"/>
  <c r="C254" i="9"/>
  <c r="K194" i="9"/>
  <c r="O63" i="9"/>
  <c r="H155" i="9"/>
  <c r="K218" i="9"/>
  <c r="O148" i="9"/>
  <c r="H76" i="9"/>
  <c r="E86" i="9"/>
  <c r="I70" i="9"/>
  <c r="L38" i="9"/>
  <c r="K188" i="9"/>
  <c r="E213" i="9"/>
  <c r="H220" i="9"/>
  <c r="L68" i="9"/>
  <c r="E26" i="9"/>
  <c r="O86" i="9"/>
  <c r="N202" i="9"/>
  <c r="K35" i="3"/>
  <c r="L64" i="9"/>
  <c r="E51" i="9"/>
  <c r="L26" i="9"/>
  <c r="K36" i="3"/>
  <c r="I108" i="9"/>
  <c r="L241" i="9"/>
  <c r="N66" i="9"/>
  <c r="I203" i="9"/>
  <c r="I79" i="9"/>
  <c r="C220" i="9"/>
  <c r="E64" i="9"/>
  <c r="K35" i="9"/>
  <c r="K187" i="9"/>
  <c r="F225" i="9"/>
  <c r="N23" i="9"/>
  <c r="C71" i="9"/>
  <c r="H157" i="9"/>
  <c r="K106" i="9"/>
  <c r="N179" i="9"/>
  <c r="K23" i="9"/>
  <c r="K42" i="3"/>
  <c r="N27" i="9"/>
  <c r="K154" i="9"/>
  <c r="F144" i="9"/>
  <c r="C240" i="9"/>
  <c r="E119" i="9"/>
  <c r="F226" i="9"/>
  <c r="F29" i="9"/>
  <c r="I75" i="9"/>
  <c r="O87" i="9"/>
  <c r="E185" i="9"/>
  <c r="O68" i="3"/>
  <c r="L259" i="9"/>
  <c r="I121" i="9"/>
  <c r="F50" i="9"/>
  <c r="I141" i="9"/>
  <c r="C116" i="9"/>
  <c r="O30" i="9"/>
  <c r="C142" i="9"/>
  <c r="L158" i="9"/>
  <c r="I106" i="9"/>
  <c r="C48" i="9"/>
  <c r="I107" i="9"/>
  <c r="C239" i="9"/>
  <c r="F45" i="9"/>
  <c r="I230" i="9"/>
  <c r="K229" i="9"/>
  <c r="F276" i="9"/>
  <c r="I112" i="9"/>
  <c r="E63" i="9"/>
  <c r="F185" i="9"/>
  <c r="F43" i="9"/>
  <c r="I104" i="9"/>
  <c r="C229" i="9"/>
  <c r="K39" i="9"/>
  <c r="N39" i="9"/>
  <c r="G39" i="3"/>
  <c r="C178" i="9"/>
  <c r="O62" i="9"/>
  <c r="I28" i="9"/>
  <c r="I65" i="9"/>
  <c r="F199" i="9"/>
  <c r="H42" i="9"/>
  <c r="K49" i="9"/>
  <c r="K85" i="9"/>
  <c r="K269" i="9"/>
  <c r="K9" i="5"/>
  <c r="H43" i="9"/>
  <c r="O75" i="9"/>
  <c r="C117" i="9"/>
  <c r="K122" i="9"/>
  <c r="K126" i="9"/>
  <c r="E99" i="9"/>
  <c r="F151" i="9"/>
  <c r="H253" i="9"/>
  <c r="L218" i="9"/>
  <c r="F200" i="9"/>
  <c r="K31" i="9"/>
  <c r="O279" i="9"/>
  <c r="G50" i="3"/>
  <c r="G42" i="3"/>
  <c r="L145" i="9"/>
  <c r="O186" i="9"/>
  <c r="E240" i="9"/>
  <c r="I148" i="9"/>
  <c r="F196" i="9"/>
  <c r="C221" i="9"/>
  <c r="I73" i="9"/>
  <c r="O39" i="9"/>
  <c r="I234" i="9"/>
  <c r="H125" i="9"/>
  <c r="H184" i="9"/>
  <c r="C273" i="9"/>
  <c r="K152" i="9"/>
  <c r="E22" i="9"/>
  <c r="O183" i="9"/>
  <c r="L195" i="9"/>
  <c r="N36" i="9"/>
  <c r="C183" i="9"/>
  <c r="N136" i="9"/>
  <c r="N235" i="9"/>
  <c r="N118" i="9"/>
  <c r="K108" i="9"/>
  <c r="F186" i="9"/>
  <c r="E182" i="9"/>
  <c r="C256" i="9"/>
  <c r="E144" i="9"/>
  <c r="L48" i="9"/>
  <c r="C76" i="9"/>
  <c r="E199" i="9"/>
  <c r="O236" i="9"/>
  <c r="F137" i="9"/>
  <c r="F125" i="9"/>
  <c r="E256" i="9"/>
  <c r="N184" i="9"/>
  <c r="K198" i="9"/>
  <c r="K125" i="9"/>
  <c r="N115" i="9"/>
  <c r="N234" i="9"/>
  <c r="N185" i="9"/>
  <c r="N216" i="9"/>
  <c r="N198" i="9"/>
  <c r="G33" i="3"/>
  <c r="C141" i="9"/>
  <c r="K222" i="9"/>
  <c r="L143" i="9"/>
  <c r="N175" i="9"/>
  <c r="O269" i="9"/>
  <c r="C242" i="9"/>
  <c r="K118" i="9"/>
  <c r="E175" i="9"/>
  <c r="O175" i="9"/>
  <c r="H136" i="9"/>
  <c r="O143" i="9"/>
  <c r="G59" i="3"/>
  <c r="C23" i="9"/>
  <c r="N266" i="9"/>
  <c r="K40" i="3"/>
  <c r="O257" i="9"/>
  <c r="K151" i="9"/>
  <c r="L231" i="9"/>
  <c r="I216" i="9"/>
  <c r="I31" i="9"/>
  <c r="N224" i="9"/>
  <c r="I186" i="9"/>
  <c r="C200" i="9"/>
  <c r="N72" i="9"/>
  <c r="E142" i="9"/>
  <c r="O254" i="9"/>
  <c r="O52" i="9"/>
  <c r="E31" i="9"/>
  <c r="F103" i="9"/>
  <c r="O57" i="3"/>
  <c r="K140" i="9"/>
  <c r="H182" i="9"/>
  <c r="O261" i="9"/>
  <c r="I37" i="9"/>
  <c r="F263" i="9"/>
  <c r="K127" i="9"/>
  <c r="L263" i="9"/>
  <c r="H255" i="9"/>
  <c r="I146" i="9"/>
  <c r="L39" i="9"/>
  <c r="O213" i="9"/>
  <c r="O272" i="9"/>
  <c r="K280" i="9"/>
  <c r="K111" i="9"/>
  <c r="O101" i="9"/>
  <c r="H163" i="9"/>
  <c r="C144" i="9"/>
  <c r="L106" i="9"/>
  <c r="E117" i="9"/>
  <c r="I155" i="9"/>
  <c r="F34" i="9"/>
  <c r="I261" i="9"/>
  <c r="N255" i="9"/>
  <c r="E279" i="9"/>
  <c r="K257" i="9"/>
  <c r="C277" i="9"/>
  <c r="I150" i="9"/>
  <c r="F46" i="9"/>
  <c r="I228" i="9"/>
  <c r="G43" i="3"/>
  <c r="H30" i="9"/>
  <c r="O232" i="9"/>
  <c r="K19" i="3"/>
  <c r="C279" i="9"/>
  <c r="C87" i="9"/>
  <c r="O74" i="3"/>
  <c r="N109" i="9"/>
  <c r="O61" i="3"/>
  <c r="H160" i="9"/>
  <c r="L111" i="9"/>
  <c r="L189" i="9"/>
  <c r="O50" i="3"/>
  <c r="H126" i="9"/>
  <c r="I184" i="9"/>
  <c r="O156" i="9"/>
  <c r="F260" i="9"/>
  <c r="K146" i="9"/>
  <c r="H115" i="9"/>
  <c r="E197" i="9"/>
  <c r="K41" i="3"/>
  <c r="C30" i="9"/>
  <c r="C35" i="9"/>
  <c r="K272" i="9"/>
  <c r="N69" i="9"/>
  <c r="K57" i="3"/>
  <c r="C81" i="9"/>
  <c r="O49" i="9"/>
  <c r="N40" i="9"/>
  <c r="H260" i="9"/>
  <c r="I149" i="9"/>
  <c r="C24" i="9"/>
  <c r="O125" i="9"/>
  <c r="C38" i="9"/>
  <c r="O99" i="9"/>
  <c r="C82" i="9"/>
  <c r="F67" i="9"/>
  <c r="E140" i="9"/>
  <c r="L75" i="9"/>
  <c r="K233" i="9"/>
  <c r="L159" i="9"/>
  <c r="F177" i="9"/>
  <c r="E255" i="9"/>
  <c r="H183" i="9"/>
  <c r="O111" i="9"/>
  <c r="K42" i="9"/>
  <c r="O104" i="9"/>
  <c r="C75" i="9"/>
  <c r="I62" i="9"/>
  <c r="H192" i="9"/>
  <c r="F110" i="9"/>
  <c r="N242" i="9"/>
  <c r="N47" i="9"/>
  <c r="O267" i="9"/>
  <c r="C43" i="9"/>
  <c r="H238" i="9"/>
  <c r="H237" i="9"/>
  <c r="O241" i="9"/>
  <c r="F204" i="9"/>
  <c r="N88" i="9"/>
  <c r="H50" i="9"/>
  <c r="N222" i="9"/>
  <c r="O146" i="9"/>
  <c r="K240" i="9"/>
  <c r="C49" i="9"/>
  <c r="G58" i="3"/>
  <c r="E178" i="9"/>
  <c r="F188" i="9"/>
  <c r="C235" i="9"/>
  <c r="H123" i="9"/>
  <c r="E120" i="9"/>
  <c r="F127" i="9"/>
  <c r="N269" i="9"/>
  <c r="N220" i="9"/>
  <c r="N199" i="9"/>
  <c r="F107" i="9"/>
  <c r="N80" i="9"/>
  <c r="L100" i="9"/>
  <c r="F42" i="9"/>
  <c r="H224" i="9"/>
  <c r="I122" i="9"/>
  <c r="F221" i="9"/>
  <c r="H27" i="9"/>
  <c r="F267" i="9"/>
  <c r="L204" i="9"/>
  <c r="E161" i="9"/>
  <c r="H198" i="9"/>
  <c r="K66" i="3"/>
  <c r="I194" i="9"/>
  <c r="I124" i="9"/>
  <c r="L137" i="9"/>
  <c r="I222" i="9"/>
  <c r="K144" i="9"/>
  <c r="I105" i="9"/>
  <c r="O164" i="9"/>
  <c r="L74" i="9"/>
  <c r="F252" i="9"/>
  <c r="C33" i="9"/>
  <c r="I137" i="9"/>
  <c r="I81" i="9"/>
  <c r="C262" i="9"/>
  <c r="N238" i="9"/>
  <c r="O60" i="3"/>
  <c r="L200" i="9"/>
  <c r="I275" i="9"/>
  <c r="K114" i="9"/>
  <c r="K75" i="9"/>
  <c r="F78" i="9"/>
  <c r="E266" i="9"/>
  <c r="O197" i="9"/>
  <c r="F274" i="9"/>
  <c r="F140" i="9"/>
  <c r="H261" i="9"/>
  <c r="L235" i="9"/>
  <c r="E90" i="9"/>
  <c r="E115" i="9"/>
  <c r="C74" i="9"/>
  <c r="K33" i="9"/>
  <c r="L196" i="9"/>
  <c r="F61" i="9"/>
  <c r="G41" i="3"/>
  <c r="C29" i="9"/>
  <c r="L35" i="9"/>
  <c r="H69" i="9"/>
  <c r="O46" i="3"/>
  <c r="N46" i="9"/>
  <c r="I217" i="9"/>
  <c r="L120" i="9"/>
  <c r="O123" i="9"/>
  <c r="E164" i="9"/>
  <c r="E154" i="9"/>
  <c r="O268" i="9"/>
  <c r="E146" i="9"/>
  <c r="C121" i="9"/>
  <c r="N254" i="9"/>
  <c r="O195" i="9"/>
  <c r="N50" i="9"/>
  <c r="N74" i="9"/>
  <c r="L127" i="9"/>
  <c r="K258" i="9"/>
  <c r="N146" i="9"/>
  <c r="O137" i="9"/>
  <c r="C188" i="9"/>
  <c r="I174" i="9"/>
  <c r="I166" i="9"/>
  <c r="H139" i="9"/>
  <c r="F182" i="9"/>
  <c r="O190" i="9"/>
  <c r="F120" i="9"/>
  <c r="K43" i="3"/>
  <c r="E157" i="9"/>
  <c r="N256" i="9"/>
  <c r="K162" i="9"/>
  <c r="K252" i="9"/>
  <c r="G47" i="3"/>
  <c r="C255" i="9"/>
  <c r="F217" i="9"/>
  <c r="K67" i="3"/>
  <c r="E66" i="9"/>
  <c r="F71" i="9"/>
  <c r="L176" i="9"/>
  <c r="O274" i="9"/>
  <c r="C120" i="9"/>
  <c r="H101" i="9"/>
  <c r="I259" i="9"/>
  <c r="E202" i="9"/>
  <c r="E219" i="9"/>
  <c r="I87" i="9"/>
  <c r="N103" i="9"/>
  <c r="C67" i="9"/>
  <c r="I178" i="9"/>
  <c r="G63" i="3"/>
  <c r="N157" i="9"/>
  <c r="N153" i="9"/>
  <c r="K155" i="9"/>
  <c r="L183" i="9"/>
  <c r="E259" i="9"/>
  <c r="I82" i="9"/>
  <c r="C174" i="9"/>
  <c r="K74" i="3"/>
  <c r="F104" i="9"/>
  <c r="O180" i="9"/>
  <c r="C86" i="9"/>
  <c r="O237" i="9"/>
  <c r="F160" i="9"/>
  <c r="L264" i="9"/>
  <c r="E226" i="9"/>
  <c r="K153" i="9"/>
  <c r="H105" i="9"/>
  <c r="O105" i="9"/>
  <c r="L90" i="9"/>
  <c r="O67" i="3"/>
  <c r="E33" i="9"/>
  <c r="F197" i="9"/>
  <c r="C25" i="9"/>
  <c r="C276" i="9"/>
  <c r="C102" i="9"/>
  <c r="C162" i="9"/>
  <c r="I260" i="9"/>
  <c r="E75" i="9"/>
  <c r="I215" i="9"/>
  <c r="H106" i="9"/>
  <c r="N252" i="9"/>
  <c r="N182" i="9"/>
  <c r="H62" i="9"/>
  <c r="H229" i="9"/>
  <c r="L77" i="9"/>
  <c r="E216" i="9"/>
  <c r="I77" i="9"/>
  <c r="C265" i="9"/>
  <c r="I224" i="9"/>
  <c r="E80" i="9"/>
  <c r="O110" i="9"/>
  <c r="K214" i="9"/>
  <c r="F164" i="9"/>
  <c r="F156" i="9"/>
  <c r="I158" i="9"/>
  <c r="C122" i="9"/>
  <c r="E187" i="9"/>
  <c r="O66" i="3"/>
  <c r="C107" i="9"/>
  <c r="F158" i="9"/>
  <c r="I43" i="9"/>
  <c r="O70" i="9"/>
  <c r="F174" i="9"/>
  <c r="I139" i="9"/>
  <c r="I44" i="9"/>
  <c r="E194" i="9"/>
  <c r="F220" i="9"/>
  <c r="K220" i="9"/>
  <c r="K63" i="9"/>
  <c r="F49" i="9"/>
  <c r="F31" i="9"/>
  <c r="H225" i="9"/>
  <c r="F233" i="9"/>
  <c r="I218" i="9"/>
  <c r="C123" i="9"/>
  <c r="C198" i="9"/>
  <c r="F123" i="9"/>
  <c r="O185" i="9"/>
  <c r="H29" i="9"/>
  <c r="C180" i="9"/>
  <c r="E122" i="9"/>
  <c r="O174" i="9"/>
  <c r="N87" i="9"/>
  <c r="O239" i="9"/>
  <c r="N145" i="9"/>
  <c r="N258" i="9"/>
  <c r="N120" i="9"/>
  <c r="O273" i="9"/>
  <c r="O220" i="9"/>
  <c r="K50" i="9"/>
  <c r="H120" i="9"/>
  <c r="C160" i="9"/>
  <c r="C111" i="9"/>
  <c r="C31" i="9"/>
  <c r="C257" i="9"/>
  <c r="N124" i="9"/>
  <c r="F117" i="9"/>
  <c r="K110" i="9"/>
  <c r="F224" i="9"/>
  <c r="I268" i="9"/>
  <c r="O25" i="9"/>
  <c r="L72" i="9"/>
  <c r="L274" i="9"/>
  <c r="I214" i="9"/>
  <c r="H73" i="9"/>
  <c r="O259" i="9"/>
  <c r="N73" i="9"/>
  <c r="C146" i="9"/>
  <c r="F277" i="9"/>
  <c r="C154" i="9"/>
  <c r="I221" i="9"/>
  <c r="C28" i="9"/>
  <c r="L266" i="9"/>
  <c r="E24" i="9"/>
  <c r="K82" i="9"/>
  <c r="E159" i="9"/>
  <c r="I48" i="9"/>
  <c r="I83" i="9"/>
  <c r="H236" i="9"/>
  <c r="O43" i="9"/>
  <c r="I161" i="9"/>
  <c r="I42" i="9"/>
  <c r="L44" i="9"/>
  <c r="L256" i="9"/>
  <c r="L107" i="9"/>
  <c r="L233" i="9"/>
  <c r="N112" i="9"/>
  <c r="O144" i="9"/>
  <c r="G62" i="3"/>
  <c r="H32" i="9"/>
  <c r="K274" i="9"/>
  <c r="K72" i="9"/>
  <c r="C274" i="9"/>
  <c r="N61" i="9"/>
  <c r="K68" i="9"/>
  <c r="L251" i="9"/>
  <c r="L23" i="9"/>
  <c r="E189" i="9"/>
  <c r="I236" i="9"/>
  <c r="E183" i="9"/>
  <c r="F62" i="9"/>
  <c r="F230" i="9"/>
  <c r="I198" i="9"/>
  <c r="N106" i="9"/>
  <c r="E214" i="9"/>
  <c r="H28" i="9"/>
  <c r="H117" i="9"/>
  <c r="L98" i="9"/>
  <c r="F116" i="9"/>
  <c r="K271" i="9"/>
  <c r="O277" i="9"/>
  <c r="I226" i="9"/>
  <c r="O28" i="9"/>
  <c r="N64" i="9"/>
  <c r="L192" i="9"/>
  <c r="I159" i="9"/>
  <c r="L269" i="9"/>
  <c r="K38" i="9"/>
  <c r="K161" i="9"/>
  <c r="K78" i="9"/>
  <c r="L117" i="9"/>
  <c r="L238" i="9"/>
  <c r="I127" i="9"/>
  <c r="H118" i="9"/>
  <c r="K71" i="9"/>
  <c r="C145" i="9"/>
  <c r="E105" i="9"/>
  <c r="I262" i="9"/>
  <c r="C103" i="9"/>
  <c r="F22" i="9"/>
  <c r="E81" i="9"/>
  <c r="E229" i="9"/>
  <c r="I152" i="9"/>
  <c r="I118" i="9"/>
  <c r="E38" i="9"/>
  <c r="K212" i="9"/>
  <c r="H280" i="9"/>
  <c r="O278" i="9"/>
  <c r="F122" i="9"/>
  <c r="E222" i="9"/>
  <c r="E30" i="9"/>
  <c r="H108" i="9"/>
  <c r="E101" i="9"/>
  <c r="N24" i="9"/>
  <c r="N33" i="9"/>
  <c r="I125" i="9"/>
  <c r="H153" i="9"/>
  <c r="F70" i="9"/>
  <c r="N150" i="9"/>
  <c r="E253" i="9"/>
  <c r="O165" i="9"/>
  <c r="L51" i="9"/>
  <c r="H121" i="9"/>
  <c r="F100" i="9"/>
  <c r="F280" i="9"/>
  <c r="K10" i="5"/>
  <c r="H124" i="9"/>
  <c r="N204" i="9"/>
  <c r="H277" i="9"/>
  <c r="C68" i="9"/>
  <c r="G74" i="3"/>
  <c r="N212" i="9"/>
  <c r="K128" i="9"/>
  <c r="C187" i="9"/>
  <c r="H252" i="9"/>
  <c r="I47" i="9"/>
  <c r="N127" i="9"/>
  <c r="O150" i="9"/>
  <c r="O151" i="9"/>
  <c r="E230" i="9"/>
  <c r="G34" i="3"/>
  <c r="F81" i="9"/>
  <c r="N34" i="9"/>
  <c r="L45" i="9"/>
  <c r="N217" i="9"/>
  <c r="L140" i="9"/>
  <c r="G35" i="3"/>
  <c r="F23" i="9"/>
  <c r="F44" i="9"/>
  <c r="L151" i="9"/>
  <c r="L37" i="9"/>
  <c r="N77" i="9"/>
  <c r="O41" i="3"/>
  <c r="K39" i="3"/>
  <c r="K23" i="3"/>
  <c r="G57" i="3"/>
  <c r="I231" i="9"/>
  <c r="K236" i="9"/>
  <c r="K13" i="3"/>
  <c r="L109" i="9"/>
  <c r="F194" i="9"/>
  <c r="C140" i="9"/>
  <c r="L87" i="9"/>
  <c r="C217" i="9"/>
  <c r="E109" i="9"/>
  <c r="H254" i="9"/>
  <c r="C109" i="9"/>
  <c r="I72" i="9"/>
  <c r="C104" i="9"/>
  <c r="K260" i="9"/>
  <c r="K190" i="9"/>
  <c r="E188" i="9"/>
  <c r="C176" i="9"/>
  <c r="N25" i="9"/>
  <c r="O84" i="9"/>
  <c r="O263" i="9"/>
  <c r="L187" i="9"/>
  <c r="K164" i="9"/>
  <c r="F52" i="9"/>
  <c r="C179" i="9"/>
  <c r="I39" i="9"/>
  <c r="C32" i="9"/>
  <c r="K136" i="9"/>
  <c r="F65" i="9"/>
  <c r="L33" i="9"/>
  <c r="N190" i="9"/>
  <c r="E61" i="9"/>
  <c r="F268" i="9"/>
  <c r="K34" i="9"/>
  <c r="E148" i="9"/>
  <c r="E155" i="9"/>
  <c r="O163" i="9"/>
  <c r="F39" i="9"/>
  <c r="K8" i="5"/>
  <c r="O160" i="9"/>
  <c r="L125" i="9"/>
  <c r="K158" i="9"/>
  <c r="O33" i="3"/>
  <c r="C143" i="9"/>
  <c r="L280" i="9"/>
  <c r="O235" i="9"/>
  <c r="N187" i="9"/>
  <c r="K32" i="9"/>
  <c r="I49" i="9"/>
  <c r="N201" i="9"/>
  <c r="L194" i="9"/>
  <c r="E198" i="9"/>
  <c r="N197" i="9"/>
  <c r="C202" i="9"/>
  <c r="O32" i="9"/>
  <c r="E25" i="9"/>
  <c r="I258" i="9"/>
  <c r="L214" i="9"/>
  <c r="L253" i="9"/>
  <c r="N149" i="9"/>
  <c r="K192" i="9"/>
  <c r="C42" i="9"/>
  <c r="C253" i="9"/>
  <c r="F33" i="9"/>
  <c r="F222" i="9"/>
  <c r="N98" i="9"/>
  <c r="H63" i="9"/>
  <c r="L257" i="9"/>
  <c r="I140" i="9"/>
  <c r="L146" i="9"/>
  <c r="C233" i="9"/>
  <c r="E126" i="9"/>
  <c r="C156" i="9"/>
  <c r="O27" i="9"/>
  <c r="I74" i="9"/>
  <c r="K18" i="5"/>
  <c r="F270" i="9"/>
  <c r="H113" i="9"/>
  <c r="N71" i="9"/>
  <c r="K242" i="9"/>
  <c r="K184" i="9"/>
  <c r="C112" i="9"/>
  <c r="C163" i="9"/>
  <c r="N81" i="9"/>
  <c r="L216" i="9"/>
  <c r="K217" i="9"/>
  <c r="O255" i="9"/>
  <c r="F141" i="9"/>
  <c r="H259" i="9"/>
  <c r="E46" i="9"/>
  <c r="K21" i="3"/>
  <c r="C216" i="9"/>
  <c r="O48" i="9"/>
  <c r="N154" i="9"/>
  <c r="H223" i="9"/>
  <c r="I38" i="9"/>
  <c r="I263" i="9"/>
  <c r="K262" i="9"/>
  <c r="H216" i="9"/>
  <c r="F275" i="9"/>
  <c r="E195" i="9"/>
  <c r="E241" i="9"/>
  <c r="L188" i="9"/>
  <c r="N155" i="9"/>
  <c r="H60" i="9"/>
  <c r="H148" i="9"/>
  <c r="N38" i="9"/>
  <c r="H33" i="9"/>
  <c r="I111" i="9"/>
  <c r="K189" i="9"/>
  <c r="F24" i="9"/>
  <c r="I213" i="9"/>
  <c r="C270" i="9"/>
  <c r="E98" i="9"/>
  <c r="L155" i="9"/>
  <c r="L165" i="9"/>
  <c r="I185" i="9"/>
  <c r="K221" i="9"/>
  <c r="L136" i="9"/>
  <c r="K116" i="9"/>
  <c r="C128" i="9"/>
  <c r="E220" i="9"/>
  <c r="L112" i="9"/>
  <c r="F236" i="9"/>
  <c r="I23" i="9"/>
  <c r="K69" i="9"/>
  <c r="O216" i="9"/>
  <c r="E60" i="9"/>
  <c r="G69" i="3"/>
  <c r="E181" i="9"/>
  <c r="F72" i="9"/>
  <c r="F258" i="9"/>
  <c r="K67" i="9"/>
  <c r="C197" i="9"/>
  <c r="C166" i="9"/>
  <c r="L177" i="9"/>
  <c r="K107" i="9"/>
  <c r="H49" i="9"/>
  <c r="N143" i="9"/>
  <c r="C259" i="9"/>
  <c r="I267" i="9"/>
  <c r="I251" i="9"/>
  <c r="K22" i="5"/>
  <c r="N144" i="9"/>
  <c r="K160" i="9"/>
  <c r="K62" i="9"/>
  <c r="H231" i="9"/>
  <c r="H256" i="9"/>
  <c r="I50" i="9"/>
  <c r="N278" i="9"/>
  <c r="I187" i="9"/>
  <c r="K237" i="9"/>
  <c r="E50" i="9"/>
  <c r="E153" i="9"/>
  <c r="K277" i="9"/>
  <c r="N102" i="9"/>
  <c r="E36" i="9"/>
  <c r="H235" i="9"/>
  <c r="K147" i="9"/>
  <c r="K72" i="3"/>
  <c r="K13" i="5"/>
  <c r="H140" i="9"/>
  <c r="L258" i="9"/>
  <c r="E128" i="9"/>
  <c r="O89" i="9"/>
  <c r="E280" i="9"/>
  <c r="L141" i="9"/>
  <c r="O276" i="9"/>
  <c r="O181" i="9"/>
  <c r="O63" i="3"/>
  <c r="K77" i="9"/>
  <c r="N100" i="9"/>
  <c r="I126" i="9"/>
  <c r="E73" i="9"/>
  <c r="E48" i="9"/>
  <c r="I257" i="9"/>
  <c r="L272" i="9"/>
  <c r="N189" i="9"/>
  <c r="I250" i="9"/>
  <c r="L182" i="9"/>
  <c r="O35" i="3"/>
  <c r="N251" i="9"/>
  <c r="E203" i="9"/>
  <c r="C37" i="9"/>
  <c r="H278" i="9"/>
  <c r="H70" i="9"/>
  <c r="H196" i="9"/>
  <c r="C268" i="9"/>
  <c r="F256" i="9"/>
  <c r="F165" i="9"/>
  <c r="L160" i="9"/>
  <c r="F88" i="9"/>
  <c r="C108" i="9"/>
  <c r="K34" i="3"/>
  <c r="L138" i="9"/>
  <c r="H142" i="9"/>
  <c r="E104" i="9"/>
  <c r="I237" i="9"/>
  <c r="N117" i="9"/>
  <c r="L104" i="9"/>
  <c r="I239" i="9"/>
  <c r="O184" i="9"/>
  <c r="O32" i="3"/>
  <c r="E176" i="9"/>
  <c r="E235" i="9"/>
  <c r="I147" i="9"/>
  <c r="I254" i="9"/>
  <c r="O264" i="9"/>
  <c r="F36" i="9"/>
  <c r="N223" i="9"/>
  <c r="E263" i="9"/>
  <c r="H68" i="9"/>
  <c r="H202" i="9"/>
  <c r="O240" i="9"/>
  <c r="L80" i="9"/>
  <c r="L230" i="9"/>
  <c r="E68" i="9"/>
  <c r="I120" i="9"/>
  <c r="O81" i="9"/>
  <c r="H66" i="9"/>
  <c r="O251" i="9"/>
  <c r="O271" i="9"/>
  <c r="N152" i="9"/>
  <c r="I89" i="9"/>
  <c r="F112" i="9"/>
  <c r="C124" i="9"/>
  <c r="N37" i="9"/>
  <c r="K74" i="9"/>
  <c r="H107" i="9"/>
  <c r="K279" i="9"/>
  <c r="E215" i="9"/>
  <c r="C165" i="9"/>
  <c r="O118" i="9"/>
  <c r="I119" i="9"/>
  <c r="O158" i="9"/>
  <c r="E47" i="9"/>
  <c r="F189" i="9"/>
  <c r="H104" i="9"/>
  <c r="K51" i="9"/>
  <c r="C40" i="9"/>
  <c r="L89" i="9"/>
  <c r="H47" i="9"/>
  <c r="F89" i="9"/>
  <c r="H26" i="9"/>
  <c r="K86" i="9"/>
  <c r="C36" i="9"/>
  <c r="H149" i="9"/>
  <c r="G71" i="3"/>
  <c r="H195" i="9"/>
  <c r="N43" i="9"/>
  <c r="I102" i="9"/>
  <c r="K17" i="3"/>
  <c r="H144" i="9"/>
  <c r="C65" i="9"/>
  <c r="N228" i="9"/>
  <c r="C196" i="9"/>
  <c r="L268" i="9"/>
  <c r="F28" i="9"/>
  <c r="O34" i="9"/>
  <c r="H143" i="9"/>
  <c r="L84" i="9"/>
  <c r="C214" i="9"/>
  <c r="O252" i="9"/>
  <c r="L239" i="9"/>
  <c r="I144" i="9"/>
  <c r="L108" i="9"/>
  <c r="C62" i="9"/>
  <c r="I26" i="9"/>
  <c r="E179" i="9"/>
  <c r="I195" i="9"/>
  <c r="O44" i="9"/>
  <c r="N62" i="9"/>
  <c r="C119" i="9"/>
  <c r="C193" i="9"/>
  <c r="I142" i="9"/>
  <c r="N265" i="9"/>
  <c r="N227" i="9"/>
  <c r="I109" i="9"/>
  <c r="H273" i="9"/>
  <c r="K30" i="9"/>
  <c r="K60" i="9"/>
  <c r="I63" i="9"/>
  <c r="E108" i="9"/>
  <c r="I24" i="9"/>
  <c r="F152" i="9"/>
  <c r="O225" i="9"/>
  <c r="L157" i="9"/>
  <c r="O37" i="9"/>
  <c r="O187" i="9"/>
  <c r="K113" i="9"/>
  <c r="F113" i="9"/>
  <c r="L271" i="9"/>
  <c r="E250" i="9"/>
  <c r="F124" i="9"/>
  <c r="H34" i="9"/>
  <c r="C261" i="9"/>
  <c r="N261" i="9"/>
  <c r="O182" i="9"/>
  <c r="K238" i="9"/>
  <c r="L202" i="9"/>
  <c r="O80" i="9"/>
  <c r="N48" i="9"/>
  <c r="H35" i="9"/>
  <c r="C225" i="9"/>
  <c r="I182" i="9"/>
  <c r="O82" i="9"/>
  <c r="O40" i="3"/>
  <c r="H250" i="9"/>
  <c r="H201" i="9"/>
  <c r="H111" i="9"/>
  <c r="H159" i="9"/>
  <c r="O122" i="9"/>
  <c r="L229" i="9"/>
  <c r="E124" i="9"/>
  <c r="K73" i="3"/>
  <c r="I51" i="9"/>
  <c r="E192" i="9"/>
  <c r="N113" i="9"/>
  <c r="O265" i="9"/>
  <c r="F212" i="9"/>
  <c r="F190" i="9"/>
  <c r="L224" i="9"/>
  <c r="L123" i="9"/>
  <c r="O253" i="9"/>
  <c r="F68" i="9"/>
  <c r="I189" i="9"/>
  <c r="I52" i="9"/>
  <c r="H46" i="9"/>
  <c r="O66" i="9"/>
  <c r="C64" i="9"/>
  <c r="G49" i="3"/>
  <c r="K32" i="3"/>
  <c r="H100" i="9"/>
  <c r="O199" i="9"/>
  <c r="C72" i="9"/>
  <c r="F162" i="9"/>
  <c r="O47" i="9"/>
  <c r="C69" i="9"/>
  <c r="C113" i="9"/>
  <c r="L242" i="9"/>
  <c r="E224" i="9"/>
  <c r="O33" i="9"/>
  <c r="I191" i="9"/>
  <c r="C252" i="9"/>
  <c r="F203" i="9"/>
  <c r="E77" i="9"/>
  <c r="E257" i="9"/>
  <c r="E180" i="9"/>
  <c r="K196" i="9"/>
  <c r="O62" i="3"/>
  <c r="K263" i="9"/>
  <c r="K83" i="9"/>
  <c r="L232" i="9"/>
  <c r="N221" i="9"/>
  <c r="L81" i="9"/>
  <c r="I29" i="9"/>
  <c r="H180" i="9"/>
  <c r="C70" i="9"/>
  <c r="I181" i="9"/>
  <c r="I100" i="9"/>
  <c r="C100" i="9"/>
  <c r="C101" i="9"/>
  <c r="E273" i="9"/>
  <c r="C126" i="9"/>
  <c r="I223" i="9"/>
  <c r="N163" i="9"/>
  <c r="I188" i="9"/>
  <c r="H156" i="9"/>
  <c r="N68" i="9"/>
  <c r="K141" i="9"/>
  <c r="N35" i="9"/>
  <c r="K270" i="9"/>
  <c r="K148" i="9"/>
  <c r="C66" i="9"/>
  <c r="F105" i="9"/>
  <c r="O114" i="9"/>
  <c r="O79" i="9"/>
  <c r="O192" i="9"/>
  <c r="N273" i="9"/>
  <c r="L226" i="9"/>
  <c r="C149" i="9"/>
  <c r="L181" i="9"/>
  <c r="H242" i="9"/>
  <c r="F109" i="9"/>
  <c r="O127" i="9"/>
  <c r="E231" i="9"/>
  <c r="L40" i="9"/>
  <c r="O200" i="9"/>
  <c r="K156" i="9"/>
  <c r="I101" i="9"/>
  <c r="K180" i="9"/>
  <c r="F35" i="9"/>
  <c r="K202" i="9"/>
  <c r="O166" i="9"/>
  <c r="K117" i="9"/>
  <c r="O45" i="3"/>
  <c r="O70" i="3"/>
  <c r="E32" i="9"/>
  <c r="L275" i="9"/>
  <c r="C251" i="9"/>
  <c r="H81" i="9"/>
  <c r="H188" i="9"/>
  <c r="C115" i="9"/>
  <c r="H197" i="9"/>
  <c r="N156" i="9"/>
  <c r="K6" i="5"/>
  <c r="N142" i="9"/>
  <c r="H40" i="9"/>
  <c r="E184" i="9"/>
  <c r="E125" i="9"/>
  <c r="O280" i="9"/>
  <c r="N65" i="9"/>
  <c r="I32" i="9"/>
  <c r="I86" i="9"/>
  <c r="K193" i="9"/>
  <c r="H88" i="9"/>
  <c r="E139" i="9"/>
  <c r="O64" i="9"/>
  <c r="L156" i="9"/>
  <c r="N239" i="9"/>
  <c r="I41" i="9"/>
  <c r="O67" i="9"/>
  <c r="F191" i="9"/>
  <c r="K195" i="9"/>
  <c r="N141" i="9"/>
  <c r="F242" i="9"/>
  <c r="E238" i="9"/>
  <c r="N240" i="9"/>
  <c r="H166" i="9"/>
  <c r="F231" i="9"/>
  <c r="K62" i="3"/>
  <c r="K183" i="9"/>
  <c r="C189" i="9"/>
  <c r="E186" i="9"/>
  <c r="N260" i="9"/>
  <c r="H269" i="9"/>
  <c r="H74" i="9"/>
  <c r="E233" i="9"/>
  <c r="L24" i="9"/>
  <c r="I61" i="9"/>
  <c r="O177" i="9"/>
  <c r="C212" i="9"/>
  <c r="N67" i="9"/>
  <c r="H217" i="9"/>
  <c r="N125" i="9"/>
  <c r="N213" i="9"/>
  <c r="O124" i="9"/>
  <c r="F69" i="9"/>
  <c r="F250" i="9"/>
  <c r="O157" i="9"/>
  <c r="I199" i="9"/>
  <c r="F38" i="9"/>
  <c r="K226" i="9"/>
  <c r="L76" i="9"/>
  <c r="K176" i="9"/>
  <c r="K20" i="3"/>
  <c r="G56" i="3"/>
  <c r="K165" i="9"/>
  <c r="O218" i="9"/>
  <c r="L267" i="9"/>
  <c r="L219" i="9"/>
  <c r="G65" i="3"/>
  <c r="F83" i="9"/>
  <c r="C114" i="9"/>
  <c r="O228" i="9"/>
  <c r="F115" i="9"/>
  <c r="I60" i="9"/>
  <c r="O179" i="9"/>
  <c r="N174" i="9"/>
  <c r="N191" i="9"/>
  <c r="O141" i="9"/>
  <c r="C44" i="9"/>
  <c r="F150" i="9"/>
  <c r="C99" i="9"/>
  <c r="C118" i="9"/>
  <c r="O83" i="9"/>
  <c r="G68" i="3"/>
  <c r="E212" i="9"/>
  <c r="K40" i="9"/>
  <c r="I154" i="9"/>
  <c r="I176" i="9"/>
  <c r="F147" i="9"/>
  <c r="H86" i="9"/>
  <c r="H239" i="9"/>
  <c r="H147" i="9"/>
  <c r="F279" i="9"/>
  <c r="I160" i="9"/>
  <c r="E43" i="9"/>
  <c r="O74" i="9"/>
  <c r="H75" i="9"/>
  <c r="O31" i="3"/>
  <c r="I116" i="9"/>
  <c r="I117" i="9"/>
  <c r="E102" i="9"/>
  <c r="E272" i="9"/>
  <c r="E69" i="9"/>
  <c r="C175" i="9"/>
  <c r="F73" i="9"/>
  <c r="I190" i="9"/>
  <c r="F25" i="9"/>
  <c r="N32" i="9"/>
  <c r="O229" i="9"/>
  <c r="O60" i="9"/>
  <c r="H45" i="9"/>
  <c r="C272" i="9"/>
  <c r="L139" i="9"/>
  <c r="K61" i="9"/>
  <c r="O113" i="9"/>
  <c r="K174" i="9"/>
  <c r="O242" i="9"/>
  <c r="O193" i="9"/>
  <c r="E143" i="9"/>
  <c r="C266" i="9"/>
  <c r="N193" i="9"/>
  <c r="H177" i="9"/>
  <c r="E41" i="9"/>
  <c r="C159" i="9"/>
  <c r="F253" i="9"/>
  <c r="E158" i="9"/>
  <c r="E200" i="9"/>
  <c r="K124" i="9"/>
  <c r="I84" i="9"/>
  <c r="L49" i="9"/>
  <c r="N262" i="9"/>
  <c r="N181" i="9"/>
  <c r="C184" i="9"/>
  <c r="N126" i="9"/>
  <c r="K197" i="9"/>
  <c r="E29" i="9"/>
  <c r="K6" i="3"/>
  <c r="E71" i="9"/>
  <c r="N51" i="9"/>
  <c r="I67" i="9"/>
  <c r="E28" i="9"/>
  <c r="K191" i="9"/>
  <c r="F178" i="9"/>
  <c r="K33" i="3"/>
  <c r="K19" i="5"/>
  <c r="E237" i="9"/>
  <c r="H44" i="9"/>
  <c r="I255" i="9"/>
  <c r="F149" i="9"/>
  <c r="C280" i="9"/>
  <c r="N270" i="9"/>
  <c r="F114" i="9"/>
  <c r="F214" i="9"/>
  <c r="I264" i="9"/>
  <c r="G44" i="3"/>
  <c r="K52" i="9"/>
  <c r="O36" i="9"/>
  <c r="O260" i="9"/>
  <c r="C105" i="9"/>
  <c r="C152" i="9"/>
  <c r="K120" i="9"/>
  <c r="O201" i="9"/>
  <c r="N165" i="9"/>
  <c r="C203" i="9"/>
  <c r="N176" i="9"/>
  <c r="O72" i="3"/>
  <c r="N241" i="9"/>
  <c r="G37" i="3"/>
  <c r="H41" i="9"/>
  <c r="H271" i="9"/>
  <c r="C278" i="9"/>
  <c r="H227" i="9"/>
  <c r="K45" i="9"/>
  <c r="I229" i="9"/>
  <c r="N280" i="9"/>
  <c r="N49" i="9"/>
  <c r="K255" i="9"/>
  <c r="H221" i="9"/>
  <c r="L255" i="9"/>
  <c r="O65" i="9"/>
  <c r="F80" i="9"/>
  <c r="H240" i="9"/>
  <c r="K235" i="9"/>
  <c r="H257" i="9"/>
  <c r="N162" i="9"/>
  <c r="I279" i="9"/>
  <c r="H185" i="9"/>
  <c r="K75" i="3"/>
  <c r="N177" i="9"/>
  <c r="C127" i="9"/>
  <c r="I136" i="9"/>
  <c r="F262" i="9"/>
  <c r="K256" i="9"/>
  <c r="H37" i="9"/>
  <c r="N140" i="9"/>
  <c r="I220" i="9"/>
  <c r="K70" i="9"/>
  <c r="H267" i="9"/>
  <c r="F183" i="9"/>
  <c r="L34" i="9"/>
  <c r="C267" i="9"/>
  <c r="K80" i="9"/>
  <c r="F261" i="9"/>
  <c r="H48" i="9"/>
  <c r="L163" i="9"/>
  <c r="C226" i="9"/>
  <c r="N45" i="9"/>
  <c r="H36" i="9"/>
  <c r="E141" i="9"/>
  <c r="E264" i="9"/>
  <c r="H276" i="9"/>
  <c r="G66" i="3"/>
  <c r="O22" i="9"/>
  <c r="C230" i="9"/>
  <c r="L82" i="9"/>
  <c r="K45" i="3"/>
  <c r="N128" i="9"/>
  <c r="I204" i="9"/>
  <c r="C26" i="9"/>
  <c r="L186" i="9"/>
  <c r="N236" i="9"/>
  <c r="O51" i="9"/>
  <c r="K253" i="9"/>
  <c r="O85" i="9"/>
  <c r="C61" i="9"/>
  <c r="E156" i="9"/>
  <c r="L175" i="9"/>
  <c r="O61" i="9"/>
  <c r="N85" i="9"/>
  <c r="F136" i="9"/>
  <c r="L60" i="9"/>
  <c r="C213" i="9"/>
  <c r="H165" i="9"/>
  <c r="O26" i="9"/>
  <c r="F153" i="9"/>
  <c r="O136" i="9"/>
  <c r="K36" i="9"/>
  <c r="C85" i="9"/>
  <c r="F184" i="9"/>
  <c r="N60" i="9"/>
  <c r="C45" i="9"/>
  <c r="N147" i="9"/>
  <c r="O139" i="9"/>
  <c r="L190" i="9"/>
  <c r="F237" i="9"/>
  <c r="I238" i="9"/>
  <c r="H77" i="9"/>
  <c r="N186" i="9"/>
  <c r="C157" i="9"/>
  <c r="E37" i="9"/>
  <c r="O219" i="9"/>
  <c r="H162" i="9"/>
  <c r="F254" i="9"/>
  <c r="F64" i="9"/>
  <c r="C79" i="9"/>
  <c r="I98" i="9"/>
  <c r="O147" i="9"/>
  <c r="O36" i="3"/>
  <c r="O234" i="9"/>
  <c r="F213" i="9"/>
  <c r="H268" i="9"/>
  <c r="F84" i="9"/>
  <c r="L250" i="9"/>
  <c r="E34" i="9"/>
  <c r="K178" i="9"/>
  <c r="H264" i="9"/>
  <c r="H174" i="9"/>
  <c r="O31" i="9"/>
  <c r="K219" i="9"/>
  <c r="O59" i="3"/>
  <c r="O42" i="9"/>
  <c r="H222" i="9"/>
  <c r="H128" i="9"/>
  <c r="O38" i="9"/>
  <c r="F146" i="9"/>
  <c r="N108" i="9"/>
  <c r="H193" i="9"/>
  <c r="E27" i="9"/>
  <c r="F227" i="9"/>
  <c r="K216" i="9"/>
  <c r="N188" i="9"/>
  <c r="C181" i="9"/>
  <c r="O42" i="3"/>
  <c r="C195" i="9"/>
  <c r="H274" i="9"/>
  <c r="I242" i="9"/>
  <c r="E88" i="9"/>
  <c r="O107" i="9"/>
  <c r="K10" i="3"/>
  <c r="F181" i="9"/>
  <c r="K149" i="9"/>
  <c r="L67" i="9"/>
  <c r="C191" i="9"/>
  <c r="E138" i="9"/>
  <c r="F180" i="9"/>
  <c r="N114" i="9"/>
  <c r="K48" i="9"/>
  <c r="F232" i="9"/>
  <c r="E103" i="9"/>
  <c r="H71" i="9"/>
  <c r="O109" i="9"/>
  <c r="H251" i="9"/>
  <c r="F86" i="9"/>
  <c r="N277" i="9"/>
  <c r="O149" i="9"/>
  <c r="I45" i="9"/>
  <c r="F255" i="9"/>
  <c r="C60" i="9"/>
  <c r="F82" i="9"/>
  <c r="G60" i="3"/>
  <c r="E191" i="9"/>
  <c r="L252" i="9"/>
  <c r="E251" i="9"/>
  <c r="G73" i="3"/>
  <c r="O98" i="9"/>
  <c r="O258" i="9"/>
  <c r="O130" i="9" l="1"/>
  <c r="N130" i="9" s="1"/>
  <c r="M6" i="9" s="1"/>
  <c r="J73" i="3"/>
  <c r="H73" i="3"/>
  <c r="I73" i="3"/>
  <c r="J60" i="3"/>
  <c r="H60" i="3"/>
  <c r="I60" i="3"/>
  <c r="D60" i="9"/>
  <c r="C92" i="9"/>
  <c r="J60" i="9"/>
  <c r="M60" i="9"/>
  <c r="G60" i="9"/>
  <c r="D191" i="9"/>
  <c r="G191" i="9"/>
  <c r="M191" i="9"/>
  <c r="J191" i="9"/>
  <c r="N10" i="3"/>
  <c r="L10" i="3"/>
  <c r="M10" i="3"/>
  <c r="G195" i="9"/>
  <c r="M195" i="9"/>
  <c r="D195" i="9"/>
  <c r="J195" i="9"/>
  <c r="P42" i="3"/>
  <c r="R42" i="3"/>
  <c r="Q42" i="3"/>
  <c r="M181" i="9"/>
  <c r="G181" i="9"/>
  <c r="D181" i="9"/>
  <c r="J181" i="9"/>
  <c r="P59" i="3"/>
  <c r="Q59" i="3"/>
  <c r="R59" i="3"/>
  <c r="L282" i="9"/>
  <c r="K282" i="9" s="1"/>
  <c r="J14" i="9" s="1"/>
  <c r="Q36" i="3"/>
  <c r="P36" i="3"/>
  <c r="R36" i="3"/>
  <c r="I130" i="9"/>
  <c r="H130" i="9" s="1"/>
  <c r="G6" i="9" s="1"/>
  <c r="J79" i="9"/>
  <c r="G79" i="9"/>
  <c r="D79" i="9"/>
  <c r="M79" i="9"/>
  <c r="G157" i="9"/>
  <c r="M157" i="9"/>
  <c r="J157" i="9"/>
  <c r="D157" i="9"/>
  <c r="J45" i="9"/>
  <c r="D45" i="9"/>
  <c r="G45" i="9"/>
  <c r="M45" i="9"/>
  <c r="D85" i="9"/>
  <c r="G85" i="9"/>
  <c r="M85" i="9"/>
  <c r="J85" i="9"/>
  <c r="O168" i="9"/>
  <c r="N168" i="9" s="1"/>
  <c r="M12" i="9" s="1"/>
  <c r="G213" i="9"/>
  <c r="J213" i="9"/>
  <c r="D213" i="9"/>
  <c r="M213" i="9"/>
  <c r="L92" i="9"/>
  <c r="K92" i="9" s="1"/>
  <c r="J4" i="9" s="1"/>
  <c r="F168" i="9"/>
  <c r="E168" i="9" s="1"/>
  <c r="D12" i="9" s="1"/>
  <c r="M61" i="9"/>
  <c r="J61" i="9"/>
  <c r="G61" i="9"/>
  <c r="D61" i="9"/>
  <c r="G26" i="9"/>
  <c r="D26" i="9"/>
  <c r="J26" i="9"/>
  <c r="M26" i="9"/>
  <c r="M45" i="3"/>
  <c r="N45" i="3"/>
  <c r="L45" i="3"/>
  <c r="G230" i="9"/>
  <c r="M230" i="9"/>
  <c r="D230" i="9"/>
  <c r="J230" i="9"/>
  <c r="O54" i="9"/>
  <c r="N54" i="9" s="1"/>
  <c r="M16" i="9" s="1"/>
  <c r="I66" i="3"/>
  <c r="H66" i="3"/>
  <c r="J66" i="3"/>
  <c r="D226" i="9"/>
  <c r="J226" i="9"/>
  <c r="M226" i="9"/>
  <c r="G226" i="9"/>
  <c r="G267" i="9"/>
  <c r="D267" i="9"/>
  <c r="M267" i="9"/>
  <c r="J267" i="9"/>
  <c r="I168" i="9"/>
  <c r="H168" i="9" s="1"/>
  <c r="G12" i="9" s="1"/>
  <c r="J127" i="9"/>
  <c r="D127" i="9"/>
  <c r="M127" i="9"/>
  <c r="G127" i="9"/>
  <c r="M75" i="3"/>
  <c r="N75" i="3"/>
  <c r="L75" i="3"/>
  <c r="D278" i="9"/>
  <c r="G278" i="9"/>
  <c r="M278" i="9"/>
  <c r="J278" i="9"/>
  <c r="I37" i="3"/>
  <c r="H37" i="3"/>
  <c r="J37" i="3"/>
  <c r="P72" i="3"/>
  <c r="R72" i="3"/>
  <c r="Q72" i="3"/>
  <c r="D203" i="9"/>
  <c r="M203" i="9"/>
  <c r="J203" i="9"/>
  <c r="G203" i="9"/>
  <c r="J152" i="9"/>
  <c r="G152" i="9"/>
  <c r="M152" i="9"/>
  <c r="D152" i="9"/>
  <c r="M105" i="9"/>
  <c r="D105" i="9"/>
  <c r="G105" i="9"/>
  <c r="J105" i="9"/>
  <c r="H44" i="3"/>
  <c r="I44" i="3"/>
  <c r="J44" i="3"/>
  <c r="J280" i="9"/>
  <c r="M280" i="9"/>
  <c r="G280" i="9"/>
  <c r="D280" i="9"/>
  <c r="M19" i="5"/>
  <c r="N19" i="5"/>
  <c r="L19" i="5"/>
  <c r="N33" i="3"/>
  <c r="M33" i="3"/>
  <c r="L33" i="3"/>
  <c r="N6" i="3"/>
  <c r="L6" i="3"/>
  <c r="M6" i="3"/>
  <c r="J184" i="9"/>
  <c r="G184" i="9"/>
  <c r="M184" i="9"/>
  <c r="D184" i="9"/>
  <c r="D159" i="9"/>
  <c r="J159" i="9"/>
  <c r="G159" i="9"/>
  <c r="M159" i="9"/>
  <c r="D266" i="9"/>
  <c r="M266" i="9"/>
  <c r="G266" i="9"/>
  <c r="J266" i="9"/>
  <c r="M272" i="9"/>
  <c r="J272" i="9"/>
  <c r="D272" i="9"/>
  <c r="G272" i="9"/>
  <c r="O92" i="9"/>
  <c r="N92" i="9" s="1"/>
  <c r="M4" i="9" s="1"/>
  <c r="D175" i="9"/>
  <c r="M175" i="9"/>
  <c r="G175" i="9"/>
  <c r="J175" i="9"/>
  <c r="R31" i="3"/>
  <c r="P31" i="3"/>
  <c r="Q31" i="3"/>
  <c r="I68" i="3"/>
  <c r="J68" i="3"/>
  <c r="H68" i="3"/>
  <c r="D118" i="9"/>
  <c r="M118" i="9"/>
  <c r="J118" i="9"/>
  <c r="G118" i="9"/>
  <c r="J99" i="9"/>
  <c r="D99" i="9"/>
  <c r="G99" i="9"/>
  <c r="M99" i="9"/>
  <c r="G44" i="9"/>
  <c r="J44" i="9"/>
  <c r="D44" i="9"/>
  <c r="M44" i="9"/>
  <c r="I92" i="9"/>
  <c r="H92" i="9" s="1"/>
  <c r="G4" i="9" s="1"/>
  <c r="J114" i="9"/>
  <c r="M114" i="9"/>
  <c r="G114" i="9"/>
  <c r="D114" i="9"/>
  <c r="H65" i="3"/>
  <c r="I65" i="3"/>
  <c r="J65" i="3"/>
  <c r="H56" i="3"/>
  <c r="I56" i="3"/>
  <c r="J56" i="3"/>
  <c r="L20" i="3"/>
  <c r="M20" i="3"/>
  <c r="N20" i="3"/>
  <c r="F282" i="9"/>
  <c r="E282" i="9" s="1"/>
  <c r="D14" i="9" s="1"/>
  <c r="D212" i="9"/>
  <c r="G212" i="9"/>
  <c r="C244" i="9"/>
  <c r="J212" i="9"/>
  <c r="M212" i="9"/>
  <c r="M189" i="9"/>
  <c r="J189" i="9"/>
  <c r="G189" i="9"/>
  <c r="D189" i="9"/>
  <c r="M62" i="3"/>
  <c r="N62" i="3"/>
  <c r="L62" i="3"/>
  <c r="L6" i="5"/>
  <c r="M6" i="5"/>
  <c r="N6" i="5"/>
  <c r="D115" i="9"/>
  <c r="G115" i="9"/>
  <c r="J115" i="9"/>
  <c r="M115" i="9"/>
  <c r="J251" i="9"/>
  <c r="M251" i="9"/>
  <c r="D251" i="9"/>
  <c r="G251" i="9"/>
  <c r="Q70" i="3"/>
  <c r="P70" i="3"/>
  <c r="R70" i="3"/>
  <c r="Q45" i="3"/>
  <c r="R45" i="3"/>
  <c r="P45" i="3"/>
  <c r="G149" i="9"/>
  <c r="M149" i="9"/>
  <c r="J149" i="9"/>
  <c r="D149" i="9"/>
  <c r="J66" i="9"/>
  <c r="D66" i="9"/>
  <c r="G66" i="9"/>
  <c r="M66" i="9"/>
  <c r="G126" i="9"/>
  <c r="M126" i="9"/>
  <c r="D126" i="9"/>
  <c r="J126" i="9"/>
  <c r="J101" i="9"/>
  <c r="G101" i="9"/>
  <c r="D101" i="9"/>
  <c r="M101" i="9"/>
  <c r="J100" i="9"/>
  <c r="M100" i="9"/>
  <c r="G100" i="9"/>
  <c r="D100" i="9"/>
  <c r="J70" i="9"/>
  <c r="G70" i="9"/>
  <c r="D70" i="9"/>
  <c r="M70" i="9"/>
  <c r="P62" i="3"/>
  <c r="R62" i="3"/>
  <c r="Q62" i="3"/>
  <c r="M252" i="9"/>
  <c r="G252" i="9"/>
  <c r="J252" i="9"/>
  <c r="D252" i="9"/>
  <c r="G113" i="9"/>
  <c r="J113" i="9"/>
  <c r="D113" i="9"/>
  <c r="M113" i="9"/>
  <c r="M69" i="9"/>
  <c r="G69" i="9"/>
  <c r="D69" i="9"/>
  <c r="J69" i="9"/>
  <c r="M72" i="9"/>
  <c r="G72" i="9"/>
  <c r="J72" i="9"/>
  <c r="D72" i="9"/>
  <c r="L32" i="3"/>
  <c r="N32" i="3"/>
  <c r="M32" i="3"/>
  <c r="H49" i="3"/>
  <c r="J49" i="3"/>
  <c r="I49" i="3"/>
  <c r="J64" i="9"/>
  <c r="D64" i="9"/>
  <c r="G64" i="9"/>
  <c r="M64" i="9"/>
  <c r="F244" i="9"/>
  <c r="E244" i="9" s="1"/>
  <c r="D10" i="9" s="1"/>
  <c r="L73" i="3"/>
  <c r="N73" i="3"/>
  <c r="M73" i="3"/>
  <c r="P40" i="3"/>
  <c r="R40" i="3"/>
  <c r="Q40" i="3"/>
  <c r="G225" i="9"/>
  <c r="J225" i="9"/>
  <c r="M225" i="9"/>
  <c r="D225" i="9"/>
  <c r="J261" i="9"/>
  <c r="D261" i="9"/>
  <c r="M261" i="9"/>
  <c r="G261" i="9"/>
  <c r="M193" i="9"/>
  <c r="D193" i="9"/>
  <c r="G193" i="9"/>
  <c r="J193" i="9"/>
  <c r="J119" i="9"/>
  <c r="M119" i="9"/>
  <c r="D119" i="9"/>
  <c r="G119" i="9"/>
  <c r="D62" i="9"/>
  <c r="J62" i="9"/>
  <c r="G62" i="9"/>
  <c r="M62" i="9"/>
  <c r="D214" i="9"/>
  <c r="M214" i="9"/>
  <c r="G214" i="9"/>
  <c r="J214" i="9"/>
  <c r="G196" i="9"/>
  <c r="D196" i="9"/>
  <c r="M196" i="9"/>
  <c r="J196" i="9"/>
  <c r="J65" i="9"/>
  <c r="M65" i="9"/>
  <c r="D65" i="9"/>
  <c r="G65" i="9"/>
  <c r="N17" i="3"/>
  <c r="L17" i="3"/>
  <c r="M17" i="3"/>
  <c r="J71" i="3"/>
  <c r="H71" i="3"/>
  <c r="I71" i="3"/>
  <c r="M36" i="9"/>
  <c r="G36" i="9"/>
  <c r="D36" i="9"/>
  <c r="J36" i="9"/>
  <c r="G40" i="9"/>
  <c r="J40" i="9"/>
  <c r="M40" i="9"/>
  <c r="D40" i="9"/>
  <c r="M165" i="9"/>
  <c r="D165" i="9"/>
  <c r="J165" i="9"/>
  <c r="G165" i="9"/>
  <c r="G124" i="9"/>
  <c r="D124" i="9"/>
  <c r="J124" i="9"/>
  <c r="M124" i="9"/>
  <c r="R32" i="3"/>
  <c r="P32" i="3"/>
  <c r="Q32" i="3"/>
  <c r="N34" i="3"/>
  <c r="M34" i="3"/>
  <c r="L34" i="3"/>
  <c r="J108" i="9"/>
  <c r="D108" i="9"/>
  <c r="G108" i="9"/>
  <c r="M108" i="9"/>
  <c r="J268" i="9"/>
  <c r="M268" i="9"/>
  <c r="D268" i="9"/>
  <c r="G268" i="9"/>
  <c r="G37" i="9"/>
  <c r="D37" i="9"/>
  <c r="M37" i="9"/>
  <c r="J37" i="9"/>
  <c r="P35" i="3"/>
  <c r="R35" i="3"/>
  <c r="Q35" i="3"/>
  <c r="I282" i="9"/>
  <c r="H282" i="9" s="1"/>
  <c r="G14" i="9" s="1"/>
  <c r="R63" i="3"/>
  <c r="P63" i="3"/>
  <c r="Q63" i="3"/>
  <c r="N13" i="5"/>
  <c r="M13" i="5"/>
  <c r="L13" i="5"/>
  <c r="M72" i="3"/>
  <c r="N72" i="3"/>
  <c r="L72" i="3"/>
  <c r="L22" i="5"/>
  <c r="M22" i="5"/>
  <c r="N22" i="5"/>
  <c r="M259" i="9"/>
  <c r="G259" i="9"/>
  <c r="J259" i="9"/>
  <c r="D259" i="9"/>
  <c r="D166" i="9"/>
  <c r="J166" i="9"/>
  <c r="G166" i="9"/>
  <c r="M166" i="9"/>
  <c r="G197" i="9"/>
  <c r="J197" i="9"/>
  <c r="D197" i="9"/>
  <c r="M197" i="9"/>
  <c r="H69" i="3"/>
  <c r="I69" i="3"/>
  <c r="J69" i="3"/>
  <c r="D128" i="9"/>
  <c r="G128" i="9"/>
  <c r="J128" i="9"/>
  <c r="M128" i="9"/>
  <c r="L168" i="9"/>
  <c r="K168" i="9" s="1"/>
  <c r="J12" i="9" s="1"/>
  <c r="J270" i="9"/>
  <c r="M270" i="9"/>
  <c r="D270" i="9"/>
  <c r="G270" i="9"/>
  <c r="J216" i="9"/>
  <c r="G216" i="9"/>
  <c r="D216" i="9"/>
  <c r="M216" i="9"/>
  <c r="N21" i="3"/>
  <c r="M21" i="3"/>
  <c r="L21" i="3"/>
  <c r="D163" i="9"/>
  <c r="J163" i="9"/>
  <c r="M163" i="9"/>
  <c r="G163" i="9"/>
  <c r="M112" i="9"/>
  <c r="J112" i="9"/>
  <c r="D112" i="9"/>
  <c r="G112" i="9"/>
  <c r="N18" i="5"/>
  <c r="L18" i="5"/>
  <c r="M18" i="5"/>
  <c r="J156" i="9"/>
  <c r="M156" i="9"/>
  <c r="G156" i="9"/>
  <c r="D156" i="9"/>
  <c r="M233" i="9"/>
  <c r="D233" i="9"/>
  <c r="G233" i="9"/>
  <c r="J233" i="9"/>
  <c r="G253" i="9"/>
  <c r="D253" i="9"/>
  <c r="M253" i="9"/>
  <c r="J253" i="9"/>
  <c r="M42" i="9"/>
  <c r="J42" i="9"/>
  <c r="D42" i="9"/>
  <c r="G42" i="9"/>
  <c r="J202" i="9"/>
  <c r="D202" i="9"/>
  <c r="M202" i="9"/>
  <c r="G202" i="9"/>
  <c r="D143" i="9"/>
  <c r="J143" i="9"/>
  <c r="G143" i="9"/>
  <c r="M143" i="9"/>
  <c r="R33" i="3"/>
  <c r="Q33" i="3"/>
  <c r="P33" i="3"/>
  <c r="N8" i="5"/>
  <c r="M8" i="5"/>
  <c r="L8" i="5"/>
  <c r="J32" i="9"/>
  <c r="D32" i="9"/>
  <c r="M32" i="9"/>
  <c r="G32" i="9"/>
  <c r="D179" i="9"/>
  <c r="M179" i="9"/>
  <c r="G179" i="9"/>
  <c r="J179" i="9"/>
  <c r="J176" i="9"/>
  <c r="G176" i="9"/>
  <c r="M176" i="9"/>
  <c r="D176" i="9"/>
  <c r="J104" i="9"/>
  <c r="G104" i="9"/>
  <c r="D104" i="9"/>
  <c r="M104" i="9"/>
  <c r="M109" i="9"/>
  <c r="J109" i="9"/>
  <c r="D109" i="9"/>
  <c r="G109" i="9"/>
  <c r="D217" i="9"/>
  <c r="J217" i="9"/>
  <c r="G217" i="9"/>
  <c r="M217" i="9"/>
  <c r="G140" i="9"/>
  <c r="J140" i="9"/>
  <c r="M140" i="9"/>
  <c r="D140" i="9"/>
  <c r="M13" i="3"/>
  <c r="N13" i="3"/>
  <c r="L13" i="3"/>
  <c r="H57" i="3"/>
  <c r="I57" i="3"/>
  <c r="J57" i="3"/>
  <c r="N23" i="3"/>
  <c r="M23" i="3"/>
  <c r="L23" i="3"/>
  <c r="N39" i="3"/>
  <c r="L39" i="3"/>
  <c r="M39" i="3"/>
  <c r="P41" i="3"/>
  <c r="Q41" i="3"/>
  <c r="R41" i="3"/>
  <c r="J35" i="3"/>
  <c r="I35" i="3"/>
  <c r="H35" i="3"/>
  <c r="H34" i="3"/>
  <c r="I34" i="3"/>
  <c r="J34" i="3"/>
  <c r="M187" i="9"/>
  <c r="G187" i="9"/>
  <c r="D187" i="9"/>
  <c r="J187" i="9"/>
  <c r="I74" i="3"/>
  <c r="H74" i="3"/>
  <c r="J74" i="3"/>
  <c r="M68" i="9"/>
  <c r="G68" i="9"/>
  <c r="J68" i="9"/>
  <c r="D68" i="9"/>
  <c r="M10" i="5"/>
  <c r="L10" i="5"/>
  <c r="N10" i="5"/>
  <c r="F54" i="9"/>
  <c r="M103" i="9"/>
  <c r="G103" i="9"/>
  <c r="J103" i="9"/>
  <c r="D103" i="9"/>
  <c r="M145" i="9"/>
  <c r="G145" i="9"/>
  <c r="J145" i="9"/>
  <c r="D145" i="9"/>
  <c r="L130" i="9"/>
  <c r="K130" i="9" s="1"/>
  <c r="J6" i="9" s="1"/>
  <c r="M274" i="9"/>
  <c r="G274" i="9"/>
  <c r="D274" i="9"/>
  <c r="J274" i="9"/>
  <c r="J62" i="3"/>
  <c r="I62" i="3"/>
  <c r="H62" i="3"/>
  <c r="D28" i="9"/>
  <c r="M28" i="9"/>
  <c r="J28" i="9"/>
  <c r="G28" i="9"/>
  <c r="J154" i="9"/>
  <c r="G154" i="9"/>
  <c r="D154" i="9"/>
  <c r="M154" i="9"/>
  <c r="J146" i="9"/>
  <c r="G146" i="9"/>
  <c r="D146" i="9"/>
  <c r="M146" i="9"/>
  <c r="J257" i="9"/>
  <c r="D257" i="9"/>
  <c r="G257" i="9"/>
  <c r="M257" i="9"/>
  <c r="J31" i="9"/>
  <c r="M31" i="9"/>
  <c r="D31" i="9"/>
  <c r="G31" i="9"/>
  <c r="M111" i="9"/>
  <c r="J111" i="9"/>
  <c r="G111" i="9"/>
  <c r="D111" i="9"/>
  <c r="M160" i="9"/>
  <c r="D160" i="9"/>
  <c r="G160" i="9"/>
  <c r="J160" i="9"/>
  <c r="O206" i="9"/>
  <c r="N206" i="9" s="1"/>
  <c r="M8" i="9" s="1"/>
  <c r="G180" i="9"/>
  <c r="D180" i="9"/>
  <c r="J180" i="9"/>
  <c r="M180" i="9"/>
  <c r="J198" i="9"/>
  <c r="G198" i="9"/>
  <c r="M198" i="9"/>
  <c r="D198" i="9"/>
  <c r="M123" i="9"/>
  <c r="G123" i="9"/>
  <c r="J123" i="9"/>
  <c r="D123" i="9"/>
  <c r="F206" i="9"/>
  <c r="E206" i="9" s="1"/>
  <c r="D8" i="9" s="1"/>
  <c r="M107" i="9"/>
  <c r="G107" i="9"/>
  <c r="D107" i="9"/>
  <c r="J107" i="9"/>
  <c r="Q66" i="3"/>
  <c r="R66" i="3"/>
  <c r="P66" i="3"/>
  <c r="M122" i="9"/>
  <c r="D122" i="9"/>
  <c r="J122" i="9"/>
  <c r="G122" i="9"/>
  <c r="D265" i="9"/>
  <c r="G265" i="9"/>
  <c r="M265" i="9"/>
  <c r="J265" i="9"/>
  <c r="G162" i="9"/>
  <c r="M162" i="9"/>
  <c r="D162" i="9"/>
  <c r="J162" i="9"/>
  <c r="G102" i="9"/>
  <c r="J102" i="9"/>
  <c r="D102" i="9"/>
  <c r="M102" i="9"/>
  <c r="D276" i="9"/>
  <c r="J276" i="9"/>
  <c r="M276" i="9"/>
  <c r="G276" i="9"/>
  <c r="M25" i="9"/>
  <c r="D25" i="9"/>
  <c r="J25" i="9"/>
  <c r="G25" i="9"/>
  <c r="R67" i="3"/>
  <c r="P67" i="3"/>
  <c r="Q67" i="3"/>
  <c r="M86" i="9"/>
  <c r="D86" i="9"/>
  <c r="G86" i="9"/>
  <c r="J86" i="9"/>
  <c r="M74" i="3"/>
  <c r="N74" i="3"/>
  <c r="L74" i="3"/>
  <c r="D174" i="9"/>
  <c r="M174" i="9"/>
  <c r="J174" i="9"/>
  <c r="G174" i="9"/>
  <c r="C206" i="9"/>
  <c r="I63" i="3"/>
  <c r="J63" i="3"/>
  <c r="H63" i="3"/>
  <c r="M67" i="9"/>
  <c r="J67" i="9"/>
  <c r="G67" i="9"/>
  <c r="D67" i="9"/>
  <c r="M120" i="9"/>
  <c r="J120" i="9"/>
  <c r="D120" i="9"/>
  <c r="G120" i="9"/>
  <c r="L67" i="3"/>
  <c r="M67" i="3"/>
  <c r="N67" i="3"/>
  <c r="M255" i="9"/>
  <c r="J255" i="9"/>
  <c r="G255" i="9"/>
  <c r="D255" i="9"/>
  <c r="I47" i="3"/>
  <c r="H47" i="3"/>
  <c r="J47" i="3"/>
  <c r="M43" i="3"/>
  <c r="N43" i="3"/>
  <c r="L43" i="3"/>
  <c r="I206" i="9"/>
  <c r="H206" i="9" s="1"/>
  <c r="G8" i="9" s="1"/>
  <c r="D188" i="9"/>
  <c r="G188" i="9"/>
  <c r="M188" i="9"/>
  <c r="J188" i="9"/>
  <c r="D121" i="9"/>
  <c r="G121" i="9"/>
  <c r="M121" i="9"/>
  <c r="J121" i="9"/>
  <c r="R46" i="3"/>
  <c r="Q46" i="3"/>
  <c r="P46" i="3"/>
  <c r="D29" i="9"/>
  <c r="G29" i="9"/>
  <c r="M29" i="9"/>
  <c r="J29" i="9"/>
  <c r="I41" i="3"/>
  <c r="J41" i="3"/>
  <c r="H41" i="3"/>
  <c r="G74" i="9"/>
  <c r="J74" i="9"/>
  <c r="D74" i="9"/>
  <c r="M74" i="9"/>
  <c r="Q60" i="3"/>
  <c r="P60" i="3"/>
  <c r="R60" i="3"/>
  <c r="G262" i="9"/>
  <c r="M262" i="9"/>
  <c r="J262" i="9"/>
  <c r="D262" i="9"/>
  <c r="M33" i="9"/>
  <c r="J33" i="9"/>
  <c r="G33" i="9"/>
  <c r="D33" i="9"/>
  <c r="M66" i="3"/>
  <c r="L66" i="3"/>
  <c r="N66" i="3"/>
  <c r="D235" i="9"/>
  <c r="J235" i="9"/>
  <c r="G235" i="9"/>
  <c r="M235" i="9"/>
  <c r="I58" i="3"/>
  <c r="H58" i="3"/>
  <c r="J58" i="3"/>
  <c r="M49" i="9"/>
  <c r="J49" i="9"/>
  <c r="D49" i="9"/>
  <c r="G49" i="9"/>
  <c r="M43" i="9"/>
  <c r="G43" i="9"/>
  <c r="J43" i="9"/>
  <c r="D43" i="9"/>
  <c r="G75" i="9"/>
  <c r="D75" i="9"/>
  <c r="M75" i="9"/>
  <c r="J75" i="9"/>
  <c r="D82" i="9"/>
  <c r="M82" i="9"/>
  <c r="J82" i="9"/>
  <c r="G82" i="9"/>
  <c r="D38" i="9"/>
  <c r="G38" i="9"/>
  <c r="J38" i="9"/>
  <c r="M38" i="9"/>
  <c r="J24" i="9"/>
  <c r="M24" i="9"/>
  <c r="G24" i="9"/>
  <c r="D24" i="9"/>
  <c r="G81" i="9"/>
  <c r="M81" i="9"/>
  <c r="J81" i="9"/>
  <c r="D81" i="9"/>
  <c r="N57" i="3"/>
  <c r="L57" i="3"/>
  <c r="M57" i="3"/>
  <c r="D35" i="9"/>
  <c r="J35" i="9"/>
  <c r="M35" i="9"/>
  <c r="G35" i="9"/>
  <c r="D30" i="9"/>
  <c r="M30" i="9"/>
  <c r="J30" i="9"/>
  <c r="G30" i="9"/>
  <c r="L41" i="3"/>
  <c r="N41" i="3"/>
  <c r="M41" i="3"/>
  <c r="R50" i="3"/>
  <c r="P50" i="3"/>
  <c r="Q50" i="3"/>
  <c r="P61" i="3"/>
  <c r="R61" i="3"/>
  <c r="Q61" i="3"/>
  <c r="Q74" i="3"/>
  <c r="P74" i="3"/>
  <c r="R74" i="3"/>
  <c r="M87" i="9"/>
  <c r="J87" i="9"/>
  <c r="D87" i="9"/>
  <c r="G87" i="9"/>
  <c r="D279" i="9"/>
  <c r="G279" i="9"/>
  <c r="M279" i="9"/>
  <c r="J279" i="9"/>
  <c r="M19" i="3"/>
  <c r="L19" i="3"/>
  <c r="N19" i="3"/>
  <c r="J43" i="3"/>
  <c r="H43" i="3"/>
  <c r="I43" i="3"/>
  <c r="J277" i="9"/>
  <c r="M277" i="9"/>
  <c r="G277" i="9"/>
  <c r="D277" i="9"/>
  <c r="J144" i="9"/>
  <c r="G144" i="9"/>
  <c r="M144" i="9"/>
  <c r="D144" i="9"/>
  <c r="Q57" i="3"/>
  <c r="R57" i="3"/>
  <c r="P57" i="3"/>
  <c r="G200" i="9"/>
  <c r="M200" i="9"/>
  <c r="D200" i="9"/>
  <c r="J200" i="9"/>
  <c r="L40" i="3"/>
  <c r="N40" i="3"/>
  <c r="M40" i="3"/>
  <c r="M23" i="9"/>
  <c r="G23" i="9"/>
  <c r="D23" i="9"/>
  <c r="J23" i="9"/>
  <c r="J59" i="3"/>
  <c r="H59" i="3"/>
  <c r="I59" i="3"/>
  <c r="M242" i="9"/>
  <c r="G242" i="9"/>
  <c r="D242" i="9"/>
  <c r="J242" i="9"/>
  <c r="J141" i="9"/>
  <c r="D141" i="9"/>
  <c r="G141" i="9"/>
  <c r="M141" i="9"/>
  <c r="J33" i="3"/>
  <c r="I33" i="3"/>
  <c r="H33" i="3"/>
  <c r="M76" i="9"/>
  <c r="D76" i="9"/>
  <c r="G76" i="9"/>
  <c r="J76" i="9"/>
  <c r="D256" i="9"/>
  <c r="M256" i="9"/>
  <c r="J256" i="9"/>
  <c r="G256" i="9"/>
  <c r="D183" i="9"/>
  <c r="J183" i="9"/>
  <c r="G183" i="9"/>
  <c r="M183" i="9"/>
  <c r="G273" i="9"/>
  <c r="D273" i="9"/>
  <c r="M273" i="9"/>
  <c r="J273" i="9"/>
  <c r="M221" i="9"/>
  <c r="J221" i="9"/>
  <c r="D221" i="9"/>
  <c r="G221" i="9"/>
  <c r="I42" i="3"/>
  <c r="J42" i="3"/>
  <c r="H42" i="3"/>
  <c r="J50" i="3"/>
  <c r="I50" i="3"/>
  <c r="H50" i="3"/>
  <c r="J117" i="9"/>
  <c r="M117" i="9"/>
  <c r="D117" i="9"/>
  <c r="G117" i="9"/>
  <c r="L9" i="5"/>
  <c r="M9" i="5"/>
  <c r="N9" i="5"/>
  <c r="D178" i="9"/>
  <c r="J178" i="9"/>
  <c r="G178" i="9"/>
  <c r="M178" i="9"/>
  <c r="J39" i="3"/>
  <c r="H39" i="3"/>
  <c r="I39" i="3"/>
  <c r="M229" i="9"/>
  <c r="G229" i="9"/>
  <c r="D229" i="9"/>
  <c r="J229" i="9"/>
  <c r="M239" i="9"/>
  <c r="G239" i="9"/>
  <c r="D239" i="9"/>
  <c r="J239" i="9"/>
  <c r="D48" i="9"/>
  <c r="G48" i="9"/>
  <c r="J48" i="9"/>
  <c r="M48" i="9"/>
  <c r="D142" i="9"/>
  <c r="M142" i="9"/>
  <c r="G142" i="9"/>
  <c r="J142" i="9"/>
  <c r="J116" i="9"/>
  <c r="G116" i="9"/>
  <c r="D116" i="9"/>
  <c r="M116" i="9"/>
  <c r="R68" i="3"/>
  <c r="P68" i="3"/>
  <c r="Q68" i="3"/>
  <c r="D240" i="9"/>
  <c r="M240" i="9"/>
  <c r="J240" i="9"/>
  <c r="G240" i="9"/>
  <c r="L42" i="3"/>
  <c r="N42" i="3"/>
  <c r="M42" i="3"/>
  <c r="M71" i="9"/>
  <c r="D71" i="9"/>
  <c r="G71" i="9"/>
  <c r="J71" i="9"/>
  <c r="D220" i="9"/>
  <c r="J220" i="9"/>
  <c r="G220" i="9"/>
  <c r="M220" i="9"/>
  <c r="N36" i="3"/>
  <c r="M36" i="3"/>
  <c r="L36" i="3"/>
  <c r="L35" i="3"/>
  <c r="M35" i="3"/>
  <c r="N35" i="3"/>
  <c r="D254" i="9"/>
  <c r="G254" i="9"/>
  <c r="J254" i="9"/>
  <c r="M254" i="9"/>
  <c r="M161" i="9"/>
  <c r="G161" i="9"/>
  <c r="D161" i="9"/>
  <c r="J161" i="9"/>
  <c r="D83" i="9"/>
  <c r="J83" i="9"/>
  <c r="G83" i="9"/>
  <c r="M83" i="9"/>
  <c r="M218" i="9"/>
  <c r="J218" i="9"/>
  <c r="D218" i="9"/>
  <c r="G218" i="9"/>
  <c r="M24" i="3"/>
  <c r="L24" i="3"/>
  <c r="N24" i="3"/>
  <c r="M69" i="3"/>
  <c r="L69" i="3"/>
  <c r="N69" i="3"/>
  <c r="M182" i="9"/>
  <c r="J182" i="9"/>
  <c r="G182" i="9"/>
  <c r="D182" i="9"/>
  <c r="D136" i="9"/>
  <c r="C168" i="9"/>
  <c r="J136" i="9"/>
  <c r="M136" i="9"/>
  <c r="G136" i="9"/>
  <c r="L54" i="9"/>
  <c r="K54" i="9" s="1"/>
  <c r="J16" i="9" s="1"/>
  <c r="M24" i="5"/>
  <c r="L24" i="5"/>
  <c r="N24" i="5"/>
  <c r="J269" i="9"/>
  <c r="G269" i="9"/>
  <c r="M269" i="9"/>
  <c r="D269" i="9"/>
  <c r="M125" i="9"/>
  <c r="D125" i="9"/>
  <c r="G125" i="9"/>
  <c r="J125" i="9"/>
  <c r="D77" i="9"/>
  <c r="G77" i="9"/>
  <c r="J77" i="9"/>
  <c r="M77" i="9"/>
  <c r="Q47" i="3"/>
  <c r="R47" i="3"/>
  <c r="P47" i="3"/>
  <c r="M71" i="3"/>
  <c r="N71" i="3"/>
  <c r="L71" i="3"/>
  <c r="L7" i="3"/>
  <c r="N7" i="3"/>
  <c r="M7" i="3"/>
  <c r="D138" i="9"/>
  <c r="G138" i="9"/>
  <c r="M138" i="9"/>
  <c r="J138" i="9"/>
  <c r="L31" i="3"/>
  <c r="N31" i="3"/>
  <c r="M31" i="3"/>
  <c r="N25" i="5"/>
  <c r="L25" i="5"/>
  <c r="M25" i="5"/>
  <c r="M153" i="9"/>
  <c r="G153" i="9"/>
  <c r="D153" i="9"/>
  <c r="J153" i="9"/>
  <c r="M204" i="9"/>
  <c r="D204" i="9"/>
  <c r="J204" i="9"/>
  <c r="G204" i="9"/>
  <c r="D236" i="9"/>
  <c r="M236" i="9"/>
  <c r="J236" i="9"/>
  <c r="G236" i="9"/>
  <c r="I54" i="9"/>
  <c r="H54" i="9" s="1"/>
  <c r="G16" i="9" s="1"/>
  <c r="M47" i="3"/>
  <c r="N47" i="3"/>
  <c r="L47" i="3"/>
  <c r="G234" i="9"/>
  <c r="J234" i="9"/>
  <c r="D234" i="9"/>
  <c r="M234" i="9"/>
  <c r="P34" i="3"/>
  <c r="Q34" i="3"/>
  <c r="R34" i="3"/>
  <c r="N61" i="3"/>
  <c r="L61" i="3"/>
  <c r="M61" i="3"/>
  <c r="H38" i="3"/>
  <c r="I38" i="3"/>
  <c r="J38" i="3"/>
  <c r="G275" i="9"/>
  <c r="J275" i="9"/>
  <c r="M275" i="9"/>
  <c r="D275" i="9"/>
  <c r="Q43" i="3"/>
  <c r="P43" i="3"/>
  <c r="R43" i="3"/>
  <c r="H48" i="3"/>
  <c r="J48" i="3"/>
  <c r="I48" i="3"/>
  <c r="F92" i="9"/>
  <c r="E92" i="9" s="1"/>
  <c r="D4" i="9" s="1"/>
  <c r="G50" i="9"/>
  <c r="J50" i="9"/>
  <c r="M50" i="9"/>
  <c r="D50" i="9"/>
  <c r="M12" i="3"/>
  <c r="L12" i="3"/>
  <c r="N12" i="3"/>
  <c r="G227" i="9"/>
  <c r="D227" i="9"/>
  <c r="J227" i="9"/>
  <c r="M227" i="9"/>
  <c r="D106" i="9"/>
  <c r="M106" i="9"/>
  <c r="J106" i="9"/>
  <c r="G106" i="9"/>
  <c r="Q56" i="3"/>
  <c r="P56" i="3"/>
  <c r="R56" i="3"/>
  <c r="M64" i="3"/>
  <c r="N64" i="3"/>
  <c r="L64" i="3"/>
  <c r="J177" i="9"/>
  <c r="D177" i="9"/>
  <c r="G177" i="9"/>
  <c r="M177" i="9"/>
  <c r="G155" i="9"/>
  <c r="M155" i="9"/>
  <c r="J155" i="9"/>
  <c r="D155" i="9"/>
  <c r="D90" i="9"/>
  <c r="M90" i="9"/>
  <c r="J90" i="9"/>
  <c r="G90" i="9"/>
  <c r="J219" i="9"/>
  <c r="G219" i="9"/>
  <c r="D219" i="9"/>
  <c r="M219" i="9"/>
  <c r="D147" i="9"/>
  <c r="M147" i="9"/>
  <c r="G147" i="9"/>
  <c r="J147" i="9"/>
  <c r="L15" i="3"/>
  <c r="N15" i="3"/>
  <c r="M15" i="3"/>
  <c r="G194" i="9"/>
  <c r="J194" i="9"/>
  <c r="M194" i="9"/>
  <c r="D194" i="9"/>
  <c r="J31" i="3"/>
  <c r="H31" i="3"/>
  <c r="I31" i="3"/>
  <c r="M18" i="3"/>
  <c r="N18" i="3"/>
  <c r="L18" i="3"/>
  <c r="L8" i="3"/>
  <c r="N8" i="3"/>
  <c r="M8" i="3"/>
  <c r="M186" i="9"/>
  <c r="J186" i="9"/>
  <c r="G186" i="9"/>
  <c r="D186" i="9"/>
  <c r="G192" i="9"/>
  <c r="D192" i="9"/>
  <c r="M192" i="9"/>
  <c r="J192" i="9"/>
  <c r="H36" i="3"/>
  <c r="I36" i="3"/>
  <c r="J36" i="3"/>
  <c r="M148" i="9"/>
  <c r="G148" i="9"/>
  <c r="J148" i="9"/>
  <c r="D148" i="9"/>
  <c r="L22" i="3"/>
  <c r="M22" i="3"/>
  <c r="N22" i="3"/>
  <c r="G52" i="9"/>
  <c r="M52" i="9"/>
  <c r="D52" i="9"/>
  <c r="J52" i="9"/>
  <c r="D80" i="9"/>
  <c r="G80" i="9"/>
  <c r="J80" i="9"/>
  <c r="M80" i="9"/>
  <c r="Q71" i="3"/>
  <c r="P71" i="3"/>
  <c r="R71" i="3"/>
  <c r="F130" i="9"/>
  <c r="E130" i="9" s="1"/>
  <c r="D6" i="9" s="1"/>
  <c r="J232" i="9"/>
  <c r="M232" i="9"/>
  <c r="G232" i="9"/>
  <c r="D232" i="9"/>
  <c r="J64" i="3"/>
  <c r="I64" i="3"/>
  <c r="H64" i="3"/>
  <c r="G41" i="9"/>
  <c r="M41" i="9"/>
  <c r="J41" i="9"/>
  <c r="D41" i="9"/>
  <c r="M44" i="3"/>
  <c r="N44" i="3"/>
  <c r="L44" i="3"/>
  <c r="G51" i="9"/>
  <c r="M51" i="9"/>
  <c r="J51" i="9"/>
  <c r="D51" i="9"/>
  <c r="M98" i="9"/>
  <c r="J98" i="9"/>
  <c r="C130" i="9"/>
  <c r="G98" i="9"/>
  <c r="D98" i="9"/>
  <c r="M150" i="9"/>
  <c r="D150" i="9"/>
  <c r="G150" i="9"/>
  <c r="J150" i="9"/>
  <c r="I45" i="3"/>
  <c r="J45" i="3"/>
  <c r="H45" i="3"/>
  <c r="M21" i="5"/>
  <c r="L21" i="5"/>
  <c r="N21" i="5"/>
  <c r="L15" i="5"/>
  <c r="N15" i="5"/>
  <c r="M15" i="5"/>
  <c r="R38" i="3"/>
  <c r="Q38" i="3"/>
  <c r="P38" i="3"/>
  <c r="G260" i="9"/>
  <c r="M260" i="9"/>
  <c r="J260" i="9"/>
  <c r="D260" i="9"/>
  <c r="D263" i="9"/>
  <c r="G263" i="9"/>
  <c r="M263" i="9"/>
  <c r="J263" i="9"/>
  <c r="Q44" i="3"/>
  <c r="R44" i="3"/>
  <c r="P44" i="3"/>
  <c r="P64" i="3"/>
  <c r="R64" i="3"/>
  <c r="Q64" i="3"/>
  <c r="G199" i="9"/>
  <c r="M199" i="9"/>
  <c r="D199" i="9"/>
  <c r="J199" i="9"/>
  <c r="N23" i="5"/>
  <c r="L23" i="5"/>
  <c r="M23" i="5"/>
  <c r="N9" i="3"/>
  <c r="M9" i="3"/>
  <c r="L9" i="3"/>
  <c r="M271" i="9"/>
  <c r="J271" i="9"/>
  <c r="D271" i="9"/>
  <c r="G271" i="9"/>
  <c r="L14" i="5"/>
  <c r="M14" i="5"/>
  <c r="N14" i="5"/>
  <c r="N12" i="5"/>
  <c r="M12" i="5"/>
  <c r="L12" i="5"/>
  <c r="G22" i="9"/>
  <c r="J22" i="9"/>
  <c r="D22" i="9"/>
  <c r="C54" i="9"/>
  <c r="M22" i="9"/>
  <c r="H61" i="3"/>
  <c r="I61" i="3"/>
  <c r="J61" i="3"/>
  <c r="D264" i="9"/>
  <c r="M264" i="9"/>
  <c r="G264" i="9"/>
  <c r="J264" i="9"/>
  <c r="N7" i="5"/>
  <c r="L7" i="5"/>
  <c r="M7" i="5"/>
  <c r="D137" i="9"/>
  <c r="J137" i="9"/>
  <c r="M137" i="9"/>
  <c r="G137" i="9"/>
  <c r="D185" i="9"/>
  <c r="J185" i="9"/>
  <c r="G185" i="9"/>
  <c r="M185" i="9"/>
  <c r="D34" i="9"/>
  <c r="J34" i="9"/>
  <c r="M34" i="9"/>
  <c r="G34" i="9"/>
  <c r="G215" i="9"/>
  <c r="M215" i="9"/>
  <c r="J215" i="9"/>
  <c r="D215" i="9"/>
  <c r="H70" i="3"/>
  <c r="J70" i="3"/>
  <c r="I70" i="3"/>
  <c r="R75" i="3"/>
  <c r="P75" i="3"/>
  <c r="Q75" i="3"/>
  <c r="R65" i="3"/>
  <c r="P65" i="3"/>
  <c r="Q65" i="3"/>
  <c r="M89" i="9"/>
  <c r="J89" i="9"/>
  <c r="G89" i="9"/>
  <c r="D89" i="9"/>
  <c r="N65" i="3"/>
  <c r="L65" i="3"/>
  <c r="M65" i="3"/>
  <c r="J88" i="9"/>
  <c r="G88" i="9"/>
  <c r="M88" i="9"/>
  <c r="D88" i="9"/>
  <c r="L70" i="3"/>
  <c r="M70" i="3"/>
  <c r="N70" i="3"/>
  <c r="R48" i="3"/>
  <c r="Q48" i="3"/>
  <c r="P48" i="3"/>
  <c r="M73" i="9"/>
  <c r="J73" i="9"/>
  <c r="G73" i="9"/>
  <c r="D73" i="9"/>
  <c r="L56" i="3"/>
  <c r="M56" i="3"/>
  <c r="N56" i="3"/>
  <c r="M20" i="5"/>
  <c r="N20" i="5"/>
  <c r="L20" i="5"/>
  <c r="O282" i="9"/>
  <c r="N282" i="9" s="1"/>
  <c r="M14" i="9" s="1"/>
  <c r="N48" i="3"/>
  <c r="M48" i="3"/>
  <c r="L48" i="3"/>
  <c r="D201" i="9"/>
  <c r="J201" i="9"/>
  <c r="M201" i="9"/>
  <c r="G201" i="9"/>
  <c r="R58" i="3"/>
  <c r="P58" i="3"/>
  <c r="Q58" i="3"/>
  <c r="H75" i="3"/>
  <c r="J75" i="3"/>
  <c r="I75" i="3"/>
  <c r="R69" i="3"/>
  <c r="P69" i="3"/>
  <c r="Q69" i="3"/>
  <c r="D224" i="9"/>
  <c r="M224" i="9"/>
  <c r="J224" i="9"/>
  <c r="G224" i="9"/>
  <c r="N16" i="5"/>
  <c r="L16" i="5"/>
  <c r="M16" i="5"/>
  <c r="J27" i="9"/>
  <c r="D27" i="9"/>
  <c r="M27" i="9"/>
  <c r="G27" i="9"/>
  <c r="G151" i="9"/>
  <c r="M151" i="9"/>
  <c r="J151" i="9"/>
  <c r="D151" i="9"/>
  <c r="L25" i="3"/>
  <c r="N25" i="3"/>
  <c r="M25" i="3"/>
  <c r="L49" i="3"/>
  <c r="N49" i="3"/>
  <c r="M49" i="3"/>
  <c r="I244" i="9"/>
  <c r="H244" i="9" s="1"/>
  <c r="G10" i="9" s="1"/>
  <c r="G39" i="9"/>
  <c r="J39" i="9"/>
  <c r="D39" i="9"/>
  <c r="M39" i="9"/>
  <c r="L58" i="3"/>
  <c r="M58" i="3"/>
  <c r="N58" i="3"/>
  <c r="L244" i="9"/>
  <c r="K244" i="9" s="1"/>
  <c r="J10" i="9" s="1"/>
  <c r="G222" i="9"/>
  <c r="M222" i="9"/>
  <c r="D222" i="9"/>
  <c r="J222" i="9"/>
  <c r="G139" i="9"/>
  <c r="M139" i="9"/>
  <c r="D139" i="9"/>
  <c r="J139" i="9"/>
  <c r="G47" i="9"/>
  <c r="M47" i="9"/>
  <c r="D47" i="9"/>
  <c r="J47" i="9"/>
  <c r="J231" i="9"/>
  <c r="G231" i="9"/>
  <c r="M231" i="9"/>
  <c r="D231" i="9"/>
  <c r="N38" i="3"/>
  <c r="M38" i="3"/>
  <c r="L38" i="3"/>
  <c r="M68" i="3"/>
  <c r="L68" i="3"/>
  <c r="N68" i="3"/>
  <c r="L50" i="3"/>
  <c r="M50" i="3"/>
  <c r="N50" i="3"/>
  <c r="M11" i="5"/>
  <c r="N11" i="5"/>
  <c r="L11" i="5"/>
  <c r="G238" i="9"/>
  <c r="M238" i="9"/>
  <c r="J238" i="9"/>
  <c r="D238" i="9"/>
  <c r="J241" i="9"/>
  <c r="M241" i="9"/>
  <c r="G241" i="9"/>
  <c r="D241" i="9"/>
  <c r="D110" i="9"/>
  <c r="J110" i="9"/>
  <c r="M110" i="9"/>
  <c r="G110" i="9"/>
  <c r="D228" i="9"/>
  <c r="G228" i="9"/>
  <c r="M228" i="9"/>
  <c r="J228" i="9"/>
  <c r="M46" i="3"/>
  <c r="L46" i="3"/>
  <c r="N46" i="3"/>
  <c r="M63" i="3"/>
  <c r="N63" i="3"/>
  <c r="L63" i="3"/>
  <c r="M78" i="9"/>
  <c r="J78" i="9"/>
  <c r="D78" i="9"/>
  <c r="G78" i="9"/>
  <c r="G158" i="9"/>
  <c r="M158" i="9"/>
  <c r="J158" i="9"/>
  <c r="D158" i="9"/>
  <c r="G250" i="9"/>
  <c r="M250" i="9"/>
  <c r="J250" i="9"/>
  <c r="C282" i="9"/>
  <c r="D250" i="9"/>
  <c r="R49" i="3"/>
  <c r="P49" i="3"/>
  <c r="Q49" i="3"/>
  <c r="R37" i="3"/>
  <c r="Q37" i="3"/>
  <c r="P37" i="3"/>
  <c r="L206" i="9"/>
  <c r="K206" i="9" s="1"/>
  <c r="J8" i="9" s="1"/>
  <c r="H40" i="3"/>
  <c r="I40" i="3"/>
  <c r="J40" i="3"/>
  <c r="I67" i="3"/>
  <c r="H67" i="3"/>
  <c r="J67" i="3"/>
  <c r="L16" i="3"/>
  <c r="M16" i="3"/>
  <c r="N16" i="3"/>
  <c r="L14" i="3"/>
  <c r="N14" i="3"/>
  <c r="M14" i="3"/>
  <c r="L17" i="5"/>
  <c r="N17" i="5"/>
  <c r="M17" i="5"/>
  <c r="L37" i="3"/>
  <c r="N37" i="3"/>
  <c r="M37" i="3"/>
  <c r="D46" i="9"/>
  <c r="J46" i="9"/>
  <c r="G46" i="9"/>
  <c r="M46" i="9"/>
  <c r="D190" i="9"/>
  <c r="G190" i="9"/>
  <c r="M190" i="9"/>
  <c r="J190" i="9"/>
  <c r="M60" i="3"/>
  <c r="L60" i="3"/>
  <c r="N60" i="3"/>
  <c r="I32" i="3"/>
  <c r="J32" i="3"/>
  <c r="H32" i="3"/>
  <c r="M59" i="3"/>
  <c r="N59" i="3"/>
  <c r="L59" i="3"/>
  <c r="R39" i="3"/>
  <c r="P39" i="3"/>
  <c r="Q39" i="3"/>
  <c r="D63" i="9"/>
  <c r="G63" i="9"/>
  <c r="M63" i="9"/>
  <c r="J63" i="9"/>
  <c r="M237" i="9"/>
  <c r="J237" i="9"/>
  <c r="G237" i="9"/>
  <c r="D237" i="9"/>
  <c r="J223" i="9"/>
  <c r="D223" i="9"/>
  <c r="M223" i="9"/>
  <c r="G223" i="9"/>
  <c r="O244" i="9"/>
  <c r="N244" i="9" s="1"/>
  <c r="M10" i="9" s="1"/>
  <c r="D258" i="9"/>
  <c r="J258" i="9"/>
  <c r="G258" i="9"/>
  <c r="M258" i="9"/>
  <c r="M164" i="9"/>
  <c r="G164" i="9"/>
  <c r="D164" i="9"/>
  <c r="J164" i="9"/>
  <c r="Q73" i="3"/>
  <c r="P73" i="3"/>
  <c r="R73" i="3"/>
  <c r="J46" i="3"/>
  <c r="I46" i="3"/>
  <c r="H46" i="3"/>
  <c r="I72" i="3"/>
  <c r="J72" i="3"/>
  <c r="H72" i="3"/>
  <c r="J84" i="9"/>
  <c r="M84" i="9"/>
  <c r="G84" i="9"/>
  <c r="D84" i="9"/>
  <c r="N11" i="3"/>
  <c r="M11" i="3"/>
  <c r="L11" i="3"/>
  <c r="M282" i="9" l="1"/>
  <c r="D130" i="9"/>
  <c r="M130" i="9"/>
  <c r="M168" i="9"/>
  <c r="G206" i="9"/>
  <c r="J244" i="9"/>
  <c r="G92" i="9"/>
  <c r="D92" i="9"/>
  <c r="J282" i="9"/>
  <c r="D54" i="9"/>
  <c r="J130" i="9"/>
  <c r="J168" i="9"/>
  <c r="J206" i="9"/>
  <c r="M92" i="9"/>
  <c r="J54" i="9"/>
  <c r="M206" i="9"/>
  <c r="G244" i="9"/>
  <c r="J92" i="9"/>
  <c r="D282" i="9"/>
  <c r="G282" i="9"/>
  <c r="M54" i="9"/>
  <c r="G54" i="9"/>
  <c r="G130" i="9"/>
  <c r="G168" i="9"/>
  <c r="D168" i="9"/>
  <c r="D206" i="9"/>
  <c r="E54" i="9"/>
  <c r="D16" i="9" s="1"/>
  <c r="B12" i="9" s="1"/>
  <c r="B5" i="9"/>
  <c r="B13" i="9"/>
  <c r="B6" i="9"/>
  <c r="M244" i="9"/>
  <c r="D244" i="9"/>
  <c r="B4" i="9" l="1"/>
  <c r="B10" i="9"/>
  <c r="B3" i="9"/>
  <c r="B14" i="9"/>
  <c r="B7" i="9"/>
  <c r="B16" i="9"/>
  <c r="B9" i="9"/>
  <c r="B11" i="9"/>
  <c r="B8" i="9"/>
  <c r="B15" i="9"/>
</calcChain>
</file>

<file path=xl/sharedStrings.xml><?xml version="1.0" encoding="utf-8"?>
<sst xmlns="http://schemas.openxmlformats.org/spreadsheetml/2006/main" count="9227" uniqueCount="364">
  <si>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</si>
  <si>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</si>
  <si>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</si>
  <si>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</si>
  <si>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</si>
  <si>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</si>
  <si>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</si>
  <si>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</si>
  <si>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</si>
  <si>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</si>
  <si>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</si>
  <si>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</si>
  <si>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</si>
  <si>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</si>
  <si>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</si>
  <si>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</si>
  <si>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</si>
  <si>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</si>
  <si>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</si>
  <si>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</si>
  <si>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</si>
  <si>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</si>
  <si>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</si>
  <si>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</si>
  <si>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</si>
  <si>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</si>
  <si>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</si>
  <si>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</si>
  <si>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</si>
  <si>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</si>
  <si>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</si>
  <si>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</si>
  <si>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</si>
  <si>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</si>
  <si>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</si>
  <si>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</si>
  <si>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</si>
  <si>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</si>
  <si>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</si>
  <si>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</si>
  <si>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</si>
  <si>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</si>
  <si>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</si>
  <si>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</si>
  <si>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</si>
  <si>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</si>
  <si>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</si>
  <si>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</si>
  <si>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</si>
  <si>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</si>
  <si>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</si>
  <si>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</si>
  <si>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</si>
  <si>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</si>
  <si>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</si>
  <si>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</si>
  <si>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</si>
  <si>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</si>
  <si>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</si>
  <si>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</si>
  <si>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</si>
  <si>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</si>
  <si>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</si>
  <si>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</si>
  <si>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</si>
  <si>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</si>
  <si>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</si>
  <si>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</si>
  <si>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</si>
  <si>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</si>
  <si>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</si>
  <si>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</si>
  <si>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</si>
  <si>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</si>
  <si>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</si>
  <si>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</si>
  <si>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</si>
  <si>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</si>
  <si>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</si>
  <si>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</si>
  <si>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</si>
  <si>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</si>
  <si>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</si>
  <si>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</si>
  <si>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</si>
  <si>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</si>
  <si>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</si>
  <si>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</si>
  <si>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</si>
  <si>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</si>
  <si>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</si>
  <si>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</si>
  <si>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</si>
  <si>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</si>
  <si>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</si>
  <si>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</si>
  <si>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</si>
  <si>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</si>
  <si>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</si>
  <si>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</si>
  <si>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</si>
  <si>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</si>
  <si>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</si>
  <si>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</si>
  <si>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</si>
  <si>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</si>
  <si>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</si>
  <si>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</si>
  <si>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</si>
  <si>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</si>
  <si>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</si>
  <si>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</si>
  <si>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</si>
  <si>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</si>
  <si>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</si>
  <si>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</si>
  <si>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</si>
  <si>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</si>
  <si>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</si>
  <si>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</si>
  <si>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</si>
  <si>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</si>
  <si>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</si>
  <si>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</si>
  <si>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</si>
  <si>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</si>
  <si>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</si>
  <si>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</si>
  <si>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</si>
  <si>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</si>
  <si>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</si>
  <si>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</si>
  <si>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</si>
  <si>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</si>
  <si>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</si>
  <si>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</si>
  <si>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</si>
  <si>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</si>
  <si>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</si>
  <si>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</si>
  <si>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</si>
  <si>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</si>
  <si>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</si>
  <si>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</si>
  <si>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</si>
  <si>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</si>
  <si>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</si>
  <si>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</si>
  <si>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</si>
  <si>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</si>
  <si>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</si>
  <si>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</si>
  <si>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</si>
  <si>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</si>
  <si>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</si>
  <si>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</si>
  <si>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</si>
  <si>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</si>
  <si>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</si>
  <si>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</si>
  <si>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</si>
  <si>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</si>
  <si>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</si>
  <si>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</si>
  <si>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</si>
  <si>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</si>
  <si>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</si>
  <si>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</si>
  <si>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</si>
  <si>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</si>
  <si>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</si>
  <si>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</si>
  <si>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</si>
  <si>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</si>
  <si>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</si>
  <si>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</si>
  <si>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</si>
  <si>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</si>
  <si>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</si>
  <si>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</si>
  <si>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</si>
  <si>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</si>
  <si>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</si>
  <si>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</si>
  <si>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</si>
  <si>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</si>
  <si>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</si>
  <si>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</si>
  <si>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</si>
  <si>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</si>
  <si>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</si>
  <si>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</si>
  <si>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</si>
  <si>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</si>
  <si>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</si>
  <si>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</si>
  <si>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</si>
  <si>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</si>
  <si>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</si>
  <si>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</si>
  <si>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</si>
  <si>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</si>
  <si>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</si>
  <si>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</si>
  <si>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</si>
  <si>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</si>
  <si>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</si>
  <si>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</si>
  <si>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</si>
  <si>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</si>
  <si>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</si>
  <si>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</si>
  <si>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</si>
  <si>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</si>
  <si>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</si>
  <si>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</si>
  <si>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</si>
  <si>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</si>
  <si>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</si>
  <si>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</si>
  <si>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</si>
  <si>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</si>
  <si>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</si>
  <si>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</si>
  <si>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</si>
  <si>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</si>
  <si>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</si>
  <si>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</si>
  <si>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</si>
  <si>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</si>
  <si>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</si>
  <si>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</si>
  <si>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</si>
  <si>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</si>
  <si>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</si>
  <si>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</si>
  <si>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</si>
  <si>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</si>
  <si>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</si>
  <si>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</si>
  <si>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</si>
  <si>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</si>
  <si>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</si>
  <si>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</si>
  <si>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</si>
  <si>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</si>
  <si>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</si>
  <si>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</si>
  <si>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</si>
  <si>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</si>
  <si>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</si>
  <si>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</si>
  <si>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</si>
  <si>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</si>
  <si>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</si>
  <si>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</si>
  <si>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</si>
  <si>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</si>
  <si>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</si>
  <si>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</si>
  <si>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</si>
  <si>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</si>
  <si>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</si>
  <si>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</si>
  <si>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</si>
  <si>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</si>
  <si>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</si>
  <si>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</si>
  <si>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</si>
  <si>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</si>
  <si>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</si>
  <si>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</si>
  <si>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</si>
  <si>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</si>
  <si>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</si>
  <si>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</si>
  <si>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</si>
  <si>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</si>
  <si>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</si>
  <si>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</si>
  <si>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</si>
  <si>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</si>
  <si>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</si>
  <si>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</si>
  <si>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</si>
  <si>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</si>
  <si>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</si>
  <si>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</si>
  <si>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</si>
  <si>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</si>
  <si>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</si>
  <si>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</si>
  <si>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</si>
  <si>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</si>
  <si>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</si>
  <si>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</si>
  <si>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</si>
  <si>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</si>
  <si>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</si>
  <si>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</si>
  <si>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</si>
  <si>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</si>
  <si>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</si>
  <si>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</si>
  <si>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</si>
  <si>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</si>
  <si>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</si>
  <si>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</si>
  <si>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</si>
  <si>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</si>
  <si>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</si>
  <si>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</si>
  <si>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</si>
  <si>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</si>
  <si>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</si>
  <si>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</si>
  <si>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</si>
  <si>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</si>
  <si>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</si>
  <si>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</si>
  <si>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</si>
  <si>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</si>
  <si>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</si>
  <si>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</si>
  <si>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</si>
  <si>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</si>
  <si>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</si>
  <si>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</si>
  <si>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</si>
  <si>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</si>
  <si>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</si>
  <si>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</si>
  <si>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</si>
  <si>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</si>
  <si>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</si>
  <si>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</si>
  <si>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</si>
  <si>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</si>
  <si>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</si>
  <si>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</si>
  <si>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</si>
  <si>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</si>
  <si>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</si>
  <si>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</si>
  <si>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</si>
  <si>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</si>
  <si>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</si>
  <si>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</si>
  <si>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</si>
  <si>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</si>
  <si>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</si>
  <si>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</si>
  <si>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</si>
  <si>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</si>
  <si>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</si>
  <si>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</si>
  <si>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</si>
  <si>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</si>
  <si>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</si>
  <si>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</si>
  <si>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엔진코인</t>
    <phoneticPr fontId="1" type="noConversion"/>
  </si>
  <si>
    <t>아크</t>
    <phoneticPr fontId="1" type="noConversion"/>
  </si>
  <si>
    <t/>
  </si>
  <si>
    <t>2021.06.22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</si>
</sst>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3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453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44287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" t="s">
        <v>3</v>
      </c>
      <c r="B2" s="304" t="s">
        <v>4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4" t="s">
        <v>7</v>
      </c>
      <c r="B3" s="295" t="s">
        <v>8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2"/>
      <c r="I3" s="293"/>
      <c r="J3" s="4" t="s">
        <v>7</v>
      </c>
      <c r="K3" s="295" t="s">
        <v>9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95" t="s">
        <v>12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13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95" t="s">
        <v>16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2"/>
      <c r="I5" s="293"/>
      <c r="J5" s="4" t="s">
        <v>15</v>
      </c>
      <c r="K5" s="295" t="s">
        <v>17</v>
      </c>
      <c r="L5" s="296"/>
      <c r="M5" s="296"/>
      <c r="N5" s="296"/>
      <c r="O5" s="297"/>
    </row>
    <row r="6" spans="1:19">
      <c r="A6" s="4" t="s">
        <v>18</v>
      </c>
      <c r="B6" s="295" t="s">
        <v>19</v>
      </c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20</v>
      </c>
      <c r="L6" s="296"/>
      <c r="M6" s="296"/>
      <c r="N6" s="296"/>
      <c r="O6" s="297"/>
    </row>
    <row r="7" spans="1:19" ht="17.25" thickBot="1">
      <c r="A7" s="4" t="s">
        <v>21</v>
      </c>
      <c r="B7" s="295" t="s">
        <v>22</v>
      </c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2"/>
      <c r="I7" s="293"/>
      <c r="J7" s="4" t="s">
        <v>21</v>
      </c>
      <c r="K7" s="295" t="s">
        <v>23</v>
      </c>
      <c r="L7" s="296"/>
      <c r="M7" s="296"/>
      <c r="N7" s="296"/>
      <c r="O7" s="297"/>
    </row>
    <row r="8" spans="1:19" ht="17.25" thickBot="1">
      <c r="A8" s="4" t="s">
        <v>24</v>
      </c>
      <c r="B8" s="295" t="s">
        <v>25</v>
      </c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 t="s">
        <v>26</v>
      </c>
      <c r="L8" s="296"/>
      <c r="M8" s="296"/>
      <c r="N8" s="296"/>
      <c r="O8" s="297"/>
      <c r="Q8" s="270" t="s">
        <v>27</v>
      </c>
      <c r="R8" s="272"/>
    </row>
    <row r="9" spans="1:19" ht="17.25" thickBot="1">
      <c r="A9" s="4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2"/>
      <c r="I9" s="293"/>
      <c r="J9" s="4" t="s">
        <v>28</v>
      </c>
      <c r="K9" s="295" t="s">
        <v>288</v>
      </c>
      <c r="L9" s="296"/>
      <c r="M9" s="296"/>
      <c r="N9" s="296"/>
      <c r="O9" s="297"/>
      <c r="Q9" s="2" t="s">
        <v>29</v>
      </c>
      <c r="R9" s="6">
        <v>10</v>
      </c>
    </row>
    <row r="10" spans="1:19">
      <c r="A10" s="4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/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7" t="s">
        <v>32</v>
      </c>
      <c r="B11" s="288"/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2"/>
      <c r="I11" s="293"/>
      <c r="J11" s="7" t="s">
        <v>32</v>
      </c>
      <c r="K11" s="288"/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11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294" t="s">
        <v>39</v>
      </c>
      <c r="B15" s="286" t="str">
        <f>TEXT($G$1, "[$-ko-KR]yyyy-mm-dd(ddd) ") &amp; "오전 00:00"</f>
        <v>2021-04-01(목) 오전 00:00</v>
      </c>
      <c r="C15" s="287"/>
      <c r="D15" s="283" t="str">
        <f>TEXT($G$1, "[$-ko-KR]yyyy-mm-dd(ddd) ") &amp; "오후 14:00"</f>
        <v>2021-04-01(목) 오후 14:00</v>
      </c>
      <c r="E15" s="284"/>
      <c r="F15" s="285"/>
      <c r="G15" s="283" t="str">
        <f>TEXT($G$1, "[$-ko-KR]yyyy-mm-dd(ddd) ") &amp; "오후 19:00"</f>
        <v>2021-04-01(목) 오후 19:00</v>
      </c>
      <c r="H15" s="284"/>
      <c r="I15" s="285"/>
      <c r="J15" s="283" t="str">
        <f>TEXT($G$1, "[$-ko-KR]yyyy-mm-dd(ddd) ") &amp; "오후 21:00"</f>
        <v>2021-04-01(목) 오후 21:00</v>
      </c>
      <c r="K15" s="284"/>
      <c r="L15" s="285"/>
      <c r="M15" s="283" t="str">
        <f>TEXT($G$1+1, "[$-ko-KR]yyyy-mm-dd(ddd) ") &amp; "오전 00:00"</f>
        <v>2021-04-02(금) 오전 00:00</v>
      </c>
      <c r="N15" s="284"/>
      <c r="O15" s="285"/>
      <c r="Q15" s="269"/>
      <c r="R15" s="269"/>
      <c r="S15" s="269"/>
    </row>
    <row r="16" spans="1:19" ht="17.25" customHeight="1" thickBot="1">
      <c r="A16" s="29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26" t="s">
        <v>42</v>
      </c>
      <c r="B37" s="257">
        <v>300000</v>
      </c>
      <c r="C37" s="25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11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279" t="s">
        <v>55</v>
      </c>
      <c r="B42" s="281" t="str">
        <f>TEXT($G$1, "[$-ko-KR]yyyy-mm-dd(ddd) ") &amp; "오전 00:00"</f>
        <v>2021-04-01(목) 오전 00:00</v>
      </c>
      <c r="C42" s="282"/>
      <c r="D42" s="283" t="str">
        <f>TEXT($G$1, "[$-ko-KR]yyyy-mm-dd(ddd) ") &amp; "오후 14:00"</f>
        <v>2021-04-01(목) 오후 14:00</v>
      </c>
      <c r="E42" s="284"/>
      <c r="F42" s="285"/>
      <c r="G42" s="283" t="str">
        <f>TEXT($G$1, "[$-ko-KR]yyyy-mm-dd(ddd) ") &amp; "오후 19:00"</f>
        <v>2021-04-01(목) 오후 19:00</v>
      </c>
      <c r="H42" s="284"/>
      <c r="I42" s="285"/>
      <c r="J42" s="283" t="str">
        <f>TEXT($G$1, "[$-ko-KR]yyyy-mm-dd(ddd) ") &amp; "오후 21:00"</f>
        <v>2021-04-01(목) 오후 21:00</v>
      </c>
      <c r="K42" s="284"/>
      <c r="L42" s="285"/>
      <c r="M42" s="283" t="str">
        <f>TEXT($G$1+1, "[$-ko-KR]yyyy-mm-dd(ddd) ") &amp; "오전 00:00"</f>
        <v>2021-04-02(금) 오전 00:00</v>
      </c>
      <c r="N42" s="284"/>
      <c r="O42" s="285"/>
      <c r="Q42" s="269"/>
      <c r="R42" s="269"/>
      <c r="S42" s="269"/>
    </row>
    <row r="43" spans="1:19" ht="17.25" customHeight="1" thickBot="1">
      <c r="A43" s="280"/>
      <c r="B43" s="2" t="s">
        <v>58</v>
      </c>
      <c r="C43" s="10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9"/>
      <c r="R44" s="269"/>
      <c r="S44" s="26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9"/>
      <c r="R45" s="269"/>
      <c r="S45" s="26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9"/>
      <c r="R57" s="269"/>
      <c r="S57" s="26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9"/>
      <c r="R58" s="269"/>
      <c r="S58" s="26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8"/>
      <c r="R62" s="249"/>
      <c r="S62" s="25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1"/>
      <c r="R63" s="252"/>
      <c r="S63" s="253"/>
    </row>
    <row r="64" spans="1:19" ht="17.25" customHeight="1" thickBot="1">
      <c r="A64" s="26" t="s">
        <v>295</v>
      </c>
      <c r="B64" s="257">
        <f>$B$37</f>
        <v>300000</v>
      </c>
      <c r="C64" s="258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11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279" t="s">
        <v>55</v>
      </c>
      <c r="B69" s="281" t="str">
        <f>TEXT($G$1, "[$-ko-KR]yyyy-mm-dd(ddd) ") &amp; "오전 00:00"</f>
        <v>2021-04-01(목) 오전 00:00</v>
      </c>
      <c r="C69" s="282"/>
      <c r="D69" s="283" t="str">
        <f>TEXT($G$1, "[$-ko-KR]yyyy-mm-dd(ddd) ") &amp; "오후 14:00"</f>
        <v>2021-04-01(목) 오후 14:00</v>
      </c>
      <c r="E69" s="284"/>
      <c r="F69" s="285"/>
      <c r="G69" s="283" t="str">
        <f>TEXT($G$1, "[$-ko-KR]yyyy-mm-dd(ddd) ") &amp; "오후 19:00"</f>
        <v>2021-04-01(목) 오후 19:00</v>
      </c>
      <c r="H69" s="284"/>
      <c r="I69" s="285"/>
      <c r="J69" s="283" t="str">
        <f>TEXT($G$1, "[$-ko-KR]yyyy-mm-dd(ddd) ") &amp; "오후 21:00"</f>
        <v>2021-04-01(목) 오후 21:00</v>
      </c>
      <c r="K69" s="284"/>
      <c r="L69" s="285"/>
      <c r="M69" s="283" t="str">
        <f>TEXT($G$1+1, "[$-ko-KR]yyyy-mm-dd(ddd) ") &amp; "오전 00:00"</f>
        <v>2021-04-02(금) 오전 00:00</v>
      </c>
      <c r="N69" s="284"/>
      <c r="O69" s="285"/>
      <c r="Q69" s="269"/>
      <c r="R69" s="269"/>
      <c r="S69" s="269"/>
    </row>
    <row r="70" spans="1:19" ht="17.25" thickBot="1">
      <c r="A70" s="280"/>
      <c r="B70" s="2" t="s">
        <v>58</v>
      </c>
      <c r="C70" s="10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9"/>
      <c r="R71" s="269"/>
      <c r="S71" s="26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9"/>
      <c r="R72" s="269"/>
      <c r="S72" s="26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9"/>
      <c r="R84" s="269"/>
      <c r="S84" s="26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9"/>
      <c r="R85" s="269"/>
      <c r="S85" s="26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8"/>
      <c r="R89" s="249"/>
      <c r="S89" s="25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1"/>
      <c r="R90" s="252"/>
      <c r="S90" s="253"/>
    </row>
    <row r="91" spans="1:19" ht="17.25" thickBot="1">
      <c r="A91" s="26" t="s">
        <v>295</v>
      </c>
      <c r="B91" s="257">
        <f>$B$37</f>
        <v>300000</v>
      </c>
      <c r="C91" s="258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11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279" t="s">
        <v>55</v>
      </c>
      <c r="B96" s="281" t="str">
        <f>TEXT($G$1, "[$-ko-KR]yyyy-mm-dd(ddd) ") &amp; "오전 00:00"</f>
        <v>2021-04-01(목) 오전 00:00</v>
      </c>
      <c r="C96" s="282"/>
      <c r="D96" s="283" t="str">
        <f>TEXT($G$1, "[$-ko-KR]yyyy-mm-dd(ddd) ") &amp; "오후 14:00"</f>
        <v>2021-04-01(목) 오후 14:00</v>
      </c>
      <c r="E96" s="284"/>
      <c r="F96" s="285"/>
      <c r="G96" s="283" t="str">
        <f>TEXT($G$1, "[$-ko-KR]yyyy-mm-dd(ddd) ") &amp; "오후 19:00"</f>
        <v>2021-04-01(목) 오후 19:00</v>
      </c>
      <c r="H96" s="284"/>
      <c r="I96" s="285"/>
      <c r="J96" s="283" t="str">
        <f>TEXT($G$1, "[$-ko-KR]yyyy-mm-dd(ddd) ") &amp; "오후 21:00"</f>
        <v>2021-04-01(목) 오후 21:00</v>
      </c>
      <c r="K96" s="284"/>
      <c r="L96" s="285"/>
      <c r="M96" s="283" t="str">
        <f>TEXT($G$1+1, "[$-ko-KR]yyyy-mm-dd(ddd) ") &amp; "오전 00:00"</f>
        <v>2021-04-02(금) 오전 00:00</v>
      </c>
      <c r="N96" s="284"/>
      <c r="O96" s="285"/>
      <c r="Q96" s="269"/>
      <c r="R96" s="269"/>
      <c r="S96" s="269"/>
    </row>
    <row r="97" spans="1:19" ht="17.25" thickBot="1">
      <c r="A97" s="280"/>
      <c r="B97" s="2" t="s">
        <v>58</v>
      </c>
      <c r="C97" s="10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9"/>
      <c r="R98" s="269"/>
      <c r="S98" s="26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9"/>
      <c r="R99" s="269"/>
      <c r="S99" s="26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9"/>
      <c r="R111" s="269"/>
      <c r="S111" s="26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9"/>
      <c r="R112" s="269"/>
      <c r="S112" s="26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8"/>
      <c r="R116" s="249"/>
      <c r="S116" s="25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1"/>
      <c r="R117" s="252"/>
      <c r="S117" s="253"/>
    </row>
    <row r="118" spans="1:19" ht="17.25" thickBot="1">
      <c r="A118" s="26" t="s">
        <v>295</v>
      </c>
      <c r="B118" s="257">
        <f>$B$37</f>
        <v>300000</v>
      </c>
      <c r="C118" s="258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11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279" t="s">
        <v>55</v>
      </c>
      <c r="B123" s="281" t="str">
        <f>TEXT($G$1, "[$-ko-KR]yyyy-mm-dd(ddd) ") &amp; "오전 00:00"</f>
        <v>2021-04-01(목) 오전 00:00</v>
      </c>
      <c r="C123" s="282"/>
      <c r="D123" s="283" t="str">
        <f>TEXT($G$1, "[$-ko-KR]yyyy-mm-dd(ddd) ") &amp; "오후 14:00"</f>
        <v>2021-04-01(목) 오후 14:00</v>
      </c>
      <c r="E123" s="284"/>
      <c r="F123" s="285"/>
      <c r="G123" s="283" t="str">
        <f>TEXT($G$1, "[$-ko-KR]yyyy-mm-dd(ddd) ") &amp; "오후 19:00"</f>
        <v>2021-04-01(목) 오후 19:00</v>
      </c>
      <c r="H123" s="284"/>
      <c r="I123" s="285"/>
      <c r="J123" s="283" t="str">
        <f>TEXT($G$1, "[$-ko-KR]yyyy-mm-dd(ddd) ") &amp; "오후 21:00"</f>
        <v>2021-04-01(목) 오후 21:00</v>
      </c>
      <c r="K123" s="284"/>
      <c r="L123" s="285"/>
      <c r="M123" s="283" t="str">
        <f>TEXT($G$1+1, "[$-ko-KR]yyyy-mm-dd(ddd) ") &amp; "오전 00:00"</f>
        <v>2021-04-02(금) 오전 00:00</v>
      </c>
      <c r="N123" s="284"/>
      <c r="O123" s="285"/>
      <c r="Q123" s="269"/>
      <c r="R123" s="269"/>
      <c r="S123" s="269"/>
    </row>
    <row r="124" spans="1:19" ht="17.25" thickBot="1">
      <c r="A124" s="280"/>
      <c r="B124" s="2" t="s">
        <v>58</v>
      </c>
      <c r="C124" s="10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9"/>
      <c r="R125" s="269"/>
      <c r="S125" s="26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9"/>
      <c r="R126" s="269"/>
      <c r="S126" s="26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9"/>
      <c r="R138" s="269"/>
      <c r="S138" s="26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9"/>
      <c r="R139" s="269"/>
      <c r="S139" s="26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8"/>
      <c r="R143" s="249"/>
      <c r="S143" s="25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1"/>
      <c r="R144" s="252"/>
      <c r="S144" s="253"/>
    </row>
    <row r="145" spans="1:19" ht="17.25" thickBot="1">
      <c r="A145" s="26" t="s">
        <v>295</v>
      </c>
      <c r="B145" s="257">
        <f>$B$37</f>
        <v>300000</v>
      </c>
      <c r="C145" s="258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11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279" t="s">
        <v>55</v>
      </c>
      <c r="B150" s="281" t="str">
        <f>TEXT($G$1, "[$-ko-KR]yyyy-mm-dd(ddd) ") &amp; "오전 00:00"</f>
        <v>2021-04-01(목) 오전 00:00</v>
      </c>
      <c r="C150" s="282"/>
      <c r="D150" s="283" t="str">
        <f>TEXT($G$1, "[$-ko-KR]yyyy-mm-dd(ddd) ") &amp; "오후 14:00"</f>
        <v>2021-04-01(목) 오후 14:00</v>
      </c>
      <c r="E150" s="284"/>
      <c r="F150" s="285"/>
      <c r="G150" s="283" t="str">
        <f>TEXT($G$1, "[$-ko-KR]yyyy-mm-dd(ddd) ") &amp; "오후 19:00"</f>
        <v>2021-04-01(목) 오후 19:00</v>
      </c>
      <c r="H150" s="284"/>
      <c r="I150" s="285"/>
      <c r="J150" s="283" t="str">
        <f>TEXT($G$1, "[$-ko-KR]yyyy-mm-dd(ddd) ") &amp; "오후 21:00"</f>
        <v>2021-04-01(목) 오후 21:00</v>
      </c>
      <c r="K150" s="284"/>
      <c r="L150" s="285"/>
      <c r="M150" s="283" t="str">
        <f>TEXT($G$1+1, "[$-ko-KR]yyyy-mm-dd(ddd) ") &amp; "오전 00:00"</f>
        <v>2021-04-02(금) 오전 00:00</v>
      </c>
      <c r="N150" s="284"/>
      <c r="O150" s="285"/>
      <c r="Q150" s="269"/>
      <c r="R150" s="269"/>
      <c r="S150" s="269"/>
    </row>
    <row r="151" spans="1:19" ht="17.25" thickBot="1">
      <c r="A151" s="280"/>
      <c r="B151" s="2" t="s">
        <v>58</v>
      </c>
      <c r="C151" s="10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9"/>
      <c r="R152" s="269"/>
      <c r="S152" s="26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9"/>
      <c r="R153" s="269"/>
      <c r="S153" s="26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9"/>
      <c r="R165" s="269"/>
      <c r="S165" s="26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9"/>
      <c r="R166" s="269"/>
      <c r="S166" s="26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8"/>
      <c r="R170" s="249"/>
      <c r="S170" s="25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1"/>
      <c r="R171" s="252"/>
      <c r="S171" s="253"/>
    </row>
    <row r="172" spans="1:19" ht="17.25" thickBot="1">
      <c r="A172" s="26" t="s">
        <v>295</v>
      </c>
      <c r="B172" s="257">
        <f>$B$37</f>
        <v>300000</v>
      </c>
      <c r="C172" s="258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11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279" t="s">
        <v>55</v>
      </c>
      <c r="B177" s="281" t="str">
        <f>TEXT($G$1, "[$-ko-KR]yyyy-mm-dd(ddd) ") &amp; "오전 00:00"</f>
        <v>2021-04-01(목) 오전 00:00</v>
      </c>
      <c r="C177" s="282"/>
      <c r="D177" s="283" t="str">
        <f>TEXT($G$1, "[$-ko-KR]yyyy-mm-dd(ddd) ") &amp; "오후 14:00"</f>
        <v>2021-04-01(목) 오후 14:00</v>
      </c>
      <c r="E177" s="284"/>
      <c r="F177" s="285"/>
      <c r="G177" s="283" t="str">
        <f>TEXT($G$1, "[$-ko-KR]yyyy-mm-dd(ddd) ") &amp; "오후 19:00"</f>
        <v>2021-04-01(목) 오후 19:00</v>
      </c>
      <c r="H177" s="284"/>
      <c r="I177" s="285"/>
      <c r="J177" s="283" t="str">
        <f>TEXT($G$1, "[$-ko-KR]yyyy-mm-dd(ddd) ") &amp; "오후 21:00"</f>
        <v>2021-04-01(목) 오후 21:00</v>
      </c>
      <c r="K177" s="284"/>
      <c r="L177" s="285"/>
      <c r="M177" s="283" t="str">
        <f>TEXT($G$1+1, "[$-ko-KR]yyyy-mm-dd(ddd) ") &amp; "오전 00:00"</f>
        <v>2021-04-02(금) 오전 00:00</v>
      </c>
      <c r="N177" s="284"/>
      <c r="O177" s="285"/>
      <c r="Q177" s="269"/>
      <c r="R177" s="269"/>
      <c r="S177" s="269"/>
    </row>
    <row r="178" spans="1:19" ht="17.25" thickBot="1">
      <c r="A178" s="280"/>
      <c r="B178" s="2" t="s">
        <v>58</v>
      </c>
      <c r="C178" s="10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9"/>
      <c r="R179" s="269"/>
      <c r="S179" s="26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9"/>
      <c r="R180" s="269"/>
      <c r="S180" s="26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9"/>
      <c r="R192" s="269"/>
      <c r="S192" s="26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8"/>
      <c r="R197" s="249"/>
      <c r="S197" s="25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1"/>
      <c r="R198" s="252"/>
      <c r="S198" s="253"/>
    </row>
    <row r="199" spans="1:19" ht="17.25" thickBot="1">
      <c r="A199" s="26" t="s">
        <v>295</v>
      </c>
      <c r="B199" s="257">
        <f>$B$37</f>
        <v>300000</v>
      </c>
      <c r="C199" s="258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5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5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5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5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5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5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5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5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5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5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525" priority="157">
      <formula>AND($N17 &gt; 0, ISNUMBER($N17))</formula>
    </cfRule>
    <cfRule type="expression" dxfId="4524" priority="158">
      <formula>AND($N17 = 0 * ISNUMBER($N17))</formula>
    </cfRule>
    <cfRule type="expression" dxfId="4523" priority="159">
      <formula>AND($N17 &lt; 0, ISNUMBER($N17))</formula>
    </cfRule>
  </conditionalFormatting>
  <conditionalFormatting sqref="A17:F36">
    <cfRule type="expression" dxfId="4522" priority="166">
      <formula>AND($E17 &gt; 0, ISNUMBER($E17))</formula>
    </cfRule>
    <cfRule type="expression" dxfId="4521" priority="167">
      <formula>AND($E17 = 0 * ISNUMBER($E17))</formula>
    </cfRule>
    <cfRule type="expression" dxfId="4520" priority="168">
      <formula>AND($E17 &lt; 0, ISNUMBER($E17))</formula>
    </cfRule>
  </conditionalFormatting>
  <conditionalFormatting sqref="A17:C36 G17:I36">
    <cfRule type="expression" dxfId="4519" priority="163">
      <formula>AND($H17 &gt; 0, ISNUMBER($H17))</formula>
    </cfRule>
    <cfRule type="expression" dxfId="4518" priority="164">
      <formula>AND($H17 = 0 * ISNUMBER($H17))</formula>
    </cfRule>
    <cfRule type="expression" dxfId="4517" priority="165">
      <formula>AND($H17 &lt; 0, ISNUMBER($H17))</formula>
    </cfRule>
  </conditionalFormatting>
  <conditionalFormatting sqref="A17:C36 J17:L36">
    <cfRule type="expression" dxfId="4516" priority="160">
      <formula>AND($K17 &gt; 0, ISNUMBER($K17))</formula>
    </cfRule>
    <cfRule type="expression" dxfId="4515" priority="161">
      <formula>AND($K17 = 0 * ISNUMBER($K17))</formula>
    </cfRule>
    <cfRule type="expression" dxfId="4514" priority="162">
      <formula>AND($K17 &lt; 0, ISNUMBER($K17))</formula>
    </cfRule>
  </conditionalFormatting>
  <conditionalFormatting sqref="D15:F16 E37:F37">
    <cfRule type="expression" dxfId="4513" priority="154">
      <formula>$E$37 &gt; 0</formula>
    </cfRule>
    <cfRule type="expression" dxfId="4512" priority="155">
      <formula>$E$37 = 0</formula>
    </cfRule>
    <cfRule type="expression" dxfId="4511" priority="156">
      <formula>$E$37 &lt; 0</formula>
    </cfRule>
  </conditionalFormatting>
  <conditionalFormatting sqref="G15:I16 H37:I37">
    <cfRule type="expression" dxfId="4510" priority="151">
      <formula>$H$37 &gt; 0</formula>
    </cfRule>
    <cfRule type="expression" dxfId="4509" priority="152">
      <formula>$H$37 = 0</formula>
    </cfRule>
    <cfRule type="expression" dxfId="4508" priority="153">
      <formula>$H$37 &lt; 0</formula>
    </cfRule>
  </conditionalFormatting>
  <conditionalFormatting sqref="J15:L16 K37:L37">
    <cfRule type="expression" dxfId="4507" priority="148">
      <formula>$K$37 &gt; 0</formula>
    </cfRule>
    <cfRule type="expression" dxfId="4506" priority="149">
      <formula>$K$37 = 0</formula>
    </cfRule>
    <cfRule type="expression" dxfId="4505" priority="150">
      <formula>$K$37 &lt; 0</formula>
    </cfRule>
  </conditionalFormatting>
  <conditionalFormatting sqref="M15:O16 N37:O37">
    <cfRule type="expression" dxfId="4504" priority="145">
      <formula>$N$37 &gt; 0</formula>
    </cfRule>
    <cfRule type="expression" dxfId="4503" priority="146">
      <formula>$N$37 = 0</formula>
    </cfRule>
    <cfRule type="expression" dxfId="4502" priority="147">
      <formula>$N$37 &lt; 0</formula>
    </cfRule>
  </conditionalFormatting>
  <conditionalFormatting sqref="A44:C63 M44:O63">
    <cfRule type="expression" dxfId="4501" priority="133">
      <formula>AND($N44 &gt; 0, ISNUMBER($N44))</formula>
    </cfRule>
    <cfRule type="expression" dxfId="4500" priority="134">
      <formula>AND($N44 = 0 * ISNUMBER($N44))</formula>
    </cfRule>
    <cfRule type="expression" dxfId="4499" priority="135">
      <formula>AND($N44 &lt; 0, ISNUMBER($N44))</formula>
    </cfRule>
  </conditionalFormatting>
  <conditionalFormatting sqref="A44:F63">
    <cfRule type="expression" dxfId="4498" priority="142">
      <formula>AND($E44 &gt; 0, ISNUMBER($E44))</formula>
    </cfRule>
    <cfRule type="expression" dxfId="4497" priority="143">
      <formula>AND($E44 = 0 * ISNUMBER($E44))</formula>
    </cfRule>
    <cfRule type="expression" dxfId="4496" priority="144">
      <formula>AND($E44 &lt; 0, ISNUMBER($E44))</formula>
    </cfRule>
  </conditionalFormatting>
  <conditionalFormatting sqref="A44:C63 G44:I63">
    <cfRule type="expression" dxfId="4495" priority="139">
      <formula>AND($H44 &gt; 0, ISNUMBER($H44))</formula>
    </cfRule>
    <cfRule type="expression" dxfId="4494" priority="140">
      <formula>AND($H44 = 0 * ISNUMBER($H44))</formula>
    </cfRule>
    <cfRule type="expression" dxfId="4493" priority="141">
      <formula>AND($H44 &lt; 0, ISNUMBER($H44))</formula>
    </cfRule>
  </conditionalFormatting>
  <conditionalFormatting sqref="A44:C63 J44:L63">
    <cfRule type="expression" dxfId="4492" priority="136">
      <formula>AND($K44 &gt; 0, ISNUMBER($K44))</formula>
    </cfRule>
    <cfRule type="expression" dxfId="4491" priority="137">
      <formula>AND($K44 = 0 * ISNUMBER($K44))</formula>
    </cfRule>
    <cfRule type="expression" dxfId="4490" priority="138">
      <formula>AND($K44 &lt; 0, ISNUMBER($K44))</formula>
    </cfRule>
  </conditionalFormatting>
  <conditionalFormatting sqref="D42:F43 E64:F64">
    <cfRule type="expression" dxfId="4489" priority="130">
      <formula>$E$64 &gt; 0</formula>
    </cfRule>
    <cfRule type="expression" dxfId="4488" priority="131">
      <formula>$E$64 = 0</formula>
    </cfRule>
    <cfRule type="expression" dxfId="4487" priority="132">
      <formula>$E$64 &lt; 0</formula>
    </cfRule>
  </conditionalFormatting>
  <conditionalFormatting sqref="G42:I43 H64:I64">
    <cfRule type="expression" dxfId="4486" priority="127">
      <formula>$H$64 &gt; 0</formula>
    </cfRule>
    <cfRule type="expression" dxfId="4485" priority="128">
      <formula>$H$64 = 0</formula>
    </cfRule>
    <cfRule type="expression" dxfId="4484" priority="129">
      <formula>$H$64 &lt; 0</formula>
    </cfRule>
  </conditionalFormatting>
  <conditionalFormatting sqref="J42:L43 K64:L64">
    <cfRule type="expression" dxfId="4483" priority="124">
      <formula>$K$64 &gt; 0</formula>
    </cfRule>
    <cfRule type="expression" dxfId="4482" priority="125">
      <formula>$K$64 = 0</formula>
    </cfRule>
    <cfRule type="expression" dxfId="4481" priority="126">
      <formula>$K$64 &lt; 0</formula>
    </cfRule>
  </conditionalFormatting>
  <conditionalFormatting sqref="M42:O43 N64:O64">
    <cfRule type="expression" dxfId="4480" priority="121">
      <formula>$N$64 &gt; 0</formula>
    </cfRule>
    <cfRule type="expression" dxfId="4479" priority="122">
      <formula>$N$64 = 0</formula>
    </cfRule>
    <cfRule type="expression" dxfId="4478" priority="123">
      <formula>$N$64 &lt; 0</formula>
    </cfRule>
  </conditionalFormatting>
  <conditionalFormatting sqref="A71:C90 M71:O90">
    <cfRule type="expression" dxfId="4477" priority="109">
      <formula>AND($N71 &gt; 0, ISNUMBER($N71))</formula>
    </cfRule>
    <cfRule type="expression" dxfId="4476" priority="110">
      <formula>AND($N71 = 0 * ISNUMBER($N71))</formula>
    </cfRule>
    <cfRule type="expression" dxfId="4475" priority="111">
      <formula>AND($N71 &lt; 0, ISNUMBER($N71))</formula>
    </cfRule>
  </conditionalFormatting>
  <conditionalFormatting sqref="A71:F90">
    <cfRule type="expression" dxfId="4474" priority="118">
      <formula>AND($E71 &gt; 0, ISNUMBER($E71))</formula>
    </cfRule>
    <cfRule type="expression" dxfId="4473" priority="119">
      <formula>AND($E71 = 0 * ISNUMBER($E71))</formula>
    </cfRule>
    <cfRule type="expression" dxfId="4472" priority="120">
      <formula>AND($E71 &lt; 0, ISNUMBER($E71))</formula>
    </cfRule>
  </conditionalFormatting>
  <conditionalFormatting sqref="A71:C90 G71:I90">
    <cfRule type="expression" dxfId="4471" priority="115">
      <formula>AND($H71 &gt; 0, ISNUMBER($H71))</formula>
    </cfRule>
    <cfRule type="expression" dxfId="4470" priority="116">
      <formula>AND($H71 = 0 * ISNUMBER($H71))</formula>
    </cfRule>
    <cfRule type="expression" dxfId="4469" priority="117">
      <formula>AND($H71 &lt; 0, ISNUMBER($H71))</formula>
    </cfRule>
  </conditionalFormatting>
  <conditionalFormatting sqref="A71:C90 J71:L90">
    <cfRule type="expression" dxfId="4468" priority="112">
      <formula>AND($K71 &gt; 0, ISNUMBER($K71))</formula>
    </cfRule>
    <cfRule type="expression" dxfId="4467" priority="113">
      <formula>AND($K71 = 0 * ISNUMBER($K71))</formula>
    </cfRule>
    <cfRule type="expression" dxfId="4466" priority="114">
      <formula>AND($K71 &lt; 0, ISNUMBER($K71))</formula>
    </cfRule>
  </conditionalFormatting>
  <conditionalFormatting sqref="D69:F70 E91:F91">
    <cfRule type="expression" dxfId="4465" priority="106">
      <formula>$E$91 &gt; 0</formula>
    </cfRule>
    <cfRule type="expression" dxfId="4464" priority="107">
      <formula>$E$91 = 0</formula>
    </cfRule>
    <cfRule type="expression" dxfId="4463" priority="108">
      <formula>$E$91 &lt; 0</formula>
    </cfRule>
  </conditionalFormatting>
  <conditionalFormatting sqref="G69:I70 H91:I91">
    <cfRule type="expression" dxfId="4462" priority="103">
      <formula>$H$91 &gt; 0</formula>
    </cfRule>
    <cfRule type="expression" dxfId="4461" priority="104">
      <formula>$H$91 = 0</formula>
    </cfRule>
    <cfRule type="expression" dxfId="4460" priority="105">
      <formula>$H$91 &lt; 0</formula>
    </cfRule>
  </conditionalFormatting>
  <conditionalFormatting sqref="J69:L70 K91:L91">
    <cfRule type="expression" dxfId="4459" priority="100">
      <formula>$K$91 &gt; 0</formula>
    </cfRule>
    <cfRule type="expression" dxfId="4458" priority="101">
      <formula>$K$91 = 0</formula>
    </cfRule>
    <cfRule type="expression" dxfId="4457" priority="102">
      <formula>$K$91 &lt; 0</formula>
    </cfRule>
  </conditionalFormatting>
  <conditionalFormatting sqref="M69:O70 N91:O91">
    <cfRule type="expression" dxfId="4456" priority="97">
      <formula>$N$91 &gt; 0</formula>
    </cfRule>
    <cfRule type="expression" dxfId="4455" priority="98">
      <formula>$N$91 = 0</formula>
    </cfRule>
    <cfRule type="expression" dxfId="4454" priority="99">
      <formula>$N$91 &lt; 0</formula>
    </cfRule>
  </conditionalFormatting>
  <conditionalFormatting sqref="A98:C117 M98:O117">
    <cfRule type="expression" dxfId="4453" priority="85">
      <formula>AND($N98 &gt; 0, ISNUMBER($N98))</formula>
    </cfRule>
    <cfRule type="expression" dxfId="4452" priority="86">
      <formula>AND($N98 = 0 * ISNUMBER($N98))</formula>
    </cfRule>
    <cfRule type="expression" dxfId="4451" priority="87">
      <formula>AND($N98 &lt; 0, ISNUMBER($N98))</formula>
    </cfRule>
  </conditionalFormatting>
  <conditionalFormatting sqref="A98:F117">
    <cfRule type="expression" dxfId="4450" priority="94">
      <formula>AND($E98 &gt; 0, ISNUMBER($E98))</formula>
    </cfRule>
    <cfRule type="expression" dxfId="4449" priority="95">
      <formula>AND($E98 = 0 * ISNUMBER($E98))</formula>
    </cfRule>
    <cfRule type="expression" dxfId="4448" priority="96">
      <formula>AND($E98 &lt; 0, ISNUMBER($E98))</formula>
    </cfRule>
  </conditionalFormatting>
  <conditionalFormatting sqref="A98:C117 G98:I117">
    <cfRule type="expression" dxfId="4447" priority="91">
      <formula>AND($H98 &gt; 0, ISNUMBER($H98))</formula>
    </cfRule>
    <cfRule type="expression" dxfId="4446" priority="92">
      <formula>AND($H98 = 0 * ISNUMBER($H98))</formula>
    </cfRule>
    <cfRule type="expression" dxfId="4445" priority="93">
      <formula>AND($H98 &lt; 0, ISNUMBER($H98))</formula>
    </cfRule>
  </conditionalFormatting>
  <conditionalFormatting sqref="A98:C117 J98:L117">
    <cfRule type="expression" dxfId="4444" priority="88">
      <formula>AND($K98 &gt; 0, ISNUMBER($K98))</formula>
    </cfRule>
    <cfRule type="expression" dxfId="4443" priority="89">
      <formula>AND($K98 = 0 * ISNUMBER($K98))</formula>
    </cfRule>
    <cfRule type="expression" dxfId="4442" priority="90">
      <formula>AND($K98 &lt; 0, ISNUMBER($K98))</formula>
    </cfRule>
  </conditionalFormatting>
  <conditionalFormatting sqref="D96:F97 E118:F118">
    <cfRule type="expression" dxfId="4441" priority="82">
      <formula>$E$118 &gt; 0</formula>
    </cfRule>
    <cfRule type="expression" dxfId="4440" priority="83">
      <formula>$E$118 = 0</formula>
    </cfRule>
    <cfRule type="expression" dxfId="4439" priority="84">
      <formula>$E$118 &lt; 0</formula>
    </cfRule>
  </conditionalFormatting>
  <conditionalFormatting sqref="G96:I97 H118:I118">
    <cfRule type="expression" dxfId="4438" priority="79">
      <formula>$H$118 &gt; 0</formula>
    </cfRule>
    <cfRule type="expression" dxfId="4437" priority="80">
      <formula>$H$118 = 0</formula>
    </cfRule>
    <cfRule type="expression" dxfId="4436" priority="81">
      <formula>$H$118 &lt; 0</formula>
    </cfRule>
  </conditionalFormatting>
  <conditionalFormatting sqref="J96:L97 K118:L118">
    <cfRule type="expression" dxfId="4435" priority="76">
      <formula>$K$118 &gt; 0</formula>
    </cfRule>
    <cfRule type="expression" dxfId="4434" priority="77">
      <formula>$K$118 = 0</formula>
    </cfRule>
    <cfRule type="expression" dxfId="4433" priority="78">
      <formula>$K$118 &lt; 0</formula>
    </cfRule>
  </conditionalFormatting>
  <conditionalFormatting sqref="M96:O97 N118:O118">
    <cfRule type="expression" dxfId="4432" priority="73">
      <formula>$N$118 &gt; 0</formula>
    </cfRule>
    <cfRule type="expression" dxfId="4431" priority="74">
      <formula>$N$118 = 0</formula>
    </cfRule>
    <cfRule type="expression" dxfId="4430" priority="75">
      <formula>$N$118 &lt; 0</formula>
    </cfRule>
  </conditionalFormatting>
  <conditionalFormatting sqref="A125:C144 M125:O144">
    <cfRule type="expression" dxfId="4429" priority="61">
      <formula>AND($N125 &gt; 0, ISNUMBER($N125))</formula>
    </cfRule>
    <cfRule type="expression" dxfId="4428" priority="62">
      <formula>AND($N125 = 0 * ISNUMBER($N125))</formula>
    </cfRule>
    <cfRule type="expression" dxfId="4427" priority="63">
      <formula>AND($N125 &lt; 0, ISNUMBER($N125))</formula>
    </cfRule>
  </conditionalFormatting>
  <conditionalFormatting sqref="A125:F144">
    <cfRule type="expression" dxfId="4426" priority="70">
      <formula>AND($E125 &gt; 0, ISNUMBER($E125))</formula>
    </cfRule>
    <cfRule type="expression" dxfId="4425" priority="71">
      <formula>AND($E125 = 0 * ISNUMBER($E125))</formula>
    </cfRule>
    <cfRule type="expression" dxfId="4424" priority="72">
      <formula>AND($E125 &lt; 0, ISNUMBER($E125))</formula>
    </cfRule>
  </conditionalFormatting>
  <conditionalFormatting sqref="A125:C144 G125:I144">
    <cfRule type="expression" dxfId="4423" priority="67">
      <formula>AND($H125 &gt; 0, ISNUMBER($H125))</formula>
    </cfRule>
    <cfRule type="expression" dxfId="4422" priority="68">
      <formula>AND($H125 = 0 * ISNUMBER($H125))</formula>
    </cfRule>
    <cfRule type="expression" dxfId="4421" priority="69">
      <formula>AND($H125 &lt; 0, ISNUMBER($H125))</formula>
    </cfRule>
  </conditionalFormatting>
  <conditionalFormatting sqref="A125:C144 J125:L144">
    <cfRule type="expression" dxfId="4420" priority="64">
      <formula>AND($K125 &gt; 0, ISNUMBER($K125))</formula>
    </cfRule>
    <cfRule type="expression" dxfId="4419" priority="65">
      <formula>AND($K125 = 0 * ISNUMBER($K125))</formula>
    </cfRule>
    <cfRule type="expression" dxfId="4418" priority="66">
      <formula>AND($K125 &lt; 0, ISNUMBER($K125))</formula>
    </cfRule>
  </conditionalFormatting>
  <conditionalFormatting sqref="D123:F124 E145:F145">
    <cfRule type="expression" dxfId="4417" priority="58">
      <formula>$E$145 &gt; 0</formula>
    </cfRule>
    <cfRule type="expression" dxfId="4416" priority="59">
      <formula>$E$145 = 0</formula>
    </cfRule>
    <cfRule type="expression" dxfId="4415" priority="60">
      <formula>$E$145 &lt; 0</formula>
    </cfRule>
  </conditionalFormatting>
  <conditionalFormatting sqref="G123:I124 H145:I145">
    <cfRule type="expression" dxfId="4414" priority="55">
      <formula>$H$145 &gt; 0</formula>
    </cfRule>
    <cfRule type="expression" dxfId="4413" priority="56">
      <formula>$H$145 = 0</formula>
    </cfRule>
    <cfRule type="expression" dxfId="4412" priority="57">
      <formula>$H$145 &lt; 0</formula>
    </cfRule>
  </conditionalFormatting>
  <conditionalFormatting sqref="J123:L124 K145:L145">
    <cfRule type="expression" dxfId="4411" priority="52">
      <formula>$K$145 &gt; 0</formula>
    </cfRule>
    <cfRule type="expression" dxfId="4410" priority="53">
      <formula>$K$145 = 0</formula>
    </cfRule>
    <cfRule type="expression" dxfId="4409" priority="54">
      <formula>$K$145 &lt; 0</formula>
    </cfRule>
  </conditionalFormatting>
  <conditionalFormatting sqref="M123:O124 N145:O145">
    <cfRule type="expression" dxfId="4408" priority="49">
      <formula>$N$145 &gt; 0</formula>
    </cfRule>
    <cfRule type="expression" dxfId="4407" priority="50">
      <formula>$N$145 = 0</formula>
    </cfRule>
    <cfRule type="expression" dxfId="4406" priority="51">
      <formula>$N$145 &lt; 0</formula>
    </cfRule>
  </conditionalFormatting>
  <conditionalFormatting sqref="A152:C171 M152:O171">
    <cfRule type="expression" dxfId="4405" priority="37">
      <formula>AND($N152 &gt; 0, ISNUMBER($N152))</formula>
    </cfRule>
    <cfRule type="expression" dxfId="4404" priority="38">
      <formula>AND($N152 = 0 * ISNUMBER($N152))</formula>
    </cfRule>
    <cfRule type="expression" dxfId="4403" priority="39">
      <formula>AND($N152 &lt; 0, ISNUMBER($N152))</formula>
    </cfRule>
  </conditionalFormatting>
  <conditionalFormatting sqref="A152:F171">
    <cfRule type="expression" dxfId="4402" priority="46">
      <formula>AND($E152 &gt; 0, ISNUMBER($E152))</formula>
    </cfRule>
    <cfRule type="expression" dxfId="4401" priority="47">
      <formula>AND($E152 = 0 * ISNUMBER($E152))</formula>
    </cfRule>
    <cfRule type="expression" dxfId="4400" priority="48">
      <formula>AND($E152 &lt; 0, ISNUMBER($E152))</formula>
    </cfRule>
  </conditionalFormatting>
  <conditionalFormatting sqref="A152:C171 G152:I171">
    <cfRule type="expression" dxfId="4399" priority="43">
      <formula>AND($H152 &gt; 0, ISNUMBER($H152))</formula>
    </cfRule>
    <cfRule type="expression" dxfId="4398" priority="44">
      <formula>AND($H152 = 0 * ISNUMBER($H152))</formula>
    </cfRule>
    <cfRule type="expression" dxfId="4397" priority="45">
      <formula>AND($H152 &lt; 0, ISNUMBER($H152))</formula>
    </cfRule>
  </conditionalFormatting>
  <conditionalFormatting sqref="A152:C171 J152:L171">
    <cfRule type="expression" dxfId="4396" priority="40">
      <formula>AND($K152 &gt; 0, ISNUMBER($K152))</formula>
    </cfRule>
    <cfRule type="expression" dxfId="4395" priority="41">
      <formula>AND($K152 = 0 * ISNUMBER($K152))</formula>
    </cfRule>
    <cfRule type="expression" dxfId="4394" priority="42">
      <formula>AND($K152 &lt; 0, ISNUMBER($K152))</formula>
    </cfRule>
  </conditionalFormatting>
  <conditionalFormatting sqref="D150:F151 E172:F172">
    <cfRule type="expression" dxfId="4393" priority="34">
      <formula>$E$172 &gt; 0</formula>
    </cfRule>
    <cfRule type="expression" dxfId="4392" priority="35">
      <formula>$E$172 = 0</formula>
    </cfRule>
    <cfRule type="expression" dxfId="4391" priority="36">
      <formula>$E$172 &lt; 0</formula>
    </cfRule>
  </conditionalFormatting>
  <conditionalFormatting sqref="G150:I151 H172:I172">
    <cfRule type="expression" dxfId="4390" priority="31">
      <formula>$H$172 &gt; 0</formula>
    </cfRule>
    <cfRule type="expression" dxfId="4389" priority="32">
      <formula>$H$172 = 0</formula>
    </cfRule>
    <cfRule type="expression" dxfId="4388" priority="33">
      <formula>$H$172 &lt; 0</formula>
    </cfRule>
  </conditionalFormatting>
  <conditionalFormatting sqref="J150:L151 K172:L172">
    <cfRule type="expression" dxfId="4387" priority="28">
      <formula>$K$172 &gt; 0</formula>
    </cfRule>
    <cfRule type="expression" dxfId="4386" priority="29">
      <formula>$K$172 = 0</formula>
    </cfRule>
    <cfRule type="expression" dxfId="4385" priority="30">
      <formula>$K$172 &lt; 0</formula>
    </cfRule>
  </conditionalFormatting>
  <conditionalFormatting sqref="M150:O151 N172:O172">
    <cfRule type="expression" dxfId="4384" priority="25">
      <formula>$N$172 &gt; 0</formula>
    </cfRule>
    <cfRule type="expression" dxfId="4383" priority="26">
      <formula>$N$172 = 0</formula>
    </cfRule>
    <cfRule type="expression" dxfId="4382" priority="27">
      <formula>$N$172 &lt; 0</formula>
    </cfRule>
  </conditionalFormatting>
  <conditionalFormatting sqref="A179:C198 M179:O198">
    <cfRule type="expression" dxfId="4381" priority="13">
      <formula>AND($N179 &gt; 0, ISNUMBER($N179))</formula>
    </cfRule>
    <cfRule type="expression" dxfId="4380" priority="14">
      <formula>AND($N179 = 0 * ISNUMBER($N179))</formula>
    </cfRule>
    <cfRule type="expression" dxfId="4379" priority="15">
      <formula>AND($N179 &lt; 0, ISNUMBER($N179))</formula>
    </cfRule>
  </conditionalFormatting>
  <conditionalFormatting sqref="A179:F198">
    <cfRule type="expression" dxfId="4378" priority="22">
      <formula>AND($E179 &gt; 0, ISNUMBER($E179))</formula>
    </cfRule>
    <cfRule type="expression" dxfId="4377" priority="23">
      <formula>AND($E179 = 0 * ISNUMBER($E179))</formula>
    </cfRule>
    <cfRule type="expression" dxfId="4376" priority="24">
      <formula>AND($E179 &lt; 0, ISNUMBER($E179))</formula>
    </cfRule>
  </conditionalFormatting>
  <conditionalFormatting sqref="A179:C198 G179:I198">
    <cfRule type="expression" dxfId="4375" priority="19">
      <formula>AND($H179 &gt; 0, ISNUMBER($H179))</formula>
    </cfRule>
    <cfRule type="expression" dxfId="4374" priority="20">
      <formula>AND($H179 = 0 * ISNUMBER($H179))</formula>
    </cfRule>
    <cfRule type="expression" dxfId="4373" priority="21">
      <formula>AND($H179 &lt; 0, ISNUMBER($H179))</formula>
    </cfRule>
  </conditionalFormatting>
  <conditionalFormatting sqref="A179:C198 J179:L198">
    <cfRule type="expression" dxfId="4372" priority="16">
      <formula>AND($K179 &gt; 0, ISNUMBER($K179))</formula>
    </cfRule>
    <cfRule type="expression" dxfId="4371" priority="17">
      <formula>AND($K179 = 0 * ISNUMBER($K179))</formula>
    </cfRule>
    <cfRule type="expression" dxfId="4370" priority="18">
      <formula>AND($K179 &lt; 0, ISNUMBER($K179))</formula>
    </cfRule>
  </conditionalFormatting>
  <conditionalFormatting sqref="D177:F178 E199:F199">
    <cfRule type="expression" dxfId="4369" priority="10">
      <formula>$E$199 &gt; 0</formula>
    </cfRule>
    <cfRule type="expression" dxfId="4368" priority="11">
      <formula>$E$199 = 0</formula>
    </cfRule>
    <cfRule type="expression" dxfId="4367" priority="12">
      <formula>$E$199 &lt; 0</formula>
    </cfRule>
  </conditionalFormatting>
  <conditionalFormatting sqref="G177:I178 H199:I199">
    <cfRule type="expression" dxfId="4366" priority="7">
      <formula>$H$199 &gt; 0</formula>
    </cfRule>
    <cfRule type="expression" dxfId="4365" priority="8">
      <formula>$H$199 = 0</formula>
    </cfRule>
    <cfRule type="expression" dxfId="4364" priority="9">
      <formula>$H$199 &lt; 0</formula>
    </cfRule>
  </conditionalFormatting>
  <conditionalFormatting sqref="J177:L178 K199:L199">
    <cfRule type="expression" dxfId="4363" priority="4">
      <formula>$K$199 &gt; 0</formula>
    </cfRule>
    <cfRule type="expression" dxfId="4362" priority="5">
      <formula>$K$199 = 0</formula>
    </cfRule>
    <cfRule type="expression" dxfId="4361" priority="6">
      <formula>$K$199 &lt; 0</formula>
    </cfRule>
  </conditionalFormatting>
  <conditionalFormatting sqref="M177:O178 N199:O199">
    <cfRule type="expression" dxfId="4360" priority="1">
      <formula>$N$199 &gt; 0</formula>
    </cfRule>
    <cfRule type="expression" dxfId="4359" priority="2">
      <formula>$N$199 = 0</formula>
    </cfRule>
    <cfRule type="expression" dxfId="43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44348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16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2021-06-01(화) 오전 00:00</v>
      </c>
      <c r="C15" s="309"/>
      <c r="D15" s="283" t="str">
        <f>TEXT($G$1, "[$-ko-KR]yyyy-mm-dd(ddd) ") &amp; "오후 14:00"</f>
        <v>2021-06-01(화) 오후 14:00</v>
      </c>
      <c r="E15" s="284"/>
      <c r="F15" s="285"/>
      <c r="G15" s="283" t="str">
        <f>TEXT($G$1, "[$-ko-KR]yyyy-mm-dd(ddd) ") &amp; "오후 19:00"</f>
        <v>2021-06-01(화) 오후 19:00</v>
      </c>
      <c r="H15" s="284"/>
      <c r="I15" s="285"/>
      <c r="J15" s="283" t="str">
        <f>TEXT($G$1, "[$-ko-KR]yyyy-mm-dd(ddd) ") &amp; "오후 21:00"</f>
        <v>2021-06-01(화) 오후 21:00</v>
      </c>
      <c r="K15" s="284"/>
      <c r="L15" s="285"/>
      <c r="M15" s="283" t="str">
        <f>TEXT($G$1+1, "[$-ko-KR]yyyy-mm-dd(ddd) ") &amp; "오전 00:00"</f>
        <v>2021-06-02(수)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16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2021-06-01(화) 오전 00:00</v>
      </c>
      <c r="C42" s="311"/>
      <c r="D42" s="283" t="str">
        <f>TEXT($G$1, "[$-ko-KR]yyyy-mm-dd(ddd) ") &amp; "오후 14:00"</f>
        <v>2021-06-01(화) 오후 14:00</v>
      </c>
      <c r="E42" s="284"/>
      <c r="F42" s="285"/>
      <c r="G42" s="283" t="str">
        <f>TEXT($G$1, "[$-ko-KR]yyyy-mm-dd(ddd) ") &amp; "오후 19:00"</f>
        <v>2021-06-01(화) 오후 19:00</v>
      </c>
      <c r="H42" s="284"/>
      <c r="I42" s="285"/>
      <c r="J42" s="283" t="str">
        <f>TEXT($G$1, "[$-ko-KR]yyyy-mm-dd(ddd) ") &amp; "오후 21:00"</f>
        <v>2021-06-01(화) 오후 21:00</v>
      </c>
      <c r="K42" s="284"/>
      <c r="L42" s="285"/>
      <c r="M42" s="283" t="str">
        <f>TEXT($G$1+1, "[$-ko-KR]yyyy-mm-dd(ddd) ") &amp; "오전 00:00"</f>
        <v>2021-06-02(수)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12" t="s">
        <v>58</v>
      </c>
      <c r="H43" s="113" t="s">
        <v>293</v>
      </c>
      <c r="I43" s="114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9"/>
      <c r="R44" s="269"/>
      <c r="S44" s="26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9"/>
      <c r="R45" s="269"/>
      <c r="S45" s="26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69"/>
      <c r="R57" s="269"/>
      <c r="S57" s="26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69"/>
      <c r="R58" s="269"/>
      <c r="S58" s="26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8"/>
      <c r="R62" s="249"/>
      <c r="S62" s="25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0</v>
      </c>
      <c r="F64" s="28">
        <f>SUM(F44:F63)</f>
        <v>0</v>
      </c>
      <c r="G64" s="26" t="s">
        <v>296</v>
      </c>
      <c r="H64" s="27">
        <f>IF(COUNT(H44:H63), SUM(H44:H63) / COUNT(H44:H63), 0)</f>
        <v>0</v>
      </c>
      <c r="I64" s="28">
        <f>SUM(I44:I63)</f>
        <v>0</v>
      </c>
      <c r="J64" s="26" t="s">
        <v>296</v>
      </c>
      <c r="K64" s="27">
        <f>IF(COUNT(K44:K63), SUM(K44:K63) / COUNT(K44:K63), 0)</f>
        <v>0</v>
      </c>
      <c r="L64" s="28">
        <f>SUM(L44:L63)</f>
        <v>0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16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2021-06-01(화) 오전 00:00</v>
      </c>
      <c r="C69" s="311"/>
      <c r="D69" s="283" t="str">
        <f>TEXT($G$1, "[$-ko-KR]yyyy-mm-dd(ddd) ") &amp; "오후 14:00"</f>
        <v>2021-06-01(화) 오후 14:00</v>
      </c>
      <c r="E69" s="284"/>
      <c r="F69" s="285"/>
      <c r="G69" s="283" t="str">
        <f>TEXT($G$1, "[$-ko-KR]yyyy-mm-dd(ddd) ") &amp; "오후 19:00"</f>
        <v>2021-06-01(화) 오후 19:00</v>
      </c>
      <c r="H69" s="284"/>
      <c r="I69" s="285"/>
      <c r="J69" s="283" t="str">
        <f>TEXT($G$1, "[$-ko-KR]yyyy-mm-dd(ddd) ") &amp; "오후 21:00"</f>
        <v>2021-06-01(화) 오후 21:00</v>
      </c>
      <c r="K69" s="284"/>
      <c r="L69" s="285"/>
      <c r="M69" s="283" t="str">
        <f>TEXT($G$1+1, "[$-ko-KR]yyyy-mm-dd(ddd) ") &amp; "오전 00:00"</f>
        <v>2021-06-02(수)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12" t="s">
        <v>58</v>
      </c>
      <c r="H70" s="113" t="s">
        <v>293</v>
      </c>
      <c r="I70" s="114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9"/>
      <c r="R71" s="269"/>
      <c r="S71" s="26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9"/>
      <c r="R72" s="269"/>
      <c r="S72" s="26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69"/>
      <c r="R84" s="269"/>
      <c r="S84" s="26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69"/>
      <c r="R85" s="269"/>
      <c r="S85" s="26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8"/>
      <c r="R89" s="249"/>
      <c r="S89" s="25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0</v>
      </c>
      <c r="F91" s="28">
        <f>SUM(F71:F90)</f>
        <v>0</v>
      </c>
      <c r="G91" s="26" t="s">
        <v>296</v>
      </c>
      <c r="H91" s="27">
        <f>IF(COUNT(H71:H90), SUM(H71:H90) / COUNT(H71:H90), 0)</f>
        <v>0</v>
      </c>
      <c r="I91" s="28">
        <f>SUM(I71:I90)</f>
        <v>0</v>
      </c>
      <c r="J91" s="26" t="s">
        <v>296</v>
      </c>
      <c r="K91" s="27">
        <f>IF(COUNT(K71:K90), SUM(K71:K90) / COUNT(K71:K90), 0)</f>
        <v>0</v>
      </c>
      <c r="L91" s="28">
        <f>SUM(L71:L90)</f>
        <v>0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16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2021-06-01(화) 오전 00:00</v>
      </c>
      <c r="C96" s="311"/>
      <c r="D96" s="283" t="str">
        <f>TEXT($G$1, "[$-ko-KR]yyyy-mm-dd(ddd) ") &amp; "오후 14:00"</f>
        <v>2021-06-01(화) 오후 14:00</v>
      </c>
      <c r="E96" s="284"/>
      <c r="F96" s="285"/>
      <c r="G96" s="283" t="str">
        <f>TEXT($G$1, "[$-ko-KR]yyyy-mm-dd(ddd) ") &amp; "오후 19:00"</f>
        <v>2021-06-01(화) 오후 19:00</v>
      </c>
      <c r="H96" s="284"/>
      <c r="I96" s="285"/>
      <c r="J96" s="283" t="str">
        <f>TEXT($G$1, "[$-ko-KR]yyyy-mm-dd(ddd) ") &amp; "오후 21:00"</f>
        <v>2021-06-01(화) 오후 21:00</v>
      </c>
      <c r="K96" s="284"/>
      <c r="L96" s="285"/>
      <c r="M96" s="283" t="str">
        <f>TEXT($G$1+1, "[$-ko-KR]yyyy-mm-dd(ddd) ") &amp; "오전 00:00"</f>
        <v>2021-06-02(수)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12" t="s">
        <v>58</v>
      </c>
      <c r="H97" s="113" t="s">
        <v>293</v>
      </c>
      <c r="I97" s="114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9"/>
      <c r="R98" s="269"/>
      <c r="S98" s="26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9"/>
      <c r="R99" s="269"/>
      <c r="S99" s="26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69"/>
      <c r="R111" s="269"/>
      <c r="S111" s="26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69"/>
      <c r="R112" s="269"/>
      <c r="S112" s="26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8"/>
      <c r="R116" s="249"/>
      <c r="S116" s="25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0</v>
      </c>
      <c r="F118" s="28">
        <f>SUM(F98:F117)</f>
        <v>0</v>
      </c>
      <c r="G118" s="26" t="s">
        <v>296</v>
      </c>
      <c r="H118" s="27">
        <f>IF(COUNT(H98:H117), SUM(H98:H117) / COUNT(H98:H117), 0)</f>
        <v>0</v>
      </c>
      <c r="I118" s="28">
        <f>SUM(I98:I117)</f>
        <v>0</v>
      </c>
      <c r="J118" s="26" t="s">
        <v>296</v>
      </c>
      <c r="K118" s="27">
        <f>IF(COUNT(K98:K117), SUM(K98:K117) / COUNT(K98:K117), 0)</f>
        <v>0</v>
      </c>
      <c r="L118" s="28">
        <f>SUM(L98:L117)</f>
        <v>0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16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2021-06-01(화) 오전 00:00</v>
      </c>
      <c r="C123" s="311"/>
      <c r="D123" s="283" t="str">
        <f>TEXT($G$1, "[$-ko-KR]yyyy-mm-dd(ddd) ") &amp; "오후 14:00"</f>
        <v>2021-06-01(화) 오후 14:00</v>
      </c>
      <c r="E123" s="284"/>
      <c r="F123" s="285"/>
      <c r="G123" s="283" t="str">
        <f>TEXT($G$1, "[$-ko-KR]yyyy-mm-dd(ddd) ") &amp; "오후 19:00"</f>
        <v>2021-06-01(화) 오후 19:00</v>
      </c>
      <c r="H123" s="284"/>
      <c r="I123" s="285"/>
      <c r="J123" s="283" t="str">
        <f>TEXT($G$1, "[$-ko-KR]yyyy-mm-dd(ddd) ") &amp; "오후 21:00"</f>
        <v>2021-06-01(화) 오후 21:00</v>
      </c>
      <c r="K123" s="284"/>
      <c r="L123" s="285"/>
      <c r="M123" s="283" t="str">
        <f>TEXT($G$1+1, "[$-ko-KR]yyyy-mm-dd(ddd) ") &amp; "오전 00:00"</f>
        <v>2021-06-02(수)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12" t="s">
        <v>58</v>
      </c>
      <c r="H124" s="113" t="s">
        <v>293</v>
      </c>
      <c r="I124" s="114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9"/>
      <c r="R125" s="269"/>
      <c r="S125" s="26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9"/>
      <c r="R126" s="269"/>
      <c r="S126" s="26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69"/>
      <c r="R138" s="269"/>
      <c r="S138" s="26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69"/>
      <c r="R139" s="269"/>
      <c r="S139" s="26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8"/>
      <c r="R143" s="249"/>
      <c r="S143" s="25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0</v>
      </c>
      <c r="F145" s="28">
        <f>SUM(F125:F144)</f>
        <v>0</v>
      </c>
      <c r="G145" s="26" t="s">
        <v>296</v>
      </c>
      <c r="H145" s="27">
        <f>IF(COUNT(H125:H144), SUM(H125:H144) / COUNT(H125:H144), 0)</f>
        <v>0</v>
      </c>
      <c r="I145" s="28">
        <f>SUM(I125:I144)</f>
        <v>0</v>
      </c>
      <c r="J145" s="26" t="s">
        <v>296</v>
      </c>
      <c r="K145" s="27">
        <f>IF(COUNT(K125:K144), SUM(K125:K144) / COUNT(K125:K144), 0)</f>
        <v>0</v>
      </c>
      <c r="L145" s="28">
        <f>SUM(L125:L144)</f>
        <v>0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16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2021-06-01(화) 오전 00:00</v>
      </c>
      <c r="C150" s="311"/>
      <c r="D150" s="283" t="str">
        <f>TEXT($G$1, "[$-ko-KR]yyyy-mm-dd(ddd) ") &amp; "오후 14:00"</f>
        <v>2021-06-01(화) 오후 14:00</v>
      </c>
      <c r="E150" s="284"/>
      <c r="F150" s="285"/>
      <c r="G150" s="283" t="str">
        <f>TEXT($G$1, "[$-ko-KR]yyyy-mm-dd(ddd) ") &amp; "오후 19:00"</f>
        <v>2021-06-01(화) 오후 19:00</v>
      </c>
      <c r="H150" s="284"/>
      <c r="I150" s="285"/>
      <c r="J150" s="283" t="str">
        <f>TEXT($G$1, "[$-ko-KR]yyyy-mm-dd(ddd) ") &amp; "오후 21:00"</f>
        <v>2021-06-01(화) 오후 21:00</v>
      </c>
      <c r="K150" s="284"/>
      <c r="L150" s="285"/>
      <c r="M150" s="283" t="str">
        <f>TEXT($G$1+1, "[$-ko-KR]yyyy-mm-dd(ddd) ") &amp; "오전 00:00"</f>
        <v>2021-06-02(수)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12" t="s">
        <v>58</v>
      </c>
      <c r="H151" s="113" t="s">
        <v>293</v>
      </c>
      <c r="I151" s="114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9"/>
      <c r="R152" s="269"/>
      <c r="S152" s="26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9"/>
      <c r="R153" s="269"/>
      <c r="S153" s="26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69"/>
      <c r="R165" s="269"/>
      <c r="S165" s="26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69"/>
      <c r="R166" s="269"/>
      <c r="S166" s="26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8"/>
      <c r="R170" s="249"/>
      <c r="S170" s="25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0</v>
      </c>
      <c r="F172" s="28">
        <f>SUM(F152:F171)</f>
        <v>0</v>
      </c>
      <c r="G172" s="26" t="s">
        <v>296</v>
      </c>
      <c r="H172" s="27">
        <f>IF(COUNT(H152:H171), SUM(H152:H171) / COUNT(H152:H171), 0)</f>
        <v>0</v>
      </c>
      <c r="I172" s="28">
        <f>SUM(I152:I171)</f>
        <v>0</v>
      </c>
      <c r="J172" s="26" t="s">
        <v>296</v>
      </c>
      <c r="K172" s="27">
        <f>IF(COUNT(K152:K171), SUM(K152:K171) / COUNT(K152:K171), 0)</f>
        <v>0</v>
      </c>
      <c r="L172" s="28">
        <f>SUM(L152:L171)</f>
        <v>0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16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2021-06-01(화) 오전 00:00</v>
      </c>
      <c r="C177" s="311"/>
      <c r="D177" s="283" t="str">
        <f>TEXT($G$1, "[$-ko-KR]yyyy-mm-dd(ddd) ") &amp; "오후 14:00"</f>
        <v>2021-06-01(화) 오후 14:00</v>
      </c>
      <c r="E177" s="284"/>
      <c r="F177" s="285"/>
      <c r="G177" s="283" t="str">
        <f>TEXT($G$1, "[$-ko-KR]yyyy-mm-dd(ddd) ") &amp; "오후 19:00"</f>
        <v>2021-06-01(화) 오후 19:00</v>
      </c>
      <c r="H177" s="284"/>
      <c r="I177" s="285"/>
      <c r="J177" s="283" t="str">
        <f>TEXT($G$1, "[$-ko-KR]yyyy-mm-dd(ddd) ") &amp; "오후 21:00"</f>
        <v>2021-06-01(화) 오후 21:00</v>
      </c>
      <c r="K177" s="284"/>
      <c r="L177" s="285"/>
      <c r="M177" s="283" t="str">
        <f>TEXT($G$1+1, "[$-ko-KR]yyyy-mm-dd(ddd) ") &amp; "오전 00:00"</f>
        <v>2021-06-02(수)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12" t="s">
        <v>58</v>
      </c>
      <c r="H178" s="113" t="s">
        <v>293</v>
      </c>
      <c r="I178" s="114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9"/>
      <c r="R179" s="269"/>
      <c r="S179" s="26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9"/>
      <c r="R180" s="269"/>
      <c r="S180" s="26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69"/>
      <c r="R192" s="269"/>
      <c r="S192" s="26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8"/>
      <c r="R197" s="249"/>
      <c r="S197" s="25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0</v>
      </c>
      <c r="F199" s="28">
        <f>SUM(F179:F198)</f>
        <v>0</v>
      </c>
      <c r="G199" s="26" t="s">
        <v>296</v>
      </c>
      <c r="H199" s="27">
        <f>IF(COUNT(H179:H198), SUM(H179:H198) / COUNT(H179:H198), 0)</f>
        <v>0</v>
      </c>
      <c r="I199" s="28">
        <f>SUM(I179:I198)</f>
        <v>0</v>
      </c>
      <c r="J199" s="26" t="s">
        <v>296</v>
      </c>
      <c r="K199" s="27">
        <f>IF(COUNT(K179:K198), SUM(K179:K198) / COUNT(K179:K198), 0)</f>
        <v>0</v>
      </c>
      <c r="L199" s="28">
        <f>SUM(L179:L198)</f>
        <v>0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4"/>
      <c r="R199" s="255"/>
      <c r="S199" s="25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35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35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35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35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35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35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35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35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34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34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347" priority="289">
      <formula>AND($N17 &gt; 0, ISNUMBER($N17))</formula>
    </cfRule>
    <cfRule type="expression" dxfId="4346" priority="290">
      <formula>AND($N17 = 0 * ISNUMBER($N17))</formula>
    </cfRule>
    <cfRule type="expression" dxfId="4345" priority="291">
      <formula>AND($N17 &lt; 0, ISNUMBER($N17))</formula>
    </cfRule>
  </conditionalFormatting>
  <conditionalFormatting sqref="A17:C36 D17:F36">
    <cfRule type="expression" dxfId="4344" priority="298">
      <formula>AND($E17 &gt; 0, ISNUMBER($E17))</formula>
    </cfRule>
    <cfRule type="expression" dxfId="4343" priority="299">
      <formula>AND($E17 = 0 * ISNUMBER($E17))</formula>
    </cfRule>
    <cfRule type="expression" dxfId="4342" priority="300">
      <formula>AND($E17 &lt; 0, ISNUMBER($E17))</formula>
    </cfRule>
  </conditionalFormatting>
  <conditionalFormatting sqref="A17:C36 G17:I36">
    <cfRule type="expression" dxfId="4341" priority="295">
      <formula>AND($H17 &gt; 0, ISNUMBER($H17))</formula>
    </cfRule>
    <cfRule type="expression" dxfId="4340" priority="296">
      <formula>AND($H17 = 0 * ISNUMBER($H17))</formula>
    </cfRule>
    <cfRule type="expression" dxfId="4339" priority="297">
      <formula>AND($H17 &lt; 0, ISNUMBER($H17))</formula>
    </cfRule>
  </conditionalFormatting>
  <conditionalFormatting sqref="A17:C36 J17:L36">
    <cfRule type="expression" dxfId="4338" priority="292">
      <formula>AND($K17 &gt; 0, ISNUMBER($K17))</formula>
    </cfRule>
    <cfRule type="expression" dxfId="4337" priority="293">
      <formula>AND($K17 = 0 * ISNUMBER($K17))</formula>
    </cfRule>
    <cfRule type="expression" dxfId="4336" priority="294">
      <formula>AND($K17 &lt; 0, ISNUMBER($K17))</formula>
    </cfRule>
  </conditionalFormatting>
  <conditionalFormatting sqref="D15:F16 E37:F37">
    <cfRule type="expression" dxfId="4335" priority="286">
      <formula>$E$37 &gt; 0</formula>
    </cfRule>
    <cfRule type="expression" dxfId="4334" priority="287">
      <formula>$E$37 = 0</formula>
    </cfRule>
    <cfRule type="expression" dxfId="4333" priority="288">
      <formula>$E$37 &lt; 0</formula>
    </cfRule>
  </conditionalFormatting>
  <conditionalFormatting sqref="G15:I16 H37:I37">
    <cfRule type="expression" dxfId="4332" priority="283">
      <formula>$H$37 &gt; 0</formula>
    </cfRule>
    <cfRule type="expression" dxfId="4331" priority="284">
      <formula>$H$37 = 0</formula>
    </cfRule>
    <cfRule type="expression" dxfId="4330" priority="285">
      <formula>$H$37 &lt; 0</formula>
    </cfRule>
  </conditionalFormatting>
  <conditionalFormatting sqref="J15:L16 K37:L37">
    <cfRule type="expression" dxfId="4329" priority="280">
      <formula>$K$37 &gt; 0</formula>
    </cfRule>
    <cfRule type="expression" dxfId="4328" priority="281">
      <formula>$K$37 = 0</formula>
    </cfRule>
    <cfRule type="expression" dxfId="4327" priority="282">
      <formula>$K$37 &lt; 0</formula>
    </cfRule>
  </conditionalFormatting>
  <conditionalFormatting sqref="M15:O16 N37:O37">
    <cfRule type="expression" dxfId="4326" priority="277">
      <formula>$N$37 &gt; 0</formula>
    </cfRule>
    <cfRule type="expression" dxfId="4325" priority="278">
      <formula>$N$37 = 0</formula>
    </cfRule>
    <cfRule type="expression" dxfId="4324" priority="279">
      <formula>$N$37 &lt; 0</formula>
    </cfRule>
  </conditionalFormatting>
  <conditionalFormatting sqref="A44:C63 M44:O63">
    <cfRule type="expression" dxfId="4323" priority="265">
      <formula>AND($N44 &gt; 0, ISNUMBER($N44))</formula>
    </cfRule>
    <cfRule type="expression" dxfId="4322" priority="266">
      <formula>AND($N44 = 0 * ISNUMBER($N44))</formula>
    </cfRule>
    <cfRule type="expression" dxfId="4321" priority="267">
      <formula>AND($N44 &lt; 0, ISNUMBER($N44))</formula>
    </cfRule>
  </conditionalFormatting>
  <conditionalFormatting sqref="A44:F63">
    <cfRule type="expression" dxfId="4320" priority="274">
      <formula>AND($E44 &gt; 0, ISNUMBER($E44))</formula>
    </cfRule>
    <cfRule type="expression" dxfId="4319" priority="275">
      <formula>AND($E44 = 0 * ISNUMBER($E44))</formula>
    </cfRule>
    <cfRule type="expression" dxfId="4318" priority="276">
      <formula>AND($E44 &lt; 0, ISNUMBER($E44))</formula>
    </cfRule>
  </conditionalFormatting>
  <conditionalFormatting sqref="A44:C63 G44:I63">
    <cfRule type="expression" dxfId="4317" priority="271">
      <formula>AND($H44 &gt; 0, ISNUMBER($H44))</formula>
    </cfRule>
    <cfRule type="expression" dxfId="4316" priority="272">
      <formula>AND($H44 = 0 * ISNUMBER($H44))</formula>
    </cfRule>
    <cfRule type="expression" dxfId="4315" priority="273">
      <formula>AND($H44 &lt; 0, ISNUMBER($H44))</formula>
    </cfRule>
  </conditionalFormatting>
  <conditionalFormatting sqref="A44:C63 J44:L63">
    <cfRule type="expression" dxfId="4314" priority="268">
      <formula>AND($K44 &gt; 0, ISNUMBER($K44))</formula>
    </cfRule>
    <cfRule type="expression" dxfId="4313" priority="269">
      <formula>AND($K44 = 0 * ISNUMBER($K44))</formula>
    </cfRule>
    <cfRule type="expression" dxfId="4312" priority="270">
      <formula>AND($K44 &lt; 0, ISNUMBER($K44))</formula>
    </cfRule>
  </conditionalFormatting>
  <conditionalFormatting sqref="D42:F43 E64:F64">
    <cfRule type="expression" dxfId="4311" priority="262">
      <formula>$E$64 &gt; 0</formula>
    </cfRule>
    <cfRule type="expression" dxfId="4310" priority="263">
      <formula>$E$64 = 0</formula>
    </cfRule>
    <cfRule type="expression" dxfId="4309" priority="264">
      <formula>$E$64 &lt; 0</formula>
    </cfRule>
  </conditionalFormatting>
  <conditionalFormatting sqref="G42:I43 H64:I64">
    <cfRule type="expression" dxfId="4308" priority="259">
      <formula>$H$64 &gt; 0</formula>
    </cfRule>
    <cfRule type="expression" dxfId="4307" priority="260">
      <formula>$H$64 = 0</formula>
    </cfRule>
    <cfRule type="expression" dxfId="4306" priority="261">
      <formula>$H$64 &lt; 0</formula>
    </cfRule>
  </conditionalFormatting>
  <conditionalFormatting sqref="J42:L43 K64:L64">
    <cfRule type="expression" dxfId="4305" priority="256">
      <formula>$K$64 &gt; 0</formula>
    </cfRule>
    <cfRule type="expression" dxfId="4304" priority="257">
      <formula>$K$64 = 0</formula>
    </cfRule>
    <cfRule type="expression" dxfId="4303" priority="258">
      <formula>$K$64 &lt; 0</formula>
    </cfRule>
  </conditionalFormatting>
  <conditionalFormatting sqref="M42:O43 N64:O64">
    <cfRule type="expression" dxfId="4302" priority="253">
      <formula>$N$64 &gt; 0</formula>
    </cfRule>
    <cfRule type="expression" dxfId="4301" priority="254">
      <formula>$N$64 = 0</formula>
    </cfRule>
    <cfRule type="expression" dxfId="4300" priority="255">
      <formula>$N$64 &lt; 0</formula>
    </cfRule>
  </conditionalFormatting>
  <conditionalFormatting sqref="A71:C90 M71:O90">
    <cfRule type="expression" dxfId="4299" priority="109">
      <formula>AND($N71 &gt; 0, ISNUMBER($N71))</formula>
    </cfRule>
    <cfRule type="expression" dxfId="4298" priority="110">
      <formula>AND($N71 = 0 * ISNUMBER($N71))</formula>
    </cfRule>
    <cfRule type="expression" dxfId="4297" priority="111">
      <formula>AND($N71 &lt; 0, ISNUMBER($N71))</formula>
    </cfRule>
  </conditionalFormatting>
  <conditionalFormatting sqref="A71:F90">
    <cfRule type="expression" dxfId="4296" priority="118">
      <formula>AND($E71 &gt; 0, ISNUMBER($E71))</formula>
    </cfRule>
    <cfRule type="expression" dxfId="4295" priority="119">
      <formula>AND($E71 = 0 * ISNUMBER($E71))</formula>
    </cfRule>
    <cfRule type="expression" dxfId="4294" priority="120">
      <formula>AND($E71 &lt; 0, ISNUMBER($E71))</formula>
    </cfRule>
  </conditionalFormatting>
  <conditionalFormatting sqref="A71:C90 G71:I90">
    <cfRule type="expression" dxfId="4293" priority="115">
      <formula>AND($H71 &gt; 0, ISNUMBER($H71))</formula>
    </cfRule>
    <cfRule type="expression" dxfId="4292" priority="116">
      <formula>AND($H71 = 0 * ISNUMBER($H71))</formula>
    </cfRule>
    <cfRule type="expression" dxfId="4291" priority="117">
      <formula>AND($H71 &lt; 0, ISNUMBER($H71))</formula>
    </cfRule>
  </conditionalFormatting>
  <conditionalFormatting sqref="A71:C90 J71:L90">
    <cfRule type="expression" dxfId="4290" priority="112">
      <formula>AND($K71 &gt; 0, ISNUMBER($K71))</formula>
    </cfRule>
    <cfRule type="expression" dxfId="4289" priority="113">
      <formula>AND($K71 = 0 * ISNUMBER($K71))</formula>
    </cfRule>
    <cfRule type="expression" dxfId="4288" priority="114">
      <formula>AND($K71 &lt; 0, ISNUMBER($K71))</formula>
    </cfRule>
  </conditionalFormatting>
  <conditionalFormatting sqref="D69:F70 E91:F91">
    <cfRule type="expression" dxfId="4287" priority="106">
      <formula>$E$91 &gt; 0</formula>
    </cfRule>
    <cfRule type="expression" dxfId="4286" priority="107">
      <formula>$E$91 = 0</formula>
    </cfRule>
    <cfRule type="expression" dxfId="4285" priority="108">
      <formula>$E$91 &lt; 0</formula>
    </cfRule>
  </conditionalFormatting>
  <conditionalFormatting sqref="G69:I70 H91:I91">
    <cfRule type="expression" dxfId="4284" priority="103">
      <formula>$H$91 &gt; 0</formula>
    </cfRule>
    <cfRule type="expression" dxfId="4283" priority="104">
      <formula>$H$91 = 0</formula>
    </cfRule>
    <cfRule type="expression" dxfId="4282" priority="105">
      <formula>$H$91 &lt; 0</formula>
    </cfRule>
  </conditionalFormatting>
  <conditionalFormatting sqref="J69:L70 K91:L91">
    <cfRule type="expression" dxfId="4281" priority="100">
      <formula>$K$91 &gt; 0</formula>
    </cfRule>
    <cfRule type="expression" dxfId="4280" priority="101">
      <formula>$K$91 = 0</formula>
    </cfRule>
    <cfRule type="expression" dxfId="4279" priority="102">
      <formula>$K$91 &lt; 0</formula>
    </cfRule>
  </conditionalFormatting>
  <conditionalFormatting sqref="M69:O70 N91:O91">
    <cfRule type="expression" dxfId="4278" priority="97">
      <formula>$N$91 &gt; 0</formula>
    </cfRule>
    <cfRule type="expression" dxfId="4277" priority="98">
      <formula>$N$91 = 0</formula>
    </cfRule>
    <cfRule type="expression" dxfId="4276" priority="99">
      <formula>$N$91 &lt; 0</formula>
    </cfRule>
  </conditionalFormatting>
  <conditionalFormatting sqref="A98:C117 M98:O117">
    <cfRule type="expression" dxfId="4275" priority="85">
      <formula>AND($N98 &gt; 0, ISNUMBER($N98))</formula>
    </cfRule>
    <cfRule type="expression" dxfId="4274" priority="86">
      <formula>AND($N98 = 0 * ISNUMBER($N98))</formula>
    </cfRule>
    <cfRule type="expression" dxfId="4273" priority="87">
      <formula>AND($N98 &lt; 0, ISNUMBER($N98))</formula>
    </cfRule>
  </conditionalFormatting>
  <conditionalFormatting sqref="A98:F117">
    <cfRule type="expression" dxfId="4272" priority="94">
      <formula>AND($E98 &gt; 0, ISNUMBER($E98))</formula>
    </cfRule>
    <cfRule type="expression" dxfId="4271" priority="95">
      <formula>AND($E98 = 0 * ISNUMBER($E98))</formula>
    </cfRule>
    <cfRule type="expression" dxfId="4270" priority="96">
      <formula>AND($E98 &lt; 0, ISNUMBER($E98))</formula>
    </cfRule>
  </conditionalFormatting>
  <conditionalFormatting sqref="A98:C117 G98:I117">
    <cfRule type="expression" dxfId="4269" priority="91">
      <formula>AND($H98 &gt; 0, ISNUMBER($H98))</formula>
    </cfRule>
    <cfRule type="expression" dxfId="4268" priority="92">
      <formula>AND($H98 = 0 * ISNUMBER($H98))</formula>
    </cfRule>
    <cfRule type="expression" dxfId="4267" priority="93">
      <formula>AND($H98 &lt; 0, ISNUMBER($H98))</formula>
    </cfRule>
  </conditionalFormatting>
  <conditionalFormatting sqref="A98:C117 J98:L117">
    <cfRule type="expression" dxfId="4266" priority="88">
      <formula>AND($K98 &gt; 0, ISNUMBER($K98))</formula>
    </cfRule>
    <cfRule type="expression" dxfId="4265" priority="89">
      <formula>AND($K98 = 0 * ISNUMBER($K98))</formula>
    </cfRule>
    <cfRule type="expression" dxfId="4264" priority="90">
      <formula>AND($K98 &lt; 0, ISNUMBER($K98))</formula>
    </cfRule>
  </conditionalFormatting>
  <conditionalFormatting sqref="D96:F97 E118:F118">
    <cfRule type="expression" dxfId="4263" priority="82">
      <formula>$E$118 &gt; 0</formula>
    </cfRule>
    <cfRule type="expression" dxfId="4262" priority="83">
      <formula>$E$118 = 0</formula>
    </cfRule>
    <cfRule type="expression" dxfId="4261" priority="84">
      <formula>$E$118 &lt; 0</formula>
    </cfRule>
  </conditionalFormatting>
  <conditionalFormatting sqref="G96:I97 H118:I118">
    <cfRule type="expression" dxfId="4260" priority="79">
      <formula>$H$118 &gt; 0</formula>
    </cfRule>
    <cfRule type="expression" dxfId="4259" priority="80">
      <formula>$H$118 = 0</formula>
    </cfRule>
    <cfRule type="expression" dxfId="4258" priority="81">
      <formula>$H$118 &lt; 0</formula>
    </cfRule>
  </conditionalFormatting>
  <conditionalFormatting sqref="J96:L97 K118:L118">
    <cfRule type="expression" dxfId="4257" priority="76">
      <formula>$K$118 &gt; 0</formula>
    </cfRule>
    <cfRule type="expression" dxfId="4256" priority="77">
      <formula>$K$118 = 0</formula>
    </cfRule>
    <cfRule type="expression" dxfId="4255" priority="78">
      <formula>$K$118 &lt; 0</formula>
    </cfRule>
  </conditionalFormatting>
  <conditionalFormatting sqref="M96:O97 N118:O118">
    <cfRule type="expression" dxfId="4254" priority="73">
      <formula>$N$118 &gt; 0</formula>
    </cfRule>
    <cfRule type="expression" dxfId="4253" priority="74">
      <formula>$N$118 = 0</formula>
    </cfRule>
    <cfRule type="expression" dxfId="4252" priority="75">
      <formula>$N$118 &lt; 0</formula>
    </cfRule>
  </conditionalFormatting>
  <conditionalFormatting sqref="A125:C144 M125:O144">
    <cfRule type="expression" dxfId="4251" priority="61">
      <formula>AND($N125 &gt; 0, ISNUMBER($N125))</formula>
    </cfRule>
    <cfRule type="expression" dxfId="4250" priority="62">
      <formula>AND($N125 = 0 * ISNUMBER($N125))</formula>
    </cfRule>
    <cfRule type="expression" dxfId="4249" priority="63">
      <formula>AND($N125 &lt; 0, ISNUMBER($N125))</formula>
    </cfRule>
  </conditionalFormatting>
  <conditionalFormatting sqref="A125:F144">
    <cfRule type="expression" dxfId="4248" priority="70">
      <formula>AND($E125 &gt; 0, ISNUMBER($E125))</formula>
    </cfRule>
    <cfRule type="expression" dxfId="4247" priority="71">
      <formula>AND($E125 = 0 * ISNUMBER($E125))</formula>
    </cfRule>
    <cfRule type="expression" dxfId="4246" priority="72">
      <formula>AND($E125 &lt; 0, ISNUMBER($E125))</formula>
    </cfRule>
  </conditionalFormatting>
  <conditionalFormatting sqref="A125:C144 G125:I144">
    <cfRule type="expression" dxfId="4245" priority="67">
      <formula>AND($H125 &gt; 0, ISNUMBER($H125))</formula>
    </cfRule>
    <cfRule type="expression" dxfId="4244" priority="68">
      <formula>AND($H125 = 0 * ISNUMBER($H125))</formula>
    </cfRule>
    <cfRule type="expression" dxfId="4243" priority="69">
      <formula>AND($H125 &lt; 0, ISNUMBER($H125))</formula>
    </cfRule>
  </conditionalFormatting>
  <conditionalFormatting sqref="A125:C144 J125:L144">
    <cfRule type="expression" dxfId="4242" priority="64">
      <formula>AND($K125 &gt; 0, ISNUMBER($K125))</formula>
    </cfRule>
    <cfRule type="expression" dxfId="4241" priority="65">
      <formula>AND($K125 = 0 * ISNUMBER($K125))</formula>
    </cfRule>
    <cfRule type="expression" dxfId="4240" priority="66">
      <formula>AND($K125 &lt; 0, ISNUMBER($K125))</formula>
    </cfRule>
  </conditionalFormatting>
  <conditionalFormatting sqref="D123:F124 E145:F145">
    <cfRule type="expression" dxfId="4239" priority="58">
      <formula>$E$145 &gt; 0</formula>
    </cfRule>
    <cfRule type="expression" dxfId="4238" priority="59">
      <formula>$E$145 = 0</formula>
    </cfRule>
    <cfRule type="expression" dxfId="4237" priority="60">
      <formula>$E$145 &lt; 0</formula>
    </cfRule>
  </conditionalFormatting>
  <conditionalFormatting sqref="G123:I124 H145:I145">
    <cfRule type="expression" dxfId="4236" priority="55">
      <formula>$H$145 &gt; 0</formula>
    </cfRule>
    <cfRule type="expression" dxfId="4235" priority="56">
      <formula>$H$145 = 0</formula>
    </cfRule>
    <cfRule type="expression" dxfId="4234" priority="57">
      <formula>$H$145 &lt; 0</formula>
    </cfRule>
  </conditionalFormatting>
  <conditionalFormatting sqref="J123:L124 K145:L145">
    <cfRule type="expression" dxfId="4233" priority="52">
      <formula>$K$145 &gt; 0</formula>
    </cfRule>
    <cfRule type="expression" dxfId="4232" priority="53">
      <formula>$K$145 = 0</formula>
    </cfRule>
    <cfRule type="expression" dxfId="4231" priority="54">
      <formula>$K$145 &lt; 0</formula>
    </cfRule>
  </conditionalFormatting>
  <conditionalFormatting sqref="M123:O124 N145:O145">
    <cfRule type="expression" dxfId="4230" priority="49">
      <formula>$N$145 &gt; 0</formula>
    </cfRule>
    <cfRule type="expression" dxfId="4229" priority="50">
      <formula>$N$145 = 0</formula>
    </cfRule>
    <cfRule type="expression" dxfId="4228" priority="51">
      <formula>$N$145 &lt; 0</formula>
    </cfRule>
  </conditionalFormatting>
  <conditionalFormatting sqref="A152:C171 M152:O171">
    <cfRule type="expression" dxfId="4227" priority="37">
      <formula>AND($N152 &gt; 0, ISNUMBER($N152))</formula>
    </cfRule>
    <cfRule type="expression" dxfId="4226" priority="38">
      <formula>AND($N152 = 0 * ISNUMBER($N152))</formula>
    </cfRule>
    <cfRule type="expression" dxfId="4225" priority="39">
      <formula>AND($N152 &lt; 0, ISNUMBER($N152))</formula>
    </cfRule>
  </conditionalFormatting>
  <conditionalFormatting sqref="A152:F171">
    <cfRule type="expression" dxfId="4224" priority="46">
      <formula>AND($E152 &gt; 0, ISNUMBER($E152))</formula>
    </cfRule>
    <cfRule type="expression" dxfId="4223" priority="47">
      <formula>AND($E152 = 0 * ISNUMBER($E152))</formula>
    </cfRule>
    <cfRule type="expression" dxfId="4222" priority="48">
      <formula>AND($E152 &lt; 0, ISNUMBER($E152))</formula>
    </cfRule>
  </conditionalFormatting>
  <conditionalFormatting sqref="A152:C171 G152:I171">
    <cfRule type="expression" dxfId="4221" priority="43">
      <formula>AND($H152 &gt; 0, ISNUMBER($H152))</formula>
    </cfRule>
    <cfRule type="expression" dxfId="4220" priority="44">
      <formula>AND($H152 = 0 * ISNUMBER($H152))</formula>
    </cfRule>
    <cfRule type="expression" dxfId="4219" priority="45">
      <formula>AND($H152 &lt; 0, ISNUMBER($H152))</formula>
    </cfRule>
  </conditionalFormatting>
  <conditionalFormatting sqref="A152:C171 J152:L171">
    <cfRule type="expression" dxfId="4218" priority="40">
      <formula>AND($K152 &gt; 0, ISNUMBER($K152))</formula>
    </cfRule>
    <cfRule type="expression" dxfId="4217" priority="41">
      <formula>AND($K152 = 0 * ISNUMBER($K152))</formula>
    </cfRule>
    <cfRule type="expression" dxfId="4216" priority="42">
      <formula>AND($K152 &lt; 0, ISNUMBER($K152))</formula>
    </cfRule>
  </conditionalFormatting>
  <conditionalFormatting sqref="D150:F151 E172:F172">
    <cfRule type="expression" dxfId="4215" priority="34">
      <formula>$E$172 &gt; 0</formula>
    </cfRule>
    <cfRule type="expression" dxfId="4214" priority="35">
      <formula>$E$172 = 0</formula>
    </cfRule>
    <cfRule type="expression" dxfId="4213" priority="36">
      <formula>$E$172 &lt; 0</formula>
    </cfRule>
  </conditionalFormatting>
  <conditionalFormatting sqref="G150:I151 H172:I172">
    <cfRule type="expression" dxfId="4212" priority="31">
      <formula>$H$172 &gt; 0</formula>
    </cfRule>
    <cfRule type="expression" dxfId="4211" priority="32">
      <formula>$H$172 = 0</formula>
    </cfRule>
    <cfRule type="expression" dxfId="4210" priority="33">
      <formula>$H$172 &lt; 0</formula>
    </cfRule>
  </conditionalFormatting>
  <conditionalFormatting sqref="J150:L151 K172:L172">
    <cfRule type="expression" dxfId="4209" priority="28">
      <formula>$K$172 &gt; 0</formula>
    </cfRule>
    <cfRule type="expression" dxfId="4208" priority="29">
      <formula>$K$172 = 0</formula>
    </cfRule>
    <cfRule type="expression" dxfId="4207" priority="30">
      <formula>$K$172 &lt; 0</formula>
    </cfRule>
  </conditionalFormatting>
  <conditionalFormatting sqref="M150:O151 N172:O172">
    <cfRule type="expression" dxfId="4206" priority="25">
      <formula>$N$172 &gt; 0</formula>
    </cfRule>
    <cfRule type="expression" dxfId="4205" priority="26">
      <formula>$N$172 = 0</formula>
    </cfRule>
    <cfRule type="expression" dxfId="4204" priority="27">
      <formula>$N$172 &lt; 0</formula>
    </cfRule>
  </conditionalFormatting>
  <conditionalFormatting sqref="A179:C198 M179:O198">
    <cfRule type="expression" dxfId="4203" priority="13">
      <formula>AND($N179 &gt; 0, ISNUMBER($N179))</formula>
    </cfRule>
    <cfRule type="expression" dxfId="4202" priority="14">
      <formula>AND($N179 = 0 * ISNUMBER($N179))</formula>
    </cfRule>
    <cfRule type="expression" dxfId="4201" priority="15">
      <formula>AND($N179 &lt; 0, ISNUMBER($N179))</formula>
    </cfRule>
  </conditionalFormatting>
  <conditionalFormatting sqref="A179:F198">
    <cfRule type="expression" dxfId="4200" priority="22">
      <formula>AND($E179 &gt; 0, ISNUMBER($E179))</formula>
    </cfRule>
    <cfRule type="expression" dxfId="4199" priority="23">
      <formula>AND($E179 = 0 * ISNUMBER($E179))</formula>
    </cfRule>
    <cfRule type="expression" dxfId="4198" priority="24">
      <formula>AND($E179 &lt; 0, ISNUMBER($E179))</formula>
    </cfRule>
  </conditionalFormatting>
  <conditionalFormatting sqref="A179:C198 G179:I198">
    <cfRule type="expression" dxfId="4197" priority="19">
      <formula>AND($H179 &gt; 0, ISNUMBER($H179))</formula>
    </cfRule>
    <cfRule type="expression" dxfId="4196" priority="20">
      <formula>AND($H179 = 0 * ISNUMBER($H179))</formula>
    </cfRule>
    <cfRule type="expression" dxfId="4195" priority="21">
      <formula>AND($H179 &lt; 0, ISNUMBER($H179))</formula>
    </cfRule>
  </conditionalFormatting>
  <conditionalFormatting sqref="A179:C198 J179:L198">
    <cfRule type="expression" dxfId="4194" priority="16">
      <formula>AND($K179 &gt; 0, ISNUMBER($K179))</formula>
    </cfRule>
    <cfRule type="expression" dxfId="4193" priority="17">
      <formula>AND($K179 = 0 * ISNUMBER($K179))</formula>
    </cfRule>
    <cfRule type="expression" dxfId="4192" priority="18">
      <formula>AND($K179 &lt; 0, ISNUMBER($K179))</formula>
    </cfRule>
  </conditionalFormatting>
  <conditionalFormatting sqref="D177:F178 E199:F199">
    <cfRule type="expression" dxfId="4191" priority="10">
      <formula>$E$199 &gt; 0</formula>
    </cfRule>
    <cfRule type="expression" dxfId="4190" priority="11">
      <formula>$E$199 = 0</formula>
    </cfRule>
    <cfRule type="expression" dxfId="4189" priority="12">
      <formula>$E$199 &lt; 0</formula>
    </cfRule>
  </conditionalFormatting>
  <conditionalFormatting sqref="G177:I178 H199:I199">
    <cfRule type="expression" dxfId="4188" priority="7">
      <formula>$H$199 &gt; 0</formula>
    </cfRule>
    <cfRule type="expression" dxfId="4187" priority="8">
      <formula>$H$199 = 0</formula>
    </cfRule>
    <cfRule type="expression" dxfId="4186" priority="9">
      <formula>$H$199 &lt; 0</formula>
    </cfRule>
  </conditionalFormatting>
  <conditionalFormatting sqref="J177:L178 K199:L199">
    <cfRule type="expression" dxfId="4185" priority="4">
      <formula>$K$199 &gt; 0</formula>
    </cfRule>
    <cfRule type="expression" dxfId="4184" priority="5">
      <formula>$K$199 = 0</formula>
    </cfRule>
    <cfRule type="expression" dxfId="4183" priority="6">
      <formula>$K$199 &lt; 0</formula>
    </cfRule>
  </conditionalFormatting>
  <conditionalFormatting sqref="M177:O178 N199:O199">
    <cfRule type="expression" dxfId="4182" priority="1">
      <formula>$N$199 &gt; 0</formula>
    </cfRule>
    <cfRule type="expression" dxfId="4181" priority="2">
      <formula>$N$199 = 0</formula>
    </cfRule>
    <cfRule type="expression" dxfId="41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228</v>
      </c>
      <c r="B2" s="11" t="s">
        <v>229</v>
      </c>
      <c r="C2" s="95">
        <v>66.8</v>
      </c>
      <c r="D2" s="92">
        <v>4.2121684899999998E-2</v>
      </c>
      <c r="E2" s="93">
        <v>1066955928.2590982</v>
      </c>
      <c r="F2" s="35"/>
      <c r="G2" s="54"/>
      <c r="H2" s="35"/>
      <c r="I2" s="35"/>
    </row>
    <row r="3" spans="1:18" ht="17.25" thickBot="1">
      <c r="A3" s="40" t="s">
        <v>157</v>
      </c>
      <c r="B3" s="11" t="s">
        <v>158</v>
      </c>
      <c r="C3" s="95">
        <v>3755</v>
      </c>
      <c r="D3" s="92">
        <v>-1.0540184500000001E-2</v>
      </c>
      <c r="E3" s="93">
        <v>2896553.50982096</v>
      </c>
      <c r="F3" s="35"/>
      <c r="G3" s="314" t="s">
        <v>285</v>
      </c>
      <c r="H3" s="326" t="s">
        <v>363</v>
      </c>
      <c r="I3" s="326"/>
      <c r="K3" s="270" t="s">
        <v>34</v>
      </c>
      <c r="L3" s="271"/>
      <c r="M3" s="271"/>
      <c r="N3" s="272"/>
      <c r="O3" s="270" t="s">
        <v>287</v>
      </c>
      <c r="P3" s="271"/>
      <c r="Q3" s="271"/>
      <c r="R3" s="272"/>
    </row>
    <row r="4" spans="1:18" ht="17.25" thickBot="1">
      <c r="A4" s="40" t="s">
        <v>290</v>
      </c>
      <c r="B4" s="11" t="s">
        <v>291</v>
      </c>
      <c r="C4" s="95">
        <v>209</v>
      </c>
      <c r="D4" s="92">
        <v>-1.87793427E-2</v>
      </c>
      <c r="E4" s="93">
        <v>6054899538.0348644</v>
      </c>
      <c r="F4" s="35"/>
      <c r="G4" s="315"/>
      <c r="H4" s="327"/>
      <c r="I4" s="327"/>
      <c r="K4" s="307" t="s">
        <v>55</v>
      </c>
      <c r="L4" s="323">
        <f ca="1">NOW()</f>
        <v>44369.914132523147</v>
      </c>
      <c r="M4" s="324"/>
      <c r="N4" s="325"/>
      <c r="O4" s="322" t="s">
        <v>55</v>
      </c>
      <c r="P4" s="323">
        <f ca="1">NOW()</f>
        <v>44369.914132523147</v>
      </c>
      <c r="Q4" s="324"/>
      <c r="R4" s="325"/>
    </row>
    <row r="5" spans="1:18" ht="17.25" thickBot="1">
      <c r="A5" s="40" t="s">
        <v>95</v>
      </c>
      <c r="B5" s="11" t="s">
        <v>96</v>
      </c>
      <c r="C5" s="95">
        <v>2150000</v>
      </c>
      <c r="D5" s="92">
        <v>-3.7169726799999997E-2</v>
      </c>
      <c r="E5" s="93">
        <v>186335.51903952</v>
      </c>
      <c r="F5" s="35"/>
      <c r="K5" s="315"/>
      <c r="L5" s="36" t="s">
        <v>58</v>
      </c>
      <c r="M5" s="73" t="s">
        <v>59</v>
      </c>
      <c r="N5" s="69" t="s">
        <v>289</v>
      </c>
      <c r="O5" s="315"/>
      <c r="P5" s="36" t="s">
        <v>58</v>
      </c>
      <c r="Q5" s="73" t="s">
        <v>59</v>
      </c>
      <c r="R5" s="69" t="s">
        <v>289</v>
      </c>
    </row>
    <row r="6" spans="1:18" ht="17.25" thickBot="1">
      <c r="A6" s="40" t="s">
        <v>48</v>
      </c>
      <c r="B6" s="11" t="s">
        <v>49</v>
      </c>
      <c r="C6" s="95">
        <v>35499000</v>
      </c>
      <c r="D6" s="92">
        <v>-5.0651191399999997E-2</v>
      </c>
      <c r="E6" s="93">
        <v>14873.016979599999</v>
      </c>
      <c r="F6" s="35"/>
      <c r="G6" s="270" t="s">
        <v>52</v>
      </c>
      <c r="H6" s="271"/>
      <c r="I6" s="272"/>
      <c r="K6" s="55" t="str">
        <f ca="1">IFERROR(OFFSET(INDIRECT($H$3 &amp; "!A17"), 0, 0), "")</f>
        <v>앵커</v>
      </c>
      <c r="L6" s="38">
        <f t="shared" ref="L6:L24" ca="1" si="0">_xlfn.IFNA(VLOOKUP(K6, $B$2:$E$200, 2, FALSE), "")</f>
        <v>61.8</v>
      </c>
      <c r="M6" s="76">
        <f t="shared" ref="M6:M25" ca="1" si="1">_xlfn.IFNA(VLOOKUP(K6, $B$2:$E$200, 3, FALSE), "")</f>
        <v>-7.48502994E-2</v>
      </c>
      <c r="N6" s="85">
        <f ca="1">_xlfn.IFNA(VLOOKUP(K6, $B$2:$E$200, 4, FALSE), "")</f>
        <v>45745084.705863737</v>
      </c>
      <c r="O6" s="46" t="str">
        <f>INDEX($A$2:$D$200, MATCH(LARGE($D$2:$D$200, 1), $D$2:$D$200, 0), 2)</f>
        <v>센티넬프로토콜</v>
      </c>
      <c r="P6" s="38">
        <f t="shared" ref="P6:P25" si="2">_xlfn.IFNA(VLOOKUP(O6, $B$2:$D$200, 2, FALSE), "")</f>
        <v>66.8</v>
      </c>
      <c r="Q6" s="76">
        <f t="shared" ref="Q6:Q25" si="3">_xlfn.IFNA(VLOOKUP(O6, $B$2:$D$200, 3, FALSE), "")</f>
        <v>4.2121684899999998E-2</v>
      </c>
      <c r="R6" s="85">
        <f>_xlfn.IFNA(VLOOKUP(O6, $B$2:$E$200, 4, FALSE), "")</f>
        <v>1066955928.2590982</v>
      </c>
    </row>
    <row r="7" spans="1:18">
      <c r="A7" s="40" t="s">
        <v>174</v>
      </c>
      <c r="B7" s="11" t="s">
        <v>175</v>
      </c>
      <c r="C7" s="95">
        <v>659</v>
      </c>
      <c r="D7" s="92">
        <v>-5.1798561200000003E-2</v>
      </c>
      <c r="E7" s="93">
        <v>7616548.9297612896</v>
      </c>
      <c r="F7" s="35"/>
      <c r="G7" s="298" t="s">
        <v>36</v>
      </c>
      <c r="H7" s="299"/>
      <c r="I7" s="300"/>
      <c r="K7" s="56" t="str">
        <f ca="1">IFERROR(OFFSET(INDIRECT($H$3 &amp; "!A17"), 1, 0), "")</f>
        <v>피르마체인</v>
      </c>
      <c r="L7" s="39">
        <f t="shared" ca="1" si="0"/>
        <v>43.6</v>
      </c>
      <c r="M7" s="77">
        <f t="shared" ca="1" si="1"/>
        <v>-0.21723518850000001</v>
      </c>
      <c r="N7" s="86">
        <f t="shared" ref="N7:N25" ca="1" si="4">_xlfn.IFNA(VLOOKUP(K7, $B$2:$E$200, 4, FALSE), "")</f>
        <v>86449753.915278822</v>
      </c>
      <c r="O7" s="47" t="str">
        <f>INDEX($A$2:$D$200, MATCH(LARGE($D$2:$D$200, 2), $D$2:$D$200, 0), 2)</f>
        <v>엑시인피니티</v>
      </c>
      <c r="P7" s="39">
        <f t="shared" si="2"/>
        <v>3755</v>
      </c>
      <c r="Q7" s="77">
        <f t="shared" si="3"/>
        <v>-1.0540184500000001E-2</v>
      </c>
      <c r="R7" s="86">
        <f t="shared" ref="R7:R25" si="5">_xlfn.IFNA(VLOOKUP(O7, $B$2:$E$200, 4, FALSE), "")</f>
        <v>2896553.50982096</v>
      </c>
    </row>
    <row r="8" spans="1:18" ht="17.25" thickBot="1">
      <c r="A8" s="40" t="s">
        <v>119</v>
      </c>
      <c r="B8" s="11" t="s">
        <v>120</v>
      </c>
      <c r="C8" s="95">
        <v>100</v>
      </c>
      <c r="D8" s="92">
        <v>-5.6603773599999997E-2</v>
      </c>
      <c r="E8" s="93">
        <v>51305560.351605661</v>
      </c>
      <c r="F8" s="35"/>
      <c r="G8" s="291"/>
      <c r="H8" s="292"/>
      <c r="I8" s="293"/>
      <c r="K8" s="56" t="str">
        <f ca="1">IFERROR(OFFSET(INDIRECT($H$3 &amp; "!A17"), 2, 0), "")</f>
        <v>센티넬프로토콜</v>
      </c>
      <c r="L8" s="39">
        <f t="shared" ca="1" si="0"/>
        <v>66.8</v>
      </c>
      <c r="M8" s="77">
        <f t="shared" ca="1" si="1"/>
        <v>4.2121684899999998E-2</v>
      </c>
      <c r="N8" s="86">
        <f t="shared" ca="1" si="4"/>
        <v>1066955928.2590982</v>
      </c>
      <c r="O8" s="47" t="str">
        <f>INDEX($A$2:$D$200, MATCH(LARGE($D$2:$D$200, 3), $D$2:$D$200, 0), 2)</f>
        <v>도지코인</v>
      </c>
      <c r="P8" s="39">
        <f t="shared" si="2"/>
        <v>209</v>
      </c>
      <c r="Q8" s="77">
        <f t="shared" si="3"/>
        <v>-1.87793427E-2</v>
      </c>
      <c r="R8" s="86">
        <f t="shared" si="5"/>
        <v>6054899538.0348644</v>
      </c>
    </row>
    <row r="9" spans="1:18" ht="17.25" thickBot="1">
      <c r="A9" s="40" t="s">
        <v>99</v>
      </c>
      <c r="B9" s="11" t="s">
        <v>100</v>
      </c>
      <c r="C9" s="95">
        <v>2.2599999999999998</v>
      </c>
      <c r="D9" s="92">
        <v>-7.3770491800000004E-2</v>
      </c>
      <c r="E9" s="93">
        <v>38991642637.138069</v>
      </c>
      <c r="F9" s="35"/>
      <c r="G9" s="9" t="s">
        <v>38</v>
      </c>
      <c r="H9" s="271" t="s">
        <v>37</v>
      </c>
      <c r="I9" s="272"/>
      <c r="K9" s="56" t="str">
        <f ca="1">IFERROR(OFFSET(INDIRECT($H$3 &amp; "!A17"), 3, 0), "")</f>
        <v>트론</v>
      </c>
      <c r="L9" s="39">
        <f t="shared" ca="1" si="0"/>
        <v>58.2</v>
      </c>
      <c r="M9" s="77">
        <f t="shared" ca="1" si="1"/>
        <v>-8.3464566899999995E-2</v>
      </c>
      <c r="N9" s="86">
        <f t="shared" ca="1" si="4"/>
        <v>259160630.85080922</v>
      </c>
      <c r="O9" s="47" t="str">
        <f>INDEX($A$2:$D$200, MATCH(LARGE($D$2:$D$200, 4), $D$2:$D$200, 0), 2)</f>
        <v>이더리움</v>
      </c>
      <c r="P9" s="39">
        <f t="shared" si="2"/>
        <v>2150000</v>
      </c>
      <c r="Q9" s="77">
        <f t="shared" si="3"/>
        <v>-3.7169726799999997E-2</v>
      </c>
      <c r="R9" s="86">
        <f t="shared" si="5"/>
        <v>186335.51903952</v>
      </c>
    </row>
    <row r="10" spans="1:18">
      <c r="A10" s="40" t="s">
        <v>147</v>
      </c>
      <c r="B10" s="11" t="s">
        <v>148</v>
      </c>
      <c r="C10" s="95">
        <v>61.8</v>
      </c>
      <c r="D10" s="92">
        <v>-7.48502994E-2</v>
      </c>
      <c r="E10" s="93">
        <v>45745084.705863737</v>
      </c>
      <c r="F10" s="35"/>
      <c r="G10" s="316">
        <f>_xlfn.IFNA(VLOOKUP(G7, $B$2:$D$200, 3, FALSE), "-")</f>
        <v>-5.0651191399999997E-2</v>
      </c>
      <c r="H10" s="318">
        <f>_xlfn.IFNA(VLOOKUP(G7, $B$2:$D$200, 2, FALSE), "-")</f>
        <v>35499000</v>
      </c>
      <c r="I10" s="319"/>
      <c r="K10" s="58" t="str">
        <f ca="1">IFERROR(OFFSET(INDIRECT($H$3 &amp; "!A17"), 4, 0), "")</f>
        <v>스톰엑스</v>
      </c>
      <c r="L10" s="44">
        <f t="shared" ca="1" si="0"/>
        <v>13.5</v>
      </c>
      <c r="M10" s="78">
        <f t="shared" ca="1" si="1"/>
        <v>-0.1717791411</v>
      </c>
      <c r="N10" s="90">
        <f t="shared" ca="1" si="4"/>
        <v>235202003.84440586</v>
      </c>
      <c r="O10" s="47" t="str">
        <f>INDEX($A$2:$D$200, MATCH(LARGE($D$2:$D$200, 5), $D$2:$D$200, 0), 2)</f>
        <v>비트코인</v>
      </c>
      <c r="P10" s="39">
        <f t="shared" si="2"/>
        <v>35499000</v>
      </c>
      <c r="Q10" s="77">
        <f t="shared" si="3"/>
        <v>-5.0651191399999997E-2</v>
      </c>
      <c r="R10" s="90">
        <f t="shared" si="5"/>
        <v>14873.016979599999</v>
      </c>
    </row>
    <row r="11" spans="1:18" ht="17.25" thickBot="1">
      <c r="A11" s="40" t="s">
        <v>155</v>
      </c>
      <c r="B11" s="11" t="s">
        <v>156</v>
      </c>
      <c r="C11" s="95">
        <v>58.2</v>
      </c>
      <c r="D11" s="92">
        <v>-8.3464566899999995E-2</v>
      </c>
      <c r="E11" s="93">
        <v>259160630.85080922</v>
      </c>
      <c r="F11" s="35"/>
      <c r="G11" s="317"/>
      <c r="H11" s="320"/>
      <c r="I11" s="321"/>
      <c r="K11" s="56" t="str">
        <f ca="1">IFERROR(OFFSET(INDIRECT($H$3 &amp; "!A17"), 5, 0), "")</f>
        <v>메디블록</v>
      </c>
      <c r="L11" s="39">
        <f t="shared" ca="1" si="0"/>
        <v>23.6</v>
      </c>
      <c r="M11" s="77">
        <f t="shared" ca="1" si="1"/>
        <v>-0.22368421050000001</v>
      </c>
      <c r="N11" s="99">
        <f t="shared" ca="1" si="4"/>
        <v>676582064.63882411</v>
      </c>
      <c r="O11" s="49" t="str">
        <f>INDEX($A$2:$D$200, MATCH(LARGE($D$2:$D$200, 6), $D$2:$D$200, 0), 2)</f>
        <v>스택스</v>
      </c>
      <c r="P11" s="45">
        <f t="shared" si="2"/>
        <v>659</v>
      </c>
      <c r="Q11" s="80">
        <f t="shared" si="3"/>
        <v>-5.1798561200000003E-2</v>
      </c>
      <c r="R11" s="99">
        <f t="shared" si="5"/>
        <v>7616548.9297612896</v>
      </c>
    </row>
    <row r="12" spans="1:18" ht="17.25" thickBot="1">
      <c r="A12" s="40" t="s">
        <v>91</v>
      </c>
      <c r="B12" s="11" t="s">
        <v>92</v>
      </c>
      <c r="C12" s="95">
        <v>655</v>
      </c>
      <c r="D12" s="92">
        <v>-8.7743732599999999E-2</v>
      </c>
      <c r="E12" s="93">
        <v>1105384918.617969</v>
      </c>
      <c r="F12" s="35"/>
      <c r="K12" s="56" t="str">
        <f ca="1">IFERROR(OFFSET(INDIRECT($H$3 &amp; "!A17"), 6, 0), "")</f>
        <v>비트토렌트</v>
      </c>
      <c r="L12" s="39">
        <f t="shared" ca="1" si="0"/>
        <v>2.2599999999999998</v>
      </c>
      <c r="M12" s="77">
        <f t="shared" ca="1" si="1"/>
        <v>-7.3770491800000004E-2</v>
      </c>
      <c r="N12" s="86">
        <f t="shared" ca="1" si="4"/>
        <v>38991642637.138069</v>
      </c>
      <c r="O12" s="47" t="str">
        <f>INDEX($A$2:$D$200, MATCH(LARGE($D$2:$D$200, 7), $D$2:$D$200, 0), 2)</f>
        <v>크립토닷컴체인</v>
      </c>
      <c r="P12" s="39">
        <f t="shared" si="2"/>
        <v>100</v>
      </c>
      <c r="Q12" s="77">
        <f t="shared" si="3"/>
        <v>-5.6603773599999997E-2</v>
      </c>
      <c r="R12" s="86">
        <f t="shared" si="5"/>
        <v>51305560.351605661</v>
      </c>
    </row>
    <row r="13" spans="1:18" ht="17.25" thickBot="1">
      <c r="A13" s="40" t="s">
        <v>85</v>
      </c>
      <c r="B13" s="11" t="s">
        <v>86</v>
      </c>
      <c r="C13" s="95">
        <v>3800</v>
      </c>
      <c r="D13" s="92">
        <v>-8.8729016800000005E-2</v>
      </c>
      <c r="E13" s="93">
        <v>18641022.268238261</v>
      </c>
      <c r="F13" s="35"/>
      <c r="G13" s="270" t="s">
        <v>70</v>
      </c>
      <c r="H13" s="271"/>
      <c r="I13" s="272"/>
      <c r="K13" s="56" t="str">
        <f ca="1">IFERROR(OFFSET(INDIRECT($H$3 &amp; "!A17"), 7, 0), "")</f>
        <v>저스트</v>
      </c>
      <c r="L13" s="39">
        <f t="shared" ca="1" si="0"/>
        <v>42.5</v>
      </c>
      <c r="M13" s="77">
        <f t="shared" ca="1" si="1"/>
        <v>-0.12371134020000001</v>
      </c>
      <c r="N13" s="86">
        <f t="shared" ca="1" si="4"/>
        <v>33458174.236623909</v>
      </c>
      <c r="O13" s="47" t="str">
        <f>INDEX($A$2:$D$200, MATCH(LARGE($D$2:$D$200, 8), $D$2:$D$200, 0), 2)</f>
        <v>비트토렌트</v>
      </c>
      <c r="P13" s="39">
        <f t="shared" si="2"/>
        <v>2.2599999999999998</v>
      </c>
      <c r="Q13" s="77">
        <f t="shared" si="3"/>
        <v>-7.3770491800000004E-2</v>
      </c>
      <c r="R13" s="86">
        <f t="shared" si="5"/>
        <v>38991642637.138069</v>
      </c>
    </row>
    <row r="14" spans="1:18">
      <c r="A14" s="40" t="s">
        <v>117</v>
      </c>
      <c r="B14" s="11" t="s">
        <v>118</v>
      </c>
      <c r="C14" s="95">
        <v>3250</v>
      </c>
      <c r="D14" s="92">
        <v>-8.9635854299999998E-2</v>
      </c>
      <c r="E14" s="93">
        <v>6257101.7154104896</v>
      </c>
      <c r="F14" s="35"/>
      <c r="G14" s="298" t="s">
        <v>36</v>
      </c>
      <c r="H14" s="299"/>
      <c r="I14" s="300"/>
      <c r="K14" s="56" t="str">
        <f ca="1">IFERROR(OFFSET(INDIRECT($H$3 &amp; "!A17"), 8, 0), "")</f>
        <v>오브스</v>
      </c>
      <c r="L14" s="39">
        <f t="shared" ca="1" si="0"/>
        <v>40.6</v>
      </c>
      <c r="M14" s="77">
        <f t="shared" ca="1" si="1"/>
        <v>-0.18962075849999999</v>
      </c>
      <c r="N14" s="86">
        <f t="shared" ca="1" si="4"/>
        <v>139378205.54063597</v>
      </c>
      <c r="O14" s="47" t="str">
        <f>INDEX($A$2:$D$200, MATCH(LARGE($D$2:$D$200, 9), $D$2:$D$200, 0), 2)</f>
        <v>앵커</v>
      </c>
      <c r="P14" s="39">
        <f t="shared" si="2"/>
        <v>61.8</v>
      </c>
      <c r="Q14" s="77">
        <f t="shared" si="3"/>
        <v>-7.48502994E-2</v>
      </c>
      <c r="R14" s="86">
        <f t="shared" si="5"/>
        <v>45745084.705863737</v>
      </c>
    </row>
    <row r="15" spans="1:18" ht="17.25" thickBot="1">
      <c r="A15" s="40" t="s">
        <v>109</v>
      </c>
      <c r="B15" s="11" t="s">
        <v>110</v>
      </c>
      <c r="C15" s="95">
        <v>802</v>
      </c>
      <c r="D15" s="92">
        <v>-8.9670828600000002E-2</v>
      </c>
      <c r="E15" s="93">
        <v>23428694.269663081</v>
      </c>
      <c r="F15" s="35"/>
      <c r="G15" s="291"/>
      <c r="H15" s="292"/>
      <c r="I15" s="293"/>
      <c r="K15" s="57" t="str">
        <f ca="1">IFERROR(OFFSET(INDIRECT($H$3 &amp; "!A17"), 9, 0), "")</f>
        <v>시아코인</v>
      </c>
      <c r="L15" s="37">
        <f t="shared" ca="1" si="0"/>
        <v>9.93</v>
      </c>
      <c r="M15" s="79">
        <f t="shared" ca="1" si="1"/>
        <v>-0.1439655172</v>
      </c>
      <c r="N15" s="87">
        <f t="shared" ca="1" si="4"/>
        <v>812629117.09612787</v>
      </c>
      <c r="O15" s="48" t="str">
        <f>INDEX($A$2:$D$200, MATCH(LARGE($D$2:$D$200, 10), $D$2:$D$200, 0), 2)</f>
        <v>트론</v>
      </c>
      <c r="P15" s="37">
        <f t="shared" si="2"/>
        <v>58.2</v>
      </c>
      <c r="Q15" s="79">
        <f t="shared" si="3"/>
        <v>-8.3464566899999995E-2</v>
      </c>
      <c r="R15" s="87">
        <f t="shared" si="5"/>
        <v>259160630.85080922</v>
      </c>
    </row>
    <row r="16" spans="1:18" ht="17.25" thickBot="1">
      <c r="A16" s="40" t="s">
        <v>97</v>
      </c>
      <c r="B16" s="11" t="s">
        <v>98</v>
      </c>
      <c r="C16" s="95">
        <v>2680</v>
      </c>
      <c r="D16" s="92">
        <v>-8.9983022100000004E-2</v>
      </c>
      <c r="E16" s="93">
        <v>1990140.2220062499</v>
      </c>
      <c r="F16" s="35"/>
      <c r="G16" s="9" t="s">
        <v>38</v>
      </c>
      <c r="H16" s="271" t="s">
        <v>37</v>
      </c>
      <c r="I16" s="272"/>
      <c r="K16" s="55" t="str">
        <f ca="1">IFERROR(OFFSET(INDIRECT($H$3 &amp; "!A17"), 10, 0), "")</f>
        <v>아이오에스티</v>
      </c>
      <c r="L16" s="38">
        <f t="shared" ca="1" si="0"/>
        <v>18.5</v>
      </c>
      <c r="M16" s="76">
        <f t="shared" ca="1" si="1"/>
        <v>-0.10194174759999999</v>
      </c>
      <c r="N16" s="85">
        <f t="shared" ca="1" si="4"/>
        <v>89177601.952472761</v>
      </c>
      <c r="O16" s="46" t="str">
        <f>INDEX($A$2:$D$200, MATCH(LARGE($D$2:$D$200, 11), $D$2:$D$200, 0), 2)</f>
        <v>리플</v>
      </c>
      <c r="P16" s="38">
        <f t="shared" si="2"/>
        <v>655</v>
      </c>
      <c r="Q16" s="76">
        <f t="shared" si="3"/>
        <v>-8.7743732599999999E-2</v>
      </c>
      <c r="R16" s="85">
        <f t="shared" si="5"/>
        <v>1105384918.617969</v>
      </c>
    </row>
    <row r="17" spans="1:18">
      <c r="A17" s="40" t="s">
        <v>75</v>
      </c>
      <c r="B17" s="11" t="s">
        <v>76</v>
      </c>
      <c r="C17" s="95">
        <v>18590</v>
      </c>
      <c r="D17" s="92">
        <v>-9.7572815500000007E-2</v>
      </c>
      <c r="E17" s="93">
        <v>1462687.6641583</v>
      </c>
      <c r="F17" s="35"/>
      <c r="G17" s="316">
        <f>_xlfn.IFNA(VLOOKUP(G14, $B$2:$D$200, 3, FALSE), "-")</f>
        <v>-5.0651191399999997E-2</v>
      </c>
      <c r="H17" s="318">
        <f>_xlfn.IFNA(VLOOKUP(G14, $B$2:$D$200, 2, FALSE), "-")</f>
        <v>35499000</v>
      </c>
      <c r="I17" s="319"/>
      <c r="K17" s="56" t="str">
        <f ca="1">IFERROR(OFFSET(INDIRECT($H$3 &amp; "!A17"), 11, 0), "")</f>
        <v>룸네트워크</v>
      </c>
      <c r="L17" s="39">
        <f t="shared" ca="1" si="0"/>
        <v>39.4</v>
      </c>
      <c r="M17" s="77">
        <f t="shared" ca="1" si="1"/>
        <v>-0.1652542373</v>
      </c>
      <c r="N17" s="86">
        <f t="shared" ca="1" si="4"/>
        <v>48079876.315393977</v>
      </c>
      <c r="O17" s="47" t="str">
        <f>INDEX($A$2:$D$200, MATCH(LARGE($D$2:$D$200, 12), $D$2:$D$200, 0), 2)</f>
        <v>이오스</v>
      </c>
      <c r="P17" s="39">
        <f t="shared" si="2"/>
        <v>3800</v>
      </c>
      <c r="Q17" s="77">
        <f t="shared" si="3"/>
        <v>-8.8729016800000005E-2</v>
      </c>
      <c r="R17" s="86">
        <f t="shared" si="5"/>
        <v>18641022.268238261</v>
      </c>
    </row>
    <row r="18" spans="1:18" ht="17.25" thickBot="1">
      <c r="A18" s="40" t="s">
        <v>83</v>
      </c>
      <c r="B18" s="11" t="s">
        <v>84</v>
      </c>
      <c r="C18" s="95">
        <v>1255</v>
      </c>
      <c r="D18" s="92">
        <v>-0.10035842289999999</v>
      </c>
      <c r="E18" s="93">
        <v>100765872.75461052</v>
      </c>
      <c r="F18" s="35"/>
      <c r="G18" s="317"/>
      <c r="H18" s="320"/>
      <c r="I18" s="321"/>
      <c r="K18" s="56" t="str">
        <f ca="1">IFERROR(OFFSET(INDIRECT($H$3 &amp; "!A17"), 12, 0), "")</f>
        <v>캐리프로토콜</v>
      </c>
      <c r="L18" s="39">
        <f t="shared" ca="1" si="0"/>
        <v>4.58</v>
      </c>
      <c r="M18" s="77">
        <f t="shared" ca="1" si="1"/>
        <v>-0.183600713</v>
      </c>
      <c r="N18" s="86">
        <f t="shared" ca="1" si="4"/>
        <v>1998981883.2880917</v>
      </c>
      <c r="O18" s="47" t="str">
        <f>INDEX($A$2:$D$200, MATCH(LARGE($D$2:$D$200, 13), $D$2:$D$200, 0), 2)</f>
        <v>카바</v>
      </c>
      <c r="P18" s="39">
        <f t="shared" si="2"/>
        <v>3250</v>
      </c>
      <c r="Q18" s="77">
        <f t="shared" si="3"/>
        <v>-8.9635854299999998E-2</v>
      </c>
      <c r="R18" s="86">
        <f t="shared" si="5"/>
        <v>6257101.7154104896</v>
      </c>
    </row>
    <row r="19" spans="1:18" ht="17.25" thickBot="1">
      <c r="A19" s="40" t="s">
        <v>129</v>
      </c>
      <c r="B19" s="11" t="s">
        <v>130</v>
      </c>
      <c r="C19" s="95">
        <v>132400</v>
      </c>
      <c r="D19" s="92">
        <v>-0.1017639077</v>
      </c>
      <c r="E19" s="93">
        <v>108128.02371741</v>
      </c>
      <c r="F19" s="35"/>
      <c r="K19" s="56" t="str">
        <f ca="1">IFERROR(OFFSET(INDIRECT($H$3 &amp; "!A17"), 13, 0), "")</f>
        <v>무비블록</v>
      </c>
      <c r="L19" s="39">
        <f t="shared" ca="1" si="0"/>
        <v>3.85</v>
      </c>
      <c r="M19" s="77">
        <f t="shared" ca="1" si="1"/>
        <v>-0.18776371310000001</v>
      </c>
      <c r="N19" s="86">
        <f t="shared" ca="1" si="4"/>
        <v>1051169547.8912065</v>
      </c>
      <c r="O19" s="47" t="str">
        <f>INDEX($A$2:$D$200, MATCH(LARGE($D$2:$D$200, 14), $D$2:$D$200, 0), 2)</f>
        <v>아이콘</v>
      </c>
      <c r="P19" s="39">
        <f t="shared" si="2"/>
        <v>802</v>
      </c>
      <c r="Q19" s="77">
        <f t="shared" si="3"/>
        <v>-8.9670828600000002E-2</v>
      </c>
      <c r="R19" s="86">
        <f t="shared" si="5"/>
        <v>23428694.269663081</v>
      </c>
    </row>
    <row r="20" spans="1:18" ht="17.25" thickBot="1">
      <c r="A20" s="40" t="s">
        <v>64</v>
      </c>
      <c r="B20" s="11" t="s">
        <v>65</v>
      </c>
      <c r="C20" s="95">
        <v>18.5</v>
      </c>
      <c r="D20" s="92">
        <v>-0.10194174759999999</v>
      </c>
      <c r="E20" s="93">
        <v>89177601.952472761</v>
      </c>
      <c r="F20" s="35"/>
      <c r="G20" s="270" t="s">
        <v>281</v>
      </c>
      <c r="H20" s="271"/>
      <c r="I20" s="272"/>
      <c r="K20" s="58" t="str">
        <f ca="1">IFERROR(OFFSET(INDIRECT($H$3 &amp; "!A17"), 14, 0), "")</f>
        <v>에브리피디아</v>
      </c>
      <c r="L20" s="44">
        <f t="shared" ca="1" si="0"/>
        <v>7.35</v>
      </c>
      <c r="M20" s="78">
        <f t="shared" ca="1" si="1"/>
        <v>-0.20626349890000001</v>
      </c>
      <c r="N20" s="90">
        <f t="shared" ca="1" si="4"/>
        <v>414974374.84990257</v>
      </c>
      <c r="O20" s="47" t="str">
        <f>INDEX($A$2:$D$200, MATCH(LARGE($D$2:$D$200, 15), $D$2:$D$200, 0), 2)</f>
        <v>테조스</v>
      </c>
      <c r="P20" s="39">
        <f t="shared" si="2"/>
        <v>2680</v>
      </c>
      <c r="Q20" s="77">
        <f t="shared" si="3"/>
        <v>-8.9983022100000004E-2</v>
      </c>
      <c r="R20" s="90">
        <f t="shared" si="5"/>
        <v>1990140.2220062499</v>
      </c>
    </row>
    <row r="21" spans="1:18">
      <c r="A21" s="40" t="s">
        <v>77</v>
      </c>
      <c r="B21" s="11" t="s">
        <v>78</v>
      </c>
      <c r="C21" s="95">
        <v>481600</v>
      </c>
      <c r="D21" s="92">
        <v>-0.10582992939999999</v>
      </c>
      <c r="E21" s="93">
        <v>64528.767308219998</v>
      </c>
      <c r="F21" s="35"/>
      <c r="G21" s="298" t="s">
        <v>36</v>
      </c>
      <c r="H21" s="299"/>
      <c r="I21" s="300"/>
      <c r="K21" s="56" t="str">
        <f ca="1">IFERROR(OFFSET(INDIRECT($H$3 &amp; "!A17"), 15, 0), "")</f>
        <v>쿼크체인</v>
      </c>
      <c r="L21" s="39">
        <f t="shared" ca="1" si="0"/>
        <v>10.5</v>
      </c>
      <c r="M21" s="77">
        <f t="shared" ca="1" si="1"/>
        <v>-0.132231405</v>
      </c>
      <c r="N21" s="99">
        <f t="shared" ca="1" si="4"/>
        <v>150457698.62245852</v>
      </c>
      <c r="O21" s="49" t="str">
        <f>INDEX($A$2:$D$200, MATCH(LARGE($D$2:$D$200, 16), $D$2:$D$200, 0), 2)</f>
        <v>체인링크</v>
      </c>
      <c r="P21" s="45">
        <f t="shared" si="2"/>
        <v>18590</v>
      </c>
      <c r="Q21" s="80">
        <f t="shared" si="3"/>
        <v>-9.7572815500000007E-2</v>
      </c>
      <c r="R21" s="99">
        <f t="shared" si="5"/>
        <v>1462687.6641583</v>
      </c>
    </row>
    <row r="22" spans="1:18" ht="17.25" thickBot="1">
      <c r="A22" s="40" t="s">
        <v>87</v>
      </c>
      <c r="B22" s="11" t="s">
        <v>88</v>
      </c>
      <c r="C22" s="95">
        <v>227</v>
      </c>
      <c r="D22" s="92">
        <v>-0.10980392160000001</v>
      </c>
      <c r="E22" s="93">
        <v>172119811.20947751</v>
      </c>
      <c r="F22" s="35"/>
      <c r="G22" s="291"/>
      <c r="H22" s="292"/>
      <c r="I22" s="293"/>
      <c r="K22" s="56" t="str">
        <f ca="1">IFERROR(OFFSET(INDIRECT($H$3 &amp; "!A17"), 16, 0), "")</f>
        <v>에스티피</v>
      </c>
      <c r="L22" s="39">
        <f t="shared" ca="1" si="0"/>
        <v>28.5</v>
      </c>
      <c r="M22" s="77">
        <f t="shared" ca="1" si="1"/>
        <v>-0.128440367</v>
      </c>
      <c r="N22" s="86">
        <f t="shared" ca="1" si="4"/>
        <v>76922652.257914215</v>
      </c>
      <c r="O22" s="47" t="str">
        <f>INDEX($A$2:$D$200, MATCH(LARGE($D$2:$D$200, 17), $D$2:$D$200, 0), 2)</f>
        <v>에이다</v>
      </c>
      <c r="P22" s="39">
        <f t="shared" si="2"/>
        <v>1255</v>
      </c>
      <c r="Q22" s="77">
        <f t="shared" si="3"/>
        <v>-0.10035842289999999</v>
      </c>
      <c r="R22" s="86">
        <f t="shared" si="5"/>
        <v>100765872.75461052</v>
      </c>
    </row>
    <row r="23" spans="1:18" ht="17.25" thickBot="1">
      <c r="A23" s="40" t="s">
        <v>50</v>
      </c>
      <c r="B23" s="11" t="s">
        <v>51</v>
      </c>
      <c r="C23" s="95">
        <v>249</v>
      </c>
      <c r="D23" s="92">
        <v>-0.1107142857</v>
      </c>
      <c r="E23" s="93">
        <v>96818752.798042834</v>
      </c>
      <c r="F23" s="35"/>
      <c r="G23" s="9" t="s">
        <v>38</v>
      </c>
      <c r="H23" s="271" t="s">
        <v>37</v>
      </c>
      <c r="I23" s="272"/>
      <c r="K23" s="56" t="str">
        <f ca="1">IFERROR(OFFSET(INDIRECT($H$3 &amp; "!A17"), 17, 0), "")</f>
        <v>메인프레임</v>
      </c>
      <c r="L23" s="39">
        <f t="shared" ca="1" si="0"/>
        <v>6.23</v>
      </c>
      <c r="M23" s="77">
        <f t="shared" ca="1" si="1"/>
        <v>-0.11253561250000001</v>
      </c>
      <c r="N23" s="86">
        <f t="shared" ca="1" si="4"/>
        <v>395249160.75767744</v>
      </c>
      <c r="O23" s="47" t="str">
        <f>INDEX($A$2:$D$200, MATCH(LARGE($D$2:$D$200, 18), $D$2:$D$200, 0), 2)</f>
        <v>라이트코인</v>
      </c>
      <c r="P23" s="39">
        <f t="shared" si="2"/>
        <v>132400</v>
      </c>
      <c r="Q23" s="77">
        <f t="shared" si="3"/>
        <v>-0.1017639077</v>
      </c>
      <c r="R23" s="86">
        <f t="shared" si="5"/>
        <v>108128.02371741</v>
      </c>
    </row>
    <row r="24" spans="1:18">
      <c r="A24" s="40" t="s">
        <v>89</v>
      </c>
      <c r="B24" s="11" t="s">
        <v>90</v>
      </c>
      <c r="C24" s="95">
        <v>130900</v>
      </c>
      <c r="D24" s="92">
        <v>-0.11194029849999999</v>
      </c>
      <c r="E24" s="93">
        <v>64863.991798329997</v>
      </c>
      <c r="F24" s="35"/>
      <c r="G24" s="316">
        <f>_xlfn.IFNA(VLOOKUP(G21, $B$2:$D$200, 3, FALSE), "-")</f>
        <v>-5.0651191399999997E-2</v>
      </c>
      <c r="H24" s="318">
        <f>_xlfn.IFNA(VLOOKUP(G21, $B$2:$D$200, 2, FALSE), "-")</f>
        <v>35499000</v>
      </c>
      <c r="I24" s="319"/>
      <c r="K24" s="56" t="str">
        <f ca="1">IFERROR(OFFSET(INDIRECT($H$3 &amp; "!A17"), 18, 0), "")</f>
        <v>리퍼리움</v>
      </c>
      <c r="L24" s="39">
        <f t="shared" ca="1" si="0"/>
        <v>4.91</v>
      </c>
      <c r="M24" s="77">
        <f t="shared" ca="1" si="1"/>
        <v>-0.2093397746</v>
      </c>
      <c r="N24" s="86">
        <f t="shared" ca="1" si="4"/>
        <v>2184944288.6328611</v>
      </c>
      <c r="O24" s="47" t="str">
        <f>INDEX($A$2:$D$200, MATCH(LARGE($D$2:$D$200, 19), $D$2:$D$200, 0), 2)</f>
        <v>아이오에스티</v>
      </c>
      <c r="P24" s="39">
        <f t="shared" si="2"/>
        <v>18.5</v>
      </c>
      <c r="Q24" s="77">
        <f t="shared" si="3"/>
        <v>-0.10194174759999999</v>
      </c>
      <c r="R24" s="86">
        <f t="shared" si="5"/>
        <v>89177601.952472761</v>
      </c>
    </row>
    <row r="25" spans="1:18" ht="17.25" thickBot="1">
      <c r="A25" s="40" t="s">
        <v>216</v>
      </c>
      <c r="B25" s="11" t="s">
        <v>217</v>
      </c>
      <c r="C25" s="95">
        <v>6.23</v>
      </c>
      <c r="D25" s="92">
        <v>-0.11253561250000001</v>
      </c>
      <c r="E25" s="93">
        <v>395249160.75767744</v>
      </c>
      <c r="F25" s="35"/>
      <c r="G25" s="317"/>
      <c r="H25" s="320"/>
      <c r="I25" s="321"/>
      <c r="K25" s="57" t="str">
        <f ca="1">IFERROR(OFFSET(INDIRECT($H$3 &amp; "!A17"), 19, 0), "")</f>
        <v>비트코인</v>
      </c>
      <c r="L25" s="37">
        <f t="shared" ref="L25" ca="1" si="6">_xlfn.IFNA(VLOOKUP(K25, $B$2:$D$200, 2, FALSE), "")</f>
        <v>35499000</v>
      </c>
      <c r="M25" s="79">
        <f t="shared" ca="1" si="1"/>
        <v>-5.0651191399999997E-2</v>
      </c>
      <c r="N25" s="87">
        <f t="shared" ca="1" si="4"/>
        <v>14873.016979599999</v>
      </c>
      <c r="O25" s="48" t="str">
        <f>INDEX($A$2:$D$200, MATCH(LARGE($D$2:$D$200, 20), $D$2:$D$200, 0), 2)</f>
        <v>비트코인캐시</v>
      </c>
      <c r="P25" s="37">
        <f t="shared" si="2"/>
        <v>481600</v>
      </c>
      <c r="Q25" s="79">
        <f t="shared" si="3"/>
        <v>-0.10582992939999999</v>
      </c>
      <c r="R25" s="87">
        <f t="shared" si="5"/>
        <v>64528.767308219998</v>
      </c>
    </row>
    <row r="26" spans="1:18">
      <c r="A26" s="40" t="s">
        <v>182</v>
      </c>
      <c r="B26" s="11" t="s">
        <v>183</v>
      </c>
      <c r="C26" s="95">
        <v>811</v>
      </c>
      <c r="D26" s="92">
        <v>-0.1126914661</v>
      </c>
      <c r="E26" s="93">
        <v>6853743.8999761604</v>
      </c>
      <c r="F26" s="35"/>
    </row>
    <row r="27" spans="1:18" ht="17.25" thickBot="1">
      <c r="A27" s="40" t="s">
        <v>162</v>
      </c>
      <c r="B27" s="11" t="s">
        <v>163</v>
      </c>
      <c r="C27" s="95">
        <v>14730</v>
      </c>
      <c r="D27" s="92">
        <v>-0.11318482840000001</v>
      </c>
      <c r="E27" s="93">
        <v>816934.32820431003</v>
      </c>
      <c r="F27" s="35"/>
    </row>
    <row r="28" spans="1:18" ht="17.25" thickBot="1">
      <c r="A28" s="40" t="s">
        <v>105</v>
      </c>
      <c r="B28" s="11" t="s">
        <v>106</v>
      </c>
      <c r="C28" s="95">
        <v>631</v>
      </c>
      <c r="D28" s="92">
        <v>-0.1137640449</v>
      </c>
      <c r="E28" s="93">
        <v>3381013.6784673301</v>
      </c>
      <c r="F28" s="35"/>
      <c r="G28" s="270" t="s">
        <v>46</v>
      </c>
      <c r="H28" s="271"/>
      <c r="I28" s="271"/>
      <c r="J28" s="272"/>
      <c r="K28" s="270" t="s">
        <v>44</v>
      </c>
      <c r="L28" s="271"/>
      <c r="M28" s="271"/>
      <c r="N28" s="272"/>
      <c r="O28" s="270" t="s">
        <v>45</v>
      </c>
      <c r="P28" s="271"/>
      <c r="Q28" s="271"/>
      <c r="R28" s="272"/>
    </row>
    <row r="29" spans="1:18" ht="17.25" thickBot="1">
      <c r="A29" s="40" t="s">
        <v>73</v>
      </c>
      <c r="B29" s="11" t="s">
        <v>74</v>
      </c>
      <c r="C29" s="95">
        <v>10010</v>
      </c>
      <c r="D29" s="92">
        <v>-0.1149425287</v>
      </c>
      <c r="E29" s="93">
        <v>432011.28436505003</v>
      </c>
      <c r="F29" s="35"/>
      <c r="G29" s="307" t="s">
        <v>55</v>
      </c>
      <c r="H29" s="323">
        <f ca="1">NOW()</f>
        <v>44369.914132523147</v>
      </c>
      <c r="I29" s="324"/>
      <c r="J29" s="325"/>
      <c r="K29" s="322" t="s">
        <v>55</v>
      </c>
      <c r="L29" s="323">
        <f ca="1">NOW()</f>
        <v>44369.914132523147</v>
      </c>
      <c r="M29" s="324"/>
      <c r="N29" s="325"/>
      <c r="O29" s="322" t="s">
        <v>55</v>
      </c>
      <c r="P29" s="323">
        <f ca="1">NOW()</f>
        <v>44369.914132523147</v>
      </c>
      <c r="Q29" s="324"/>
      <c r="R29" s="325"/>
    </row>
    <row r="30" spans="1:18" ht="17.25" thickBot="1">
      <c r="A30" s="40" t="s">
        <v>68</v>
      </c>
      <c r="B30" s="11" t="s">
        <v>69</v>
      </c>
      <c r="C30" s="95">
        <v>3080</v>
      </c>
      <c r="D30" s="92">
        <v>-0.1149425287</v>
      </c>
      <c r="E30" s="93">
        <v>1212421.1858077301</v>
      </c>
      <c r="F30" s="35"/>
      <c r="G30" s="315"/>
      <c r="H30" s="36" t="s">
        <v>58</v>
      </c>
      <c r="I30" s="73" t="s">
        <v>59</v>
      </c>
      <c r="J30" s="69" t="s">
        <v>289</v>
      </c>
      <c r="K30" s="315"/>
      <c r="L30" s="36" t="s">
        <v>58</v>
      </c>
      <c r="M30" s="73" t="s">
        <v>59</v>
      </c>
      <c r="N30" s="69" t="s">
        <v>289</v>
      </c>
      <c r="O30" s="315"/>
      <c r="P30" s="36" t="s">
        <v>58</v>
      </c>
      <c r="Q30" s="73" t="s">
        <v>59</v>
      </c>
      <c r="R30" s="69" t="s">
        <v>289</v>
      </c>
    </row>
    <row r="31" spans="1:18">
      <c r="A31" s="40" t="s">
        <v>127</v>
      </c>
      <c r="B31" s="11" t="s">
        <v>128</v>
      </c>
      <c r="C31" s="95">
        <v>183</v>
      </c>
      <c r="D31" s="92">
        <v>-0.115942029</v>
      </c>
      <c r="E31" s="93">
        <v>8442872.4363935702</v>
      </c>
      <c r="F31" s="35"/>
      <c r="G31" s="55" t="str">
        <f ca="1">IFERROR(OFFSET(INDIRECT($H$3 &amp; "!A98"), 0, 0), "")</f>
        <v>리퍼리움</v>
      </c>
      <c r="H31" s="38">
        <f t="shared" ref="H31:H50" ca="1" si="7">_xlfn.IFNA(VLOOKUP(G31, $B$2:$D$200, 2, FALSE), "")</f>
        <v>4.91</v>
      </c>
      <c r="I31" s="76">
        <f t="shared" ref="I31:I50" ca="1" si="8">_xlfn.IFNA(VLOOKUP(G31, $B$2:$D$200, 3, FALSE), "")</f>
        <v>-0.2093397746</v>
      </c>
      <c r="J31" s="85">
        <f ca="1">_xlfn.IFNA(VLOOKUP(G31, $B$2:$E$200, 4, FALSE), "")</f>
        <v>2184944288.6328611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4.91</v>
      </c>
      <c r="M31" s="76">
        <f t="shared" ref="M31:M50" ca="1" si="10">_xlfn.IFNA(VLOOKUP(K31, $B$2:$D$200, 3, FALSE), "")</f>
        <v>-0.2093397746</v>
      </c>
      <c r="N31" s="85">
        <f ca="1">_xlfn.IFNA(VLOOKUP(K31, $B$2:$E$200, 4, FALSE), "")</f>
        <v>2184944288.6328611</v>
      </c>
      <c r="O31" s="55" t="str">
        <f ca="1">IFERROR(OFFSET(INDIRECT($H$3 &amp; "!A71"), 0, 0), "")</f>
        <v>왁스</v>
      </c>
      <c r="P31" s="38">
        <f t="shared" ref="P31:P50" ca="1" si="11">_xlfn.IFNA(VLOOKUP(O31, $B$2:$D$200, 2, FALSE), "")</f>
        <v>97.7</v>
      </c>
      <c r="Q31" s="76">
        <f t="shared" ref="Q31:Q50" ca="1" si="12">_xlfn.IFNA(VLOOKUP(O31, $B$2:$D$200, 3, FALSE), "")</f>
        <v>-0.1198198198</v>
      </c>
      <c r="R31" s="85">
        <f ca="1">_xlfn.IFNA(VLOOKUP(O31, $B$2:$E$200, 4, FALSE), "")</f>
        <v>39759889.71819061</v>
      </c>
    </row>
    <row r="32" spans="1:18">
      <c r="A32" s="40" t="s">
        <v>101</v>
      </c>
      <c r="B32" s="11" t="s">
        <v>102</v>
      </c>
      <c r="C32" s="95">
        <v>41300</v>
      </c>
      <c r="D32" s="92">
        <v>-0.1180866966</v>
      </c>
      <c r="E32" s="93">
        <v>6992306.6181046003</v>
      </c>
      <c r="F32" s="35"/>
      <c r="G32" s="56" t="str">
        <f ca="1">IFERROR(OFFSET(INDIRECT($H$3 &amp; "!A98"), 1, 0), "")</f>
        <v>왁스</v>
      </c>
      <c r="H32" s="39">
        <f t="shared" ca="1" si="7"/>
        <v>97.7</v>
      </c>
      <c r="I32" s="77">
        <f t="shared" ca="1" si="8"/>
        <v>-0.1198198198</v>
      </c>
      <c r="J32" s="86">
        <f t="shared" ref="J32:J50" ca="1" si="13">_xlfn.IFNA(VLOOKUP(G32, $B$2:$E$200, 4, FALSE), "")</f>
        <v>39759889.71819061</v>
      </c>
      <c r="K32" s="56" t="str">
        <f ca="1">IFERROR(OFFSET(INDIRECT($H$3 &amp; "!A44"), 1, 0), "")</f>
        <v>트론</v>
      </c>
      <c r="L32" s="39">
        <f t="shared" ca="1" si="9"/>
        <v>58.2</v>
      </c>
      <c r="M32" s="77">
        <f t="shared" ca="1" si="10"/>
        <v>-8.3464566899999995E-2</v>
      </c>
      <c r="N32" s="86">
        <f t="shared" ref="N32:N50" ca="1" si="14">_xlfn.IFNA(VLOOKUP(K32, $B$2:$E$200, 4, FALSE), "")</f>
        <v>259160630.85080922</v>
      </c>
      <c r="O32" s="56" t="str">
        <f ca="1">IFERROR(OFFSET(INDIRECT($H$3 &amp; "!A71"), 1, 0), "")</f>
        <v>쎄타퓨엘</v>
      </c>
      <c r="P32" s="39">
        <f t="shared" ca="1" si="11"/>
        <v>454</v>
      </c>
      <c r="Q32" s="77">
        <f t="shared" ca="1" si="12"/>
        <v>-0.1623616236</v>
      </c>
      <c r="R32" s="86">
        <f t="shared" ref="R32:R50" ca="1" si="15">_xlfn.IFNA(VLOOKUP(O32, $B$2:$E$200, 4, FALSE), "")</f>
        <v>525022963.18050653</v>
      </c>
    </row>
    <row r="33" spans="1:18">
      <c r="A33" s="40" t="s">
        <v>137</v>
      </c>
      <c r="B33" s="11" t="s">
        <v>138</v>
      </c>
      <c r="C33" s="95">
        <v>16420</v>
      </c>
      <c r="D33" s="92">
        <v>-0.1181525242</v>
      </c>
      <c r="E33" s="93">
        <v>1675085.96918338</v>
      </c>
      <c r="F33" s="35"/>
      <c r="G33" s="56" t="str">
        <f ca="1">IFERROR(OFFSET(INDIRECT($H$3 &amp; "!A98"), 2, 0), "")</f>
        <v>스와이프</v>
      </c>
      <c r="H33" s="39">
        <f t="shared" ca="1" si="7"/>
        <v>1850</v>
      </c>
      <c r="I33" s="77">
        <f t="shared" ca="1" si="8"/>
        <v>-0.14549653579999999</v>
      </c>
      <c r="J33" s="86">
        <f t="shared" ca="1" si="13"/>
        <v>8330085.0802736199</v>
      </c>
      <c r="K33" s="56" t="str">
        <f ca="1">IFERROR(OFFSET(INDIRECT($H$3 &amp; "!A44"), 2, 0), "")</f>
        <v>오브스</v>
      </c>
      <c r="L33" s="39">
        <f t="shared" ca="1" si="9"/>
        <v>40.6</v>
      </c>
      <c r="M33" s="77">
        <f t="shared" ca="1" si="10"/>
        <v>-0.18962075849999999</v>
      </c>
      <c r="N33" s="86">
        <f t="shared" ca="1" si="14"/>
        <v>139378205.54063597</v>
      </c>
      <c r="O33" s="56" t="str">
        <f ca="1">IFERROR(OFFSET(INDIRECT($H$3 &amp; "!A71"), 2, 0), "")</f>
        <v>스텔라루멘</v>
      </c>
      <c r="P33" s="39">
        <f t="shared" ca="1" si="11"/>
        <v>249</v>
      </c>
      <c r="Q33" s="77">
        <f t="shared" ca="1" si="12"/>
        <v>-0.1107142857</v>
      </c>
      <c r="R33" s="86">
        <f t="shared" ca="1" si="15"/>
        <v>96818752.798042834</v>
      </c>
    </row>
    <row r="34" spans="1:18">
      <c r="A34" s="40" t="s">
        <v>250</v>
      </c>
      <c r="B34" s="11" t="s">
        <v>251</v>
      </c>
      <c r="C34" s="95">
        <v>97.7</v>
      </c>
      <c r="D34" s="92">
        <v>-0.1198198198</v>
      </c>
      <c r="E34" s="93">
        <v>39759889.71819061</v>
      </c>
      <c r="F34" s="35"/>
      <c r="G34" s="56" t="str">
        <f ca="1">IFERROR(OFFSET(INDIRECT($H$3 &amp; "!A98"), 3, 0), "")</f>
        <v>스트라이크</v>
      </c>
      <c r="H34" s="39">
        <f t="shared" ca="1" si="7"/>
        <v>36880</v>
      </c>
      <c r="I34" s="77">
        <f t="shared" ca="1" si="8"/>
        <v>-0.14232558140000001</v>
      </c>
      <c r="J34" s="86">
        <f t="shared" ca="1" si="13"/>
        <v>386482.61120344</v>
      </c>
      <c r="K34" s="56" t="str">
        <f ca="1">IFERROR(OFFSET(INDIRECT($H$3 &amp; "!A44"), 3, 0), "")</f>
        <v>캐리프로토콜</v>
      </c>
      <c r="L34" s="39">
        <f t="shared" ca="1" si="9"/>
        <v>4.58</v>
      </c>
      <c r="M34" s="77">
        <f t="shared" ca="1" si="10"/>
        <v>-0.183600713</v>
      </c>
      <c r="N34" s="86">
        <f t="shared" ca="1" si="14"/>
        <v>1998981883.2880917</v>
      </c>
      <c r="O34" s="56" t="str">
        <f ca="1">IFERROR(OFFSET(INDIRECT($H$3 &amp; "!A71"), 3, 0), "")</f>
        <v>크립토닷컴체인</v>
      </c>
      <c r="P34" s="39">
        <f t="shared" ca="1" si="11"/>
        <v>100</v>
      </c>
      <c r="Q34" s="77">
        <f t="shared" ca="1" si="12"/>
        <v>-5.6603773599999997E-2</v>
      </c>
      <c r="R34" s="86">
        <f t="shared" ca="1" si="15"/>
        <v>51305560.351605661</v>
      </c>
    </row>
    <row r="35" spans="1:18">
      <c r="A35" s="40" t="s">
        <v>113</v>
      </c>
      <c r="B35" s="11" t="s">
        <v>114</v>
      </c>
      <c r="C35" s="95">
        <v>6785</v>
      </c>
      <c r="D35" s="92">
        <v>-0.1199740597</v>
      </c>
      <c r="E35" s="93">
        <v>2778741.7368116402</v>
      </c>
      <c r="F35" s="35"/>
      <c r="G35" s="58" t="str">
        <f ca="1">IFERROR(OFFSET(INDIRECT($H$3 &amp; "!A98"), 4, 0), "")</f>
        <v>쎄타퓨엘</v>
      </c>
      <c r="H35" s="44">
        <f t="shared" ca="1" si="7"/>
        <v>454</v>
      </c>
      <c r="I35" s="78">
        <f t="shared" ca="1" si="8"/>
        <v>-0.1623616236</v>
      </c>
      <c r="J35" s="90">
        <f t="shared" ca="1" si="13"/>
        <v>525022963.18050653</v>
      </c>
      <c r="K35" s="58" t="str">
        <f ca="1">IFERROR(OFFSET(INDIRECT($H$3 &amp; "!A44"), 4, 0), "")</f>
        <v>앵커</v>
      </c>
      <c r="L35" s="44">
        <f t="shared" ca="1" si="9"/>
        <v>61.8</v>
      </c>
      <c r="M35" s="78">
        <f t="shared" ca="1" si="10"/>
        <v>-7.48502994E-2</v>
      </c>
      <c r="N35" s="90">
        <f t="shared" ca="1" si="14"/>
        <v>45745084.705863737</v>
      </c>
      <c r="O35" s="58" t="str">
        <f ca="1">IFERROR(OFFSET(INDIRECT($H$3 &amp; "!A71"), 4, 0), "")</f>
        <v>시빅</v>
      </c>
      <c r="P35" s="44">
        <f t="shared" ca="1" si="11"/>
        <v>183</v>
      </c>
      <c r="Q35" s="78">
        <f t="shared" ca="1" si="12"/>
        <v>-0.115942029</v>
      </c>
      <c r="R35" s="90">
        <f t="shared" ca="1" si="15"/>
        <v>8442872.4363935702</v>
      </c>
    </row>
    <row r="36" spans="1:18">
      <c r="A36" s="40" t="s">
        <v>143</v>
      </c>
      <c r="B36" s="11" t="s">
        <v>144</v>
      </c>
      <c r="C36" s="95">
        <v>3595</v>
      </c>
      <c r="D36" s="92">
        <v>-0.12317073169999999</v>
      </c>
      <c r="E36" s="93">
        <v>1655820.8646320701</v>
      </c>
      <c r="F36" s="35"/>
      <c r="G36" s="56" t="str">
        <f ca="1">IFERROR(OFFSET(INDIRECT($H$3 &amp; "!A98"), 5, 0), "")</f>
        <v>비트코인</v>
      </c>
      <c r="H36" s="39">
        <f t="shared" ca="1" si="7"/>
        <v>35499000</v>
      </c>
      <c r="I36" s="77">
        <f t="shared" ca="1" si="8"/>
        <v>-5.0651191399999997E-2</v>
      </c>
      <c r="J36" s="99">
        <f t="shared" ca="1" si="13"/>
        <v>14873.016979599999</v>
      </c>
      <c r="K36" s="56" t="str">
        <f ca="1">IFERROR(OFFSET(INDIRECT($H$3 &amp; "!A44"), 5, 0), "")</f>
        <v>쿼크체인</v>
      </c>
      <c r="L36" s="39">
        <f t="shared" ca="1" si="9"/>
        <v>10.5</v>
      </c>
      <c r="M36" s="77">
        <f t="shared" ca="1" si="10"/>
        <v>-0.132231405</v>
      </c>
      <c r="N36" s="99">
        <f t="shared" ca="1" si="14"/>
        <v>150457698.62245852</v>
      </c>
      <c r="O36" s="56" t="str">
        <f ca="1">IFERROR(OFFSET(INDIRECT($H$3 &amp; "!A71"), 5, 0), "")</f>
        <v>베이직어텐션토큰</v>
      </c>
      <c r="P36" s="39">
        <f t="shared" ca="1" si="11"/>
        <v>521</v>
      </c>
      <c r="Q36" s="77">
        <f t="shared" ca="1" si="12"/>
        <v>-0.14026402639999999</v>
      </c>
      <c r="R36" s="99">
        <f t="shared" ca="1" si="15"/>
        <v>7285577.9453306496</v>
      </c>
    </row>
    <row r="37" spans="1:18">
      <c r="A37" s="40" t="s">
        <v>272</v>
      </c>
      <c r="B37" s="11" t="s">
        <v>273</v>
      </c>
      <c r="C37" s="95">
        <v>42.5</v>
      </c>
      <c r="D37" s="92">
        <v>-0.12371134020000001</v>
      </c>
      <c r="E37" s="93">
        <v>33458174.236623909</v>
      </c>
      <c r="F37" s="35"/>
      <c r="G37" s="56" t="str">
        <f ca="1">IFERROR(OFFSET(INDIRECT($H$3 &amp; "!A98"), 6, 0), "")</f>
        <v>에이다</v>
      </c>
      <c r="H37" s="39">
        <f t="shared" ca="1" si="7"/>
        <v>1255</v>
      </c>
      <c r="I37" s="77">
        <f t="shared" ca="1" si="8"/>
        <v>-0.10035842289999999</v>
      </c>
      <c r="J37" s="86">
        <f t="shared" ca="1" si="13"/>
        <v>100765872.75461052</v>
      </c>
      <c r="K37" s="56" t="str">
        <f ca="1">IFERROR(OFFSET(INDIRECT($H$3 &amp; "!A44"), 6, 0), "")</f>
        <v>엠블</v>
      </c>
      <c r="L37" s="39">
        <f t="shared" ca="1" si="9"/>
        <v>7.16</v>
      </c>
      <c r="M37" s="77">
        <f t="shared" ca="1" si="10"/>
        <v>-0.1964085297</v>
      </c>
      <c r="N37" s="86">
        <f t="shared" ca="1" si="14"/>
        <v>982061562.08296537</v>
      </c>
      <c r="O37" s="56" t="str">
        <f ca="1">IFERROR(OFFSET(INDIRECT($H$3 &amp; "!A71"), 6, 0), "")</f>
        <v>리플</v>
      </c>
      <c r="P37" s="39">
        <f t="shared" ca="1" si="11"/>
        <v>655</v>
      </c>
      <c r="Q37" s="77">
        <f t="shared" ca="1" si="12"/>
        <v>-8.7743732599999999E-2</v>
      </c>
      <c r="R37" s="86">
        <f t="shared" ca="1" si="15"/>
        <v>1105384918.617969</v>
      </c>
    </row>
    <row r="38" spans="1:18">
      <c r="A38" s="40" t="s">
        <v>131</v>
      </c>
      <c r="B38" s="11" t="s">
        <v>132</v>
      </c>
      <c r="C38" s="95">
        <v>76.400000000000006</v>
      </c>
      <c r="D38" s="92">
        <v>-0.123853211</v>
      </c>
      <c r="E38" s="93">
        <v>1230591939.0265701</v>
      </c>
      <c r="F38" s="35"/>
      <c r="G38" s="56" t="str">
        <f ca="1">IFERROR(OFFSET(INDIRECT($H$3 &amp; "!A98"), 7, 0), "")</f>
        <v>웨이브</v>
      </c>
      <c r="H38" s="39">
        <f t="shared" ca="1" si="7"/>
        <v>14730</v>
      </c>
      <c r="I38" s="77">
        <f t="shared" ca="1" si="8"/>
        <v>-0.11318482840000001</v>
      </c>
      <c r="J38" s="86">
        <f t="shared" ca="1" si="13"/>
        <v>816934.32820431003</v>
      </c>
      <c r="K38" s="56" t="str">
        <f ca="1">IFERROR(OFFSET(INDIRECT($H$3 &amp; "!A44"), 7, 0), "")</f>
        <v>썬더토큰</v>
      </c>
      <c r="L38" s="39">
        <f t="shared" ca="1" si="9"/>
        <v>5.01</v>
      </c>
      <c r="M38" s="77">
        <f t="shared" ca="1" si="10"/>
        <v>-0.16500000000000001</v>
      </c>
      <c r="N38" s="86">
        <f t="shared" ca="1" si="14"/>
        <v>417055037.59038705</v>
      </c>
      <c r="O38" s="56" t="str">
        <f ca="1">IFERROR(OFFSET(INDIRECT($H$3 &amp; "!A71"), 7, 0), "")</f>
        <v>아이콘</v>
      </c>
      <c r="P38" s="39">
        <f t="shared" ca="1" si="11"/>
        <v>802</v>
      </c>
      <c r="Q38" s="77">
        <f t="shared" ca="1" si="12"/>
        <v>-8.9670828600000002E-2</v>
      </c>
      <c r="R38" s="86">
        <f t="shared" ca="1" si="15"/>
        <v>23428694.269663081</v>
      </c>
    </row>
    <row r="39" spans="1:18">
      <c r="A39" s="40" t="s">
        <v>139</v>
      </c>
      <c r="B39" s="11" t="s">
        <v>140</v>
      </c>
      <c r="C39" s="95">
        <v>1360</v>
      </c>
      <c r="D39" s="92">
        <v>-0.12540192929999999</v>
      </c>
      <c r="E39" s="93">
        <v>2137961.9606298599</v>
      </c>
      <c r="F39" s="35"/>
      <c r="G39" s="56" t="str">
        <f ca="1">IFERROR(OFFSET(INDIRECT($H$3 &amp; "!A98"), 8, 0), "")</f>
        <v>스텔라루멘</v>
      </c>
      <c r="H39" s="39">
        <f t="shared" ca="1" si="7"/>
        <v>249</v>
      </c>
      <c r="I39" s="77">
        <f t="shared" ca="1" si="8"/>
        <v>-0.1107142857</v>
      </c>
      <c r="J39" s="86">
        <f t="shared" ca="1" si="13"/>
        <v>96818752.798042834</v>
      </c>
      <c r="K39" s="56" t="str">
        <f ca="1">IFERROR(OFFSET(INDIRECT($H$3 &amp; "!A44"), 8, 0), "")</f>
        <v>시아코인</v>
      </c>
      <c r="L39" s="39">
        <f t="shared" ca="1" si="9"/>
        <v>9.93</v>
      </c>
      <c r="M39" s="77">
        <f t="shared" ca="1" si="10"/>
        <v>-0.1439655172</v>
      </c>
      <c r="N39" s="86">
        <f t="shared" ca="1" si="14"/>
        <v>812629117.09612787</v>
      </c>
      <c r="O39" s="56" t="str">
        <f ca="1">IFERROR(OFFSET(INDIRECT($H$3 &amp; "!A71"), 8, 0), "")</f>
        <v>비체인</v>
      </c>
      <c r="P39" s="39">
        <f t="shared" ca="1" si="11"/>
        <v>76.400000000000006</v>
      </c>
      <c r="Q39" s="77">
        <f t="shared" ca="1" si="12"/>
        <v>-0.123853211</v>
      </c>
      <c r="R39" s="86">
        <f t="shared" ca="1" si="15"/>
        <v>1230591939.0265701</v>
      </c>
    </row>
    <row r="40" spans="1:18" ht="17.25" thickBot="1">
      <c r="A40" s="40" t="s">
        <v>107</v>
      </c>
      <c r="B40" s="11" t="s">
        <v>108</v>
      </c>
      <c r="C40" s="95">
        <v>17130</v>
      </c>
      <c r="D40" s="92">
        <v>-0.12557427260000001</v>
      </c>
      <c r="E40" s="93">
        <v>444536.96805964003</v>
      </c>
      <c r="F40" s="35"/>
      <c r="G40" s="57" t="str">
        <f ca="1">IFERROR(OFFSET(INDIRECT($H$3 &amp; "!A98"), 9, 0), "")</f>
        <v>테조스</v>
      </c>
      <c r="H40" s="37">
        <f t="shared" ca="1" si="7"/>
        <v>2680</v>
      </c>
      <c r="I40" s="79">
        <f t="shared" ca="1" si="8"/>
        <v>-8.9983022100000004E-2</v>
      </c>
      <c r="J40" s="87">
        <f t="shared" ca="1" si="13"/>
        <v>1990140.2220062499</v>
      </c>
      <c r="K40" s="57" t="str">
        <f ca="1">IFERROR(OFFSET(INDIRECT($H$3 &amp; "!A44"), 9, 0), "")</f>
        <v>메인프레임</v>
      </c>
      <c r="L40" s="37">
        <f t="shared" ca="1" si="9"/>
        <v>6.23</v>
      </c>
      <c r="M40" s="79">
        <f t="shared" ca="1" si="10"/>
        <v>-0.11253561250000001</v>
      </c>
      <c r="N40" s="87">
        <f t="shared" ca="1" si="14"/>
        <v>395249160.75767744</v>
      </c>
      <c r="O40" s="57" t="str">
        <f ca="1">IFERROR(OFFSET(INDIRECT($H$3 &amp; "!A71"), 9, 0), "")</f>
        <v>헤데라해시그래프</v>
      </c>
      <c r="P40" s="37">
        <f t="shared" ca="1" si="11"/>
        <v>175</v>
      </c>
      <c r="Q40" s="79">
        <f t="shared" ca="1" si="12"/>
        <v>-0.1626794258</v>
      </c>
      <c r="R40" s="87">
        <f t="shared" ca="1" si="15"/>
        <v>35185372.517176352</v>
      </c>
    </row>
    <row r="41" spans="1:18">
      <c r="A41" s="40" t="s">
        <v>159</v>
      </c>
      <c r="B41" s="11" t="s">
        <v>160</v>
      </c>
      <c r="C41" s="95">
        <v>974</v>
      </c>
      <c r="D41" s="92">
        <v>-0.12645739910000001</v>
      </c>
      <c r="E41" s="93">
        <v>6031040.1025125002</v>
      </c>
      <c r="F41" s="35"/>
      <c r="G41" s="59" t="str">
        <f ca="1">IFERROR(OFFSET(INDIRECT($H$3 &amp; "!A98"), 10, 0), "")</f>
        <v>이더리움</v>
      </c>
      <c r="H41" s="38">
        <f t="shared" ca="1" si="7"/>
        <v>2150000</v>
      </c>
      <c r="I41" s="76">
        <f t="shared" ca="1" si="8"/>
        <v>-3.7169726799999997E-2</v>
      </c>
      <c r="J41" s="85">
        <f t="shared" ca="1" si="13"/>
        <v>186335.51903952</v>
      </c>
      <c r="K41" s="55" t="str">
        <f ca="1">IFERROR(OFFSET(INDIRECT($H$3 &amp; "!A44"), 10, 0), "")</f>
        <v>비트토렌트</v>
      </c>
      <c r="L41" s="38">
        <f t="shared" ca="1" si="9"/>
        <v>2.2599999999999998</v>
      </c>
      <c r="M41" s="76">
        <f t="shared" ca="1" si="10"/>
        <v>-7.3770491800000004E-2</v>
      </c>
      <c r="N41" s="85">
        <f t="shared" ca="1" si="14"/>
        <v>38991642637.138069</v>
      </c>
      <c r="O41" s="55" t="str">
        <f ca="1">IFERROR(OFFSET(INDIRECT($H$3 &amp; "!A71"), 10, 0), "")</f>
        <v>칠리즈</v>
      </c>
      <c r="P41" s="38">
        <f t="shared" ca="1" si="11"/>
        <v>227</v>
      </c>
      <c r="Q41" s="76">
        <f t="shared" ca="1" si="12"/>
        <v>-0.10980392160000001</v>
      </c>
      <c r="R41" s="85">
        <f t="shared" ca="1" si="15"/>
        <v>172119811.20947751</v>
      </c>
    </row>
    <row r="42" spans="1:18">
      <c r="A42" s="40" t="s">
        <v>115</v>
      </c>
      <c r="B42" s="11" t="s">
        <v>116</v>
      </c>
      <c r="C42" s="95">
        <v>186</v>
      </c>
      <c r="D42" s="92">
        <v>-0.1267605634</v>
      </c>
      <c r="E42" s="93">
        <v>27089590.147322942</v>
      </c>
      <c r="F42" s="35"/>
      <c r="G42" s="56" t="str">
        <f ca="1">IFERROR(OFFSET(INDIRECT($H$3 &amp; "!A98"), 11, 0), "")</f>
        <v>코스모스</v>
      </c>
      <c r="H42" s="39">
        <f t="shared" ca="1" si="7"/>
        <v>10010</v>
      </c>
      <c r="I42" s="77">
        <f t="shared" ca="1" si="8"/>
        <v>-0.1149425287</v>
      </c>
      <c r="J42" s="86">
        <f t="shared" ca="1" si="13"/>
        <v>432011.28436505003</v>
      </c>
      <c r="K42" s="56" t="str">
        <f ca="1">IFERROR(OFFSET(INDIRECT($H$3 &amp; "!A44"), 11, 0), "")</f>
        <v>저스트</v>
      </c>
      <c r="L42" s="39">
        <f t="shared" ca="1" si="9"/>
        <v>42.5</v>
      </c>
      <c r="M42" s="77">
        <f t="shared" ca="1" si="10"/>
        <v>-0.12371134020000001</v>
      </c>
      <c r="N42" s="86">
        <f t="shared" ca="1" si="14"/>
        <v>33458174.236623909</v>
      </c>
      <c r="O42" s="56" t="str">
        <f ca="1">IFERROR(OFFSET(INDIRECT($H$3 &amp; "!A71"), 11, 0), "")</f>
        <v>스토리지</v>
      </c>
      <c r="P42" s="39">
        <f t="shared" ca="1" si="11"/>
        <v>644</v>
      </c>
      <c r="Q42" s="77">
        <f t="shared" ca="1" si="12"/>
        <v>-0.12855209740000001</v>
      </c>
      <c r="R42" s="86">
        <f t="shared" ca="1" si="15"/>
        <v>1405207.0814294999</v>
      </c>
    </row>
    <row r="43" spans="1:18">
      <c r="A43" s="40" t="s">
        <v>135</v>
      </c>
      <c r="B43" s="11" t="s">
        <v>136</v>
      </c>
      <c r="C43" s="95">
        <v>76.099999999999994</v>
      </c>
      <c r="D43" s="92">
        <v>-0.12729357799999999</v>
      </c>
      <c r="E43" s="93">
        <v>53313755.06289053</v>
      </c>
      <c r="F43" s="35"/>
      <c r="G43" s="56" t="str">
        <f ca="1">IFERROR(OFFSET(INDIRECT($H$3 &amp; "!A98"), 12, 0), "")</f>
        <v>크립토닷컴체인</v>
      </c>
      <c r="H43" s="39">
        <f t="shared" ca="1" si="7"/>
        <v>100</v>
      </c>
      <c r="I43" s="77">
        <f t="shared" ca="1" si="8"/>
        <v>-5.6603773599999997E-2</v>
      </c>
      <c r="J43" s="86">
        <f t="shared" ca="1" si="13"/>
        <v>51305560.351605661</v>
      </c>
      <c r="K43" s="56" t="str">
        <f ca="1">IFERROR(OFFSET(INDIRECT($H$3 &amp; "!A44"), 12, 0), "")</f>
        <v>룸네트워크</v>
      </c>
      <c r="L43" s="39">
        <f t="shared" ca="1" si="9"/>
        <v>39.4</v>
      </c>
      <c r="M43" s="77">
        <f t="shared" ca="1" si="10"/>
        <v>-0.1652542373</v>
      </c>
      <c r="N43" s="86">
        <f t="shared" ca="1" si="14"/>
        <v>48079876.315393977</v>
      </c>
      <c r="O43" s="56" t="str">
        <f ca="1">IFERROR(OFFSET(INDIRECT($H$3 &amp; "!A71"), 12, 0), "")</f>
        <v>온톨로지</v>
      </c>
      <c r="P43" s="39">
        <f t="shared" ca="1" si="11"/>
        <v>645</v>
      </c>
      <c r="Q43" s="77">
        <f t="shared" ca="1" si="12"/>
        <v>-0.12837837839999999</v>
      </c>
      <c r="R43" s="86">
        <f t="shared" ca="1" si="15"/>
        <v>7262840.10869007</v>
      </c>
    </row>
    <row r="44" spans="1:18">
      <c r="A44" s="40" t="s">
        <v>103</v>
      </c>
      <c r="B44" s="11" t="s">
        <v>104</v>
      </c>
      <c r="C44" s="95">
        <v>645</v>
      </c>
      <c r="D44" s="92">
        <v>-0.12837837839999999</v>
      </c>
      <c r="E44" s="93">
        <v>7262840.10869007</v>
      </c>
      <c r="F44" s="35"/>
      <c r="G44" s="56" t="str">
        <f ca="1">IFERROR(OFFSET(INDIRECT($H$3 &amp; "!A98"), 13, 0), "")</f>
        <v>비트코인캐시</v>
      </c>
      <c r="H44" s="39">
        <f t="shared" ca="1" si="7"/>
        <v>481600</v>
      </c>
      <c r="I44" s="77">
        <f t="shared" ca="1" si="8"/>
        <v>-0.10582992939999999</v>
      </c>
      <c r="J44" s="86">
        <f t="shared" ca="1" si="13"/>
        <v>64528.767308219998</v>
      </c>
      <c r="K44" s="56" t="str">
        <f ca="1">IFERROR(OFFSET(INDIRECT($H$3 &amp; "!A44"), 13, 0), "")</f>
        <v>엔도르</v>
      </c>
      <c r="L44" s="39">
        <f t="shared" ca="1" si="9"/>
        <v>5.83</v>
      </c>
      <c r="M44" s="77">
        <f t="shared" ca="1" si="10"/>
        <v>-0.3116883117</v>
      </c>
      <c r="N44" s="86">
        <f t="shared" ca="1" si="14"/>
        <v>516408988.37351239</v>
      </c>
      <c r="O44" s="56" t="str">
        <f ca="1">IFERROR(OFFSET(INDIRECT($H$3 &amp; "!A71"), 13, 0), "")</f>
        <v>하이브</v>
      </c>
      <c r="P44" s="39">
        <f t="shared" ca="1" si="11"/>
        <v>211</v>
      </c>
      <c r="Q44" s="77">
        <f t="shared" ca="1" si="12"/>
        <v>-0.16929133860000001</v>
      </c>
      <c r="R44" s="86">
        <f t="shared" ca="1" si="15"/>
        <v>9772857.1550340708</v>
      </c>
    </row>
    <row r="45" spans="1:18">
      <c r="A45" s="40" t="s">
        <v>260</v>
      </c>
      <c r="B45" s="11" t="s">
        <v>261</v>
      </c>
      <c r="C45" s="95">
        <v>28.5</v>
      </c>
      <c r="D45" s="92">
        <v>-0.128440367</v>
      </c>
      <c r="E45" s="93">
        <v>76922652.257914215</v>
      </c>
      <c r="F45" s="35"/>
      <c r="G45" s="58" t="str">
        <f ca="1">IFERROR(OFFSET(INDIRECT($H$3 &amp; "!A98"), 14, 0), "")</f>
        <v>시빅</v>
      </c>
      <c r="H45" s="44">
        <f t="shared" ca="1" si="7"/>
        <v>183</v>
      </c>
      <c r="I45" s="78">
        <f t="shared" ca="1" si="8"/>
        <v>-0.115942029</v>
      </c>
      <c r="J45" s="90">
        <f t="shared" ca="1" si="13"/>
        <v>8442872.4363935702</v>
      </c>
      <c r="K45" s="58" t="str">
        <f ca="1">IFERROR(OFFSET(INDIRECT($H$3 &amp; "!A44"), 14, 0), "")</f>
        <v>람다</v>
      </c>
      <c r="L45" s="44">
        <f t="shared" ca="1" si="9"/>
        <v>11.8</v>
      </c>
      <c r="M45" s="78">
        <f t="shared" ca="1" si="10"/>
        <v>-0.19178082190000001</v>
      </c>
      <c r="N45" s="90">
        <f t="shared" ca="1" si="14"/>
        <v>379736627.87020546</v>
      </c>
      <c r="O45" s="58" t="str">
        <f ca="1">IFERROR(OFFSET(INDIRECT($H$3 &amp; "!A71"), 14, 0), "")</f>
        <v>디센트럴랜드</v>
      </c>
      <c r="P45" s="44">
        <f t="shared" ca="1" si="11"/>
        <v>480</v>
      </c>
      <c r="Q45" s="78">
        <f t="shared" ca="1" si="12"/>
        <v>-0.1288566243</v>
      </c>
      <c r="R45" s="90">
        <f t="shared" ca="1" si="15"/>
        <v>29046532.318626501</v>
      </c>
    </row>
    <row r="46" spans="1:18">
      <c r="A46" s="40" t="s">
        <v>164</v>
      </c>
      <c r="B46" s="11" t="s">
        <v>165</v>
      </c>
      <c r="C46" s="95">
        <v>644</v>
      </c>
      <c r="D46" s="92">
        <v>-0.12855209740000001</v>
      </c>
      <c r="E46" s="93">
        <v>1405207.0814294999</v>
      </c>
      <c r="F46" s="35"/>
      <c r="G46" s="56" t="str">
        <f ca="1">IFERROR(OFFSET(INDIRECT($H$3 &amp; "!A98"), 15, 0), "")</f>
        <v>트론</v>
      </c>
      <c r="H46" s="39">
        <f t="shared" ca="1" si="7"/>
        <v>58.2</v>
      </c>
      <c r="I46" s="77">
        <f t="shared" ca="1" si="8"/>
        <v>-8.3464566899999995E-2</v>
      </c>
      <c r="J46" s="99">
        <f t="shared" ca="1" si="13"/>
        <v>259160630.85080922</v>
      </c>
      <c r="K46" s="56" t="str">
        <f ca="1">IFERROR(OFFSET(INDIRECT($H$3 &amp; "!A44"), 15, 0), "")</f>
        <v>무비블록</v>
      </c>
      <c r="L46" s="39">
        <f t="shared" ca="1" si="9"/>
        <v>3.85</v>
      </c>
      <c r="M46" s="77">
        <f t="shared" ca="1" si="10"/>
        <v>-0.18776371310000001</v>
      </c>
      <c r="N46" s="99">
        <f t="shared" ca="1" si="14"/>
        <v>1051169547.8912065</v>
      </c>
      <c r="O46" s="56" t="str">
        <f ca="1">IFERROR(OFFSET(INDIRECT($H$3 &amp; "!A71"), 15, 0), "")</f>
        <v>넴</v>
      </c>
      <c r="P46" s="39">
        <f t="shared" ca="1" si="11"/>
        <v>110</v>
      </c>
      <c r="Q46" s="77">
        <f t="shared" ca="1" si="12"/>
        <v>-0.13385826770000001</v>
      </c>
      <c r="R46" s="99">
        <f t="shared" ca="1" si="15"/>
        <v>86246201.421534389</v>
      </c>
    </row>
    <row r="47" spans="1:18">
      <c r="A47" s="40" t="s">
        <v>60</v>
      </c>
      <c r="B47" s="11" t="s">
        <v>61</v>
      </c>
      <c r="C47" s="95">
        <v>480</v>
      </c>
      <c r="D47" s="92">
        <v>-0.1288566243</v>
      </c>
      <c r="E47" s="93">
        <v>29046532.318626501</v>
      </c>
      <c r="F47" s="35"/>
      <c r="G47" s="56" t="str">
        <f ca="1">IFERROR(OFFSET(INDIRECT($H$3 &amp; "!A98"), 16, 0), "")</f>
        <v>오브스</v>
      </c>
      <c r="H47" s="39">
        <f t="shared" ca="1" si="7"/>
        <v>40.6</v>
      </c>
      <c r="I47" s="77">
        <f t="shared" ca="1" si="8"/>
        <v>-0.18962075849999999</v>
      </c>
      <c r="J47" s="86">
        <f t="shared" ca="1" si="13"/>
        <v>139378205.54063597</v>
      </c>
      <c r="K47" s="56" t="str">
        <f ca="1">IFERROR(OFFSET(INDIRECT($H$3 &amp; "!A44"), 16, 0), "")</f>
        <v>에브리피디아</v>
      </c>
      <c r="L47" s="39">
        <f t="shared" ca="1" si="9"/>
        <v>7.35</v>
      </c>
      <c r="M47" s="77">
        <f t="shared" ca="1" si="10"/>
        <v>-0.20626349890000001</v>
      </c>
      <c r="N47" s="86">
        <f t="shared" ca="1" si="14"/>
        <v>414974374.84990257</v>
      </c>
      <c r="O47" s="56" t="str">
        <f ca="1">IFERROR(OFFSET(INDIRECT($H$3 &amp; "!A71"), 16, 0), "")</f>
        <v>제로엑스</v>
      </c>
      <c r="P47" s="39">
        <f t="shared" ca="1" si="11"/>
        <v>631</v>
      </c>
      <c r="Q47" s="77">
        <f t="shared" ca="1" si="12"/>
        <v>-0.1137640449</v>
      </c>
      <c r="R47" s="86">
        <f t="shared" ca="1" si="15"/>
        <v>3381013.6784673301</v>
      </c>
    </row>
    <row r="48" spans="1:18">
      <c r="A48" s="40" t="s">
        <v>71</v>
      </c>
      <c r="B48" s="11" t="s">
        <v>72</v>
      </c>
      <c r="C48" s="95">
        <v>10.5</v>
      </c>
      <c r="D48" s="92">
        <v>-0.132231405</v>
      </c>
      <c r="E48" s="93">
        <v>150457698.62245852</v>
      </c>
      <c r="F48" s="35"/>
      <c r="G48" s="56" t="str">
        <f ca="1">IFERROR(OFFSET(INDIRECT($H$3 &amp; "!A98"), 17, 0), "")</f>
        <v>베이직어텐션토큰</v>
      </c>
      <c r="H48" s="39">
        <f t="shared" ca="1" si="7"/>
        <v>521</v>
      </c>
      <c r="I48" s="77">
        <f t="shared" ca="1" si="8"/>
        <v>-0.14026402639999999</v>
      </c>
      <c r="J48" s="86">
        <f t="shared" ca="1" si="13"/>
        <v>7285577.9453306496</v>
      </c>
      <c r="K48" s="56" t="str">
        <f ca="1">IFERROR(OFFSET(INDIRECT($H$3 &amp; "!A44"), 17, 0), "")</f>
        <v>스톰엑스</v>
      </c>
      <c r="L48" s="39">
        <f t="shared" ca="1" si="9"/>
        <v>13.5</v>
      </c>
      <c r="M48" s="77">
        <f t="shared" ca="1" si="10"/>
        <v>-0.1717791411</v>
      </c>
      <c r="N48" s="86">
        <f t="shared" ca="1" si="14"/>
        <v>235202003.84440586</v>
      </c>
      <c r="O48" s="56" t="str">
        <f ca="1">IFERROR(OFFSET(INDIRECT($H$3 &amp; "!A71"), 17, 0), "")</f>
        <v>파워렛저</v>
      </c>
      <c r="P48" s="39">
        <f t="shared" ca="1" si="11"/>
        <v>125</v>
      </c>
      <c r="Q48" s="77">
        <f t="shared" ca="1" si="12"/>
        <v>-0.1438356164</v>
      </c>
      <c r="R48" s="86">
        <f t="shared" ca="1" si="15"/>
        <v>22180497.420141879</v>
      </c>
    </row>
    <row r="49" spans="1:18">
      <c r="A49" s="40" t="s">
        <v>56</v>
      </c>
      <c r="B49" s="11" t="s">
        <v>57</v>
      </c>
      <c r="C49" s="95">
        <v>110</v>
      </c>
      <c r="D49" s="92">
        <v>-0.13385826770000001</v>
      </c>
      <c r="E49" s="93">
        <v>86246201.421534389</v>
      </c>
      <c r="F49" s="35"/>
      <c r="G49" s="56" t="str">
        <f ca="1">IFERROR(OFFSET(INDIRECT($H$3 &amp; "!A98"), 18, 0), "")</f>
        <v>엔진코인</v>
      </c>
      <c r="H49" s="39">
        <f t="shared" ca="1" si="7"/>
        <v>974</v>
      </c>
      <c r="I49" s="77">
        <f t="shared" ca="1" si="8"/>
        <v>-0.12645739910000001</v>
      </c>
      <c r="J49" s="86">
        <f t="shared" ca="1" si="13"/>
        <v>6031040.1025125002</v>
      </c>
      <c r="K49" s="56" t="str">
        <f ca="1">IFERROR(OFFSET(INDIRECT($H$3 &amp; "!A44"), 18, 0), "")</f>
        <v>에스티피</v>
      </c>
      <c r="L49" s="39">
        <f t="shared" ca="1" si="9"/>
        <v>28.5</v>
      </c>
      <c r="M49" s="77">
        <f t="shared" ca="1" si="10"/>
        <v>-0.128440367</v>
      </c>
      <c r="N49" s="86">
        <f t="shared" ca="1" si="14"/>
        <v>76922652.257914215</v>
      </c>
      <c r="O49" s="56" t="str">
        <f ca="1">IFERROR(OFFSET(INDIRECT($H$3 &amp; "!A71"), 18, 0), "")</f>
        <v>골렘</v>
      </c>
      <c r="P49" s="39">
        <f t="shared" ca="1" si="11"/>
        <v>212</v>
      </c>
      <c r="Q49" s="77">
        <f t="shared" ca="1" si="12"/>
        <v>-0.1382113821</v>
      </c>
      <c r="R49" s="86">
        <f t="shared" ca="1" si="15"/>
        <v>18462908.405158259</v>
      </c>
    </row>
    <row r="50" spans="1:18" ht="17.25" thickBot="1">
      <c r="A50" s="40" t="s">
        <v>176</v>
      </c>
      <c r="B50" s="11" t="s">
        <v>177</v>
      </c>
      <c r="C50" s="95">
        <v>12040</v>
      </c>
      <c r="D50" s="92">
        <v>-0.13567839200000001</v>
      </c>
      <c r="E50" s="93">
        <v>181309.30672266</v>
      </c>
      <c r="F50" s="35"/>
      <c r="G50" s="57" t="str">
        <f ca="1">IFERROR(OFFSET(INDIRECT($H$3 &amp; "!A98"), 19, 0), "")</f>
        <v>이더리움클래식</v>
      </c>
      <c r="H50" s="37">
        <f t="shared" ca="1" si="7"/>
        <v>41300</v>
      </c>
      <c r="I50" s="79">
        <f t="shared" ca="1" si="8"/>
        <v>-0.1180866966</v>
      </c>
      <c r="J50" s="87">
        <f t="shared" ca="1" si="13"/>
        <v>6992306.6181046003</v>
      </c>
      <c r="K50" s="57" t="str">
        <f ca="1">IFERROR(OFFSET(INDIRECT($H$3 &amp; "!A44"), 19, 0), "")</f>
        <v>스테이터스네트워크토큰</v>
      </c>
      <c r="L50" s="37">
        <f t="shared" ca="1" si="9"/>
        <v>40.200000000000003</v>
      </c>
      <c r="M50" s="79">
        <f t="shared" ca="1" si="10"/>
        <v>-0.18787878790000001</v>
      </c>
      <c r="N50" s="87">
        <f t="shared" ca="1" si="14"/>
        <v>133137761.10233261</v>
      </c>
      <c r="O50" s="57" t="str">
        <f ca="1">IFERROR(OFFSET(INDIRECT($H$3 &amp; "!A71"), 19, 0), "")</f>
        <v>질리카</v>
      </c>
      <c r="P50" s="37">
        <f t="shared" ca="1" si="11"/>
        <v>76.099999999999994</v>
      </c>
      <c r="Q50" s="79">
        <f t="shared" ca="1" si="12"/>
        <v>-0.12729357799999999</v>
      </c>
      <c r="R50" s="87">
        <f t="shared" ca="1" si="15"/>
        <v>53313755.06289053</v>
      </c>
    </row>
    <row r="51" spans="1:18">
      <c r="A51" s="40" t="s">
        <v>186</v>
      </c>
      <c r="B51" s="11" t="s">
        <v>187</v>
      </c>
      <c r="C51" s="95">
        <v>5610</v>
      </c>
      <c r="D51" s="92">
        <v>-0.13758647190000001</v>
      </c>
      <c r="E51" s="93">
        <v>3215783.8302636398</v>
      </c>
      <c r="F51" s="35"/>
    </row>
    <row r="52" spans="1:18" ht="17.25" thickBot="1">
      <c r="A52" s="40" t="s">
        <v>264</v>
      </c>
      <c r="B52" s="11" t="s">
        <v>265</v>
      </c>
      <c r="C52" s="95">
        <v>212</v>
      </c>
      <c r="D52" s="92">
        <v>-0.1382113821</v>
      </c>
      <c r="E52" s="93">
        <v>18462908.405158259</v>
      </c>
      <c r="F52" s="35"/>
    </row>
    <row r="53" spans="1:18" ht="17.25" thickBot="1">
      <c r="A53" s="40" t="s">
        <v>79</v>
      </c>
      <c r="B53" s="11" t="s">
        <v>80</v>
      </c>
      <c r="C53" s="95">
        <v>521</v>
      </c>
      <c r="D53" s="92">
        <v>-0.14026402639999999</v>
      </c>
      <c r="E53" s="93">
        <v>7285577.9453306496</v>
      </c>
      <c r="F53" s="35"/>
      <c r="G53" s="270" t="s">
        <v>280</v>
      </c>
      <c r="H53" s="271"/>
      <c r="I53" s="271"/>
      <c r="J53" s="272"/>
      <c r="K53" s="270" t="s">
        <v>283</v>
      </c>
      <c r="L53" s="271"/>
      <c r="M53" s="271"/>
      <c r="N53" s="272"/>
      <c r="O53" s="270" t="s">
        <v>284</v>
      </c>
      <c r="P53" s="271"/>
      <c r="Q53" s="271"/>
      <c r="R53" s="272"/>
    </row>
    <row r="54" spans="1:18" ht="17.25" thickBot="1">
      <c r="A54" s="40" t="s">
        <v>204</v>
      </c>
      <c r="B54" s="11" t="s">
        <v>205</v>
      </c>
      <c r="C54" s="95">
        <v>7410</v>
      </c>
      <c r="D54" s="92">
        <v>-0.14136732329999999</v>
      </c>
      <c r="E54" s="93">
        <v>780834.44389310002</v>
      </c>
      <c r="F54" s="35"/>
      <c r="G54" s="307" t="s">
        <v>55</v>
      </c>
      <c r="H54" s="323">
        <f ca="1">NOW()</f>
        <v>44369.914132523147</v>
      </c>
      <c r="I54" s="324"/>
      <c r="J54" s="325"/>
      <c r="K54" s="322" t="s">
        <v>55</v>
      </c>
      <c r="L54" s="323">
        <f ca="1">NOW()</f>
        <v>44369.914132523147</v>
      </c>
      <c r="M54" s="324"/>
      <c r="N54" s="325"/>
      <c r="O54" s="322" t="s">
        <v>55</v>
      </c>
      <c r="P54" s="323">
        <f ca="1">NOW()</f>
        <v>44369.914132523147</v>
      </c>
      <c r="Q54" s="324"/>
      <c r="R54" s="325"/>
    </row>
    <row r="55" spans="1:18" ht="17.25" thickBot="1">
      <c r="A55" s="40" t="s">
        <v>270</v>
      </c>
      <c r="B55" s="11" t="s">
        <v>271</v>
      </c>
      <c r="C55" s="95">
        <v>1240</v>
      </c>
      <c r="D55" s="92">
        <v>-0.14186851210000001</v>
      </c>
      <c r="E55" s="93">
        <v>10780082.34920135</v>
      </c>
      <c r="F55" s="35"/>
      <c r="G55" s="315"/>
      <c r="H55" s="36" t="s">
        <v>58</v>
      </c>
      <c r="I55" s="73" t="s">
        <v>59</v>
      </c>
      <c r="J55" s="69" t="s">
        <v>289</v>
      </c>
      <c r="K55" s="315"/>
      <c r="L55" s="36" t="s">
        <v>58</v>
      </c>
      <c r="M55" s="73" t="s">
        <v>59</v>
      </c>
      <c r="N55" s="69" t="s">
        <v>289</v>
      </c>
      <c r="O55" s="315"/>
      <c r="P55" s="36" t="s">
        <v>58</v>
      </c>
      <c r="Q55" s="73" t="s">
        <v>59</v>
      </c>
      <c r="R55" s="69" t="s">
        <v>289</v>
      </c>
    </row>
    <row r="56" spans="1:18">
      <c r="A56" s="40" t="s">
        <v>188</v>
      </c>
      <c r="B56" s="11" t="s">
        <v>189</v>
      </c>
      <c r="C56" s="95">
        <v>36880</v>
      </c>
      <c r="D56" s="92">
        <v>-0.14232558140000001</v>
      </c>
      <c r="E56" s="93">
        <v>386482.61120344</v>
      </c>
      <c r="F56" s="35"/>
      <c r="G56" s="55" t="str">
        <f ca="1">IFERROR(OFFSET(INDIRECT($H$3 &amp; "!A179"), 0, 0), "")</f>
        <v>아르고</v>
      </c>
      <c r="H56" s="38">
        <f t="shared" ref="H56:H65" ca="1" si="16">_xlfn.IFNA(VLOOKUP(G56, $B$2:$D$200, 2, FALSE), "")</f>
        <v>81.599999999999994</v>
      </c>
      <c r="I56" s="76">
        <f t="shared" ref="I56:I65" ca="1" si="17">_xlfn.IFNA(VLOOKUP(G56, $B$2:$D$200, 3, FALSE), "")</f>
        <v>-0.2228571429</v>
      </c>
      <c r="J56" s="85">
        <f ca="1">_xlfn.IFNA(VLOOKUP(G56, $B$2:$E$200, 4, FALSE), "")</f>
        <v>32341954.908259962</v>
      </c>
      <c r="K56" s="55" t="str">
        <f ca="1">IFERROR(OFFSET(INDIRECT($H$3 &amp; "!A125"), 0, 0), "")</f>
        <v>에브리피디아</v>
      </c>
      <c r="L56" s="38">
        <f t="shared" ref="L56:L75" ca="1" si="18">_xlfn.IFNA(VLOOKUP(K56, $B$2:$D$200, 2, FALSE), "")</f>
        <v>7.35</v>
      </c>
      <c r="M56" s="76">
        <f t="shared" ref="M56:M75" ca="1" si="19">_xlfn.IFNA(VLOOKUP(K56, $B$2:$D$200, 3, FALSE), "")</f>
        <v>-0.20626349890000001</v>
      </c>
      <c r="N56" s="85">
        <f ca="1">_xlfn.IFNA(VLOOKUP(K56, $B$2:$E$200, 4, FALSE), "")</f>
        <v>414974374.84990257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125</v>
      </c>
      <c r="Q56" s="76">
        <f t="shared" ref="Q56:Q75" ca="1" si="21">_xlfn.IFNA(VLOOKUP(O56, $B$2:$D$200, 3, FALSE), "")</f>
        <v>-0.1438356164</v>
      </c>
      <c r="R56" s="85">
        <f ca="1">_xlfn.IFNA(VLOOKUP(O56, $B$2:$E$200, 4, FALSE), "")</f>
        <v>22180497.420141879</v>
      </c>
    </row>
    <row r="57" spans="1:18">
      <c r="A57" s="40" t="s">
        <v>180</v>
      </c>
      <c r="B57" s="11" t="s">
        <v>181</v>
      </c>
      <c r="C57" s="95">
        <v>125</v>
      </c>
      <c r="D57" s="92">
        <v>-0.1438356164</v>
      </c>
      <c r="E57" s="93">
        <v>22180497.420141879</v>
      </c>
      <c r="F57" s="35"/>
      <c r="G57" s="56" t="str">
        <f ca="1">IFERROR(OFFSET(INDIRECT($H$3 &amp; "!A179"), 1, 0), "")</f>
        <v>헌트</v>
      </c>
      <c r="H57" s="39">
        <f t="shared" ca="1" si="16"/>
        <v>118</v>
      </c>
      <c r="I57" s="77">
        <f t="shared" ca="1" si="17"/>
        <v>-0.20270270269999999</v>
      </c>
      <c r="J57" s="86">
        <f t="shared" ref="J57:J75" ca="1" si="22">_xlfn.IFNA(VLOOKUP(G57, $B$2:$E$200, 4, FALSE), "")</f>
        <v>31541686.987986151</v>
      </c>
      <c r="K57" s="56" t="str">
        <f ca="1">IFERROR(OFFSET(INDIRECT($H$3 &amp; "!A125"), 1, 0), "")</f>
        <v>스톰엑스</v>
      </c>
      <c r="L57" s="39">
        <f t="shared" ca="1" si="18"/>
        <v>13.5</v>
      </c>
      <c r="M57" s="77">
        <f t="shared" ca="1" si="19"/>
        <v>-0.1717791411</v>
      </c>
      <c r="N57" s="86">
        <f t="shared" ref="N57:N75" ca="1" si="23">_xlfn.IFNA(VLOOKUP(K57, $B$2:$E$200, 4, FALSE), "")</f>
        <v>235202003.84440586</v>
      </c>
      <c r="O57" s="56" t="str">
        <f ca="1">IFERROR(OFFSET(INDIRECT($H$3 &amp; "!A152"), 1, 0), "")</f>
        <v>골렘</v>
      </c>
      <c r="P57" s="39">
        <f t="shared" ca="1" si="20"/>
        <v>212</v>
      </c>
      <c r="Q57" s="77">
        <f t="shared" ca="1" si="21"/>
        <v>-0.1382113821</v>
      </c>
      <c r="R57" s="86">
        <f t="shared" ref="R57:R75" ca="1" si="24">_xlfn.IFNA(VLOOKUP(O57, $B$2:$E$200, 4, FALSE), "")</f>
        <v>18462908.405158259</v>
      </c>
    </row>
    <row r="58" spans="1:18">
      <c r="A58" s="40" t="s">
        <v>151</v>
      </c>
      <c r="B58" s="11" t="s">
        <v>152</v>
      </c>
      <c r="C58" s="95">
        <v>9.93</v>
      </c>
      <c r="D58" s="92">
        <v>-0.1439655172</v>
      </c>
      <c r="E58" s="93">
        <v>812629117.09612787</v>
      </c>
      <c r="F58" s="35"/>
      <c r="G58" s="56" t="str">
        <f ca="1">IFERROR(OFFSET(INDIRECT($H$3 &amp; "!A179"), 2, 0), "")</f>
        <v>도지코인</v>
      </c>
      <c r="H58" s="39">
        <f t="shared" ca="1" si="16"/>
        <v>209</v>
      </c>
      <c r="I58" s="77">
        <f t="shared" ca="1" si="17"/>
        <v>-1.87793427E-2</v>
      </c>
      <c r="J58" s="86">
        <f t="shared" ca="1" si="22"/>
        <v>6054899538.0348644</v>
      </c>
      <c r="K58" s="56" t="str">
        <f ca="1">IFERROR(OFFSET(INDIRECT($H$3 &amp; "!A125"), 2, 0), "")</f>
        <v>에스티피</v>
      </c>
      <c r="L58" s="39">
        <f t="shared" ca="1" si="18"/>
        <v>28.5</v>
      </c>
      <c r="M58" s="77">
        <f t="shared" ca="1" si="19"/>
        <v>-0.128440367</v>
      </c>
      <c r="N58" s="86">
        <f t="shared" ca="1" si="23"/>
        <v>76922652.257914215</v>
      </c>
      <c r="O58" s="56" t="str">
        <f ca="1">IFERROR(OFFSET(INDIRECT($H$3 &amp; "!A152"), 2, 0), "")</f>
        <v>질리카</v>
      </c>
      <c r="P58" s="39">
        <f t="shared" ca="1" si="20"/>
        <v>76.099999999999994</v>
      </c>
      <c r="Q58" s="77">
        <f t="shared" ca="1" si="21"/>
        <v>-0.12729357799999999</v>
      </c>
      <c r="R58" s="86">
        <f t="shared" ca="1" si="24"/>
        <v>53313755.06289053</v>
      </c>
    </row>
    <row r="59" spans="1:18">
      <c r="A59" s="40" t="s">
        <v>62</v>
      </c>
      <c r="B59" s="11" t="s">
        <v>63</v>
      </c>
      <c r="C59" s="95">
        <v>32540</v>
      </c>
      <c r="D59" s="92">
        <v>-0.14525873389999999</v>
      </c>
      <c r="E59" s="93">
        <v>618457.02039528999</v>
      </c>
      <c r="F59" s="35"/>
      <c r="G59" s="56" t="str">
        <f ca="1">IFERROR(OFFSET(INDIRECT($H$3 &amp; "!A179"), 3, 0), "")</f>
        <v>보라</v>
      </c>
      <c r="H59" s="39">
        <f t="shared" ca="1" si="16"/>
        <v>50.7</v>
      </c>
      <c r="I59" s="77">
        <f t="shared" ca="1" si="17"/>
        <v>-0.2102803738</v>
      </c>
      <c r="J59" s="86">
        <f t="shared" ca="1" si="22"/>
        <v>95526635.711304396</v>
      </c>
      <c r="K59" s="56" t="str">
        <f ca="1">IFERROR(OFFSET(INDIRECT($H$3 &amp; "!A125"), 3, 0), "")</f>
        <v>스테이터스네트워크토큰</v>
      </c>
      <c r="L59" s="39">
        <f t="shared" ca="1" si="18"/>
        <v>40.200000000000003</v>
      </c>
      <c r="M59" s="77">
        <f t="shared" ca="1" si="19"/>
        <v>-0.18787878790000001</v>
      </c>
      <c r="N59" s="86">
        <f t="shared" ca="1" si="23"/>
        <v>133137761.10233261</v>
      </c>
      <c r="O59" s="56" t="str">
        <f ca="1">IFERROR(OFFSET(INDIRECT($H$3 &amp; "!A152"), 3, 0), "")</f>
        <v>아더</v>
      </c>
      <c r="P59" s="39">
        <f t="shared" ca="1" si="20"/>
        <v>111</v>
      </c>
      <c r="Q59" s="77">
        <f t="shared" ca="1" si="21"/>
        <v>-0.15909090910000001</v>
      </c>
      <c r="R59" s="86">
        <f t="shared" ca="1" si="24"/>
        <v>24899581.21344373</v>
      </c>
    </row>
    <row r="60" spans="1:18">
      <c r="A60" s="40" t="s">
        <v>149</v>
      </c>
      <c r="B60" s="11" t="s">
        <v>150</v>
      </c>
      <c r="C60" s="95">
        <v>1850</v>
      </c>
      <c r="D60" s="92">
        <v>-0.14549653579999999</v>
      </c>
      <c r="E60" s="93">
        <v>8330085.0802736199</v>
      </c>
      <c r="F60" s="35"/>
      <c r="G60" s="56" t="str">
        <f ca="1">IFERROR(OFFSET(INDIRECT($H$3 &amp; "!A179"), 4, 0), "")</f>
        <v>코모도</v>
      </c>
      <c r="H60" s="39">
        <f t="shared" ca="1" si="16"/>
        <v>620</v>
      </c>
      <c r="I60" s="77">
        <f t="shared" ca="1" si="17"/>
        <v>-0.1541609823</v>
      </c>
      <c r="J60" s="90">
        <f t="shared" ca="1" si="22"/>
        <v>3275362.02615092</v>
      </c>
      <c r="K60" s="58" t="str">
        <f ca="1">IFERROR(OFFSET(INDIRECT($H$3 &amp; "!A125"), 4, 0), "")</f>
        <v>아이오에스티</v>
      </c>
      <c r="L60" s="44">
        <f t="shared" ca="1" si="18"/>
        <v>18.5</v>
      </c>
      <c r="M60" s="78">
        <f t="shared" ca="1" si="19"/>
        <v>-0.10194174759999999</v>
      </c>
      <c r="N60" s="90">
        <f t="shared" ca="1" si="23"/>
        <v>89177601.952472761</v>
      </c>
      <c r="O60" s="58" t="str">
        <f ca="1">IFERROR(OFFSET(INDIRECT($H$3 &amp; "!A152"), 4, 0), "")</f>
        <v>샌드박스</v>
      </c>
      <c r="P60" s="44">
        <f t="shared" ca="1" si="20"/>
        <v>186</v>
      </c>
      <c r="Q60" s="78">
        <f t="shared" ca="1" si="21"/>
        <v>-0.1267605634</v>
      </c>
      <c r="R60" s="90">
        <f t="shared" ca="1" si="24"/>
        <v>27089590.147322942</v>
      </c>
    </row>
    <row r="61" spans="1:18">
      <c r="A61" s="40" t="s">
        <v>168</v>
      </c>
      <c r="B61" s="11" t="s">
        <v>169</v>
      </c>
      <c r="C61" s="95">
        <v>146</v>
      </c>
      <c r="D61" s="92">
        <v>-0.15116279069999999</v>
      </c>
      <c r="E61" s="93">
        <v>17446255.99302331</v>
      </c>
      <c r="F61" s="35"/>
      <c r="G61" s="60" t="str">
        <f ca="1">IFERROR(OFFSET(INDIRECT($H$3 &amp; "!A179"), 5, 0), "")</f>
        <v>스트라티스</v>
      </c>
      <c r="H61" s="45">
        <f t="shared" ca="1" si="16"/>
        <v>1240</v>
      </c>
      <c r="I61" s="80">
        <f t="shared" ca="1" si="17"/>
        <v>-0.14186851210000001</v>
      </c>
      <c r="J61" s="99">
        <f t="shared" ca="1" si="22"/>
        <v>10780082.34920135</v>
      </c>
      <c r="K61" s="56" t="str">
        <f ca="1">IFERROR(OFFSET(INDIRECT($H$3 &amp; "!A125"), 5, 0), "")</f>
        <v>트웰브쉽스</v>
      </c>
      <c r="L61" s="39">
        <f t="shared" ca="1" si="18"/>
        <v>1.88</v>
      </c>
      <c r="M61" s="77">
        <f t="shared" ca="1" si="19"/>
        <v>-0.248</v>
      </c>
      <c r="N61" s="99">
        <f t="shared" ca="1" si="23"/>
        <v>1501220391.4841621</v>
      </c>
      <c r="O61" s="56" t="str">
        <f ca="1">IFERROR(OFFSET(INDIRECT($H$3 &amp; "!A152"), 5, 0), "")</f>
        <v>플레이댑</v>
      </c>
      <c r="P61" s="39">
        <f t="shared" ca="1" si="20"/>
        <v>114</v>
      </c>
      <c r="Q61" s="77">
        <f t="shared" ca="1" si="21"/>
        <v>-0.1971830986</v>
      </c>
      <c r="R61" s="99">
        <f t="shared" ca="1" si="24"/>
        <v>43231116.886370212</v>
      </c>
    </row>
    <row r="62" spans="1:18">
      <c r="A62" s="40" t="s">
        <v>237</v>
      </c>
      <c r="B62" s="11" t="s">
        <v>238</v>
      </c>
      <c r="C62" s="95">
        <v>1965</v>
      </c>
      <c r="D62" s="92">
        <v>-0.1530172414</v>
      </c>
      <c r="E62" s="93">
        <v>1090404.5111096799</v>
      </c>
      <c r="F62" s="35"/>
      <c r="G62" s="56" t="str">
        <f ca="1">IFERROR(OFFSET(INDIRECT($H$3 &amp; "!A179"), 6, 0), "")</f>
        <v>톤</v>
      </c>
      <c r="H62" s="39">
        <f t="shared" ca="1" si="16"/>
        <v>3115</v>
      </c>
      <c r="I62" s="77">
        <f t="shared" ca="1" si="17"/>
        <v>-0.1781002639</v>
      </c>
      <c r="J62" s="86">
        <f t="shared" ca="1" si="22"/>
        <v>1129438.1445935799</v>
      </c>
      <c r="K62" s="56" t="str">
        <f ca="1">IFERROR(OFFSET(INDIRECT($H$3 &amp; "!A125"), 6, 0), "")</f>
        <v>엘비알와이크레딧</v>
      </c>
      <c r="L62" s="39">
        <f t="shared" ca="1" si="18"/>
        <v>23.9</v>
      </c>
      <c r="M62" s="77">
        <f t="shared" ca="1" si="19"/>
        <v>-0.25312499999999999</v>
      </c>
      <c r="N62" s="86">
        <f t="shared" ca="1" si="23"/>
        <v>46414384.910185583</v>
      </c>
      <c r="O62" s="56" t="str">
        <f ca="1">IFERROR(OFFSET(INDIRECT($H$3 &amp; "!A152"), 6, 0), "")</f>
        <v>아크</v>
      </c>
      <c r="P62" s="39">
        <f t="shared" ca="1" si="20"/>
        <v>714</v>
      </c>
      <c r="Q62" s="77">
        <f t="shared" ca="1" si="21"/>
        <v>-0.15502958580000001</v>
      </c>
      <c r="R62" s="86">
        <f t="shared" ca="1" si="24"/>
        <v>3686539.00148744</v>
      </c>
    </row>
    <row r="63" spans="1:18">
      <c r="A63" s="40" t="s">
        <v>243</v>
      </c>
      <c r="B63" s="11" t="s">
        <v>244</v>
      </c>
      <c r="C63" s="95">
        <v>620</v>
      </c>
      <c r="D63" s="92">
        <v>-0.1541609823</v>
      </c>
      <c r="E63" s="93">
        <v>3275362.02615092</v>
      </c>
      <c r="F63" s="35"/>
      <c r="G63" s="56" t="str">
        <f ca="1">IFERROR(OFFSET(INDIRECT($H$3 &amp; "!A179"), 7, 0), "")</f>
        <v>메디블록</v>
      </c>
      <c r="H63" s="39">
        <f t="shared" ca="1" si="16"/>
        <v>23.6</v>
      </c>
      <c r="I63" s="77">
        <f t="shared" ca="1" si="17"/>
        <v>-0.22368421050000001</v>
      </c>
      <c r="J63" s="86">
        <f t="shared" ca="1" si="22"/>
        <v>676582064.63882411</v>
      </c>
      <c r="K63" s="56" t="str">
        <f ca="1">IFERROR(OFFSET(INDIRECT($H$3 &amp; "!A125"), 7, 0), "")</f>
        <v>센티넬프로토콜</v>
      </c>
      <c r="L63" s="39">
        <f t="shared" ca="1" si="18"/>
        <v>66.8</v>
      </c>
      <c r="M63" s="77">
        <f t="shared" ca="1" si="19"/>
        <v>4.2121684899999998E-2</v>
      </c>
      <c r="N63" s="86">
        <f t="shared" ca="1" si="23"/>
        <v>1066955928.2590982</v>
      </c>
      <c r="O63" s="56" t="str">
        <f ca="1">IFERROR(OFFSET(INDIRECT($H$3 &amp; "!A152"), 7, 0), "")</f>
        <v>스택스</v>
      </c>
      <c r="P63" s="39">
        <f t="shared" ca="1" si="20"/>
        <v>659</v>
      </c>
      <c r="Q63" s="77">
        <f t="shared" ca="1" si="21"/>
        <v>-5.1798561200000003E-2</v>
      </c>
      <c r="R63" s="86">
        <f t="shared" ca="1" si="24"/>
        <v>7616548.9297612896</v>
      </c>
    </row>
    <row r="64" spans="1:18">
      <c r="A64" s="40" t="s">
        <v>266</v>
      </c>
      <c r="B64" s="11" t="s">
        <v>267</v>
      </c>
      <c r="C64" s="95">
        <v>714</v>
      </c>
      <c r="D64" s="92">
        <v>-0.15502958580000001</v>
      </c>
      <c r="E64" s="93">
        <v>3686539.00148744</v>
      </c>
      <c r="F64" s="35"/>
      <c r="G64" s="56" t="str">
        <f ca="1">IFERROR(OFFSET(INDIRECT($H$3 &amp; "!A179"), 8, 0), "")</f>
        <v>피르마체인</v>
      </c>
      <c r="H64" s="39">
        <f t="shared" ca="1" si="16"/>
        <v>43.6</v>
      </c>
      <c r="I64" s="77">
        <f t="shared" ca="1" si="17"/>
        <v>-0.21723518850000001</v>
      </c>
      <c r="J64" s="86">
        <f t="shared" ca="1" si="22"/>
        <v>86449753.915278822</v>
      </c>
      <c r="K64" s="56" t="str">
        <f ca="1">IFERROR(OFFSET(INDIRECT($H$3 &amp; "!A125"), 8, 0), "")</f>
        <v>픽셀</v>
      </c>
      <c r="L64" s="39">
        <f t="shared" ca="1" si="18"/>
        <v>7.85</v>
      </c>
      <c r="M64" s="77">
        <f t="shared" ca="1" si="19"/>
        <v>-0.30530973449999999</v>
      </c>
      <c r="N64" s="86">
        <f t="shared" ca="1" si="23"/>
        <v>331221804.27256972</v>
      </c>
      <c r="O64" s="56" t="str">
        <f ca="1">IFERROR(OFFSET(INDIRECT($H$3 &amp; "!A152"), 8, 0), "")</f>
        <v>스팀</v>
      </c>
      <c r="P64" s="39">
        <f t="shared" ca="1" si="20"/>
        <v>234</v>
      </c>
      <c r="Q64" s="77">
        <f t="shared" ca="1" si="21"/>
        <v>-0.1789473684</v>
      </c>
      <c r="R64" s="86">
        <f t="shared" ca="1" si="24"/>
        <v>20452098.666326169</v>
      </c>
    </row>
    <row r="65" spans="1:18" ht="17.25" thickBot="1">
      <c r="A65" s="40" t="s">
        <v>278</v>
      </c>
      <c r="B65" s="11" t="s">
        <v>279</v>
      </c>
      <c r="C65" s="95">
        <v>111</v>
      </c>
      <c r="D65" s="92">
        <v>-0.15909090910000001</v>
      </c>
      <c r="E65" s="93">
        <v>24899581.21344373</v>
      </c>
      <c r="F65" s="35"/>
      <c r="G65" s="57" t="str">
        <f ca="1">IFERROR(OFFSET(INDIRECT($H$3 &amp; "!A179"), 9, 0), "")</f>
        <v>아하토큰</v>
      </c>
      <c r="H65" s="37">
        <f t="shared" ca="1" si="16"/>
        <v>4.2699999999999996</v>
      </c>
      <c r="I65" s="79">
        <f t="shared" ca="1" si="17"/>
        <v>-0.22924187730000001</v>
      </c>
      <c r="J65" s="87">
        <f t="shared" ca="1" si="22"/>
        <v>934437162.29202485</v>
      </c>
      <c r="K65" s="57" t="str">
        <f ca="1">IFERROR(OFFSET(INDIRECT($H$3 &amp; "!A125"), 9, 0), "")</f>
        <v>보라</v>
      </c>
      <c r="L65" s="37">
        <f t="shared" ca="1" si="18"/>
        <v>50.7</v>
      </c>
      <c r="M65" s="79">
        <f t="shared" ca="1" si="19"/>
        <v>-0.2102803738</v>
      </c>
      <c r="N65" s="87">
        <f t="shared" ca="1" si="23"/>
        <v>95526635.711304396</v>
      </c>
      <c r="O65" s="57" t="str">
        <f ca="1">IFERROR(OFFSET(INDIRECT($H$3 &amp; "!A152"), 9, 0), "")</f>
        <v>온톨로지가스</v>
      </c>
      <c r="P65" s="37">
        <f t="shared" ca="1" si="20"/>
        <v>491</v>
      </c>
      <c r="Q65" s="79">
        <f t="shared" ca="1" si="21"/>
        <v>-0.17617449660000001</v>
      </c>
      <c r="R65" s="87">
        <f t="shared" ca="1" si="24"/>
        <v>14600423.123111131</v>
      </c>
    </row>
    <row r="66" spans="1:18">
      <c r="A66" s="40" t="s">
        <v>141</v>
      </c>
      <c r="B66" s="11" t="s">
        <v>142</v>
      </c>
      <c r="C66" s="95">
        <v>454</v>
      </c>
      <c r="D66" s="92">
        <v>-0.1623616236</v>
      </c>
      <c r="E66" s="93">
        <v>525022963.18050653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52.9</v>
      </c>
      <c r="I66" s="76">
        <f t="shared" ref="I66:I75" ca="1" si="26">_xlfn.IFNA(VLOOKUP(G66, $B$2:$D$200, 3, FALSE), "")</f>
        <v>-0.22773722630000001</v>
      </c>
      <c r="J66" s="85">
        <f t="shared" ca="1" si="22"/>
        <v>166089813.12612</v>
      </c>
      <c r="K66" s="55" t="str">
        <f ca="1">IFERROR(OFFSET(INDIRECT($H$3 &amp; "!A125"), 10, 0), "")</f>
        <v>메디블록</v>
      </c>
      <c r="L66" s="38">
        <f t="shared" ca="1" si="18"/>
        <v>23.6</v>
      </c>
      <c r="M66" s="76">
        <f t="shared" ca="1" si="19"/>
        <v>-0.22368421050000001</v>
      </c>
      <c r="N66" s="85">
        <f t="shared" ca="1" si="23"/>
        <v>676582064.63882411</v>
      </c>
      <c r="O66" s="55" t="str">
        <f ca="1">IFERROR(OFFSET(INDIRECT($H$3 &amp; "!A152"), 10, 0), "")</f>
        <v>엘프</v>
      </c>
      <c r="P66" s="38">
        <f t="shared" ca="1" si="20"/>
        <v>146</v>
      </c>
      <c r="Q66" s="76">
        <f t="shared" ca="1" si="21"/>
        <v>-0.15116279069999999</v>
      </c>
      <c r="R66" s="85">
        <f t="shared" ca="1" si="24"/>
        <v>17446255.99302331</v>
      </c>
    </row>
    <row r="67" spans="1:18">
      <c r="A67" s="40" t="s">
        <v>53</v>
      </c>
      <c r="B67" s="11" t="s">
        <v>54</v>
      </c>
      <c r="C67" s="95">
        <v>175</v>
      </c>
      <c r="D67" s="92">
        <v>-0.1626794258</v>
      </c>
      <c r="E67" s="93">
        <v>35185372.517176352</v>
      </c>
      <c r="F67" s="35"/>
      <c r="G67" s="56" t="str">
        <f ca="1">IFERROR(OFFSET(INDIRECT($H$3 &amp; "!A179"), 11, 0), "")</f>
        <v>메타디움</v>
      </c>
      <c r="H67" s="39">
        <f t="shared" ca="1" si="25"/>
        <v>34.200000000000003</v>
      </c>
      <c r="I67" s="77">
        <f t="shared" ca="1" si="26"/>
        <v>-0.22272727270000001</v>
      </c>
      <c r="J67" s="86">
        <f t="shared" ca="1" si="22"/>
        <v>281538354.04347897</v>
      </c>
      <c r="K67" s="56" t="str">
        <f ca="1">IFERROR(OFFSET(INDIRECT($H$3 &amp; "!A125"), 11, 0), "")</f>
        <v>피르마체인</v>
      </c>
      <c r="L67" s="39">
        <f t="shared" ca="1" si="18"/>
        <v>43.6</v>
      </c>
      <c r="M67" s="77">
        <f t="shared" ca="1" si="19"/>
        <v>-0.21723518850000001</v>
      </c>
      <c r="N67" s="86">
        <f t="shared" ca="1" si="23"/>
        <v>86449753.915278822</v>
      </c>
      <c r="O67" s="56" t="str">
        <f ca="1">IFERROR(OFFSET(INDIRECT($H$3 &amp; "!A152"), 11, 0), "")</f>
        <v>그로스톨코인</v>
      </c>
      <c r="P67" s="39">
        <f t="shared" ca="1" si="20"/>
        <v>401</v>
      </c>
      <c r="Q67" s="77">
        <f t="shared" ca="1" si="21"/>
        <v>-0.16977225670000001</v>
      </c>
      <c r="R67" s="86">
        <f t="shared" ca="1" si="24"/>
        <v>2971263.9400311098</v>
      </c>
    </row>
    <row r="68" spans="1:18">
      <c r="A68" s="40" t="s">
        <v>194</v>
      </c>
      <c r="B68" s="11" t="s">
        <v>195</v>
      </c>
      <c r="C68" s="95">
        <v>5.01</v>
      </c>
      <c r="D68" s="92">
        <v>-0.16500000000000001</v>
      </c>
      <c r="E68" s="93">
        <v>417055037.59038705</v>
      </c>
      <c r="F68" s="35"/>
      <c r="G68" s="56" t="str">
        <f ca="1">IFERROR(OFFSET(INDIRECT($H$3 &amp; "!A179"), 12, 0), "")</f>
        <v>썸씽</v>
      </c>
      <c r="H68" s="39">
        <f t="shared" ca="1" si="25"/>
        <v>24</v>
      </c>
      <c r="I68" s="77">
        <f t="shared" ca="1" si="26"/>
        <v>-0.2</v>
      </c>
      <c r="J68" s="86">
        <f t="shared" ca="1" si="22"/>
        <v>261544156.5436852</v>
      </c>
      <c r="K68" s="56" t="str">
        <f ca="1">IFERROR(OFFSET(INDIRECT($H$3 &amp; "!A125"), 12, 0), "")</f>
        <v>아하토큰</v>
      </c>
      <c r="L68" s="39">
        <f t="shared" ca="1" si="18"/>
        <v>4.2699999999999996</v>
      </c>
      <c r="M68" s="77">
        <f t="shared" ca="1" si="19"/>
        <v>-0.22924187730000001</v>
      </c>
      <c r="N68" s="86">
        <f t="shared" ca="1" si="23"/>
        <v>934437162.29202485</v>
      </c>
      <c r="O68" s="56" t="str">
        <f ca="1">IFERROR(OFFSET(INDIRECT($H$3 &amp; "!A152"), 12, 0), "")</f>
        <v>밀크</v>
      </c>
      <c r="P68" s="39">
        <f t="shared" ca="1" si="20"/>
        <v>556</v>
      </c>
      <c r="Q68" s="77">
        <f t="shared" ca="1" si="21"/>
        <v>-0.1738484398</v>
      </c>
      <c r="R68" s="86">
        <f t="shared" ca="1" si="24"/>
        <v>33841074.708329767</v>
      </c>
    </row>
    <row r="69" spans="1:18">
      <c r="A69" s="40" t="s">
        <v>258</v>
      </c>
      <c r="B69" s="11" t="s">
        <v>259</v>
      </c>
      <c r="C69" s="95">
        <v>39.4</v>
      </c>
      <c r="D69" s="92">
        <v>-0.1652542373</v>
      </c>
      <c r="E69" s="93">
        <v>48079876.315393977</v>
      </c>
      <c r="F69" s="35"/>
      <c r="G69" s="56" t="str">
        <f ca="1">IFERROR(OFFSET(INDIRECT($H$3 &amp; "!A179"), 13, 0), "")</f>
        <v>던프로토콜</v>
      </c>
      <c r="H69" s="39">
        <f t="shared" ca="1" si="25"/>
        <v>1305</v>
      </c>
      <c r="I69" s="77">
        <f t="shared" ca="1" si="26"/>
        <v>-0.20183486240000001</v>
      </c>
      <c r="J69" s="86">
        <f t="shared" ca="1" si="22"/>
        <v>11131723.25836247</v>
      </c>
      <c r="K69" s="56" t="str">
        <f ca="1">IFERROR(OFFSET(INDIRECT($H$3 &amp; "!A125"), 13, 0), "")</f>
        <v>디카르고</v>
      </c>
      <c r="L69" s="39">
        <f t="shared" ca="1" si="18"/>
        <v>52.9</v>
      </c>
      <c r="M69" s="77">
        <f t="shared" ca="1" si="19"/>
        <v>-0.22773722630000001</v>
      </c>
      <c r="N69" s="86">
        <f t="shared" ca="1" si="23"/>
        <v>166089813.12612</v>
      </c>
      <c r="O69" s="56" t="str">
        <f ca="1">IFERROR(OFFSET(INDIRECT($H$3 &amp; "!A152"), 13, 0), "")</f>
        <v>폴리매쓰</v>
      </c>
      <c r="P69" s="39">
        <f t="shared" ca="1" si="20"/>
        <v>127</v>
      </c>
      <c r="Q69" s="77">
        <f t="shared" ca="1" si="21"/>
        <v>-0.2012578616</v>
      </c>
      <c r="R69" s="86">
        <f t="shared" ca="1" si="24"/>
        <v>21235527.56713903</v>
      </c>
    </row>
    <row r="70" spans="1:18">
      <c r="A70" s="40" t="s">
        <v>252</v>
      </c>
      <c r="B70" s="11" t="s">
        <v>253</v>
      </c>
      <c r="C70" s="95">
        <v>211</v>
      </c>
      <c r="D70" s="92">
        <v>-0.16929133860000001</v>
      </c>
      <c r="E70" s="93">
        <v>9772857.1550340708</v>
      </c>
      <c r="F70" s="35"/>
      <c r="G70" s="56" t="str">
        <f ca="1">IFERROR(OFFSET(INDIRECT($H$3 &amp; "!A179"), 14, 0), "")</f>
        <v>아인스타이늄</v>
      </c>
      <c r="H70" s="39">
        <f t="shared" ca="1" si="25"/>
        <v>34.700000000000003</v>
      </c>
      <c r="I70" s="77">
        <f t="shared" ca="1" si="26"/>
        <v>-0.26012793179999999</v>
      </c>
      <c r="J70" s="90">
        <f t="shared" ca="1" si="22"/>
        <v>100113334.37359263</v>
      </c>
      <c r="K70" s="58" t="str">
        <f ca="1">IFERROR(OFFSET(INDIRECT($H$3 &amp; "!A125"), 14, 0), "")</f>
        <v>메타디움</v>
      </c>
      <c r="L70" s="44">
        <f t="shared" ca="1" si="18"/>
        <v>34.200000000000003</v>
      </c>
      <c r="M70" s="78">
        <f t="shared" ca="1" si="19"/>
        <v>-0.22272727270000001</v>
      </c>
      <c r="N70" s="90">
        <f t="shared" ca="1" si="23"/>
        <v>281538354.04347897</v>
      </c>
      <c r="O70" s="58" t="str">
        <f ca="1">IFERROR(OFFSET(INDIRECT($H$3 &amp; "!A152"), 14, 0), "")</f>
        <v>아르고</v>
      </c>
      <c r="P70" s="44">
        <f t="shared" ca="1" si="20"/>
        <v>81.599999999999994</v>
      </c>
      <c r="Q70" s="78">
        <f t="shared" ca="1" si="21"/>
        <v>-0.2228571429</v>
      </c>
      <c r="R70" s="90">
        <f t="shared" ca="1" si="24"/>
        <v>32341954.908259962</v>
      </c>
    </row>
    <row r="71" spans="1:18">
      <c r="A71" s="40" t="s">
        <v>274</v>
      </c>
      <c r="B71" s="11" t="s">
        <v>275</v>
      </c>
      <c r="C71" s="95">
        <v>401</v>
      </c>
      <c r="D71" s="92">
        <v>-0.16977225670000001</v>
      </c>
      <c r="E71" s="93">
        <v>2971263.9400311098</v>
      </c>
      <c r="F71" s="35"/>
      <c r="G71" s="60" t="str">
        <f ca="1">IFERROR(OFFSET(INDIRECT($H$3 &amp; "!A179"), 15, 0), "")</f>
        <v>이그니스</v>
      </c>
      <c r="H71" s="45">
        <f t="shared" ca="1" si="25"/>
        <v>25.6</v>
      </c>
      <c r="I71" s="80">
        <f t="shared" ca="1" si="26"/>
        <v>-0.30054644809999997</v>
      </c>
      <c r="J71" s="99">
        <f t="shared" ca="1" si="22"/>
        <v>125176916.53338678</v>
      </c>
      <c r="K71" s="56" t="str">
        <f ca="1">IFERROR(OFFSET(INDIRECT($H$3 &amp; "!A125"), 15, 0), "")</f>
        <v>썸씽</v>
      </c>
      <c r="L71" s="39">
        <f t="shared" ca="1" si="18"/>
        <v>24</v>
      </c>
      <c r="M71" s="77">
        <f t="shared" ca="1" si="19"/>
        <v>-0.2</v>
      </c>
      <c r="N71" s="99">
        <f t="shared" ca="1" si="23"/>
        <v>261544156.5436852</v>
      </c>
      <c r="O71" s="56" t="str">
        <f ca="1">IFERROR(OFFSET(INDIRECT($H$3 &amp; "!A152"), 15, 0), "")</f>
        <v>헌트</v>
      </c>
      <c r="P71" s="39">
        <f t="shared" ca="1" si="20"/>
        <v>118</v>
      </c>
      <c r="Q71" s="77">
        <f t="shared" ca="1" si="21"/>
        <v>-0.20270270269999999</v>
      </c>
      <c r="R71" s="99">
        <f t="shared" ca="1" si="24"/>
        <v>31541686.987986151</v>
      </c>
    </row>
    <row r="72" spans="1:18">
      <c r="A72" s="40" t="s">
        <v>125</v>
      </c>
      <c r="B72" s="11" t="s">
        <v>126</v>
      </c>
      <c r="C72" s="95">
        <v>13.5</v>
      </c>
      <c r="D72" s="92">
        <v>-0.1717791411</v>
      </c>
      <c r="E72" s="93">
        <v>235202003.84440586</v>
      </c>
      <c r="F72" s="35"/>
      <c r="G72" s="56" t="str">
        <f ca="1">IFERROR(OFFSET(INDIRECT($H$3 &amp; "!A179"), 16, 0), "")</f>
        <v>휴먼스케이프</v>
      </c>
      <c r="H72" s="39">
        <f t="shared" ca="1" si="25"/>
        <v>39</v>
      </c>
      <c r="I72" s="77">
        <f t="shared" ca="1" si="26"/>
        <v>-0.22310756970000001</v>
      </c>
      <c r="J72" s="86">
        <f t="shared" ca="1" si="22"/>
        <v>106308821.98088144</v>
      </c>
      <c r="K72" s="56" t="str">
        <f ca="1">IFERROR(OFFSET(INDIRECT($H$3 &amp; "!A125"), 16, 0), "")</f>
        <v>아인스타이늄</v>
      </c>
      <c r="L72" s="39">
        <f t="shared" ca="1" si="18"/>
        <v>34.700000000000003</v>
      </c>
      <c r="M72" s="77">
        <f t="shared" ca="1" si="19"/>
        <v>-0.26012793179999999</v>
      </c>
      <c r="N72" s="86">
        <f t="shared" ca="1" si="23"/>
        <v>100113334.37359263</v>
      </c>
      <c r="O72" s="56" t="str">
        <f ca="1">IFERROR(OFFSET(INDIRECT($H$3 &amp; "!A152"), 16, 0), "")</f>
        <v>도지코인</v>
      </c>
      <c r="P72" s="39">
        <f t="shared" ca="1" si="20"/>
        <v>209</v>
      </c>
      <c r="Q72" s="77">
        <f t="shared" ca="1" si="21"/>
        <v>-1.87793427E-2</v>
      </c>
      <c r="R72" s="86">
        <f t="shared" ca="1" si="24"/>
        <v>6054899538.0348644</v>
      </c>
    </row>
    <row r="73" spans="1:18">
      <c r="A73" s="40" t="s">
        <v>268</v>
      </c>
      <c r="B73" s="11" t="s">
        <v>269</v>
      </c>
      <c r="C73" s="95">
        <v>4125</v>
      </c>
      <c r="D73" s="92">
        <v>-0.17251755269999999</v>
      </c>
      <c r="E73" s="93">
        <v>2509122.22523457</v>
      </c>
      <c r="F73" s="35"/>
      <c r="G73" s="56" t="str">
        <f ca="1">IFERROR(OFFSET(INDIRECT($H$3 &amp; "!A179"), 17, 0), "")</f>
        <v>애드엑스</v>
      </c>
      <c r="H73" s="39">
        <f t="shared" ca="1" si="25"/>
        <v>415</v>
      </c>
      <c r="I73" s="77">
        <f t="shared" ca="1" si="26"/>
        <v>-0.2257462687</v>
      </c>
      <c r="J73" s="86">
        <f t="shared" ca="1" si="22"/>
        <v>4318307.4490459198</v>
      </c>
      <c r="K73" s="56" t="str">
        <f ca="1">IFERROR(OFFSET(INDIRECT($H$3 &amp; "!A125"), 17, 0), "")</f>
        <v>이그니스</v>
      </c>
      <c r="L73" s="39">
        <f t="shared" ca="1" si="18"/>
        <v>25.6</v>
      </c>
      <c r="M73" s="77">
        <f t="shared" ca="1" si="19"/>
        <v>-0.30054644809999997</v>
      </c>
      <c r="N73" s="86">
        <f t="shared" ca="1" si="23"/>
        <v>125176916.53338678</v>
      </c>
      <c r="O73" s="56" t="str">
        <f ca="1">IFERROR(OFFSET(INDIRECT($H$3 &amp; "!A152"), 17, 0), "")</f>
        <v>코모도</v>
      </c>
      <c r="P73" s="39">
        <f t="shared" ca="1" si="20"/>
        <v>620</v>
      </c>
      <c r="Q73" s="77">
        <f t="shared" ca="1" si="21"/>
        <v>-0.1541609823</v>
      </c>
      <c r="R73" s="86">
        <f t="shared" ca="1" si="24"/>
        <v>3275362.02615092</v>
      </c>
    </row>
    <row r="74" spans="1:18">
      <c r="A74" s="40" t="s">
        <v>220</v>
      </c>
      <c r="B74" s="11" t="s">
        <v>221</v>
      </c>
      <c r="C74" s="95">
        <v>556</v>
      </c>
      <c r="D74" s="92">
        <v>-0.1738484398</v>
      </c>
      <c r="E74" s="93">
        <v>33841074.708329767</v>
      </c>
      <c r="F74" s="35"/>
      <c r="G74" s="56" t="str">
        <f ca="1">IFERROR(OFFSET(INDIRECT($H$3 &amp; "!A179"), 18, 0), "")</f>
        <v>모스코인</v>
      </c>
      <c r="H74" s="39">
        <f t="shared" ca="1" si="25"/>
        <v>47.4</v>
      </c>
      <c r="I74" s="77">
        <f t="shared" ca="1" si="26"/>
        <v>-0.21393034829999999</v>
      </c>
      <c r="J74" s="86">
        <f t="shared" ca="1" si="22"/>
        <v>463750801.47360665</v>
      </c>
      <c r="K74" s="56" t="str">
        <f ca="1">IFERROR(OFFSET(INDIRECT($H$3 &amp; "!A125"), 18, 0), "")</f>
        <v>휴먼스케이프</v>
      </c>
      <c r="L74" s="39">
        <f t="shared" ca="1" si="18"/>
        <v>39</v>
      </c>
      <c r="M74" s="77">
        <f t="shared" ca="1" si="19"/>
        <v>-0.22310756970000001</v>
      </c>
      <c r="N74" s="86">
        <f t="shared" ca="1" si="23"/>
        <v>106308821.98088144</v>
      </c>
      <c r="O74" s="56" t="str">
        <f ca="1">IFERROR(OFFSET(INDIRECT($H$3 &amp; "!A152"), 18, 0), "")</f>
        <v>애드엑스</v>
      </c>
      <c r="P74" s="39">
        <f t="shared" ca="1" si="20"/>
        <v>415</v>
      </c>
      <c r="Q74" s="77">
        <f t="shared" ca="1" si="21"/>
        <v>-0.2257462687</v>
      </c>
      <c r="R74" s="86">
        <f t="shared" ca="1" si="24"/>
        <v>4318307.4490459198</v>
      </c>
    </row>
    <row r="75" spans="1:18" ht="17.25" thickBot="1">
      <c r="A75" s="40" t="s">
        <v>190</v>
      </c>
      <c r="B75" s="11" t="s">
        <v>191</v>
      </c>
      <c r="C75" s="95">
        <v>491</v>
      </c>
      <c r="D75" s="92">
        <v>-0.17617449660000001</v>
      </c>
      <c r="E75" s="93">
        <v>14600423.123111131</v>
      </c>
      <c r="F75" s="35"/>
      <c r="G75" s="57" t="str">
        <f ca="1">IFERROR(OFFSET(INDIRECT($H$3 &amp; "!A179"), 19, 0), "")</f>
        <v>디마켓</v>
      </c>
      <c r="H75" s="37">
        <f t="shared" ca="1" si="25"/>
        <v>138</v>
      </c>
      <c r="I75" s="79">
        <f t="shared" ca="1" si="26"/>
        <v>-0.32019704430000001</v>
      </c>
      <c r="J75" s="87">
        <f t="shared" ca="1" si="22"/>
        <v>36834163.812481441</v>
      </c>
      <c r="K75" s="57" t="str">
        <f ca="1">IFERROR(OFFSET(INDIRECT($H$3 &amp; "!A125"), 19, 0), "")</f>
        <v>모스코인</v>
      </c>
      <c r="L75" s="37">
        <f t="shared" ca="1" si="18"/>
        <v>47.4</v>
      </c>
      <c r="M75" s="79">
        <f t="shared" ca="1" si="19"/>
        <v>-0.21393034829999999</v>
      </c>
      <c r="N75" s="87">
        <f t="shared" ca="1" si="23"/>
        <v>463750801.47360665</v>
      </c>
      <c r="O75" s="57" t="str">
        <f ca="1">IFERROR(OFFSET(INDIRECT($H$3 &amp; "!A152"), 19, 0), "")</f>
        <v>디마켓</v>
      </c>
      <c r="P75" s="37">
        <f t="shared" ca="1" si="20"/>
        <v>138</v>
      </c>
      <c r="Q75" s="79">
        <f t="shared" ca="1" si="21"/>
        <v>-0.32019704430000001</v>
      </c>
      <c r="R75" s="87">
        <f t="shared" ca="1" si="24"/>
        <v>36834163.812481441</v>
      </c>
    </row>
    <row r="76" spans="1:18">
      <c r="A76" s="40" t="s">
        <v>178</v>
      </c>
      <c r="B76" s="11" t="s">
        <v>179</v>
      </c>
      <c r="C76" s="95">
        <v>1145</v>
      </c>
      <c r="D76" s="92">
        <v>-0.17625899279999999</v>
      </c>
      <c r="E76" s="93">
        <v>5916560.0737825902</v>
      </c>
      <c r="F76" s="35"/>
      <c r="G76" s="35"/>
      <c r="H76" s="35"/>
      <c r="I76" s="35"/>
    </row>
    <row r="77" spans="1:18">
      <c r="A77" s="40" t="s">
        <v>239</v>
      </c>
      <c r="B77" s="11" t="s">
        <v>240</v>
      </c>
      <c r="C77" s="95">
        <v>758</v>
      </c>
      <c r="D77" s="92">
        <v>-0.17787418660000001</v>
      </c>
      <c r="E77" s="93">
        <v>5696639.4073667303</v>
      </c>
      <c r="F77" s="35"/>
      <c r="G77" s="35"/>
      <c r="H77" s="35"/>
      <c r="I77" s="35"/>
    </row>
    <row r="78" spans="1:18">
      <c r="A78" s="40" t="s">
        <v>192</v>
      </c>
      <c r="B78" s="11" t="s">
        <v>193</v>
      </c>
      <c r="C78" s="95">
        <v>3115</v>
      </c>
      <c r="D78" s="92">
        <v>-0.1781002639</v>
      </c>
      <c r="E78" s="93">
        <v>1129438.1445935799</v>
      </c>
      <c r="F78" s="35"/>
      <c r="G78" s="35"/>
      <c r="H78" s="35"/>
      <c r="I78" s="35"/>
    </row>
    <row r="79" spans="1:18">
      <c r="A79" s="40" t="s">
        <v>256</v>
      </c>
      <c r="B79" s="11" t="s">
        <v>257</v>
      </c>
      <c r="C79" s="95">
        <v>234</v>
      </c>
      <c r="D79" s="92">
        <v>-0.1789473684</v>
      </c>
      <c r="E79" s="93">
        <v>20452098.666326169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4.58</v>
      </c>
      <c r="D80" s="92">
        <v>-0.183600713</v>
      </c>
      <c r="E80" s="93">
        <v>1998981883.2880917</v>
      </c>
      <c r="F80" s="35"/>
      <c r="G80" s="35"/>
      <c r="H80" s="35"/>
      <c r="I80" s="35"/>
    </row>
    <row r="81" spans="1:9">
      <c r="A81" s="40" t="s">
        <v>93</v>
      </c>
      <c r="B81" s="11" t="s">
        <v>94</v>
      </c>
      <c r="C81" s="95">
        <v>36220</v>
      </c>
      <c r="D81" s="92">
        <v>-0.18423423420000001</v>
      </c>
      <c r="E81" s="93">
        <v>981538.61831014999</v>
      </c>
      <c r="F81" s="35"/>
      <c r="G81" s="35"/>
      <c r="H81" s="35"/>
      <c r="I81" s="35"/>
    </row>
    <row r="82" spans="1:9">
      <c r="A82" s="40" t="s">
        <v>224</v>
      </c>
      <c r="B82" s="11" t="s">
        <v>225</v>
      </c>
      <c r="C82" s="95">
        <v>3.85</v>
      </c>
      <c r="D82" s="92">
        <v>-0.18776371310000001</v>
      </c>
      <c r="E82" s="93">
        <v>1051169547.8912065</v>
      </c>
      <c r="F82" s="35"/>
      <c r="G82" s="35"/>
      <c r="H82" s="35"/>
      <c r="I82" s="35"/>
    </row>
    <row r="83" spans="1:9">
      <c r="A83" s="40" t="s">
        <v>166</v>
      </c>
      <c r="B83" s="11" t="s">
        <v>167</v>
      </c>
      <c r="C83" s="95">
        <v>40.200000000000003</v>
      </c>
      <c r="D83" s="92">
        <v>-0.18787878790000001</v>
      </c>
      <c r="E83" s="93">
        <v>133137761.10233261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1185</v>
      </c>
      <c r="D84" s="92">
        <v>-0.1883561644</v>
      </c>
      <c r="E84" s="93">
        <v>4442759.3119929004</v>
      </c>
      <c r="F84" s="35"/>
      <c r="G84" s="35"/>
      <c r="H84" s="35"/>
      <c r="I84" s="35"/>
    </row>
    <row r="85" spans="1:9">
      <c r="A85" s="40" t="s">
        <v>133</v>
      </c>
      <c r="B85" s="11" t="s">
        <v>134</v>
      </c>
      <c r="C85" s="95">
        <v>40.6</v>
      </c>
      <c r="D85" s="92">
        <v>-0.18962075849999999</v>
      </c>
      <c r="E85" s="93">
        <v>139378205.54063597</v>
      </c>
      <c r="F85" s="35"/>
      <c r="G85" s="35"/>
      <c r="H85" s="35"/>
      <c r="I85" s="35"/>
    </row>
    <row r="86" spans="1:9">
      <c r="A86" s="40" t="s">
        <v>262</v>
      </c>
      <c r="B86" s="11" t="s">
        <v>263</v>
      </c>
      <c r="C86" s="95">
        <v>11.8</v>
      </c>
      <c r="D86" s="92">
        <v>-0.19178082190000001</v>
      </c>
      <c r="E86" s="93">
        <v>379736627.87020546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4375</v>
      </c>
      <c r="D87" s="92">
        <v>-0.19577205880000001</v>
      </c>
      <c r="E87" s="93">
        <v>814234.37794621999</v>
      </c>
      <c r="F87" s="35"/>
      <c r="G87" s="35"/>
      <c r="H87" s="35"/>
      <c r="I87" s="35"/>
    </row>
    <row r="88" spans="1:9">
      <c r="A88" s="40" t="s">
        <v>196</v>
      </c>
      <c r="B88" s="11" t="s">
        <v>197</v>
      </c>
      <c r="C88" s="95">
        <v>7.16</v>
      </c>
      <c r="D88" s="92">
        <v>-0.1964085297</v>
      </c>
      <c r="E88" s="93">
        <v>982061562.08296537</v>
      </c>
      <c r="F88" s="35"/>
      <c r="G88" s="35"/>
      <c r="H88" s="35"/>
      <c r="I88" s="35"/>
    </row>
    <row r="89" spans="1:9">
      <c r="A89" s="40" t="s">
        <v>222</v>
      </c>
      <c r="B89" s="11" t="s">
        <v>223</v>
      </c>
      <c r="C89" s="95">
        <v>114</v>
      </c>
      <c r="D89" s="92">
        <v>-0.1971830986</v>
      </c>
      <c r="E89" s="93">
        <v>43231116.886370212</v>
      </c>
      <c r="F89" s="35"/>
      <c r="G89" s="35"/>
      <c r="H89" s="35"/>
      <c r="I89" s="35"/>
    </row>
    <row r="90" spans="1:9">
      <c r="A90" s="40" t="s">
        <v>254</v>
      </c>
      <c r="B90" s="11" t="s">
        <v>255</v>
      </c>
      <c r="C90" s="95">
        <v>24</v>
      </c>
      <c r="D90" s="92">
        <v>-0.2</v>
      </c>
      <c r="E90" s="93">
        <v>261544156.5436852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127</v>
      </c>
      <c r="D91" s="92">
        <v>-0.2012578616</v>
      </c>
      <c r="E91" s="93">
        <v>21235527.56713903</v>
      </c>
      <c r="F91" s="35"/>
      <c r="G91" s="35"/>
      <c r="H91" s="35"/>
      <c r="I91" s="35"/>
    </row>
    <row r="92" spans="1:9">
      <c r="A92" s="40" t="s">
        <v>202</v>
      </c>
      <c r="B92" s="11" t="s">
        <v>203</v>
      </c>
      <c r="C92" s="95">
        <v>1305</v>
      </c>
      <c r="D92" s="92">
        <v>-0.20183486240000001</v>
      </c>
      <c r="E92" s="93">
        <v>11131723.25836247</v>
      </c>
      <c r="F92" s="35"/>
      <c r="G92" s="35"/>
      <c r="H92" s="35"/>
      <c r="I92" s="35"/>
    </row>
    <row r="93" spans="1:9">
      <c r="A93" s="40" t="s">
        <v>241</v>
      </c>
      <c r="B93" s="11" t="s">
        <v>242</v>
      </c>
      <c r="C93" s="95">
        <v>118</v>
      </c>
      <c r="D93" s="92">
        <v>-0.20270270269999999</v>
      </c>
      <c r="E93" s="93">
        <v>31541686.987986151</v>
      </c>
      <c r="F93" s="35"/>
      <c r="G93" s="35"/>
      <c r="H93" s="35"/>
      <c r="I93" s="35"/>
    </row>
    <row r="94" spans="1:9">
      <c r="A94" s="40" t="s">
        <v>184</v>
      </c>
      <c r="B94" s="11" t="s">
        <v>185</v>
      </c>
      <c r="C94" s="95">
        <v>7.35</v>
      </c>
      <c r="D94" s="92">
        <v>-0.20626349890000001</v>
      </c>
      <c r="E94" s="93">
        <v>414974374.84990257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4.91</v>
      </c>
      <c r="D95" s="92">
        <v>-0.2093397746</v>
      </c>
      <c r="E95" s="93">
        <v>2184944288.6328611</v>
      </c>
      <c r="F95" s="35"/>
      <c r="G95" s="35"/>
      <c r="H95" s="35"/>
      <c r="I95" s="35"/>
    </row>
    <row r="96" spans="1:9">
      <c r="A96" s="40" t="s">
        <v>172</v>
      </c>
      <c r="B96" s="11" t="s">
        <v>173</v>
      </c>
      <c r="C96" s="95">
        <v>50.7</v>
      </c>
      <c r="D96" s="92">
        <v>-0.2102803738</v>
      </c>
      <c r="E96" s="93">
        <v>95526635.711304396</v>
      </c>
      <c r="F96" s="35"/>
      <c r="G96" s="35"/>
      <c r="H96" s="35"/>
      <c r="I96" s="35"/>
    </row>
    <row r="97" spans="1:9">
      <c r="A97" s="40" t="s">
        <v>235</v>
      </c>
      <c r="B97" s="11" t="s">
        <v>236</v>
      </c>
      <c r="C97" s="95">
        <v>47.4</v>
      </c>
      <c r="D97" s="92">
        <v>-0.21393034829999999</v>
      </c>
      <c r="E97" s="93">
        <v>463750801.47360665</v>
      </c>
      <c r="F97" s="35"/>
      <c r="G97" s="35"/>
      <c r="H97" s="35"/>
      <c r="I97" s="35"/>
    </row>
    <row r="98" spans="1:9">
      <c r="A98" s="40" t="s">
        <v>207</v>
      </c>
      <c r="B98" s="11" t="s">
        <v>208</v>
      </c>
      <c r="C98" s="95">
        <v>43.6</v>
      </c>
      <c r="D98" s="92">
        <v>-0.21723518850000001</v>
      </c>
      <c r="E98" s="93">
        <v>86449753.915278822</v>
      </c>
      <c r="F98" s="35"/>
      <c r="G98" s="35"/>
      <c r="H98" s="35"/>
      <c r="I98" s="35"/>
    </row>
    <row r="99" spans="1:9">
      <c r="A99" s="40" t="s">
        <v>66</v>
      </c>
      <c r="B99" s="11" t="s">
        <v>67</v>
      </c>
      <c r="C99" s="95">
        <v>1560</v>
      </c>
      <c r="D99" s="92">
        <v>-0.22</v>
      </c>
      <c r="E99" s="93">
        <v>5214198.5520134298</v>
      </c>
      <c r="F99" s="35"/>
      <c r="G99" s="35"/>
      <c r="H99" s="35"/>
      <c r="I99" s="35"/>
    </row>
    <row r="100" spans="1:9">
      <c r="A100" s="40" t="s">
        <v>200</v>
      </c>
      <c r="B100" s="11" t="s">
        <v>201</v>
      </c>
      <c r="C100" s="95">
        <v>34.200000000000003</v>
      </c>
      <c r="D100" s="92">
        <v>-0.22272727270000001</v>
      </c>
      <c r="E100" s="93">
        <v>281538354.04347897</v>
      </c>
      <c r="F100" s="35"/>
      <c r="G100" s="35"/>
      <c r="H100" s="35"/>
      <c r="I100" s="35"/>
    </row>
    <row r="101" spans="1:9">
      <c r="A101" s="40" t="s">
        <v>198</v>
      </c>
      <c r="B101" s="11" t="s">
        <v>199</v>
      </c>
      <c r="C101" s="95">
        <v>81.599999999999994</v>
      </c>
      <c r="D101" s="92">
        <v>-0.2228571429</v>
      </c>
      <c r="E101" s="93">
        <v>32341954.908259962</v>
      </c>
      <c r="F101" s="35"/>
      <c r="G101" s="35"/>
      <c r="H101" s="35"/>
      <c r="I101" s="35"/>
    </row>
    <row r="102" spans="1:9">
      <c r="A102" s="40" t="s">
        <v>226</v>
      </c>
      <c r="B102" s="11" t="s">
        <v>227</v>
      </c>
      <c r="C102" s="95">
        <v>39</v>
      </c>
      <c r="D102" s="92">
        <v>-0.22310756970000001</v>
      </c>
      <c r="E102" s="93">
        <v>106308821.98088144</v>
      </c>
      <c r="F102" s="35"/>
      <c r="G102" s="35"/>
      <c r="H102" s="35"/>
      <c r="I102" s="35"/>
    </row>
    <row r="103" spans="1:9">
      <c r="A103" s="40" t="s">
        <v>209</v>
      </c>
      <c r="B103" s="11" t="s">
        <v>210</v>
      </c>
      <c r="C103" s="95">
        <v>23.6</v>
      </c>
      <c r="D103" s="92">
        <v>-0.22368421050000001</v>
      </c>
      <c r="E103" s="93">
        <v>676582064.63882411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415</v>
      </c>
      <c r="D104" s="92">
        <v>-0.2257462687</v>
      </c>
      <c r="E104" s="93">
        <v>4318307.4490459198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5">
        <v>52.9</v>
      </c>
      <c r="D105" s="92">
        <v>-0.22773722630000001</v>
      </c>
      <c r="E105" s="93">
        <v>166089813.12612</v>
      </c>
      <c r="F105" s="35"/>
      <c r="G105" s="35"/>
      <c r="H105" s="35"/>
      <c r="I105" s="35"/>
    </row>
    <row r="106" spans="1:9">
      <c r="A106" s="40" t="s">
        <v>218</v>
      </c>
      <c r="B106" s="11" t="s">
        <v>219</v>
      </c>
      <c r="C106" s="95">
        <v>4.2699999999999996</v>
      </c>
      <c r="D106" s="92">
        <v>-0.22924187730000001</v>
      </c>
      <c r="E106" s="93">
        <v>934437162.29202485</v>
      </c>
      <c r="F106" s="35"/>
      <c r="G106" s="35"/>
      <c r="H106" s="35"/>
      <c r="I106" s="35"/>
    </row>
    <row r="107" spans="1:9">
      <c r="A107" s="40" t="s">
        <v>170</v>
      </c>
      <c r="B107" s="11" t="s">
        <v>171</v>
      </c>
      <c r="C107" s="95">
        <v>1.88</v>
      </c>
      <c r="D107" s="92">
        <v>-0.248</v>
      </c>
      <c r="E107" s="93">
        <v>1501220391.4841621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23.9</v>
      </c>
      <c r="D108" s="92">
        <v>-0.25312499999999999</v>
      </c>
      <c r="E108" s="93">
        <v>46414384.910185583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5">
        <v>34.700000000000003</v>
      </c>
      <c r="D109" s="92">
        <v>-0.26012793179999999</v>
      </c>
      <c r="E109" s="41">
        <v>100113334.37359263</v>
      </c>
    </row>
    <row r="110" spans="1:9">
      <c r="A110" s="40" t="s">
        <v>276</v>
      </c>
      <c r="B110" s="11" t="s">
        <v>277</v>
      </c>
      <c r="C110" s="95">
        <v>25.6</v>
      </c>
      <c r="D110" s="92">
        <v>-0.30054644809999997</v>
      </c>
      <c r="E110" s="41">
        <v>125176916.53338678</v>
      </c>
    </row>
    <row r="111" spans="1:9">
      <c r="A111" s="40" t="s">
        <v>121</v>
      </c>
      <c r="B111" s="11" t="s">
        <v>122</v>
      </c>
      <c r="C111" s="95">
        <v>7.85</v>
      </c>
      <c r="D111" s="92">
        <v>-0.30530973449999999</v>
      </c>
      <c r="E111" s="41">
        <v>331221804.27256972</v>
      </c>
    </row>
    <row r="112" spans="1:9">
      <c r="A112" s="40" t="s">
        <v>232</v>
      </c>
      <c r="B112" s="11" t="s">
        <v>233</v>
      </c>
      <c r="C112" s="95">
        <v>5.83</v>
      </c>
      <c r="D112" s="92">
        <v>-0.3116883117</v>
      </c>
      <c r="E112" s="41">
        <v>516408988.37351239</v>
      </c>
    </row>
    <row r="113" spans="1:5">
      <c r="A113" s="40" t="s">
        <v>230</v>
      </c>
      <c r="B113" s="11" t="s">
        <v>231</v>
      </c>
      <c r="C113" s="95">
        <v>138</v>
      </c>
      <c r="D113" s="92">
        <v>-0.32019704430000001</v>
      </c>
      <c r="E113" s="41">
        <v>36834163.812481441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282</v>
      </c>
      <c r="B1" s="69" t="s">
        <v>39</v>
      </c>
      <c r="C1" s="68" t="s">
        <v>37</v>
      </c>
      <c r="D1" s="70" t="s">
        <v>38</v>
      </c>
      <c r="E1" s="91" t="s">
        <v>289</v>
      </c>
    </row>
    <row r="2" spans="1:18" ht="17.25" thickBot="1">
      <c r="A2" s="40" t="s">
        <v>228</v>
      </c>
      <c r="B2" s="11" t="s">
        <v>229</v>
      </c>
      <c r="C2" s="95">
        <v>66.8</v>
      </c>
      <c r="D2" s="92">
        <v>4.2121684899999998E-2</v>
      </c>
      <c r="E2" s="93">
        <v>1066955928.2590982</v>
      </c>
      <c r="F2" s="35"/>
      <c r="G2" s="54"/>
      <c r="H2" s="35"/>
      <c r="I2" s="35"/>
    </row>
    <row r="3" spans="1:18" ht="17.25" thickBot="1">
      <c r="A3" s="40" t="s">
        <v>157</v>
      </c>
      <c r="B3" s="11" t="s">
        <v>158</v>
      </c>
      <c r="C3" s="95">
        <v>3755</v>
      </c>
      <c r="D3" s="92">
        <v>-1.0540184500000001E-2</v>
      </c>
      <c r="E3" s="93">
        <v>2896553.50982096</v>
      </c>
      <c r="F3" s="35"/>
      <c r="G3" s="314" t="s">
        <v>285</v>
      </c>
      <c r="H3" s="326" t="s">
        <v>363</v>
      </c>
      <c r="I3" s="326"/>
      <c r="K3" s="270" t="s">
        <v>34</v>
      </c>
      <c r="L3" s="271"/>
      <c r="M3" s="271"/>
      <c r="N3" s="272"/>
      <c r="O3" s="270" t="s">
        <v>286</v>
      </c>
      <c r="P3" s="271"/>
      <c r="Q3" s="271"/>
      <c r="R3" s="272"/>
    </row>
    <row r="4" spans="1:18" ht="17.25" thickBot="1">
      <c r="A4" s="40" t="s">
        <v>290</v>
      </c>
      <c r="B4" s="11" t="s">
        <v>291</v>
      </c>
      <c r="C4" s="95">
        <v>209</v>
      </c>
      <c r="D4" s="92">
        <v>-1.87793427E-2</v>
      </c>
      <c r="E4" s="93">
        <v>6054899538.0348644</v>
      </c>
      <c r="F4" s="35"/>
      <c r="G4" s="315"/>
      <c r="H4" s="327"/>
      <c r="I4" s="327"/>
      <c r="K4" s="307" t="s">
        <v>55</v>
      </c>
      <c r="L4" s="323">
        <f ca="1">NOW()</f>
        <v>44369.914132523147</v>
      </c>
      <c r="M4" s="324"/>
      <c r="N4" s="325"/>
      <c r="O4" s="322" t="s">
        <v>55</v>
      </c>
      <c r="P4" s="323">
        <f ca="1">NOW()</f>
        <v>44369.914132523147</v>
      </c>
      <c r="Q4" s="324"/>
      <c r="R4" s="325"/>
    </row>
    <row r="5" spans="1:18" ht="17.25" thickBot="1">
      <c r="A5" s="40" t="s">
        <v>95</v>
      </c>
      <c r="B5" s="11" t="s">
        <v>96</v>
      </c>
      <c r="C5" s="95">
        <v>2150000</v>
      </c>
      <c r="D5" s="92">
        <v>-3.7169726799999997E-2</v>
      </c>
      <c r="E5" s="93">
        <v>186335.51903952</v>
      </c>
      <c r="F5" s="35"/>
      <c r="K5" s="315"/>
      <c r="L5" s="51" t="s">
        <v>58</v>
      </c>
      <c r="M5" s="73" t="s">
        <v>59</v>
      </c>
      <c r="N5" s="69" t="s">
        <v>289</v>
      </c>
      <c r="O5" s="293"/>
      <c r="P5" s="51" t="s">
        <v>58</v>
      </c>
      <c r="Q5" s="73" t="s">
        <v>59</v>
      </c>
      <c r="R5" s="91" t="s">
        <v>289</v>
      </c>
    </row>
    <row r="6" spans="1:18" ht="17.25" thickBot="1">
      <c r="A6" s="40" t="s">
        <v>48</v>
      </c>
      <c r="B6" s="11" t="s">
        <v>49</v>
      </c>
      <c r="C6" s="95">
        <v>35499000</v>
      </c>
      <c r="D6" s="92">
        <v>-5.0651191399999997E-2</v>
      </c>
      <c r="E6" s="93">
        <v>14873.016979599999</v>
      </c>
      <c r="F6" s="35"/>
      <c r="G6" s="270" t="s">
        <v>52</v>
      </c>
      <c r="H6" s="271"/>
      <c r="I6" s="272"/>
      <c r="K6" s="55" t="str">
        <f ca="1">IFERROR(OFFSET(INDIRECT($H$3 &amp; "!A17"), 0, 0), "")</f>
        <v>앵커</v>
      </c>
      <c r="L6" s="38">
        <f t="shared" ref="L6:L25" ca="1" si="0">_xlfn.IFNA(VLOOKUP(K6, $B$2:$D$200, 2, FALSE), "")</f>
        <v>61.8</v>
      </c>
      <c r="M6" s="76">
        <f t="shared" ref="M6:M25" ca="1" si="1">_xlfn.IFNA(VLOOKUP(K6, $B$2:$D$200, 3, FALSE), "")</f>
        <v>-7.48502994E-2</v>
      </c>
      <c r="N6" s="85">
        <f ca="1">_xlfn.IFNA(VLOOKUP(K6, $B$2:$E$200, 4, FALSE), "")</f>
        <v>45745084.705863737</v>
      </c>
      <c r="O6" s="72" t="s">
        <v>229</v>
      </c>
      <c r="P6" s="38">
        <f t="shared" ref="P6:P25" si="2">_xlfn.IFNA(VLOOKUP(O6, $B$2:$D$200, 2, FALSE), "")</f>
        <v>66.8</v>
      </c>
      <c r="Q6" s="76">
        <f t="shared" ref="Q6:Q25" si="3">_xlfn.IFNA(VLOOKUP(O6, $B$2:$D$200, 3, FALSE), "")</f>
        <v>4.2121684899999998E-2</v>
      </c>
      <c r="R6" s="85">
        <f>_xlfn.IFNA(VLOOKUP(O6, $B$2:$E$200, 4, FALSE), "")</f>
        <v>1066955928.2590982</v>
      </c>
    </row>
    <row r="7" spans="1:18">
      <c r="A7" s="40" t="s">
        <v>174</v>
      </c>
      <c r="B7" s="11" t="s">
        <v>175</v>
      </c>
      <c r="C7" s="95">
        <v>659</v>
      </c>
      <c r="D7" s="92">
        <v>-5.1798561200000003E-2</v>
      </c>
      <c r="E7" s="93">
        <v>7616548.9297612896</v>
      </c>
      <c r="F7" s="35"/>
      <c r="G7" s="298" t="s">
        <v>36</v>
      </c>
      <c r="H7" s="299"/>
      <c r="I7" s="300"/>
      <c r="K7" s="56" t="str">
        <f ca="1">IFERROR(OFFSET(INDIRECT($H$3 &amp; "!A17"), 1, 0), "")</f>
        <v>피르마체인</v>
      </c>
      <c r="L7" s="39">
        <f t="shared" ca="1" si="0"/>
        <v>43.6</v>
      </c>
      <c r="M7" s="77">
        <f t="shared" ca="1" si="1"/>
        <v>-0.21723518850000001</v>
      </c>
      <c r="N7" s="86">
        <f t="shared" ref="N7:N25" ca="1" si="4">_xlfn.IFNA(VLOOKUP(K7, $B$2:$E$200, 4, FALSE), "")</f>
        <v>86449753.915278822</v>
      </c>
      <c r="O7" s="88" t="s">
        <v>158</v>
      </c>
      <c r="P7" s="39">
        <f t="shared" si="2"/>
        <v>3755</v>
      </c>
      <c r="Q7" s="77">
        <f t="shared" si="3"/>
        <v>-1.0540184500000001E-2</v>
      </c>
      <c r="R7" s="86">
        <f t="shared" ref="R7:R25" si="5">_xlfn.IFNA(VLOOKUP(O7, $B$2:$E$200, 4, FALSE), "")</f>
        <v>2896553.50982096</v>
      </c>
    </row>
    <row r="8" spans="1:18" ht="17.25" thickBot="1">
      <c r="A8" s="40" t="s">
        <v>119</v>
      </c>
      <c r="B8" s="11" t="s">
        <v>120</v>
      </c>
      <c r="C8" s="95">
        <v>100</v>
      </c>
      <c r="D8" s="92">
        <v>-5.6603773599999997E-2</v>
      </c>
      <c r="E8" s="93">
        <v>51305560.351605661</v>
      </c>
      <c r="F8" s="35"/>
      <c r="G8" s="291"/>
      <c r="H8" s="292"/>
      <c r="I8" s="293"/>
      <c r="K8" s="56" t="str">
        <f ca="1">IFERROR(OFFSET(INDIRECT($H$3 &amp; "!A17"), 2, 0), "")</f>
        <v>센티넬프로토콜</v>
      </c>
      <c r="L8" s="39">
        <f t="shared" ca="1" si="0"/>
        <v>66.8</v>
      </c>
      <c r="M8" s="77">
        <f t="shared" ca="1" si="1"/>
        <v>4.2121684899999998E-2</v>
      </c>
      <c r="N8" s="86">
        <f t="shared" ca="1" si="4"/>
        <v>1066955928.2590982</v>
      </c>
      <c r="O8" s="88" t="s">
        <v>291</v>
      </c>
      <c r="P8" s="39">
        <f t="shared" si="2"/>
        <v>209</v>
      </c>
      <c r="Q8" s="77">
        <f t="shared" si="3"/>
        <v>-1.87793427E-2</v>
      </c>
      <c r="R8" s="86">
        <f t="shared" si="5"/>
        <v>6054899538.0348644</v>
      </c>
    </row>
    <row r="9" spans="1:18" ht="17.25" thickBot="1">
      <c r="A9" s="40" t="s">
        <v>99</v>
      </c>
      <c r="B9" s="11" t="s">
        <v>100</v>
      </c>
      <c r="C9" s="95">
        <v>2.2599999999999998</v>
      </c>
      <c r="D9" s="92">
        <v>-7.3770491800000004E-2</v>
      </c>
      <c r="E9" s="93">
        <v>38991642637.138069</v>
      </c>
      <c r="F9" s="35"/>
      <c r="G9" s="50" t="s">
        <v>38</v>
      </c>
      <c r="H9" s="271" t="s">
        <v>37</v>
      </c>
      <c r="I9" s="272"/>
      <c r="K9" s="56" t="str">
        <f ca="1">IFERROR(OFFSET(INDIRECT($H$3 &amp; "!A17"), 3, 0), "")</f>
        <v>트론</v>
      </c>
      <c r="L9" s="39">
        <f t="shared" ca="1" si="0"/>
        <v>58.2</v>
      </c>
      <c r="M9" s="77">
        <f t="shared" ca="1" si="1"/>
        <v>-8.3464566899999995E-2</v>
      </c>
      <c r="N9" s="86">
        <f t="shared" ca="1" si="4"/>
        <v>259160630.85080922</v>
      </c>
      <c r="O9" s="88" t="s">
        <v>96</v>
      </c>
      <c r="P9" s="39">
        <f t="shared" si="2"/>
        <v>2150000</v>
      </c>
      <c r="Q9" s="77">
        <f t="shared" si="3"/>
        <v>-3.7169726799999997E-2</v>
      </c>
      <c r="R9" s="86">
        <f t="shared" si="5"/>
        <v>186335.51903952</v>
      </c>
    </row>
    <row r="10" spans="1:18">
      <c r="A10" s="40" t="s">
        <v>147</v>
      </c>
      <c r="B10" s="11" t="s">
        <v>148</v>
      </c>
      <c r="C10" s="95">
        <v>61.8</v>
      </c>
      <c r="D10" s="92">
        <v>-7.48502994E-2</v>
      </c>
      <c r="E10" s="93">
        <v>45745084.705863737</v>
      </c>
      <c r="F10" s="35"/>
      <c r="G10" s="316">
        <f>_xlfn.IFNA(VLOOKUP(G7, $B$2:$D$200, 3, FALSE), "-")</f>
        <v>-5.0651191399999997E-2</v>
      </c>
      <c r="H10" s="318">
        <f>_xlfn.IFNA(VLOOKUP(G7, $B$2:$D$200, 2, FALSE), "-")</f>
        <v>35499000</v>
      </c>
      <c r="I10" s="319"/>
      <c r="K10" s="58" t="str">
        <f ca="1">IFERROR(OFFSET(INDIRECT($H$3 &amp; "!A17"), 4, 0), "")</f>
        <v>스톰엑스</v>
      </c>
      <c r="L10" s="44">
        <f t="shared" ca="1" si="0"/>
        <v>13.5</v>
      </c>
      <c r="M10" s="78">
        <f t="shared" ca="1" si="1"/>
        <v>-0.1717791411</v>
      </c>
      <c r="N10" s="90">
        <f t="shared" ca="1" si="4"/>
        <v>235202003.84440586</v>
      </c>
      <c r="O10" s="88" t="s">
        <v>49</v>
      </c>
      <c r="P10" s="39">
        <f t="shared" si="2"/>
        <v>35499000</v>
      </c>
      <c r="Q10" s="77">
        <f t="shared" si="3"/>
        <v>-5.0651191399999997E-2</v>
      </c>
      <c r="R10" s="90">
        <f t="shared" si="5"/>
        <v>14873.016979599999</v>
      </c>
    </row>
    <row r="11" spans="1:18" ht="17.25" thickBot="1">
      <c r="A11" s="40" t="s">
        <v>155</v>
      </c>
      <c r="B11" s="11" t="s">
        <v>156</v>
      </c>
      <c r="C11" s="95">
        <v>58.2</v>
      </c>
      <c r="D11" s="92">
        <v>-8.3464566899999995E-2</v>
      </c>
      <c r="E11" s="93">
        <v>259160630.85080922</v>
      </c>
      <c r="F11" s="35"/>
      <c r="G11" s="317"/>
      <c r="H11" s="320"/>
      <c r="I11" s="321"/>
      <c r="K11" s="56" t="str">
        <f ca="1">IFERROR(OFFSET(INDIRECT($H$3 &amp; "!A17"), 5, 0), "")</f>
        <v>메디블록</v>
      </c>
      <c r="L11" s="39">
        <f t="shared" ca="1" si="0"/>
        <v>23.6</v>
      </c>
      <c r="M11" s="77">
        <f t="shared" ca="1" si="1"/>
        <v>-0.22368421050000001</v>
      </c>
      <c r="N11" s="99">
        <f t="shared" ca="1" si="4"/>
        <v>676582064.63882411</v>
      </c>
      <c r="O11" s="89" t="s">
        <v>175</v>
      </c>
      <c r="P11" s="45">
        <f t="shared" si="2"/>
        <v>659</v>
      </c>
      <c r="Q11" s="80">
        <f t="shared" si="3"/>
        <v>-5.1798561200000003E-2</v>
      </c>
      <c r="R11" s="99">
        <f t="shared" si="5"/>
        <v>7616548.9297612896</v>
      </c>
    </row>
    <row r="12" spans="1:18" ht="17.25" thickBot="1">
      <c r="A12" s="40" t="s">
        <v>91</v>
      </c>
      <c r="B12" s="11" t="s">
        <v>92</v>
      </c>
      <c r="C12" s="95">
        <v>655</v>
      </c>
      <c r="D12" s="92">
        <v>-8.7743732599999999E-2</v>
      </c>
      <c r="E12" s="93">
        <v>1105384918.617969</v>
      </c>
      <c r="F12" s="35"/>
      <c r="K12" s="56" t="str">
        <f ca="1">IFERROR(OFFSET(INDIRECT($H$3 &amp; "!A17"), 6, 0), "")</f>
        <v>비트토렌트</v>
      </c>
      <c r="L12" s="39">
        <f t="shared" ca="1" si="0"/>
        <v>2.2599999999999998</v>
      </c>
      <c r="M12" s="77">
        <f t="shared" ca="1" si="1"/>
        <v>-7.3770491800000004E-2</v>
      </c>
      <c r="N12" s="86">
        <f t="shared" ca="1" si="4"/>
        <v>38991642637.138069</v>
      </c>
      <c r="O12" s="88" t="s">
        <v>120</v>
      </c>
      <c r="P12" s="39">
        <f t="shared" si="2"/>
        <v>100</v>
      </c>
      <c r="Q12" s="77">
        <f t="shared" si="3"/>
        <v>-5.6603773599999997E-2</v>
      </c>
      <c r="R12" s="86">
        <f t="shared" si="5"/>
        <v>51305560.351605661</v>
      </c>
    </row>
    <row r="13" spans="1:18" ht="17.25" thickBot="1">
      <c r="A13" s="40" t="s">
        <v>85</v>
      </c>
      <c r="B13" s="11" t="s">
        <v>86</v>
      </c>
      <c r="C13" s="95">
        <v>3800</v>
      </c>
      <c r="D13" s="92">
        <v>-8.8729016800000005E-2</v>
      </c>
      <c r="E13" s="93">
        <v>18641022.268238261</v>
      </c>
      <c r="F13" s="35"/>
      <c r="G13" s="270" t="s">
        <v>70</v>
      </c>
      <c r="H13" s="271"/>
      <c r="I13" s="272"/>
      <c r="K13" s="56" t="str">
        <f ca="1">IFERROR(OFFSET(INDIRECT($H$3 &amp; "!A17"), 7, 0), "")</f>
        <v>저스트</v>
      </c>
      <c r="L13" s="39">
        <f t="shared" ca="1" si="0"/>
        <v>42.5</v>
      </c>
      <c r="M13" s="77">
        <f t="shared" ca="1" si="1"/>
        <v>-0.12371134020000001</v>
      </c>
      <c r="N13" s="86">
        <f t="shared" ca="1" si="4"/>
        <v>33458174.236623909</v>
      </c>
      <c r="O13" s="88" t="s">
        <v>100</v>
      </c>
      <c r="P13" s="39">
        <f t="shared" si="2"/>
        <v>2.2599999999999998</v>
      </c>
      <c r="Q13" s="77">
        <f t="shared" si="3"/>
        <v>-7.3770491800000004E-2</v>
      </c>
      <c r="R13" s="86">
        <f t="shared" si="5"/>
        <v>38991642637.138069</v>
      </c>
    </row>
    <row r="14" spans="1:18">
      <c r="A14" s="40" t="s">
        <v>117</v>
      </c>
      <c r="B14" s="11" t="s">
        <v>118</v>
      </c>
      <c r="C14" s="95">
        <v>3250</v>
      </c>
      <c r="D14" s="92">
        <v>-8.9635854299999998E-2</v>
      </c>
      <c r="E14" s="93">
        <v>6257101.7154104896</v>
      </c>
      <c r="F14" s="35"/>
      <c r="G14" s="298" t="s">
        <v>36</v>
      </c>
      <c r="H14" s="299"/>
      <c r="I14" s="300"/>
      <c r="K14" s="56" t="str">
        <f ca="1">IFERROR(OFFSET(INDIRECT($H$3 &amp; "!A17"), 8, 0), "")</f>
        <v>오브스</v>
      </c>
      <c r="L14" s="39">
        <f t="shared" ca="1" si="0"/>
        <v>40.6</v>
      </c>
      <c r="M14" s="77">
        <f t="shared" ca="1" si="1"/>
        <v>-0.18962075849999999</v>
      </c>
      <c r="N14" s="86">
        <f t="shared" ca="1" si="4"/>
        <v>139378205.54063597</v>
      </c>
      <c r="O14" s="88" t="s">
        <v>148</v>
      </c>
      <c r="P14" s="39">
        <f t="shared" si="2"/>
        <v>61.8</v>
      </c>
      <c r="Q14" s="77">
        <f t="shared" si="3"/>
        <v>-7.48502994E-2</v>
      </c>
      <c r="R14" s="86">
        <f t="shared" si="5"/>
        <v>45745084.705863737</v>
      </c>
    </row>
    <row r="15" spans="1:18" ht="17.25" thickBot="1">
      <c r="A15" s="40" t="s">
        <v>109</v>
      </c>
      <c r="B15" s="11" t="s">
        <v>110</v>
      </c>
      <c r="C15" s="95">
        <v>802</v>
      </c>
      <c r="D15" s="92">
        <v>-8.9670828600000002E-2</v>
      </c>
      <c r="E15" s="93">
        <v>23428694.269663081</v>
      </c>
      <c r="F15" s="35"/>
      <c r="G15" s="291"/>
      <c r="H15" s="292"/>
      <c r="I15" s="293"/>
      <c r="K15" s="57" t="str">
        <f ca="1">IFERROR(OFFSET(INDIRECT($H$3 &amp; "!A17"), 9, 0), "")</f>
        <v>시아코인</v>
      </c>
      <c r="L15" s="37">
        <f t="shared" ca="1" si="0"/>
        <v>9.93</v>
      </c>
      <c r="M15" s="79">
        <f t="shared" ca="1" si="1"/>
        <v>-0.1439655172</v>
      </c>
      <c r="N15" s="87">
        <f t="shared" ca="1" si="4"/>
        <v>812629117.09612787</v>
      </c>
      <c r="O15" s="74" t="s">
        <v>156</v>
      </c>
      <c r="P15" s="37">
        <f t="shared" si="2"/>
        <v>58.2</v>
      </c>
      <c r="Q15" s="79">
        <f t="shared" si="3"/>
        <v>-8.3464566899999995E-2</v>
      </c>
      <c r="R15" s="87">
        <f t="shared" si="5"/>
        <v>259160630.85080922</v>
      </c>
    </row>
    <row r="16" spans="1:18" ht="17.25" thickBot="1">
      <c r="A16" s="40" t="s">
        <v>97</v>
      </c>
      <c r="B16" s="11" t="s">
        <v>98</v>
      </c>
      <c r="C16" s="95">
        <v>2680</v>
      </c>
      <c r="D16" s="92">
        <v>-8.9983022100000004E-2</v>
      </c>
      <c r="E16" s="93">
        <v>1990140.2220062499</v>
      </c>
      <c r="F16" s="35"/>
      <c r="G16" s="50" t="s">
        <v>38</v>
      </c>
      <c r="H16" s="271" t="s">
        <v>37</v>
      </c>
      <c r="I16" s="272"/>
      <c r="K16" s="55" t="str">
        <f ca="1">IFERROR(OFFSET(INDIRECT($H$3 &amp; "!A17"), 10, 0), "")</f>
        <v>아이오에스티</v>
      </c>
      <c r="L16" s="38">
        <f t="shared" ca="1" si="0"/>
        <v>18.5</v>
      </c>
      <c r="M16" s="76">
        <f t="shared" ca="1" si="1"/>
        <v>-0.10194174759999999</v>
      </c>
      <c r="N16" s="85">
        <f t="shared" ca="1" si="4"/>
        <v>89177601.952472761</v>
      </c>
      <c r="O16" s="72" t="s">
        <v>92</v>
      </c>
      <c r="P16" s="38">
        <f t="shared" si="2"/>
        <v>655</v>
      </c>
      <c r="Q16" s="76">
        <f t="shared" si="3"/>
        <v>-8.7743732599999999E-2</v>
      </c>
      <c r="R16" s="85">
        <f t="shared" si="5"/>
        <v>1105384918.617969</v>
      </c>
    </row>
    <row r="17" spans="1:18">
      <c r="A17" s="40" t="s">
        <v>75</v>
      </c>
      <c r="B17" s="11" t="s">
        <v>76</v>
      </c>
      <c r="C17" s="95">
        <v>18590</v>
      </c>
      <c r="D17" s="92">
        <v>-9.7572815500000007E-2</v>
      </c>
      <c r="E17" s="93">
        <v>1462687.6641583</v>
      </c>
      <c r="F17" s="35"/>
      <c r="G17" s="316">
        <f>_xlfn.IFNA(VLOOKUP(G14, $B$2:$D$200, 3, FALSE), "-")</f>
        <v>-5.0651191399999997E-2</v>
      </c>
      <c r="H17" s="318">
        <f>_xlfn.IFNA(VLOOKUP(G14, $B$2:$D$200, 2, FALSE), "-")</f>
        <v>35499000</v>
      </c>
      <c r="I17" s="319"/>
      <c r="K17" s="56" t="str">
        <f ca="1">IFERROR(OFFSET(INDIRECT($H$3 &amp; "!A17"), 11, 0), "")</f>
        <v>룸네트워크</v>
      </c>
      <c r="L17" s="39">
        <f t="shared" ca="1" si="0"/>
        <v>39.4</v>
      </c>
      <c r="M17" s="77">
        <f t="shared" ca="1" si="1"/>
        <v>-0.1652542373</v>
      </c>
      <c r="N17" s="86">
        <f t="shared" ca="1" si="4"/>
        <v>48079876.315393977</v>
      </c>
      <c r="O17" s="88" t="s">
        <v>86</v>
      </c>
      <c r="P17" s="39">
        <f t="shared" si="2"/>
        <v>3800</v>
      </c>
      <c r="Q17" s="77">
        <f t="shared" si="3"/>
        <v>-8.8729016800000005E-2</v>
      </c>
      <c r="R17" s="86">
        <f t="shared" si="5"/>
        <v>18641022.268238261</v>
      </c>
    </row>
    <row r="18" spans="1:18" ht="17.25" thickBot="1">
      <c r="A18" s="40" t="s">
        <v>83</v>
      </c>
      <c r="B18" s="11" t="s">
        <v>84</v>
      </c>
      <c r="C18" s="95">
        <v>1255</v>
      </c>
      <c r="D18" s="92">
        <v>-0.10035842289999999</v>
      </c>
      <c r="E18" s="93">
        <v>100765872.75461052</v>
      </c>
      <c r="F18" s="35"/>
      <c r="G18" s="317"/>
      <c r="H18" s="320"/>
      <c r="I18" s="321"/>
      <c r="K18" s="56" t="str">
        <f ca="1">IFERROR(OFFSET(INDIRECT($H$3 &amp; "!A17"), 12, 0), "")</f>
        <v>캐리프로토콜</v>
      </c>
      <c r="L18" s="39">
        <f t="shared" ca="1" si="0"/>
        <v>4.58</v>
      </c>
      <c r="M18" s="77">
        <f t="shared" ca="1" si="1"/>
        <v>-0.183600713</v>
      </c>
      <c r="N18" s="86">
        <f t="shared" ca="1" si="4"/>
        <v>1998981883.2880917</v>
      </c>
      <c r="O18" s="88" t="s">
        <v>118</v>
      </c>
      <c r="P18" s="39">
        <f t="shared" si="2"/>
        <v>3250</v>
      </c>
      <c r="Q18" s="77">
        <f t="shared" si="3"/>
        <v>-8.9635854299999998E-2</v>
      </c>
      <c r="R18" s="86">
        <f t="shared" si="5"/>
        <v>6257101.7154104896</v>
      </c>
    </row>
    <row r="19" spans="1:18" ht="17.25" thickBot="1">
      <c r="A19" s="40" t="s">
        <v>129</v>
      </c>
      <c r="B19" s="11" t="s">
        <v>130</v>
      </c>
      <c r="C19" s="95">
        <v>132400</v>
      </c>
      <c r="D19" s="92">
        <v>-0.1017639077</v>
      </c>
      <c r="E19" s="93">
        <v>108128.02371741</v>
      </c>
      <c r="F19" s="35"/>
      <c r="K19" s="56" t="str">
        <f ca="1">IFERROR(OFFSET(INDIRECT($H$3 &amp; "!A17"), 13, 0), "")</f>
        <v>무비블록</v>
      </c>
      <c r="L19" s="39">
        <f t="shared" ca="1" si="0"/>
        <v>3.85</v>
      </c>
      <c r="M19" s="77">
        <f t="shared" ca="1" si="1"/>
        <v>-0.18776371310000001</v>
      </c>
      <c r="N19" s="86">
        <f t="shared" ca="1" si="4"/>
        <v>1051169547.8912065</v>
      </c>
      <c r="O19" s="88" t="s">
        <v>110</v>
      </c>
      <c r="P19" s="39">
        <f t="shared" si="2"/>
        <v>802</v>
      </c>
      <c r="Q19" s="77">
        <f t="shared" si="3"/>
        <v>-8.9670828600000002E-2</v>
      </c>
      <c r="R19" s="86">
        <f t="shared" si="5"/>
        <v>23428694.269663081</v>
      </c>
    </row>
    <row r="20" spans="1:18" ht="17.25" thickBot="1">
      <c r="A20" s="40" t="s">
        <v>64</v>
      </c>
      <c r="B20" s="11" t="s">
        <v>65</v>
      </c>
      <c r="C20" s="95">
        <v>18.5</v>
      </c>
      <c r="D20" s="92">
        <v>-0.10194174759999999</v>
      </c>
      <c r="E20" s="93">
        <v>89177601.952472761</v>
      </c>
      <c r="F20" s="35"/>
      <c r="G20" s="270" t="s">
        <v>281</v>
      </c>
      <c r="H20" s="271"/>
      <c r="I20" s="272"/>
      <c r="K20" s="58" t="str">
        <f ca="1">IFERROR(OFFSET(INDIRECT($H$3 &amp; "!A17"), 14, 0), "")</f>
        <v>에브리피디아</v>
      </c>
      <c r="L20" s="44">
        <f t="shared" ca="1" si="0"/>
        <v>7.35</v>
      </c>
      <c r="M20" s="78">
        <f t="shared" ca="1" si="1"/>
        <v>-0.20626349890000001</v>
      </c>
      <c r="N20" s="90">
        <f t="shared" ca="1" si="4"/>
        <v>414974374.84990257</v>
      </c>
      <c r="O20" s="88" t="s">
        <v>98</v>
      </c>
      <c r="P20" s="39">
        <f t="shared" si="2"/>
        <v>2680</v>
      </c>
      <c r="Q20" s="77">
        <f t="shared" si="3"/>
        <v>-8.9983022100000004E-2</v>
      </c>
      <c r="R20" s="90">
        <f t="shared" si="5"/>
        <v>1990140.2220062499</v>
      </c>
    </row>
    <row r="21" spans="1:18">
      <c r="A21" s="40" t="s">
        <v>77</v>
      </c>
      <c r="B21" s="11" t="s">
        <v>78</v>
      </c>
      <c r="C21" s="95">
        <v>481600</v>
      </c>
      <c r="D21" s="92">
        <v>-0.10582992939999999</v>
      </c>
      <c r="E21" s="93">
        <v>64528.767308219998</v>
      </c>
      <c r="F21" s="35"/>
      <c r="G21" s="298" t="s">
        <v>36</v>
      </c>
      <c r="H21" s="299"/>
      <c r="I21" s="300"/>
      <c r="K21" s="56" t="str">
        <f ca="1">IFERROR(OFFSET(INDIRECT($H$3 &amp; "!A17"), 15, 0), "")</f>
        <v>쿼크체인</v>
      </c>
      <c r="L21" s="39">
        <f t="shared" ca="1" si="0"/>
        <v>10.5</v>
      </c>
      <c r="M21" s="77">
        <f t="shared" ca="1" si="1"/>
        <v>-0.132231405</v>
      </c>
      <c r="N21" s="99">
        <f t="shared" ca="1" si="4"/>
        <v>150457698.62245852</v>
      </c>
      <c r="O21" s="89" t="s">
        <v>76</v>
      </c>
      <c r="P21" s="45">
        <f t="shared" si="2"/>
        <v>18590</v>
      </c>
      <c r="Q21" s="80">
        <f t="shared" si="3"/>
        <v>-9.7572815500000007E-2</v>
      </c>
      <c r="R21" s="99">
        <f t="shared" si="5"/>
        <v>1462687.6641583</v>
      </c>
    </row>
    <row r="22" spans="1:18" ht="17.25" thickBot="1">
      <c r="A22" s="40" t="s">
        <v>87</v>
      </c>
      <c r="B22" s="11" t="s">
        <v>88</v>
      </c>
      <c r="C22" s="95">
        <v>227</v>
      </c>
      <c r="D22" s="92">
        <v>-0.10980392160000001</v>
      </c>
      <c r="E22" s="93">
        <v>172119811.20947751</v>
      </c>
      <c r="F22" s="35"/>
      <c r="G22" s="291"/>
      <c r="H22" s="292"/>
      <c r="I22" s="293"/>
      <c r="K22" s="56" t="str">
        <f ca="1">IFERROR(OFFSET(INDIRECT($H$3 &amp; "!A17"), 16, 0), "")</f>
        <v>에스티피</v>
      </c>
      <c r="L22" s="39">
        <f t="shared" ca="1" si="0"/>
        <v>28.5</v>
      </c>
      <c r="M22" s="77">
        <f t="shared" ca="1" si="1"/>
        <v>-0.128440367</v>
      </c>
      <c r="N22" s="86">
        <f t="shared" ca="1" si="4"/>
        <v>76922652.257914215</v>
      </c>
      <c r="O22" s="88" t="s">
        <v>84</v>
      </c>
      <c r="P22" s="39">
        <f t="shared" si="2"/>
        <v>1255</v>
      </c>
      <c r="Q22" s="77">
        <f t="shared" si="3"/>
        <v>-0.10035842289999999</v>
      </c>
      <c r="R22" s="86">
        <f t="shared" si="5"/>
        <v>100765872.75461052</v>
      </c>
    </row>
    <row r="23" spans="1:18" ht="17.25" thickBot="1">
      <c r="A23" s="40" t="s">
        <v>50</v>
      </c>
      <c r="B23" s="11" t="s">
        <v>51</v>
      </c>
      <c r="C23" s="95">
        <v>249</v>
      </c>
      <c r="D23" s="92">
        <v>-0.1107142857</v>
      </c>
      <c r="E23" s="93">
        <v>96818752.798042834</v>
      </c>
      <c r="F23" s="35"/>
      <c r="G23" s="50" t="s">
        <v>38</v>
      </c>
      <c r="H23" s="271" t="s">
        <v>37</v>
      </c>
      <c r="I23" s="272"/>
      <c r="K23" s="56" t="str">
        <f ca="1">IFERROR(OFFSET(INDIRECT($H$3 &amp; "!A17"), 17, 0), "")</f>
        <v>메인프레임</v>
      </c>
      <c r="L23" s="39">
        <f t="shared" ca="1" si="0"/>
        <v>6.23</v>
      </c>
      <c r="M23" s="77">
        <f t="shared" ca="1" si="1"/>
        <v>-0.11253561250000001</v>
      </c>
      <c r="N23" s="86">
        <f t="shared" ca="1" si="4"/>
        <v>395249160.75767744</v>
      </c>
      <c r="O23" s="88" t="s">
        <v>130</v>
      </c>
      <c r="P23" s="39">
        <f t="shared" si="2"/>
        <v>132400</v>
      </c>
      <c r="Q23" s="77">
        <f t="shared" si="3"/>
        <v>-0.1017639077</v>
      </c>
      <c r="R23" s="86">
        <f t="shared" si="5"/>
        <v>108128.02371741</v>
      </c>
    </row>
    <row r="24" spans="1:18">
      <c r="A24" s="40" t="s">
        <v>89</v>
      </c>
      <c r="B24" s="11" t="s">
        <v>90</v>
      </c>
      <c r="C24" s="95">
        <v>130900</v>
      </c>
      <c r="D24" s="92">
        <v>-0.11194029849999999</v>
      </c>
      <c r="E24" s="93">
        <v>64863.991798329997</v>
      </c>
      <c r="F24" s="35"/>
      <c r="G24" s="316">
        <f>_xlfn.IFNA(VLOOKUP(G21, $B$2:$D$200, 3, FALSE), "-")</f>
        <v>-5.0651191399999997E-2</v>
      </c>
      <c r="H24" s="318">
        <f>_xlfn.IFNA(VLOOKUP(G21, $B$2:$D$200, 2, FALSE), "-")</f>
        <v>35499000</v>
      </c>
      <c r="I24" s="319"/>
      <c r="K24" s="56" t="str">
        <f ca="1">IFERROR(OFFSET(INDIRECT($H$3 &amp; "!A17"), 18, 0), "")</f>
        <v>리퍼리움</v>
      </c>
      <c r="L24" s="39">
        <f t="shared" ca="1" si="0"/>
        <v>4.91</v>
      </c>
      <c r="M24" s="77">
        <f t="shared" ca="1" si="1"/>
        <v>-0.2093397746</v>
      </c>
      <c r="N24" s="86">
        <f t="shared" ca="1" si="4"/>
        <v>2184944288.6328611</v>
      </c>
      <c r="O24" s="88" t="s">
        <v>65</v>
      </c>
      <c r="P24" s="39">
        <f t="shared" si="2"/>
        <v>18.5</v>
      </c>
      <c r="Q24" s="77">
        <f t="shared" si="3"/>
        <v>-0.10194174759999999</v>
      </c>
      <c r="R24" s="86">
        <f t="shared" si="5"/>
        <v>89177601.952472761</v>
      </c>
    </row>
    <row r="25" spans="1:18" ht="17.25" thickBot="1">
      <c r="A25" s="40" t="s">
        <v>216</v>
      </c>
      <c r="B25" s="11" t="s">
        <v>217</v>
      </c>
      <c r="C25" s="95">
        <v>6.23</v>
      </c>
      <c r="D25" s="92">
        <v>-0.11253561250000001</v>
      </c>
      <c r="E25" s="93">
        <v>395249160.75767744</v>
      </c>
      <c r="F25" s="35"/>
      <c r="G25" s="317"/>
      <c r="H25" s="320"/>
      <c r="I25" s="321"/>
      <c r="K25" s="57" t="str">
        <f ca="1">IFERROR(OFFSET(INDIRECT($H$3 &amp; "!A17"), 19, 0), "")</f>
        <v>비트코인</v>
      </c>
      <c r="L25" s="37">
        <f t="shared" ca="1" si="0"/>
        <v>35499000</v>
      </c>
      <c r="M25" s="79">
        <f t="shared" ca="1" si="1"/>
        <v>-5.0651191399999997E-2</v>
      </c>
      <c r="N25" s="87">
        <f t="shared" ca="1" si="4"/>
        <v>14873.016979599999</v>
      </c>
      <c r="O25" s="74" t="s">
        <v>78</v>
      </c>
      <c r="P25" s="37">
        <f t="shared" si="2"/>
        <v>481600</v>
      </c>
      <c r="Q25" s="79">
        <f t="shared" si="3"/>
        <v>-0.10582992939999999</v>
      </c>
      <c r="R25" s="87">
        <f t="shared" si="5"/>
        <v>64528.767308219998</v>
      </c>
    </row>
    <row r="26" spans="1:18">
      <c r="A26" s="40" t="s">
        <v>182</v>
      </c>
      <c r="B26" s="11" t="s">
        <v>183</v>
      </c>
      <c r="C26" s="95">
        <v>811</v>
      </c>
      <c r="D26" s="92">
        <v>-0.1126914661</v>
      </c>
      <c r="E26" s="93">
        <v>6853743.8999761604</v>
      </c>
      <c r="F26" s="35"/>
    </row>
    <row r="27" spans="1:18" ht="17.25" thickBot="1">
      <c r="A27" s="40" t="s">
        <v>162</v>
      </c>
      <c r="B27" s="11" t="s">
        <v>163</v>
      </c>
      <c r="C27" s="95">
        <v>14730</v>
      </c>
      <c r="D27" s="92">
        <v>-0.11318482840000001</v>
      </c>
      <c r="E27" s="93">
        <v>816934.32820431003</v>
      </c>
      <c r="F27" s="35"/>
    </row>
    <row r="28" spans="1:18" ht="17.25" thickBot="1">
      <c r="A28" s="40" t="s">
        <v>105</v>
      </c>
      <c r="B28" s="11" t="s">
        <v>106</v>
      </c>
      <c r="C28" s="95">
        <v>631</v>
      </c>
      <c r="D28" s="92">
        <v>-0.1137640449</v>
      </c>
      <c r="E28" s="93">
        <v>3381013.6784673301</v>
      </c>
      <c r="F28" s="35"/>
      <c r="G28" s="270" t="s">
        <v>46</v>
      </c>
      <c r="H28" s="271"/>
      <c r="I28" s="271"/>
      <c r="J28" s="272"/>
      <c r="K28" s="270" t="s">
        <v>44</v>
      </c>
      <c r="L28" s="271"/>
      <c r="M28" s="271"/>
      <c r="N28" s="272"/>
      <c r="O28" s="270" t="s">
        <v>45</v>
      </c>
      <c r="P28" s="271"/>
      <c r="Q28" s="271"/>
      <c r="R28" s="272"/>
    </row>
    <row r="29" spans="1:18" ht="17.25" thickBot="1">
      <c r="A29" s="40" t="s">
        <v>73</v>
      </c>
      <c r="B29" s="11" t="s">
        <v>74</v>
      </c>
      <c r="C29" s="95">
        <v>10010</v>
      </c>
      <c r="D29" s="92">
        <v>-0.1149425287</v>
      </c>
      <c r="E29" s="93">
        <v>432011.28436505003</v>
      </c>
      <c r="F29" s="35"/>
      <c r="G29" s="307" t="s">
        <v>55</v>
      </c>
      <c r="H29" s="323">
        <f ca="1">NOW()</f>
        <v>44369.914132523147</v>
      </c>
      <c r="I29" s="324"/>
      <c r="J29" s="325"/>
      <c r="K29" s="322" t="s">
        <v>55</v>
      </c>
      <c r="L29" s="323">
        <f ca="1">NOW()</f>
        <v>44369.914132523147</v>
      </c>
      <c r="M29" s="324"/>
      <c r="N29" s="325"/>
      <c r="O29" s="322" t="s">
        <v>55</v>
      </c>
      <c r="P29" s="323">
        <f ca="1">NOW()</f>
        <v>44369.914132523147</v>
      </c>
      <c r="Q29" s="324"/>
      <c r="R29" s="325"/>
    </row>
    <row r="30" spans="1:18" ht="17.25" thickBot="1">
      <c r="A30" s="40" t="s">
        <v>68</v>
      </c>
      <c r="B30" s="11" t="s">
        <v>69</v>
      </c>
      <c r="C30" s="95">
        <v>3080</v>
      </c>
      <c r="D30" s="92">
        <v>-0.1149425287</v>
      </c>
      <c r="E30" s="93">
        <v>1212421.1858077301</v>
      </c>
      <c r="F30" s="35"/>
      <c r="G30" s="315"/>
      <c r="H30" s="51" t="s">
        <v>58</v>
      </c>
      <c r="I30" s="73" t="s">
        <v>59</v>
      </c>
      <c r="J30" s="69" t="s">
        <v>289</v>
      </c>
      <c r="K30" s="293"/>
      <c r="L30" s="51" t="s">
        <v>58</v>
      </c>
      <c r="M30" s="73" t="s">
        <v>59</v>
      </c>
      <c r="N30" s="91" t="s">
        <v>289</v>
      </c>
      <c r="O30" s="293"/>
      <c r="P30" s="51" t="s">
        <v>58</v>
      </c>
      <c r="Q30" s="73" t="s">
        <v>59</v>
      </c>
      <c r="R30" s="91" t="s">
        <v>289</v>
      </c>
    </row>
    <row r="31" spans="1:18">
      <c r="A31" s="40" t="s">
        <v>127</v>
      </c>
      <c r="B31" s="11" t="s">
        <v>128</v>
      </c>
      <c r="C31" s="95">
        <v>183</v>
      </c>
      <c r="D31" s="92">
        <v>-0.115942029</v>
      </c>
      <c r="E31" s="93">
        <v>8442872.4363935702</v>
      </c>
      <c r="F31" s="35"/>
      <c r="G31" s="52" t="s">
        <v>229</v>
      </c>
      <c r="H31" s="38">
        <f t="shared" ref="H31:H50" si="6">_xlfn.IFNA(VLOOKUP(G31, $B$2:$D$200, 2, FALSE), "")</f>
        <v>66.8</v>
      </c>
      <c r="I31" s="76">
        <f t="shared" ref="I31:I50" si="7">_xlfn.IFNA(VLOOKUP(G31, $B$2:$D$200, 3, FALSE), "")</f>
        <v>4.2121684899999998E-2</v>
      </c>
      <c r="J31" s="85">
        <f>_xlfn.IFNA(VLOOKUP(G31, $B$2:$E$200, 4, FALSE), "")</f>
        <v>1066955928.2590982</v>
      </c>
      <c r="K31" s="81" t="s">
        <v>229</v>
      </c>
      <c r="L31" s="38">
        <f t="shared" ref="L31:L50" si="8">_xlfn.IFNA(VLOOKUP(K31, $B$2:$D$200, 2, FALSE), "")</f>
        <v>66.8</v>
      </c>
      <c r="M31" s="76">
        <f t="shared" ref="M31:M50" si="9">_xlfn.IFNA(VLOOKUP(K31, $B$2:$D$200, 3, FALSE), "")</f>
        <v>4.2121684899999998E-2</v>
      </c>
      <c r="N31" s="85">
        <f>_xlfn.IFNA(VLOOKUP(K31, $B$2:$E$200, 4, FALSE), "")</f>
        <v>1066955928.2590982</v>
      </c>
      <c r="O31" s="81" t="s">
        <v>291</v>
      </c>
      <c r="P31" s="38">
        <f t="shared" ref="P31:P50" si="10">_xlfn.IFNA(VLOOKUP(O31, $B$2:$D$200, 2, FALSE), "")</f>
        <v>209</v>
      </c>
      <c r="Q31" s="76">
        <f t="shared" ref="Q31:Q50" si="11">_xlfn.IFNA(VLOOKUP(O31, $B$2:$D$200, 3, FALSE), "")</f>
        <v>-1.87793427E-2</v>
      </c>
      <c r="R31" s="85">
        <f>_xlfn.IFNA(VLOOKUP(O31, $B$2:$E$200, 4, FALSE), "")</f>
        <v>6054899538.0348644</v>
      </c>
    </row>
    <row r="32" spans="1:18">
      <c r="A32" s="40" t="s">
        <v>101</v>
      </c>
      <c r="B32" s="11" t="s">
        <v>102</v>
      </c>
      <c r="C32" s="95">
        <v>41300</v>
      </c>
      <c r="D32" s="92">
        <v>-0.1180866966</v>
      </c>
      <c r="E32" s="93">
        <v>6992306.6181046003</v>
      </c>
      <c r="F32" s="35"/>
      <c r="G32" s="47" t="s">
        <v>158</v>
      </c>
      <c r="H32" s="39">
        <f t="shared" si="6"/>
        <v>3755</v>
      </c>
      <c r="I32" s="77">
        <f t="shared" si="7"/>
        <v>-1.0540184500000001E-2</v>
      </c>
      <c r="J32" s="86">
        <f t="shared" ref="J32:J50" si="12">_xlfn.IFNA(VLOOKUP(G32, $B$2:$E$200, 4, FALSE), "")</f>
        <v>2896553.50982096</v>
      </c>
      <c r="K32" s="82" t="s">
        <v>100</v>
      </c>
      <c r="L32" s="39">
        <f t="shared" si="8"/>
        <v>2.2599999999999998</v>
      </c>
      <c r="M32" s="77">
        <f t="shared" si="9"/>
        <v>-7.3770491800000004E-2</v>
      </c>
      <c r="N32" s="86">
        <f t="shared" ref="N32:N50" si="13">_xlfn.IFNA(VLOOKUP(K32, $B$2:$E$200, 4, FALSE), "")</f>
        <v>38991642637.138069</v>
      </c>
      <c r="O32" s="82" t="s">
        <v>175</v>
      </c>
      <c r="P32" s="39">
        <f t="shared" si="10"/>
        <v>659</v>
      </c>
      <c r="Q32" s="77">
        <f t="shared" si="11"/>
        <v>-5.1798561200000003E-2</v>
      </c>
      <c r="R32" s="86">
        <f t="shared" ref="R32:R50" si="14">_xlfn.IFNA(VLOOKUP(O32, $B$2:$E$200, 4, FALSE), "")</f>
        <v>7616548.9297612896</v>
      </c>
    </row>
    <row r="33" spans="1:18">
      <c r="A33" s="40" t="s">
        <v>137</v>
      </c>
      <c r="B33" s="11" t="s">
        <v>138</v>
      </c>
      <c r="C33" s="95">
        <v>16420</v>
      </c>
      <c r="D33" s="92">
        <v>-0.1181525242</v>
      </c>
      <c r="E33" s="93">
        <v>1675085.96918338</v>
      </c>
      <c r="F33" s="35"/>
      <c r="G33" s="47" t="s">
        <v>291</v>
      </c>
      <c r="H33" s="39">
        <f t="shared" si="6"/>
        <v>209</v>
      </c>
      <c r="I33" s="77">
        <f t="shared" si="7"/>
        <v>-1.87793427E-2</v>
      </c>
      <c r="J33" s="86">
        <f t="shared" si="12"/>
        <v>6054899538.0348644</v>
      </c>
      <c r="K33" s="82" t="s">
        <v>148</v>
      </c>
      <c r="L33" s="39">
        <f t="shared" si="8"/>
        <v>61.8</v>
      </c>
      <c r="M33" s="77">
        <f t="shared" si="9"/>
        <v>-7.48502994E-2</v>
      </c>
      <c r="N33" s="86">
        <f t="shared" si="13"/>
        <v>45745084.705863737</v>
      </c>
      <c r="O33" s="82" t="s">
        <v>120</v>
      </c>
      <c r="P33" s="39">
        <f t="shared" si="10"/>
        <v>100</v>
      </c>
      <c r="Q33" s="77">
        <f t="shared" si="11"/>
        <v>-5.6603773599999997E-2</v>
      </c>
      <c r="R33" s="86">
        <f t="shared" si="14"/>
        <v>51305560.351605661</v>
      </c>
    </row>
    <row r="34" spans="1:18">
      <c r="A34" s="40" t="s">
        <v>250</v>
      </c>
      <c r="B34" s="11" t="s">
        <v>251</v>
      </c>
      <c r="C34" s="95">
        <v>97.7</v>
      </c>
      <c r="D34" s="92">
        <v>-0.1198198198</v>
      </c>
      <c r="E34" s="93">
        <v>39759889.71819061</v>
      </c>
      <c r="F34" s="35"/>
      <c r="G34" s="47" t="s">
        <v>96</v>
      </c>
      <c r="H34" s="39">
        <f t="shared" si="6"/>
        <v>2150000</v>
      </c>
      <c r="I34" s="77">
        <f t="shared" si="7"/>
        <v>-3.7169726799999997E-2</v>
      </c>
      <c r="J34" s="86">
        <f t="shared" si="12"/>
        <v>186335.51903952</v>
      </c>
      <c r="K34" s="82" t="s">
        <v>156</v>
      </c>
      <c r="L34" s="39">
        <f t="shared" si="8"/>
        <v>58.2</v>
      </c>
      <c r="M34" s="77">
        <f t="shared" si="9"/>
        <v>-8.3464566899999995E-2</v>
      </c>
      <c r="N34" s="86">
        <f t="shared" si="13"/>
        <v>259160630.85080922</v>
      </c>
      <c r="O34" s="82" t="s">
        <v>92</v>
      </c>
      <c r="P34" s="39">
        <f t="shared" si="10"/>
        <v>655</v>
      </c>
      <c r="Q34" s="77">
        <f t="shared" si="11"/>
        <v>-8.7743732599999999E-2</v>
      </c>
      <c r="R34" s="86">
        <f t="shared" si="14"/>
        <v>1105384918.617969</v>
      </c>
    </row>
    <row r="35" spans="1:18">
      <c r="A35" s="40" t="s">
        <v>113</v>
      </c>
      <c r="B35" s="11" t="s">
        <v>114</v>
      </c>
      <c r="C35" s="95">
        <v>6785</v>
      </c>
      <c r="D35" s="92">
        <v>-0.1199740597</v>
      </c>
      <c r="E35" s="93">
        <v>2778741.7368116402</v>
      </c>
      <c r="F35" s="35"/>
      <c r="G35" s="47" t="s">
        <v>49</v>
      </c>
      <c r="H35" s="44">
        <f t="shared" si="6"/>
        <v>35499000</v>
      </c>
      <c r="I35" s="78">
        <f t="shared" si="7"/>
        <v>-5.0651191399999997E-2</v>
      </c>
      <c r="J35" s="90">
        <f t="shared" si="12"/>
        <v>14873.016979599999</v>
      </c>
      <c r="K35" s="83" t="s">
        <v>65</v>
      </c>
      <c r="L35" s="44">
        <f t="shared" si="8"/>
        <v>18.5</v>
      </c>
      <c r="M35" s="78">
        <f t="shared" si="9"/>
        <v>-0.10194174759999999</v>
      </c>
      <c r="N35" s="90">
        <f t="shared" si="13"/>
        <v>89177601.952472761</v>
      </c>
      <c r="O35" s="83" t="s">
        <v>110</v>
      </c>
      <c r="P35" s="44">
        <f t="shared" si="10"/>
        <v>802</v>
      </c>
      <c r="Q35" s="78">
        <f t="shared" si="11"/>
        <v>-8.9670828600000002E-2</v>
      </c>
      <c r="R35" s="90">
        <f t="shared" si="14"/>
        <v>23428694.269663081</v>
      </c>
    </row>
    <row r="36" spans="1:18">
      <c r="A36" s="40" t="s">
        <v>143</v>
      </c>
      <c r="B36" s="11" t="s">
        <v>144</v>
      </c>
      <c r="C36" s="95">
        <v>3595</v>
      </c>
      <c r="D36" s="92">
        <v>-0.12317073169999999</v>
      </c>
      <c r="E36" s="93">
        <v>1655820.8646320701</v>
      </c>
      <c r="F36" s="35"/>
      <c r="G36" s="49" t="s">
        <v>175</v>
      </c>
      <c r="H36" s="39">
        <f t="shared" si="6"/>
        <v>659</v>
      </c>
      <c r="I36" s="77">
        <f t="shared" si="7"/>
        <v>-5.1798561200000003E-2</v>
      </c>
      <c r="J36" s="99">
        <f t="shared" si="12"/>
        <v>7616548.9297612896</v>
      </c>
      <c r="K36" s="82" t="s">
        <v>217</v>
      </c>
      <c r="L36" s="39">
        <f t="shared" si="8"/>
        <v>6.23</v>
      </c>
      <c r="M36" s="77">
        <f t="shared" si="9"/>
        <v>-0.11253561250000001</v>
      </c>
      <c r="N36" s="99">
        <f t="shared" si="13"/>
        <v>395249160.75767744</v>
      </c>
      <c r="O36" s="82" t="s">
        <v>88</v>
      </c>
      <c r="P36" s="39">
        <f t="shared" si="10"/>
        <v>227</v>
      </c>
      <c r="Q36" s="77">
        <f t="shared" si="11"/>
        <v>-0.10980392160000001</v>
      </c>
      <c r="R36" s="99">
        <f t="shared" si="14"/>
        <v>172119811.20947751</v>
      </c>
    </row>
    <row r="37" spans="1:18">
      <c r="A37" s="40" t="s">
        <v>272</v>
      </c>
      <c r="B37" s="11" t="s">
        <v>273</v>
      </c>
      <c r="C37" s="95">
        <v>42.5</v>
      </c>
      <c r="D37" s="92">
        <v>-0.12371134020000001</v>
      </c>
      <c r="E37" s="93">
        <v>33458174.236623909</v>
      </c>
      <c r="F37" s="35"/>
      <c r="G37" s="47" t="s">
        <v>120</v>
      </c>
      <c r="H37" s="39">
        <f t="shared" si="6"/>
        <v>100</v>
      </c>
      <c r="I37" s="77">
        <f t="shared" si="7"/>
        <v>-5.6603773599999997E-2</v>
      </c>
      <c r="J37" s="86">
        <f t="shared" si="12"/>
        <v>51305560.351605661</v>
      </c>
      <c r="K37" s="82" t="s">
        <v>251</v>
      </c>
      <c r="L37" s="39">
        <f t="shared" si="8"/>
        <v>97.7</v>
      </c>
      <c r="M37" s="77">
        <f t="shared" si="9"/>
        <v>-0.1198198198</v>
      </c>
      <c r="N37" s="86">
        <f t="shared" si="13"/>
        <v>39759889.71819061</v>
      </c>
      <c r="O37" s="82" t="s">
        <v>51</v>
      </c>
      <c r="P37" s="39">
        <f t="shared" si="10"/>
        <v>249</v>
      </c>
      <c r="Q37" s="77">
        <f t="shared" si="11"/>
        <v>-0.1107142857</v>
      </c>
      <c r="R37" s="86">
        <f t="shared" si="14"/>
        <v>96818752.798042834</v>
      </c>
    </row>
    <row r="38" spans="1:18">
      <c r="A38" s="40" t="s">
        <v>131</v>
      </c>
      <c r="B38" s="11" t="s">
        <v>132</v>
      </c>
      <c r="C38" s="95">
        <v>76.400000000000006</v>
      </c>
      <c r="D38" s="92">
        <v>-0.123853211</v>
      </c>
      <c r="E38" s="93">
        <v>1230591939.0265701</v>
      </c>
      <c r="F38" s="35"/>
      <c r="G38" s="47" t="s">
        <v>100</v>
      </c>
      <c r="H38" s="39">
        <f t="shared" si="6"/>
        <v>2.2599999999999998</v>
      </c>
      <c r="I38" s="77">
        <f t="shared" si="7"/>
        <v>-7.3770491800000004E-2</v>
      </c>
      <c r="J38" s="86">
        <f t="shared" si="12"/>
        <v>38991642637.138069</v>
      </c>
      <c r="K38" s="82" t="s">
        <v>273</v>
      </c>
      <c r="L38" s="39">
        <f t="shared" si="8"/>
        <v>42.5</v>
      </c>
      <c r="M38" s="77">
        <f t="shared" si="9"/>
        <v>-0.12371134020000001</v>
      </c>
      <c r="N38" s="86">
        <f t="shared" si="13"/>
        <v>33458174.236623909</v>
      </c>
      <c r="O38" s="82" t="s">
        <v>183</v>
      </c>
      <c r="P38" s="39">
        <f t="shared" si="10"/>
        <v>811</v>
      </c>
      <c r="Q38" s="77">
        <f t="shared" si="11"/>
        <v>-0.1126914661</v>
      </c>
      <c r="R38" s="86">
        <f t="shared" si="14"/>
        <v>6853743.8999761604</v>
      </c>
    </row>
    <row r="39" spans="1:18">
      <c r="A39" s="40" t="s">
        <v>139</v>
      </c>
      <c r="B39" s="11" t="s">
        <v>140</v>
      </c>
      <c r="C39" s="95">
        <v>1360</v>
      </c>
      <c r="D39" s="92">
        <v>-0.12540192929999999</v>
      </c>
      <c r="E39" s="93">
        <v>2137961.9606298599</v>
      </c>
      <c r="F39" s="35"/>
      <c r="G39" s="47" t="s">
        <v>148</v>
      </c>
      <c r="H39" s="39">
        <f t="shared" si="6"/>
        <v>61.8</v>
      </c>
      <c r="I39" s="77">
        <f t="shared" si="7"/>
        <v>-7.48502994E-2</v>
      </c>
      <c r="J39" s="86">
        <f t="shared" si="12"/>
        <v>45745084.705863737</v>
      </c>
      <c r="K39" s="82" t="s">
        <v>132</v>
      </c>
      <c r="L39" s="39">
        <f t="shared" si="8"/>
        <v>76.400000000000006</v>
      </c>
      <c r="M39" s="77">
        <f t="shared" si="9"/>
        <v>-0.123853211</v>
      </c>
      <c r="N39" s="86">
        <f t="shared" si="13"/>
        <v>1230591939.0265701</v>
      </c>
      <c r="O39" s="82" t="s">
        <v>106</v>
      </c>
      <c r="P39" s="39">
        <f t="shared" si="10"/>
        <v>631</v>
      </c>
      <c r="Q39" s="77">
        <f t="shared" si="11"/>
        <v>-0.1137640449</v>
      </c>
      <c r="R39" s="86">
        <f t="shared" si="14"/>
        <v>3381013.6784673301</v>
      </c>
    </row>
    <row r="40" spans="1:18" ht="17.25" thickBot="1">
      <c r="A40" s="40" t="s">
        <v>107</v>
      </c>
      <c r="B40" s="11" t="s">
        <v>108</v>
      </c>
      <c r="C40" s="95">
        <v>17130</v>
      </c>
      <c r="D40" s="92">
        <v>-0.12557427260000001</v>
      </c>
      <c r="E40" s="93">
        <v>444536.96805964003</v>
      </c>
      <c r="F40" s="35"/>
      <c r="G40" s="53" t="s">
        <v>156</v>
      </c>
      <c r="H40" s="37">
        <f t="shared" si="6"/>
        <v>58.2</v>
      </c>
      <c r="I40" s="79">
        <f t="shared" si="7"/>
        <v>-8.3464566899999995E-2</v>
      </c>
      <c r="J40" s="87">
        <f t="shared" si="12"/>
        <v>259160630.85080922</v>
      </c>
      <c r="K40" s="84" t="s">
        <v>136</v>
      </c>
      <c r="L40" s="37">
        <f t="shared" si="8"/>
        <v>76.099999999999994</v>
      </c>
      <c r="M40" s="79">
        <f t="shared" si="9"/>
        <v>-0.12729357799999999</v>
      </c>
      <c r="N40" s="87">
        <f t="shared" si="13"/>
        <v>53313755.06289053</v>
      </c>
      <c r="O40" s="84" t="s">
        <v>128</v>
      </c>
      <c r="P40" s="37">
        <f t="shared" si="10"/>
        <v>183</v>
      </c>
      <c r="Q40" s="79">
        <f t="shared" si="11"/>
        <v>-0.115942029</v>
      </c>
      <c r="R40" s="87">
        <f t="shared" si="14"/>
        <v>8442872.4363935702</v>
      </c>
    </row>
    <row r="41" spans="1:18">
      <c r="A41" s="40" t="s">
        <v>159</v>
      </c>
      <c r="B41" s="11" t="s">
        <v>160</v>
      </c>
      <c r="C41" s="95">
        <v>974</v>
      </c>
      <c r="D41" s="92">
        <v>-0.12645739910000001</v>
      </c>
      <c r="E41" s="93">
        <v>6031040.1025125002</v>
      </c>
      <c r="F41" s="35"/>
      <c r="G41" s="52" t="s">
        <v>92</v>
      </c>
      <c r="H41" s="38">
        <f t="shared" si="6"/>
        <v>655</v>
      </c>
      <c r="I41" s="76">
        <f t="shared" si="7"/>
        <v>-8.7743732599999999E-2</v>
      </c>
      <c r="J41" s="85">
        <f t="shared" si="12"/>
        <v>1105384918.617969</v>
      </c>
      <c r="K41" s="81" t="s">
        <v>261</v>
      </c>
      <c r="L41" s="38">
        <f t="shared" si="8"/>
        <v>28.5</v>
      </c>
      <c r="M41" s="76">
        <f t="shared" si="9"/>
        <v>-0.128440367</v>
      </c>
      <c r="N41" s="85">
        <f t="shared" si="13"/>
        <v>76922652.257914215</v>
      </c>
      <c r="O41" s="81" t="s">
        <v>160</v>
      </c>
      <c r="P41" s="38">
        <f t="shared" si="10"/>
        <v>974</v>
      </c>
      <c r="Q41" s="76">
        <f t="shared" si="11"/>
        <v>-0.12645739910000001</v>
      </c>
      <c r="R41" s="85">
        <f t="shared" si="14"/>
        <v>6031040.1025125002</v>
      </c>
    </row>
    <row r="42" spans="1:18">
      <c r="A42" s="40" t="s">
        <v>115</v>
      </c>
      <c r="B42" s="11" t="s">
        <v>116</v>
      </c>
      <c r="C42" s="95">
        <v>186</v>
      </c>
      <c r="D42" s="92">
        <v>-0.1267605634</v>
      </c>
      <c r="E42" s="93">
        <v>27089590.147322942</v>
      </c>
      <c r="F42" s="35"/>
      <c r="G42" s="47" t="s">
        <v>86</v>
      </c>
      <c r="H42" s="39">
        <f t="shared" si="6"/>
        <v>3800</v>
      </c>
      <c r="I42" s="77">
        <f t="shared" si="7"/>
        <v>-8.8729016800000005E-2</v>
      </c>
      <c r="J42" s="86">
        <f t="shared" si="12"/>
        <v>18641022.268238261</v>
      </c>
      <c r="K42" s="82" t="s">
        <v>72</v>
      </c>
      <c r="L42" s="39">
        <f t="shared" si="8"/>
        <v>10.5</v>
      </c>
      <c r="M42" s="77">
        <f t="shared" si="9"/>
        <v>-0.132231405</v>
      </c>
      <c r="N42" s="86">
        <f t="shared" si="13"/>
        <v>150457698.62245852</v>
      </c>
      <c r="O42" s="82" t="s">
        <v>116</v>
      </c>
      <c r="P42" s="39">
        <f t="shared" si="10"/>
        <v>186</v>
      </c>
      <c r="Q42" s="77">
        <f t="shared" si="11"/>
        <v>-0.1267605634</v>
      </c>
      <c r="R42" s="86">
        <f t="shared" si="14"/>
        <v>27089590.147322942</v>
      </c>
    </row>
    <row r="43" spans="1:18">
      <c r="A43" s="40" t="s">
        <v>135</v>
      </c>
      <c r="B43" s="11" t="s">
        <v>136</v>
      </c>
      <c r="C43" s="95">
        <v>76.099999999999994</v>
      </c>
      <c r="D43" s="92">
        <v>-0.12729357799999999</v>
      </c>
      <c r="E43" s="93">
        <v>53313755.06289053</v>
      </c>
      <c r="F43" s="35"/>
      <c r="G43" s="47" t="s">
        <v>118</v>
      </c>
      <c r="H43" s="39">
        <f t="shared" si="6"/>
        <v>3250</v>
      </c>
      <c r="I43" s="77">
        <f t="shared" si="7"/>
        <v>-8.9635854299999998E-2</v>
      </c>
      <c r="J43" s="86">
        <f t="shared" si="12"/>
        <v>6257101.7154104896</v>
      </c>
      <c r="K43" s="82" t="s">
        <v>152</v>
      </c>
      <c r="L43" s="39">
        <f t="shared" si="8"/>
        <v>9.93</v>
      </c>
      <c r="M43" s="77">
        <f t="shared" si="9"/>
        <v>-0.1439655172</v>
      </c>
      <c r="N43" s="86">
        <f t="shared" si="13"/>
        <v>812629117.09612787</v>
      </c>
      <c r="O43" s="82" t="s">
        <v>104</v>
      </c>
      <c r="P43" s="39">
        <f t="shared" si="10"/>
        <v>645</v>
      </c>
      <c r="Q43" s="77">
        <f t="shared" si="11"/>
        <v>-0.12837837839999999</v>
      </c>
      <c r="R43" s="86">
        <f t="shared" si="14"/>
        <v>7262840.10869007</v>
      </c>
    </row>
    <row r="44" spans="1:18">
      <c r="A44" s="40" t="s">
        <v>103</v>
      </c>
      <c r="B44" s="11" t="s">
        <v>104</v>
      </c>
      <c r="C44" s="95">
        <v>645</v>
      </c>
      <c r="D44" s="92">
        <v>-0.12837837839999999</v>
      </c>
      <c r="E44" s="93">
        <v>7262840.10869007</v>
      </c>
      <c r="F44" s="35"/>
      <c r="G44" s="47" t="s">
        <v>110</v>
      </c>
      <c r="H44" s="39">
        <f t="shared" si="6"/>
        <v>802</v>
      </c>
      <c r="I44" s="77">
        <f t="shared" si="7"/>
        <v>-8.9670828600000002E-2</v>
      </c>
      <c r="J44" s="86">
        <f t="shared" si="12"/>
        <v>23428694.269663081</v>
      </c>
      <c r="K44" s="82" t="s">
        <v>195</v>
      </c>
      <c r="L44" s="39">
        <f t="shared" si="8"/>
        <v>5.01</v>
      </c>
      <c r="M44" s="77">
        <f t="shared" si="9"/>
        <v>-0.16500000000000001</v>
      </c>
      <c r="N44" s="86">
        <f t="shared" si="13"/>
        <v>417055037.59038705</v>
      </c>
      <c r="O44" s="82" t="s">
        <v>165</v>
      </c>
      <c r="P44" s="39">
        <f t="shared" si="10"/>
        <v>644</v>
      </c>
      <c r="Q44" s="77">
        <f t="shared" si="11"/>
        <v>-0.12855209740000001</v>
      </c>
      <c r="R44" s="86">
        <f t="shared" si="14"/>
        <v>1405207.0814294999</v>
      </c>
    </row>
    <row r="45" spans="1:18">
      <c r="A45" s="40" t="s">
        <v>260</v>
      </c>
      <c r="B45" s="11" t="s">
        <v>261</v>
      </c>
      <c r="C45" s="95">
        <v>28.5</v>
      </c>
      <c r="D45" s="92">
        <v>-0.128440367</v>
      </c>
      <c r="E45" s="93">
        <v>76922652.257914215</v>
      </c>
      <c r="F45" s="35"/>
      <c r="G45" s="47" t="s">
        <v>98</v>
      </c>
      <c r="H45" s="44">
        <f t="shared" si="6"/>
        <v>2680</v>
      </c>
      <c r="I45" s="78">
        <f t="shared" si="7"/>
        <v>-8.9983022100000004E-2</v>
      </c>
      <c r="J45" s="90">
        <f t="shared" si="12"/>
        <v>1990140.2220062499</v>
      </c>
      <c r="K45" s="83" t="s">
        <v>259</v>
      </c>
      <c r="L45" s="44">
        <f t="shared" si="8"/>
        <v>39.4</v>
      </c>
      <c r="M45" s="78">
        <f t="shared" si="9"/>
        <v>-0.1652542373</v>
      </c>
      <c r="N45" s="90">
        <f t="shared" si="13"/>
        <v>48079876.315393977</v>
      </c>
      <c r="O45" s="83" t="s">
        <v>61</v>
      </c>
      <c r="P45" s="44">
        <f t="shared" si="10"/>
        <v>480</v>
      </c>
      <c r="Q45" s="78">
        <f t="shared" si="11"/>
        <v>-0.1288566243</v>
      </c>
      <c r="R45" s="90">
        <f t="shared" si="14"/>
        <v>29046532.318626501</v>
      </c>
    </row>
    <row r="46" spans="1:18">
      <c r="A46" s="40" t="s">
        <v>164</v>
      </c>
      <c r="B46" s="11" t="s">
        <v>165</v>
      </c>
      <c r="C46" s="95">
        <v>644</v>
      </c>
      <c r="D46" s="92">
        <v>-0.12855209740000001</v>
      </c>
      <c r="E46" s="93">
        <v>1405207.0814294999</v>
      </c>
      <c r="F46" s="35"/>
      <c r="G46" s="49" t="s">
        <v>76</v>
      </c>
      <c r="H46" s="39">
        <f t="shared" si="6"/>
        <v>18590</v>
      </c>
      <c r="I46" s="77">
        <f t="shared" si="7"/>
        <v>-9.7572815500000007E-2</v>
      </c>
      <c r="J46" s="99">
        <f t="shared" si="12"/>
        <v>1462687.6641583</v>
      </c>
      <c r="K46" s="82" t="s">
        <v>126</v>
      </c>
      <c r="L46" s="39">
        <f t="shared" si="8"/>
        <v>13.5</v>
      </c>
      <c r="M46" s="77">
        <f t="shared" si="9"/>
        <v>-0.1717791411</v>
      </c>
      <c r="N46" s="99">
        <f t="shared" si="13"/>
        <v>235202003.84440586</v>
      </c>
      <c r="O46" s="82" t="s">
        <v>57</v>
      </c>
      <c r="P46" s="39">
        <f t="shared" si="10"/>
        <v>110</v>
      </c>
      <c r="Q46" s="77">
        <f t="shared" si="11"/>
        <v>-0.13385826770000001</v>
      </c>
      <c r="R46" s="99">
        <f t="shared" si="14"/>
        <v>86246201.421534389</v>
      </c>
    </row>
    <row r="47" spans="1:18">
      <c r="A47" s="40" t="s">
        <v>60</v>
      </c>
      <c r="B47" s="11" t="s">
        <v>61</v>
      </c>
      <c r="C47" s="95">
        <v>480</v>
      </c>
      <c r="D47" s="92">
        <v>-0.1288566243</v>
      </c>
      <c r="E47" s="93">
        <v>29046532.318626501</v>
      </c>
      <c r="F47" s="35"/>
      <c r="G47" s="47" t="s">
        <v>84</v>
      </c>
      <c r="H47" s="39">
        <f t="shared" si="6"/>
        <v>1255</v>
      </c>
      <c r="I47" s="77">
        <f t="shared" si="7"/>
        <v>-0.10035842289999999</v>
      </c>
      <c r="J47" s="86">
        <f t="shared" si="12"/>
        <v>100765872.75461052</v>
      </c>
      <c r="K47" s="82" t="s">
        <v>154</v>
      </c>
      <c r="L47" s="39">
        <f t="shared" si="8"/>
        <v>4.58</v>
      </c>
      <c r="M47" s="77">
        <f t="shared" si="9"/>
        <v>-0.183600713</v>
      </c>
      <c r="N47" s="86">
        <f t="shared" si="13"/>
        <v>1998981883.2880917</v>
      </c>
      <c r="O47" s="82" t="s">
        <v>265</v>
      </c>
      <c r="P47" s="39">
        <f t="shared" si="10"/>
        <v>212</v>
      </c>
      <c r="Q47" s="77">
        <f t="shared" si="11"/>
        <v>-0.1382113821</v>
      </c>
      <c r="R47" s="86">
        <f t="shared" si="14"/>
        <v>18462908.405158259</v>
      </c>
    </row>
    <row r="48" spans="1:18">
      <c r="A48" s="40" t="s">
        <v>71</v>
      </c>
      <c r="B48" s="11" t="s">
        <v>72</v>
      </c>
      <c r="C48" s="95">
        <v>10.5</v>
      </c>
      <c r="D48" s="92">
        <v>-0.132231405</v>
      </c>
      <c r="E48" s="93">
        <v>150457698.62245852</v>
      </c>
      <c r="F48" s="35"/>
      <c r="G48" s="47" t="s">
        <v>130</v>
      </c>
      <c r="H48" s="39">
        <f t="shared" si="6"/>
        <v>132400</v>
      </c>
      <c r="I48" s="77">
        <f t="shared" si="7"/>
        <v>-0.1017639077</v>
      </c>
      <c r="J48" s="86">
        <f t="shared" si="12"/>
        <v>108128.02371741</v>
      </c>
      <c r="K48" s="82" t="s">
        <v>225</v>
      </c>
      <c r="L48" s="39">
        <f t="shared" si="8"/>
        <v>3.85</v>
      </c>
      <c r="M48" s="77">
        <f t="shared" si="9"/>
        <v>-0.18776371310000001</v>
      </c>
      <c r="N48" s="86">
        <f t="shared" si="13"/>
        <v>1051169547.8912065</v>
      </c>
      <c r="O48" s="82" t="s">
        <v>80</v>
      </c>
      <c r="P48" s="39">
        <f t="shared" si="10"/>
        <v>521</v>
      </c>
      <c r="Q48" s="77">
        <f t="shared" si="11"/>
        <v>-0.14026402639999999</v>
      </c>
      <c r="R48" s="86">
        <f t="shared" si="14"/>
        <v>7285577.9453306496</v>
      </c>
    </row>
    <row r="49" spans="1:18">
      <c r="A49" s="40" t="s">
        <v>56</v>
      </c>
      <c r="B49" s="11" t="s">
        <v>57</v>
      </c>
      <c r="C49" s="95">
        <v>110</v>
      </c>
      <c r="D49" s="92">
        <v>-0.13385826770000001</v>
      </c>
      <c r="E49" s="93">
        <v>86246201.421534389</v>
      </c>
      <c r="F49" s="35"/>
      <c r="G49" s="47" t="s">
        <v>65</v>
      </c>
      <c r="H49" s="39">
        <f t="shared" si="6"/>
        <v>18.5</v>
      </c>
      <c r="I49" s="77">
        <f t="shared" si="7"/>
        <v>-0.10194174759999999</v>
      </c>
      <c r="J49" s="86">
        <f t="shared" si="12"/>
        <v>89177601.952472761</v>
      </c>
      <c r="K49" s="82" t="s">
        <v>167</v>
      </c>
      <c r="L49" s="39">
        <f t="shared" si="8"/>
        <v>40.200000000000003</v>
      </c>
      <c r="M49" s="77">
        <f t="shared" si="9"/>
        <v>-0.18787878790000001</v>
      </c>
      <c r="N49" s="86">
        <f t="shared" si="13"/>
        <v>133137761.10233261</v>
      </c>
      <c r="O49" s="82" t="s">
        <v>181</v>
      </c>
      <c r="P49" s="39">
        <f t="shared" si="10"/>
        <v>125</v>
      </c>
      <c r="Q49" s="77">
        <f t="shared" si="11"/>
        <v>-0.1438356164</v>
      </c>
      <c r="R49" s="86">
        <f t="shared" si="14"/>
        <v>22180497.420141879</v>
      </c>
    </row>
    <row r="50" spans="1:18" ht="17.25" thickBot="1">
      <c r="A50" s="40" t="s">
        <v>176</v>
      </c>
      <c r="B50" s="11" t="s">
        <v>177</v>
      </c>
      <c r="C50" s="95">
        <v>12040</v>
      </c>
      <c r="D50" s="92">
        <v>-0.13567839200000001</v>
      </c>
      <c r="E50" s="93">
        <v>181309.30672266</v>
      </c>
      <c r="F50" s="35"/>
      <c r="G50" s="53" t="s">
        <v>78</v>
      </c>
      <c r="H50" s="37">
        <f t="shared" si="6"/>
        <v>481600</v>
      </c>
      <c r="I50" s="79">
        <f t="shared" si="7"/>
        <v>-0.10582992939999999</v>
      </c>
      <c r="J50" s="87">
        <f t="shared" si="12"/>
        <v>64528.767308219998</v>
      </c>
      <c r="K50" s="84" t="s">
        <v>134</v>
      </c>
      <c r="L50" s="37">
        <f t="shared" si="8"/>
        <v>40.6</v>
      </c>
      <c r="M50" s="79">
        <f t="shared" si="9"/>
        <v>-0.18962075849999999</v>
      </c>
      <c r="N50" s="87">
        <f t="shared" si="13"/>
        <v>139378205.54063597</v>
      </c>
      <c r="O50" s="84" t="s">
        <v>169</v>
      </c>
      <c r="P50" s="37">
        <f t="shared" si="10"/>
        <v>146</v>
      </c>
      <c r="Q50" s="79">
        <f t="shared" si="11"/>
        <v>-0.15116279069999999</v>
      </c>
      <c r="R50" s="87">
        <f t="shared" si="14"/>
        <v>17446255.99302331</v>
      </c>
    </row>
    <row r="51" spans="1:18">
      <c r="A51" s="40" t="s">
        <v>186</v>
      </c>
      <c r="B51" s="11" t="s">
        <v>187</v>
      </c>
      <c r="C51" s="95">
        <v>5610</v>
      </c>
      <c r="D51" s="92">
        <v>-0.13758647190000001</v>
      </c>
      <c r="E51" s="93">
        <v>3215783.8302636398</v>
      </c>
      <c r="F51" s="35"/>
    </row>
    <row r="52" spans="1:18" ht="17.25" thickBot="1">
      <c r="A52" s="40" t="s">
        <v>264</v>
      </c>
      <c r="B52" s="11" t="s">
        <v>265</v>
      </c>
      <c r="C52" s="95">
        <v>212</v>
      </c>
      <c r="D52" s="92">
        <v>-0.1382113821</v>
      </c>
      <c r="E52" s="93">
        <v>18462908.405158259</v>
      </c>
      <c r="F52" s="35"/>
    </row>
    <row r="53" spans="1:18" ht="17.25" thickBot="1">
      <c r="A53" s="40" t="s">
        <v>79</v>
      </c>
      <c r="B53" s="11" t="s">
        <v>80</v>
      </c>
      <c r="C53" s="95">
        <v>521</v>
      </c>
      <c r="D53" s="92">
        <v>-0.14026402639999999</v>
      </c>
      <c r="E53" s="93">
        <v>7285577.9453306496</v>
      </c>
      <c r="F53" s="35"/>
      <c r="G53" s="270" t="s">
        <v>280</v>
      </c>
      <c r="H53" s="271"/>
      <c r="I53" s="271"/>
      <c r="J53" s="272"/>
      <c r="K53" s="270" t="s">
        <v>283</v>
      </c>
      <c r="L53" s="271"/>
      <c r="M53" s="271"/>
      <c r="N53" s="272"/>
      <c r="O53" s="270" t="s">
        <v>284</v>
      </c>
      <c r="P53" s="271"/>
      <c r="Q53" s="271"/>
      <c r="R53" s="272"/>
    </row>
    <row r="54" spans="1:18" ht="17.25" thickBot="1">
      <c r="A54" s="40" t="s">
        <v>204</v>
      </c>
      <c r="B54" s="11" t="s">
        <v>205</v>
      </c>
      <c r="C54" s="95">
        <v>7410</v>
      </c>
      <c r="D54" s="92">
        <v>-0.14136732329999999</v>
      </c>
      <c r="E54" s="93">
        <v>780834.44389310002</v>
      </c>
      <c r="F54" s="35"/>
      <c r="G54" s="307" t="s">
        <v>55</v>
      </c>
      <c r="H54" s="323">
        <f ca="1">NOW()</f>
        <v>44369.914132523147</v>
      </c>
      <c r="I54" s="324"/>
      <c r="J54" s="325"/>
      <c r="K54" s="322" t="s">
        <v>55</v>
      </c>
      <c r="L54" s="323">
        <f ca="1">NOW()</f>
        <v>44369.914132523147</v>
      </c>
      <c r="M54" s="324"/>
      <c r="N54" s="325"/>
      <c r="O54" s="322" t="s">
        <v>55</v>
      </c>
      <c r="P54" s="323">
        <f ca="1">NOW()</f>
        <v>44369.914132523147</v>
      </c>
      <c r="Q54" s="324"/>
      <c r="R54" s="325"/>
    </row>
    <row r="55" spans="1:18" ht="17.25" thickBot="1">
      <c r="A55" s="40" t="s">
        <v>270</v>
      </c>
      <c r="B55" s="11" t="s">
        <v>271</v>
      </c>
      <c r="C55" s="95">
        <v>1240</v>
      </c>
      <c r="D55" s="92">
        <v>-0.14186851210000001</v>
      </c>
      <c r="E55" s="93">
        <v>10780082.34920135</v>
      </c>
      <c r="F55" s="35"/>
      <c r="G55" s="315"/>
      <c r="H55" s="51" t="s">
        <v>58</v>
      </c>
      <c r="I55" s="73" t="s">
        <v>59</v>
      </c>
      <c r="J55" s="69" t="s">
        <v>289</v>
      </c>
      <c r="K55" s="293"/>
      <c r="L55" s="51" t="s">
        <v>58</v>
      </c>
      <c r="M55" s="73" t="s">
        <v>59</v>
      </c>
      <c r="N55" s="69" t="s">
        <v>289</v>
      </c>
      <c r="O55" s="293"/>
      <c r="P55" s="51" t="s">
        <v>58</v>
      </c>
      <c r="Q55" s="73" t="s">
        <v>59</v>
      </c>
      <c r="R55" s="69" t="s">
        <v>289</v>
      </c>
    </row>
    <row r="56" spans="1:18">
      <c r="A56" s="40" t="s">
        <v>188</v>
      </c>
      <c r="B56" s="11" t="s">
        <v>189</v>
      </c>
      <c r="C56" s="95">
        <v>36880</v>
      </c>
      <c r="D56" s="92">
        <v>-0.14232558140000001</v>
      </c>
      <c r="E56" s="93">
        <v>386482.61120344</v>
      </c>
      <c r="F56" s="35"/>
      <c r="G56" s="55" t="s">
        <v>185</v>
      </c>
      <c r="H56" s="38">
        <f t="shared" ref="H56:H75" si="15">_xlfn.IFNA(VLOOKUP(G56, $B$2:$D$200, 2, FALSE), "")</f>
        <v>7.35</v>
      </c>
      <c r="I56" s="76">
        <f t="shared" ref="I56:I65" si="16">_xlfn.IFNA(VLOOKUP(G56, $B$2:$D$200, 3, FALSE), "")</f>
        <v>-0.20626349890000001</v>
      </c>
      <c r="J56" s="85">
        <f>_xlfn.IFNA(VLOOKUP(G56, $B$2:$E$200, 4, FALSE), "")</f>
        <v>414974374.84990257</v>
      </c>
      <c r="K56" s="81" t="s">
        <v>263</v>
      </c>
      <c r="L56" s="38">
        <f t="shared" ref="L56:L75" si="17">_xlfn.IFNA(VLOOKUP(K56, $B$2:$D$200, 2, FALSE), "")</f>
        <v>11.8</v>
      </c>
      <c r="M56" s="76">
        <f t="shared" ref="M56:M75" si="18">_xlfn.IFNA(VLOOKUP(K56, $B$2:$D$200, 3, FALSE), "")</f>
        <v>-0.19178082190000001</v>
      </c>
      <c r="N56" s="85">
        <f>_xlfn.IFNA(VLOOKUP(K56, $B$2:$E$200, 4, FALSE), "")</f>
        <v>379736627.87020546</v>
      </c>
      <c r="O56" s="81" t="s">
        <v>265</v>
      </c>
      <c r="P56" s="38">
        <f t="shared" ref="P56:P75" si="19">_xlfn.IFNA(VLOOKUP(O56, $B$2:$D$200, 2, FALSE), "")</f>
        <v>212</v>
      </c>
      <c r="Q56" s="76">
        <f t="shared" ref="Q56:Q75" si="20">_xlfn.IFNA(VLOOKUP(O56, $B$2:$D$200, 3, FALSE), "")</f>
        <v>-0.1382113821</v>
      </c>
      <c r="R56" s="85">
        <f>_xlfn.IFNA(VLOOKUP(O56, $B$2:$E$200, 4, FALSE), "")</f>
        <v>18462908.405158259</v>
      </c>
    </row>
    <row r="57" spans="1:18">
      <c r="A57" s="40" t="s">
        <v>180</v>
      </c>
      <c r="B57" s="11" t="s">
        <v>181</v>
      </c>
      <c r="C57" s="95">
        <v>125</v>
      </c>
      <c r="D57" s="92">
        <v>-0.1438356164</v>
      </c>
      <c r="E57" s="93">
        <v>22180497.420141879</v>
      </c>
      <c r="F57" s="35"/>
      <c r="G57" s="56" t="s">
        <v>212</v>
      </c>
      <c r="H57" s="39">
        <f t="shared" si="15"/>
        <v>4.91</v>
      </c>
      <c r="I57" s="77">
        <f t="shared" si="16"/>
        <v>-0.2093397746</v>
      </c>
      <c r="J57" s="86">
        <f t="shared" ref="J57:J75" si="21">_xlfn.IFNA(VLOOKUP(G57, $B$2:$E$200, 4, FALSE), "")</f>
        <v>2184944288.6328611</v>
      </c>
      <c r="K57" s="82" t="s">
        <v>197</v>
      </c>
      <c r="L57" s="39">
        <f t="shared" si="17"/>
        <v>7.16</v>
      </c>
      <c r="M57" s="77">
        <f t="shared" si="18"/>
        <v>-0.1964085297</v>
      </c>
      <c r="N57" s="86">
        <f t="shared" ref="N57:N75" si="22">_xlfn.IFNA(VLOOKUP(K57, $B$2:$E$200, 4, FALSE), "")</f>
        <v>982061562.08296537</v>
      </c>
      <c r="O57" s="82" t="s">
        <v>80</v>
      </c>
      <c r="P57" s="39">
        <f t="shared" si="19"/>
        <v>521</v>
      </c>
      <c r="Q57" s="77">
        <f t="shared" si="20"/>
        <v>-0.14026402639999999</v>
      </c>
      <c r="R57" s="86">
        <f t="shared" ref="R57:R75" si="23">_xlfn.IFNA(VLOOKUP(O57, $B$2:$E$200, 4, FALSE), "")</f>
        <v>7285577.9453306496</v>
      </c>
    </row>
    <row r="58" spans="1:18">
      <c r="A58" s="40" t="s">
        <v>151</v>
      </c>
      <c r="B58" s="11" t="s">
        <v>152</v>
      </c>
      <c r="C58" s="95">
        <v>9.93</v>
      </c>
      <c r="D58" s="92">
        <v>-0.1439655172</v>
      </c>
      <c r="E58" s="93">
        <v>812629117.09612787</v>
      </c>
      <c r="F58" s="35"/>
      <c r="G58" s="56" t="s">
        <v>173</v>
      </c>
      <c r="H58" s="39">
        <f t="shared" si="15"/>
        <v>50.7</v>
      </c>
      <c r="I58" s="77">
        <f t="shared" si="16"/>
        <v>-0.2102803738</v>
      </c>
      <c r="J58" s="86">
        <f t="shared" si="21"/>
        <v>95526635.711304396</v>
      </c>
      <c r="K58" s="82" t="s">
        <v>255</v>
      </c>
      <c r="L58" s="39">
        <f t="shared" si="17"/>
        <v>24</v>
      </c>
      <c r="M58" s="77">
        <f t="shared" si="18"/>
        <v>-0.2</v>
      </c>
      <c r="N58" s="86">
        <f t="shared" si="22"/>
        <v>261544156.5436852</v>
      </c>
      <c r="O58" s="82" t="s">
        <v>181</v>
      </c>
      <c r="P58" s="39">
        <f t="shared" si="19"/>
        <v>125</v>
      </c>
      <c r="Q58" s="77">
        <f t="shared" si="20"/>
        <v>-0.1438356164</v>
      </c>
      <c r="R58" s="86">
        <f t="shared" si="23"/>
        <v>22180497.420141879</v>
      </c>
    </row>
    <row r="59" spans="1:18">
      <c r="A59" s="40" t="s">
        <v>62</v>
      </c>
      <c r="B59" s="11" t="s">
        <v>63</v>
      </c>
      <c r="C59" s="95">
        <v>32540</v>
      </c>
      <c r="D59" s="92">
        <v>-0.14525873389999999</v>
      </c>
      <c r="E59" s="93">
        <v>618457.02039528999</v>
      </c>
      <c r="F59" s="35"/>
      <c r="G59" s="56" t="s">
        <v>236</v>
      </c>
      <c r="H59" s="39">
        <f t="shared" si="15"/>
        <v>47.4</v>
      </c>
      <c r="I59" s="77">
        <f t="shared" si="16"/>
        <v>-0.21393034829999999</v>
      </c>
      <c r="J59" s="86">
        <f t="shared" si="21"/>
        <v>463750801.47360665</v>
      </c>
      <c r="K59" s="82" t="s">
        <v>185</v>
      </c>
      <c r="L59" s="39">
        <f t="shared" si="17"/>
        <v>7.35</v>
      </c>
      <c r="M59" s="77">
        <f t="shared" si="18"/>
        <v>-0.20626349890000001</v>
      </c>
      <c r="N59" s="86">
        <f t="shared" si="22"/>
        <v>414974374.84990257</v>
      </c>
      <c r="O59" s="82" t="s">
        <v>169</v>
      </c>
      <c r="P59" s="39">
        <f t="shared" si="19"/>
        <v>146</v>
      </c>
      <c r="Q59" s="77">
        <f t="shared" si="20"/>
        <v>-0.15116279069999999</v>
      </c>
      <c r="R59" s="86">
        <f t="shared" si="23"/>
        <v>17446255.99302331</v>
      </c>
    </row>
    <row r="60" spans="1:18">
      <c r="A60" s="40" t="s">
        <v>149</v>
      </c>
      <c r="B60" s="11" t="s">
        <v>150</v>
      </c>
      <c r="C60" s="95">
        <v>1850</v>
      </c>
      <c r="D60" s="92">
        <v>-0.14549653579999999</v>
      </c>
      <c r="E60" s="93">
        <v>8330085.0802736199</v>
      </c>
      <c r="F60" s="35"/>
      <c r="G60" s="56" t="s">
        <v>208</v>
      </c>
      <c r="H60" s="39">
        <f t="shared" si="15"/>
        <v>43.6</v>
      </c>
      <c r="I60" s="77">
        <f t="shared" si="16"/>
        <v>-0.21723518850000001</v>
      </c>
      <c r="J60" s="90">
        <f t="shared" si="21"/>
        <v>86449753.915278822</v>
      </c>
      <c r="K60" s="83" t="s">
        <v>212</v>
      </c>
      <c r="L60" s="44">
        <f t="shared" si="17"/>
        <v>4.91</v>
      </c>
      <c r="M60" s="78">
        <f t="shared" si="18"/>
        <v>-0.2093397746</v>
      </c>
      <c r="N60" s="90">
        <f t="shared" si="22"/>
        <v>2184944288.6328611</v>
      </c>
      <c r="O60" s="83" t="s">
        <v>244</v>
      </c>
      <c r="P60" s="44">
        <f t="shared" si="19"/>
        <v>620</v>
      </c>
      <c r="Q60" s="78">
        <f t="shared" si="20"/>
        <v>-0.1541609823</v>
      </c>
      <c r="R60" s="90">
        <f t="shared" si="23"/>
        <v>3275362.02615092</v>
      </c>
    </row>
    <row r="61" spans="1:18">
      <c r="A61" s="40" t="s">
        <v>168</v>
      </c>
      <c r="B61" s="11" t="s">
        <v>169</v>
      </c>
      <c r="C61" s="95">
        <v>146</v>
      </c>
      <c r="D61" s="92">
        <v>-0.15116279069999999</v>
      </c>
      <c r="E61" s="93">
        <v>17446255.99302331</v>
      </c>
      <c r="F61" s="35"/>
      <c r="G61" s="60" t="s">
        <v>67</v>
      </c>
      <c r="H61" s="45">
        <f t="shared" si="15"/>
        <v>1560</v>
      </c>
      <c r="I61" s="80">
        <f t="shared" si="16"/>
        <v>-0.22</v>
      </c>
      <c r="J61" s="99">
        <f t="shared" si="21"/>
        <v>5214198.5520134298</v>
      </c>
      <c r="K61" s="82" t="s">
        <v>173</v>
      </c>
      <c r="L61" s="39">
        <f t="shared" si="17"/>
        <v>50.7</v>
      </c>
      <c r="M61" s="77">
        <f t="shared" si="18"/>
        <v>-0.2102803738</v>
      </c>
      <c r="N61" s="99">
        <f t="shared" si="22"/>
        <v>95526635.711304396</v>
      </c>
      <c r="O61" s="82" t="s">
        <v>267</v>
      </c>
      <c r="P61" s="39">
        <f t="shared" si="19"/>
        <v>714</v>
      </c>
      <c r="Q61" s="77">
        <f t="shared" si="20"/>
        <v>-0.15502958580000001</v>
      </c>
      <c r="R61" s="99">
        <f t="shared" si="23"/>
        <v>3686539.00148744</v>
      </c>
    </row>
    <row r="62" spans="1:18">
      <c r="A62" s="40" t="s">
        <v>237</v>
      </c>
      <c r="B62" s="11" t="s">
        <v>238</v>
      </c>
      <c r="C62" s="95">
        <v>1965</v>
      </c>
      <c r="D62" s="92">
        <v>-0.1530172414</v>
      </c>
      <c r="E62" s="93">
        <v>1090404.5111096799</v>
      </c>
      <c r="F62" s="35"/>
      <c r="G62" s="56" t="s">
        <v>201</v>
      </c>
      <c r="H62" s="39">
        <f t="shared" si="15"/>
        <v>34.200000000000003</v>
      </c>
      <c r="I62" s="77">
        <f t="shared" si="16"/>
        <v>-0.22272727270000001</v>
      </c>
      <c r="J62" s="86">
        <f t="shared" si="21"/>
        <v>281538354.04347897</v>
      </c>
      <c r="K62" s="82" t="s">
        <v>236</v>
      </c>
      <c r="L62" s="39">
        <f t="shared" si="17"/>
        <v>47.4</v>
      </c>
      <c r="M62" s="77">
        <f t="shared" si="18"/>
        <v>-0.21393034829999999</v>
      </c>
      <c r="N62" s="86">
        <f t="shared" si="22"/>
        <v>463750801.47360665</v>
      </c>
      <c r="O62" s="82" t="s">
        <v>279</v>
      </c>
      <c r="P62" s="39">
        <f t="shared" si="19"/>
        <v>111</v>
      </c>
      <c r="Q62" s="77">
        <f t="shared" si="20"/>
        <v>-0.15909090910000001</v>
      </c>
      <c r="R62" s="86">
        <f t="shared" si="23"/>
        <v>24899581.21344373</v>
      </c>
    </row>
    <row r="63" spans="1:18">
      <c r="A63" s="40" t="s">
        <v>243</v>
      </c>
      <c r="B63" s="11" t="s">
        <v>244</v>
      </c>
      <c r="C63" s="95">
        <v>620</v>
      </c>
      <c r="D63" s="92">
        <v>-0.1541609823</v>
      </c>
      <c r="E63" s="93">
        <v>3275362.02615092</v>
      </c>
      <c r="F63" s="35"/>
      <c r="G63" s="56" t="s">
        <v>199</v>
      </c>
      <c r="H63" s="39">
        <f t="shared" si="15"/>
        <v>81.599999999999994</v>
      </c>
      <c r="I63" s="77">
        <f t="shared" si="16"/>
        <v>-0.2228571429</v>
      </c>
      <c r="J63" s="86">
        <f t="shared" si="21"/>
        <v>32341954.908259962</v>
      </c>
      <c r="K63" s="82" t="s">
        <v>208</v>
      </c>
      <c r="L63" s="39">
        <f t="shared" si="17"/>
        <v>43.6</v>
      </c>
      <c r="M63" s="77">
        <f t="shared" si="18"/>
        <v>-0.21723518850000001</v>
      </c>
      <c r="N63" s="86">
        <f t="shared" si="22"/>
        <v>86449753.915278822</v>
      </c>
      <c r="O63" s="82" t="s">
        <v>142</v>
      </c>
      <c r="P63" s="39">
        <f t="shared" si="19"/>
        <v>454</v>
      </c>
      <c r="Q63" s="77">
        <f t="shared" si="20"/>
        <v>-0.1623616236</v>
      </c>
      <c r="R63" s="86">
        <f t="shared" si="23"/>
        <v>525022963.18050653</v>
      </c>
    </row>
    <row r="64" spans="1:18">
      <c r="A64" s="40" t="s">
        <v>266</v>
      </c>
      <c r="B64" s="11" t="s">
        <v>267</v>
      </c>
      <c r="C64" s="95">
        <v>714</v>
      </c>
      <c r="D64" s="92">
        <v>-0.15502958580000001</v>
      </c>
      <c r="E64" s="93">
        <v>3686539.00148744</v>
      </c>
      <c r="F64" s="35"/>
      <c r="G64" s="56" t="s">
        <v>227</v>
      </c>
      <c r="H64" s="39">
        <f t="shared" si="15"/>
        <v>39</v>
      </c>
      <c r="I64" s="77">
        <f t="shared" si="16"/>
        <v>-0.22310756970000001</v>
      </c>
      <c r="J64" s="86">
        <f t="shared" si="21"/>
        <v>106308821.98088144</v>
      </c>
      <c r="K64" s="82" t="s">
        <v>201</v>
      </c>
      <c r="L64" s="39">
        <f t="shared" si="17"/>
        <v>34.200000000000003</v>
      </c>
      <c r="M64" s="77">
        <f t="shared" si="18"/>
        <v>-0.22272727270000001</v>
      </c>
      <c r="N64" s="86">
        <f t="shared" si="22"/>
        <v>281538354.04347897</v>
      </c>
      <c r="O64" s="82" t="s">
        <v>54</v>
      </c>
      <c r="P64" s="39">
        <f t="shared" si="19"/>
        <v>175</v>
      </c>
      <c r="Q64" s="77">
        <f t="shared" si="20"/>
        <v>-0.1626794258</v>
      </c>
      <c r="R64" s="86">
        <f t="shared" si="23"/>
        <v>35185372.517176352</v>
      </c>
    </row>
    <row r="65" spans="1:18" ht="17.25" thickBot="1">
      <c r="A65" s="40" t="s">
        <v>278</v>
      </c>
      <c r="B65" s="11" t="s">
        <v>279</v>
      </c>
      <c r="C65" s="95">
        <v>111</v>
      </c>
      <c r="D65" s="92">
        <v>-0.15909090910000001</v>
      </c>
      <c r="E65" s="93">
        <v>24899581.21344373</v>
      </c>
      <c r="F65" s="35"/>
      <c r="G65" s="57" t="s">
        <v>210</v>
      </c>
      <c r="H65" s="37">
        <f t="shared" si="15"/>
        <v>23.6</v>
      </c>
      <c r="I65" s="79">
        <f t="shared" si="16"/>
        <v>-0.22368421050000001</v>
      </c>
      <c r="J65" s="87">
        <f t="shared" si="21"/>
        <v>676582064.63882411</v>
      </c>
      <c r="K65" s="84" t="s">
        <v>199</v>
      </c>
      <c r="L65" s="37">
        <f t="shared" si="17"/>
        <v>81.599999999999994</v>
      </c>
      <c r="M65" s="79">
        <f t="shared" si="18"/>
        <v>-0.2228571429</v>
      </c>
      <c r="N65" s="87">
        <f t="shared" si="22"/>
        <v>32341954.908259962</v>
      </c>
      <c r="O65" s="84" t="s">
        <v>253</v>
      </c>
      <c r="P65" s="37">
        <f t="shared" si="19"/>
        <v>211</v>
      </c>
      <c r="Q65" s="79">
        <f t="shared" si="20"/>
        <v>-0.16929133860000001</v>
      </c>
      <c r="R65" s="87">
        <f t="shared" si="23"/>
        <v>9772857.1550340708</v>
      </c>
    </row>
    <row r="66" spans="1:18">
      <c r="A66" s="40" t="s">
        <v>141</v>
      </c>
      <c r="B66" s="11" t="s">
        <v>142</v>
      </c>
      <c r="C66" s="95">
        <v>454</v>
      </c>
      <c r="D66" s="92">
        <v>-0.1623616236</v>
      </c>
      <c r="E66" s="93">
        <v>525022963.18050653</v>
      </c>
      <c r="F66" s="35"/>
      <c r="G66" s="56" t="s">
        <v>82</v>
      </c>
      <c r="H66" s="38">
        <f t="shared" si="15"/>
        <v>415</v>
      </c>
      <c r="I66" s="76">
        <f t="shared" ref="I66:I75" si="24">_xlfn.IFNA(VLOOKUP(G66, $B$2:$D$200, 3, FALSE), "")</f>
        <v>-0.2257462687</v>
      </c>
      <c r="J66" s="85">
        <f t="shared" si="21"/>
        <v>4318307.4490459198</v>
      </c>
      <c r="K66" s="81" t="s">
        <v>227</v>
      </c>
      <c r="L66" s="38">
        <f t="shared" si="17"/>
        <v>39</v>
      </c>
      <c r="M66" s="76">
        <f t="shared" si="18"/>
        <v>-0.22310756970000001</v>
      </c>
      <c r="N66" s="85">
        <f t="shared" si="22"/>
        <v>106308821.98088144</v>
      </c>
      <c r="O66" s="81" t="s">
        <v>275</v>
      </c>
      <c r="P66" s="38">
        <f t="shared" si="19"/>
        <v>401</v>
      </c>
      <c r="Q66" s="76">
        <f t="shared" si="20"/>
        <v>-0.16977225670000001</v>
      </c>
      <c r="R66" s="85">
        <f t="shared" si="23"/>
        <v>2971263.9400311098</v>
      </c>
    </row>
    <row r="67" spans="1:18">
      <c r="A67" s="40" t="s">
        <v>53</v>
      </c>
      <c r="B67" s="11" t="s">
        <v>54</v>
      </c>
      <c r="C67" s="95">
        <v>175</v>
      </c>
      <c r="D67" s="92">
        <v>-0.1626794258</v>
      </c>
      <c r="E67" s="93">
        <v>35185372.517176352</v>
      </c>
      <c r="F67" s="35"/>
      <c r="G67" s="56" t="s">
        <v>112</v>
      </c>
      <c r="H67" s="39">
        <f t="shared" si="15"/>
        <v>52.9</v>
      </c>
      <c r="I67" s="77">
        <f t="shared" si="24"/>
        <v>-0.22773722630000001</v>
      </c>
      <c r="J67" s="86">
        <f t="shared" si="21"/>
        <v>166089813.12612</v>
      </c>
      <c r="K67" s="82" t="s">
        <v>210</v>
      </c>
      <c r="L67" s="39">
        <f t="shared" si="17"/>
        <v>23.6</v>
      </c>
      <c r="M67" s="77">
        <f t="shared" si="18"/>
        <v>-0.22368421050000001</v>
      </c>
      <c r="N67" s="86">
        <f t="shared" si="22"/>
        <v>676582064.63882411</v>
      </c>
      <c r="O67" s="82" t="s">
        <v>221</v>
      </c>
      <c r="P67" s="39">
        <f t="shared" si="19"/>
        <v>556</v>
      </c>
      <c r="Q67" s="77">
        <f t="shared" si="20"/>
        <v>-0.1738484398</v>
      </c>
      <c r="R67" s="86">
        <f t="shared" si="23"/>
        <v>33841074.708329767</v>
      </c>
    </row>
    <row r="68" spans="1:18">
      <c r="A68" s="40" t="s">
        <v>194</v>
      </c>
      <c r="B68" s="11" t="s">
        <v>195</v>
      </c>
      <c r="C68" s="95">
        <v>5.01</v>
      </c>
      <c r="D68" s="92">
        <v>-0.16500000000000001</v>
      </c>
      <c r="E68" s="93">
        <v>417055037.59038705</v>
      </c>
      <c r="F68" s="35"/>
      <c r="G68" s="56" t="s">
        <v>219</v>
      </c>
      <c r="H68" s="39">
        <f t="shared" si="15"/>
        <v>4.2699999999999996</v>
      </c>
      <c r="I68" s="77">
        <f t="shared" si="24"/>
        <v>-0.22924187730000001</v>
      </c>
      <c r="J68" s="86">
        <f t="shared" si="21"/>
        <v>934437162.29202485</v>
      </c>
      <c r="K68" s="82" t="s">
        <v>112</v>
      </c>
      <c r="L68" s="39">
        <f t="shared" si="17"/>
        <v>52.9</v>
      </c>
      <c r="M68" s="77">
        <f t="shared" si="18"/>
        <v>-0.22773722630000001</v>
      </c>
      <c r="N68" s="86">
        <f t="shared" si="22"/>
        <v>166089813.12612</v>
      </c>
      <c r="O68" s="82" t="s">
        <v>191</v>
      </c>
      <c r="P68" s="39">
        <f t="shared" si="19"/>
        <v>491</v>
      </c>
      <c r="Q68" s="77">
        <f t="shared" si="20"/>
        <v>-0.17617449660000001</v>
      </c>
      <c r="R68" s="86">
        <f t="shared" si="23"/>
        <v>14600423.123111131</v>
      </c>
    </row>
    <row r="69" spans="1:18">
      <c r="A69" s="40" t="s">
        <v>258</v>
      </c>
      <c r="B69" s="11" t="s">
        <v>259</v>
      </c>
      <c r="C69" s="95">
        <v>39.4</v>
      </c>
      <c r="D69" s="92">
        <v>-0.1652542373</v>
      </c>
      <c r="E69" s="93">
        <v>48079876.315393977</v>
      </c>
      <c r="F69" s="35"/>
      <c r="G69" s="56" t="s">
        <v>171</v>
      </c>
      <c r="H69" s="39">
        <f t="shared" si="15"/>
        <v>1.88</v>
      </c>
      <c r="I69" s="77">
        <f t="shared" si="24"/>
        <v>-0.248</v>
      </c>
      <c r="J69" s="86">
        <f t="shared" si="21"/>
        <v>1501220391.4841621</v>
      </c>
      <c r="K69" s="82" t="s">
        <v>219</v>
      </c>
      <c r="L69" s="39">
        <f t="shared" si="17"/>
        <v>4.2699999999999996</v>
      </c>
      <c r="M69" s="77">
        <f t="shared" si="18"/>
        <v>-0.22924187730000001</v>
      </c>
      <c r="N69" s="86">
        <f t="shared" si="22"/>
        <v>934437162.29202485</v>
      </c>
      <c r="O69" s="82" t="s">
        <v>240</v>
      </c>
      <c r="P69" s="39">
        <f t="shared" si="19"/>
        <v>758</v>
      </c>
      <c r="Q69" s="77">
        <f t="shared" si="20"/>
        <v>-0.17787418660000001</v>
      </c>
      <c r="R69" s="86">
        <f t="shared" si="23"/>
        <v>5696639.4073667303</v>
      </c>
    </row>
    <row r="70" spans="1:18">
      <c r="A70" s="40" t="s">
        <v>252</v>
      </c>
      <c r="B70" s="11" t="s">
        <v>253</v>
      </c>
      <c r="C70" s="95">
        <v>211</v>
      </c>
      <c r="D70" s="92">
        <v>-0.16929133860000001</v>
      </c>
      <c r="E70" s="93">
        <v>9772857.1550340708</v>
      </c>
      <c r="F70" s="35"/>
      <c r="G70" s="56" t="s">
        <v>246</v>
      </c>
      <c r="H70" s="39">
        <f t="shared" si="15"/>
        <v>23.9</v>
      </c>
      <c r="I70" s="77">
        <f t="shared" si="24"/>
        <v>-0.25312499999999999</v>
      </c>
      <c r="J70" s="90">
        <f t="shared" si="21"/>
        <v>46414384.910185583</v>
      </c>
      <c r="K70" s="83" t="s">
        <v>171</v>
      </c>
      <c r="L70" s="44">
        <f t="shared" si="17"/>
        <v>1.88</v>
      </c>
      <c r="M70" s="78">
        <f t="shared" si="18"/>
        <v>-0.248</v>
      </c>
      <c r="N70" s="90">
        <f t="shared" si="22"/>
        <v>1501220391.4841621</v>
      </c>
      <c r="O70" s="83" t="s">
        <v>257</v>
      </c>
      <c r="P70" s="44">
        <f t="shared" si="19"/>
        <v>234</v>
      </c>
      <c r="Q70" s="78">
        <f t="shared" si="20"/>
        <v>-0.1789473684</v>
      </c>
      <c r="R70" s="90">
        <f t="shared" si="23"/>
        <v>20452098.666326169</v>
      </c>
    </row>
    <row r="71" spans="1:18">
      <c r="A71" s="40" t="s">
        <v>274</v>
      </c>
      <c r="B71" s="11" t="s">
        <v>275</v>
      </c>
      <c r="C71" s="95">
        <v>401</v>
      </c>
      <c r="D71" s="92">
        <v>-0.16977225670000001</v>
      </c>
      <c r="E71" s="93">
        <v>2971263.9400311098</v>
      </c>
      <c r="F71" s="35"/>
      <c r="G71" s="60" t="s">
        <v>248</v>
      </c>
      <c r="H71" s="45">
        <f t="shared" si="15"/>
        <v>34.700000000000003</v>
      </c>
      <c r="I71" s="80">
        <f t="shared" si="24"/>
        <v>-0.26012793179999999</v>
      </c>
      <c r="J71" s="99">
        <f t="shared" si="21"/>
        <v>100113334.37359263</v>
      </c>
      <c r="K71" s="82" t="s">
        <v>246</v>
      </c>
      <c r="L71" s="39">
        <f t="shared" si="17"/>
        <v>23.9</v>
      </c>
      <c r="M71" s="77">
        <f t="shared" si="18"/>
        <v>-0.25312499999999999</v>
      </c>
      <c r="N71" s="99">
        <f t="shared" si="22"/>
        <v>46414384.910185583</v>
      </c>
      <c r="O71" s="82" t="s">
        <v>223</v>
      </c>
      <c r="P71" s="39">
        <f t="shared" si="19"/>
        <v>114</v>
      </c>
      <c r="Q71" s="77">
        <f t="shared" si="20"/>
        <v>-0.1971830986</v>
      </c>
      <c r="R71" s="99">
        <f t="shared" si="23"/>
        <v>43231116.886370212</v>
      </c>
    </row>
    <row r="72" spans="1:18">
      <c r="A72" s="40" t="s">
        <v>125</v>
      </c>
      <c r="B72" s="11" t="s">
        <v>126</v>
      </c>
      <c r="C72" s="95">
        <v>13.5</v>
      </c>
      <c r="D72" s="92">
        <v>-0.1717791411</v>
      </c>
      <c r="E72" s="93">
        <v>235202003.84440586</v>
      </c>
      <c r="F72" s="35"/>
      <c r="G72" s="56" t="s">
        <v>277</v>
      </c>
      <c r="H72" s="39">
        <f t="shared" si="15"/>
        <v>25.6</v>
      </c>
      <c r="I72" s="77">
        <f t="shared" si="24"/>
        <v>-0.30054644809999997</v>
      </c>
      <c r="J72" s="86">
        <f t="shared" si="21"/>
        <v>125176916.53338678</v>
      </c>
      <c r="K72" s="82" t="s">
        <v>248</v>
      </c>
      <c r="L72" s="39">
        <f t="shared" si="17"/>
        <v>34.700000000000003</v>
      </c>
      <c r="M72" s="77">
        <f t="shared" si="18"/>
        <v>-0.26012793179999999</v>
      </c>
      <c r="N72" s="86">
        <f t="shared" si="22"/>
        <v>100113334.37359263</v>
      </c>
      <c r="O72" s="82" t="s">
        <v>214</v>
      </c>
      <c r="P72" s="39">
        <f t="shared" si="19"/>
        <v>127</v>
      </c>
      <c r="Q72" s="77">
        <f t="shared" si="20"/>
        <v>-0.2012578616</v>
      </c>
      <c r="R72" s="86">
        <f t="shared" si="23"/>
        <v>21235527.56713903</v>
      </c>
    </row>
    <row r="73" spans="1:18">
      <c r="A73" s="40" t="s">
        <v>268</v>
      </c>
      <c r="B73" s="11" t="s">
        <v>269</v>
      </c>
      <c r="C73" s="95">
        <v>4125</v>
      </c>
      <c r="D73" s="92">
        <v>-0.17251755269999999</v>
      </c>
      <c r="E73" s="93">
        <v>2509122.22523457</v>
      </c>
      <c r="F73" s="35"/>
      <c r="G73" s="56" t="s">
        <v>122</v>
      </c>
      <c r="H73" s="39">
        <f t="shared" si="15"/>
        <v>7.85</v>
      </c>
      <c r="I73" s="77">
        <f t="shared" si="24"/>
        <v>-0.30530973449999999</v>
      </c>
      <c r="J73" s="86">
        <f t="shared" si="21"/>
        <v>331221804.27256972</v>
      </c>
      <c r="K73" s="82" t="s">
        <v>277</v>
      </c>
      <c r="L73" s="39">
        <f t="shared" si="17"/>
        <v>25.6</v>
      </c>
      <c r="M73" s="77">
        <f t="shared" si="18"/>
        <v>-0.30054644809999997</v>
      </c>
      <c r="N73" s="86">
        <f t="shared" si="22"/>
        <v>125176916.53338678</v>
      </c>
      <c r="O73" s="82" t="s">
        <v>242</v>
      </c>
      <c r="P73" s="39">
        <f t="shared" si="19"/>
        <v>118</v>
      </c>
      <c r="Q73" s="77">
        <f t="shared" si="20"/>
        <v>-0.20270270269999999</v>
      </c>
      <c r="R73" s="86">
        <f t="shared" si="23"/>
        <v>31541686.987986151</v>
      </c>
    </row>
    <row r="74" spans="1:18">
      <c r="A74" s="40" t="s">
        <v>220</v>
      </c>
      <c r="B74" s="11" t="s">
        <v>221</v>
      </c>
      <c r="C74" s="95">
        <v>556</v>
      </c>
      <c r="D74" s="92">
        <v>-0.1738484398</v>
      </c>
      <c r="E74" s="93">
        <v>33841074.708329767</v>
      </c>
      <c r="F74" s="35"/>
      <c r="G74" s="56" t="s">
        <v>233</v>
      </c>
      <c r="H74" s="39">
        <f t="shared" si="15"/>
        <v>5.83</v>
      </c>
      <c r="I74" s="77">
        <f t="shared" si="24"/>
        <v>-0.3116883117</v>
      </c>
      <c r="J74" s="86">
        <f t="shared" si="21"/>
        <v>516408988.37351239</v>
      </c>
      <c r="K74" s="82" t="s">
        <v>122</v>
      </c>
      <c r="L74" s="39">
        <f t="shared" si="17"/>
        <v>7.85</v>
      </c>
      <c r="M74" s="77">
        <f t="shared" si="18"/>
        <v>-0.30530973449999999</v>
      </c>
      <c r="N74" s="86">
        <f t="shared" si="22"/>
        <v>331221804.27256972</v>
      </c>
      <c r="O74" s="82" t="s">
        <v>82</v>
      </c>
      <c r="P74" s="39">
        <f t="shared" si="19"/>
        <v>415</v>
      </c>
      <c r="Q74" s="77">
        <f t="shared" si="20"/>
        <v>-0.2257462687</v>
      </c>
      <c r="R74" s="86">
        <f t="shared" si="23"/>
        <v>4318307.4490459198</v>
      </c>
    </row>
    <row r="75" spans="1:18" ht="17.25" thickBot="1">
      <c r="A75" s="40" t="s">
        <v>190</v>
      </c>
      <c r="B75" s="11" t="s">
        <v>191</v>
      </c>
      <c r="C75" s="95">
        <v>491</v>
      </c>
      <c r="D75" s="92">
        <v>-0.17617449660000001</v>
      </c>
      <c r="E75" s="93">
        <v>14600423.123111131</v>
      </c>
      <c r="F75" s="35"/>
      <c r="G75" s="57" t="s">
        <v>231</v>
      </c>
      <c r="H75" s="37">
        <f t="shared" si="15"/>
        <v>138</v>
      </c>
      <c r="I75" s="79">
        <f t="shared" si="24"/>
        <v>-0.32019704430000001</v>
      </c>
      <c r="J75" s="87">
        <f t="shared" si="21"/>
        <v>36834163.812481441</v>
      </c>
      <c r="K75" s="84" t="s">
        <v>233</v>
      </c>
      <c r="L75" s="37">
        <f t="shared" si="17"/>
        <v>5.83</v>
      </c>
      <c r="M75" s="79">
        <f t="shared" si="18"/>
        <v>-0.3116883117</v>
      </c>
      <c r="N75" s="87">
        <f t="shared" si="22"/>
        <v>516408988.37351239</v>
      </c>
      <c r="O75" s="84" t="s">
        <v>231</v>
      </c>
      <c r="P75" s="37">
        <f t="shared" si="19"/>
        <v>138</v>
      </c>
      <c r="Q75" s="79">
        <f t="shared" si="20"/>
        <v>-0.32019704430000001</v>
      </c>
      <c r="R75" s="87">
        <f t="shared" si="23"/>
        <v>36834163.812481441</v>
      </c>
    </row>
    <row r="76" spans="1:18">
      <c r="A76" s="40" t="s">
        <v>178</v>
      </c>
      <c r="B76" s="11" t="s">
        <v>179</v>
      </c>
      <c r="C76" s="95">
        <v>1145</v>
      </c>
      <c r="D76" s="92">
        <v>-0.17625899279999999</v>
      </c>
      <c r="E76" s="93">
        <v>5916560.0737825902</v>
      </c>
      <c r="F76" s="35"/>
      <c r="G76" s="35"/>
      <c r="H76" s="35"/>
      <c r="I76" s="35"/>
    </row>
    <row r="77" spans="1:18">
      <c r="A77" s="40" t="s">
        <v>239</v>
      </c>
      <c r="B77" s="11" t="s">
        <v>240</v>
      </c>
      <c r="C77" s="95">
        <v>758</v>
      </c>
      <c r="D77" s="92">
        <v>-0.17787418660000001</v>
      </c>
      <c r="E77" s="93">
        <v>5696639.4073667303</v>
      </c>
      <c r="F77" s="35"/>
      <c r="G77" s="35"/>
      <c r="H77" s="35"/>
      <c r="I77" s="35"/>
    </row>
    <row r="78" spans="1:18">
      <c r="A78" s="40" t="s">
        <v>192</v>
      </c>
      <c r="B78" s="11" t="s">
        <v>193</v>
      </c>
      <c r="C78" s="95">
        <v>3115</v>
      </c>
      <c r="D78" s="92">
        <v>-0.1781002639</v>
      </c>
      <c r="E78" s="93">
        <v>1129438.1445935799</v>
      </c>
      <c r="F78" s="35"/>
      <c r="G78" s="35"/>
      <c r="H78" s="35"/>
      <c r="I78" s="35"/>
    </row>
    <row r="79" spans="1:18">
      <c r="A79" s="40" t="s">
        <v>256</v>
      </c>
      <c r="B79" s="11" t="s">
        <v>257</v>
      </c>
      <c r="C79" s="95">
        <v>234</v>
      </c>
      <c r="D79" s="92">
        <v>-0.1789473684</v>
      </c>
      <c r="E79" s="93">
        <v>20452098.666326169</v>
      </c>
      <c r="F79" s="35"/>
      <c r="G79" s="35"/>
      <c r="H79" s="35"/>
      <c r="I79" s="35"/>
    </row>
    <row r="80" spans="1:18">
      <c r="A80" s="40" t="s">
        <v>153</v>
      </c>
      <c r="B80" s="11" t="s">
        <v>154</v>
      </c>
      <c r="C80" s="95">
        <v>4.58</v>
      </c>
      <c r="D80" s="92">
        <v>-0.183600713</v>
      </c>
      <c r="E80" s="93">
        <v>1998981883.2880917</v>
      </c>
      <c r="F80" s="35"/>
      <c r="G80" s="35"/>
      <c r="H80" s="35"/>
      <c r="I80" s="35"/>
    </row>
    <row r="81" spans="1:9">
      <c r="A81" s="40" t="s">
        <v>93</v>
      </c>
      <c r="B81" s="11" t="s">
        <v>94</v>
      </c>
      <c r="C81" s="95">
        <v>36220</v>
      </c>
      <c r="D81" s="92">
        <v>-0.18423423420000001</v>
      </c>
      <c r="E81" s="93">
        <v>981538.61831014999</v>
      </c>
      <c r="F81" s="35"/>
      <c r="G81" s="35"/>
      <c r="H81" s="35"/>
      <c r="I81" s="35"/>
    </row>
    <row r="82" spans="1:9">
      <c r="A82" s="40" t="s">
        <v>224</v>
      </c>
      <c r="B82" s="11" t="s">
        <v>225</v>
      </c>
      <c r="C82" s="95">
        <v>3.85</v>
      </c>
      <c r="D82" s="92">
        <v>-0.18776371310000001</v>
      </c>
      <c r="E82" s="93">
        <v>1051169547.8912065</v>
      </c>
      <c r="F82" s="35"/>
      <c r="G82" s="35"/>
      <c r="H82" s="35"/>
      <c r="I82" s="35"/>
    </row>
    <row r="83" spans="1:9">
      <c r="A83" s="40" t="s">
        <v>166</v>
      </c>
      <c r="B83" s="11" t="s">
        <v>167</v>
      </c>
      <c r="C83" s="95">
        <v>40.200000000000003</v>
      </c>
      <c r="D83" s="92">
        <v>-0.18787878790000001</v>
      </c>
      <c r="E83" s="93">
        <v>133137761.10233261</v>
      </c>
      <c r="F83" s="35"/>
      <c r="G83" s="35"/>
      <c r="H83" s="35"/>
      <c r="I83" s="35"/>
    </row>
    <row r="84" spans="1:9">
      <c r="A84" s="40" t="s">
        <v>123</v>
      </c>
      <c r="B84" s="11" t="s">
        <v>124</v>
      </c>
      <c r="C84" s="95">
        <v>1185</v>
      </c>
      <c r="D84" s="92">
        <v>-0.1883561644</v>
      </c>
      <c r="E84" s="93">
        <v>4442759.3119929004</v>
      </c>
      <c r="F84" s="35"/>
      <c r="G84" s="35"/>
      <c r="H84" s="35"/>
      <c r="I84" s="35"/>
    </row>
    <row r="85" spans="1:9">
      <c r="A85" s="40" t="s">
        <v>133</v>
      </c>
      <c r="B85" s="11" t="s">
        <v>134</v>
      </c>
      <c r="C85" s="95">
        <v>40.6</v>
      </c>
      <c r="D85" s="92">
        <v>-0.18962075849999999</v>
      </c>
      <c r="E85" s="93">
        <v>139378205.54063597</v>
      </c>
      <c r="F85" s="35"/>
      <c r="G85" s="35"/>
      <c r="H85" s="35"/>
      <c r="I85" s="35"/>
    </row>
    <row r="86" spans="1:9">
      <c r="A86" s="40" t="s">
        <v>262</v>
      </c>
      <c r="B86" s="11" t="s">
        <v>263</v>
      </c>
      <c r="C86" s="95">
        <v>11.8</v>
      </c>
      <c r="D86" s="92">
        <v>-0.19178082190000001</v>
      </c>
      <c r="E86" s="93">
        <v>379736627.87020546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4375</v>
      </c>
      <c r="D87" s="92">
        <v>-0.19577205880000001</v>
      </c>
      <c r="E87" s="93">
        <v>814234.37794621999</v>
      </c>
      <c r="F87" s="35"/>
      <c r="G87" s="35"/>
      <c r="H87" s="35"/>
      <c r="I87" s="35"/>
    </row>
    <row r="88" spans="1:9">
      <c r="A88" s="40" t="s">
        <v>196</v>
      </c>
      <c r="B88" s="11" t="s">
        <v>197</v>
      </c>
      <c r="C88" s="95">
        <v>7.16</v>
      </c>
      <c r="D88" s="92">
        <v>-0.1964085297</v>
      </c>
      <c r="E88" s="93">
        <v>982061562.08296537</v>
      </c>
      <c r="F88" s="35"/>
      <c r="G88" s="35"/>
      <c r="H88" s="35"/>
      <c r="I88" s="35"/>
    </row>
    <row r="89" spans="1:9">
      <c r="A89" s="40" t="s">
        <v>222</v>
      </c>
      <c r="B89" s="11" t="s">
        <v>223</v>
      </c>
      <c r="C89" s="95">
        <v>114</v>
      </c>
      <c r="D89" s="92">
        <v>-0.1971830986</v>
      </c>
      <c r="E89" s="93">
        <v>43231116.886370212</v>
      </c>
      <c r="F89" s="35"/>
      <c r="G89" s="35"/>
      <c r="H89" s="35"/>
      <c r="I89" s="35"/>
    </row>
    <row r="90" spans="1:9">
      <c r="A90" s="40" t="s">
        <v>254</v>
      </c>
      <c r="B90" s="11" t="s">
        <v>255</v>
      </c>
      <c r="C90" s="95">
        <v>24</v>
      </c>
      <c r="D90" s="92">
        <v>-0.2</v>
      </c>
      <c r="E90" s="93">
        <v>261544156.5436852</v>
      </c>
      <c r="F90" s="35"/>
      <c r="G90" s="35"/>
      <c r="H90" s="35"/>
      <c r="I90" s="35"/>
    </row>
    <row r="91" spans="1:9">
      <c r="A91" s="40" t="s">
        <v>213</v>
      </c>
      <c r="B91" s="11" t="s">
        <v>214</v>
      </c>
      <c r="C91" s="95">
        <v>127</v>
      </c>
      <c r="D91" s="92">
        <v>-0.2012578616</v>
      </c>
      <c r="E91" s="93">
        <v>21235527.56713903</v>
      </c>
      <c r="F91" s="35"/>
      <c r="G91" s="35"/>
      <c r="H91" s="35"/>
      <c r="I91" s="35"/>
    </row>
    <row r="92" spans="1:9">
      <c r="A92" s="40" t="s">
        <v>202</v>
      </c>
      <c r="B92" s="11" t="s">
        <v>203</v>
      </c>
      <c r="C92" s="95">
        <v>1305</v>
      </c>
      <c r="D92" s="92">
        <v>-0.20183486240000001</v>
      </c>
      <c r="E92" s="93">
        <v>11131723.25836247</v>
      </c>
      <c r="F92" s="35"/>
      <c r="G92" s="35"/>
      <c r="H92" s="35"/>
      <c r="I92" s="35"/>
    </row>
    <row r="93" spans="1:9">
      <c r="A93" s="40" t="s">
        <v>241</v>
      </c>
      <c r="B93" s="11" t="s">
        <v>242</v>
      </c>
      <c r="C93" s="95">
        <v>118</v>
      </c>
      <c r="D93" s="92">
        <v>-0.20270270269999999</v>
      </c>
      <c r="E93" s="93">
        <v>31541686.987986151</v>
      </c>
      <c r="F93" s="35"/>
      <c r="G93" s="35"/>
      <c r="H93" s="35"/>
      <c r="I93" s="35"/>
    </row>
    <row r="94" spans="1:9">
      <c r="A94" s="40" t="s">
        <v>184</v>
      </c>
      <c r="B94" s="11" t="s">
        <v>185</v>
      </c>
      <c r="C94" s="95">
        <v>7.35</v>
      </c>
      <c r="D94" s="92">
        <v>-0.20626349890000001</v>
      </c>
      <c r="E94" s="93">
        <v>414974374.84990257</v>
      </c>
      <c r="F94" s="35"/>
      <c r="G94" s="35"/>
      <c r="H94" s="35"/>
      <c r="I94" s="35"/>
    </row>
    <row r="95" spans="1:9">
      <c r="A95" s="40" t="s">
        <v>211</v>
      </c>
      <c r="B95" s="11" t="s">
        <v>212</v>
      </c>
      <c r="C95" s="95">
        <v>4.91</v>
      </c>
      <c r="D95" s="92">
        <v>-0.2093397746</v>
      </c>
      <c r="E95" s="93">
        <v>2184944288.6328611</v>
      </c>
      <c r="F95" s="35"/>
      <c r="G95" s="35"/>
      <c r="H95" s="35"/>
      <c r="I95" s="35"/>
    </row>
    <row r="96" spans="1:9">
      <c r="A96" s="40" t="s">
        <v>172</v>
      </c>
      <c r="B96" s="11" t="s">
        <v>173</v>
      </c>
      <c r="C96" s="95">
        <v>50.7</v>
      </c>
      <c r="D96" s="92">
        <v>-0.2102803738</v>
      </c>
      <c r="E96" s="93">
        <v>95526635.711304396</v>
      </c>
      <c r="F96" s="35"/>
      <c r="G96" s="35"/>
      <c r="H96" s="35"/>
      <c r="I96" s="35"/>
    </row>
    <row r="97" spans="1:9">
      <c r="A97" s="40" t="s">
        <v>235</v>
      </c>
      <c r="B97" s="11" t="s">
        <v>236</v>
      </c>
      <c r="C97" s="95">
        <v>47.4</v>
      </c>
      <c r="D97" s="92">
        <v>-0.21393034829999999</v>
      </c>
      <c r="E97" s="93">
        <v>463750801.47360665</v>
      </c>
      <c r="F97" s="35"/>
      <c r="G97" s="35"/>
      <c r="H97" s="35"/>
      <c r="I97" s="35"/>
    </row>
    <row r="98" spans="1:9">
      <c r="A98" s="40" t="s">
        <v>207</v>
      </c>
      <c r="B98" s="11" t="s">
        <v>208</v>
      </c>
      <c r="C98" s="95">
        <v>43.6</v>
      </c>
      <c r="D98" s="92">
        <v>-0.21723518850000001</v>
      </c>
      <c r="E98" s="93">
        <v>86449753.915278822</v>
      </c>
      <c r="F98" s="35"/>
      <c r="G98" s="35"/>
      <c r="H98" s="35"/>
      <c r="I98" s="35"/>
    </row>
    <row r="99" spans="1:9">
      <c r="A99" s="40" t="s">
        <v>66</v>
      </c>
      <c r="B99" s="11" t="s">
        <v>67</v>
      </c>
      <c r="C99" s="95">
        <v>1560</v>
      </c>
      <c r="D99" s="92">
        <v>-0.22</v>
      </c>
      <c r="E99" s="93">
        <v>5214198.5520134298</v>
      </c>
      <c r="F99" s="35"/>
      <c r="G99" s="35"/>
      <c r="H99" s="35"/>
      <c r="I99" s="35"/>
    </row>
    <row r="100" spans="1:9">
      <c r="A100" s="40" t="s">
        <v>200</v>
      </c>
      <c r="B100" s="11" t="s">
        <v>201</v>
      </c>
      <c r="C100" s="95">
        <v>34.200000000000003</v>
      </c>
      <c r="D100" s="92">
        <v>-0.22272727270000001</v>
      </c>
      <c r="E100" s="93">
        <v>281538354.04347897</v>
      </c>
      <c r="F100" s="35"/>
      <c r="G100" s="35"/>
      <c r="H100" s="35"/>
      <c r="I100" s="35"/>
    </row>
    <row r="101" spans="1:9">
      <c r="A101" s="40" t="s">
        <v>198</v>
      </c>
      <c r="B101" s="11" t="s">
        <v>199</v>
      </c>
      <c r="C101" s="95">
        <v>81.599999999999994</v>
      </c>
      <c r="D101" s="92">
        <v>-0.2228571429</v>
      </c>
      <c r="E101" s="93">
        <v>32341954.908259962</v>
      </c>
      <c r="F101" s="35"/>
      <c r="G101" s="35"/>
      <c r="H101" s="35"/>
      <c r="I101" s="35"/>
    </row>
    <row r="102" spans="1:9">
      <c r="A102" s="40" t="s">
        <v>226</v>
      </c>
      <c r="B102" s="11" t="s">
        <v>227</v>
      </c>
      <c r="C102" s="95">
        <v>39</v>
      </c>
      <c r="D102" s="92">
        <v>-0.22310756970000001</v>
      </c>
      <c r="E102" s="93">
        <v>106308821.98088144</v>
      </c>
      <c r="F102" s="35"/>
      <c r="G102" s="35"/>
      <c r="H102" s="35"/>
      <c r="I102" s="35"/>
    </row>
    <row r="103" spans="1:9">
      <c r="A103" s="40" t="s">
        <v>209</v>
      </c>
      <c r="B103" s="11" t="s">
        <v>210</v>
      </c>
      <c r="C103" s="95">
        <v>23.6</v>
      </c>
      <c r="D103" s="92">
        <v>-0.22368421050000001</v>
      </c>
      <c r="E103" s="93">
        <v>676582064.63882411</v>
      </c>
      <c r="F103" s="35"/>
      <c r="G103" s="35"/>
      <c r="H103" s="35"/>
      <c r="I103" s="35"/>
    </row>
    <row r="104" spans="1:9">
      <c r="A104" s="40" t="s">
        <v>81</v>
      </c>
      <c r="B104" s="11" t="s">
        <v>82</v>
      </c>
      <c r="C104" s="95">
        <v>415</v>
      </c>
      <c r="D104" s="92">
        <v>-0.2257462687</v>
      </c>
      <c r="E104" s="93">
        <v>4318307.4490459198</v>
      </c>
      <c r="F104" s="35"/>
      <c r="G104" s="35"/>
      <c r="H104" s="35"/>
      <c r="I104" s="35"/>
    </row>
    <row r="105" spans="1:9">
      <c r="A105" s="40" t="s">
        <v>111</v>
      </c>
      <c r="B105" s="11" t="s">
        <v>112</v>
      </c>
      <c r="C105" s="95">
        <v>52.9</v>
      </c>
      <c r="D105" s="92">
        <v>-0.22773722630000001</v>
      </c>
      <c r="E105" s="93">
        <v>166089813.12612</v>
      </c>
      <c r="F105" s="35"/>
      <c r="G105" s="35"/>
      <c r="H105" s="35"/>
      <c r="I105" s="35"/>
    </row>
    <row r="106" spans="1:9">
      <c r="A106" s="40" t="s">
        <v>218</v>
      </c>
      <c r="B106" s="11" t="s">
        <v>219</v>
      </c>
      <c r="C106" s="95">
        <v>4.2699999999999996</v>
      </c>
      <c r="D106" s="92">
        <v>-0.22924187730000001</v>
      </c>
      <c r="E106" s="93">
        <v>934437162.29202485</v>
      </c>
      <c r="F106" s="35"/>
      <c r="G106" s="35"/>
      <c r="H106" s="35"/>
      <c r="I106" s="35"/>
    </row>
    <row r="107" spans="1:9">
      <c r="A107" s="40" t="s">
        <v>170</v>
      </c>
      <c r="B107" s="11" t="s">
        <v>171</v>
      </c>
      <c r="C107" s="95">
        <v>1.88</v>
      </c>
      <c r="D107" s="92">
        <v>-0.248</v>
      </c>
      <c r="E107" s="93">
        <v>1501220391.4841621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23.9</v>
      </c>
      <c r="D108" s="92">
        <v>-0.25312499999999999</v>
      </c>
      <c r="E108" s="93">
        <v>46414384.910185583</v>
      </c>
      <c r="F108" s="35"/>
      <c r="G108" s="35"/>
      <c r="H108" s="35"/>
      <c r="I108" s="35"/>
    </row>
    <row r="109" spans="1:9">
      <c r="A109" s="40" t="s">
        <v>247</v>
      </c>
      <c r="B109" s="11" t="s">
        <v>248</v>
      </c>
      <c r="C109" s="95">
        <v>34.700000000000003</v>
      </c>
      <c r="D109" s="92">
        <v>-0.26012793179999999</v>
      </c>
      <c r="E109" s="41">
        <v>100113334.37359263</v>
      </c>
    </row>
    <row r="110" spans="1:9">
      <c r="A110" s="40" t="s">
        <v>276</v>
      </c>
      <c r="B110" s="11" t="s">
        <v>277</v>
      </c>
      <c r="C110" s="95">
        <v>25.6</v>
      </c>
      <c r="D110" s="92">
        <v>-0.30054644809999997</v>
      </c>
      <c r="E110" s="41">
        <v>125176916.53338678</v>
      </c>
    </row>
    <row r="111" spans="1:9">
      <c r="A111" s="40" t="s">
        <v>121</v>
      </c>
      <c r="B111" s="11" t="s">
        <v>122</v>
      </c>
      <c r="C111" s="95">
        <v>7.85</v>
      </c>
      <c r="D111" s="92">
        <v>-0.30530973449999999</v>
      </c>
      <c r="E111" s="41">
        <v>331221804.27256972</v>
      </c>
    </row>
    <row r="112" spans="1:9">
      <c r="A112" s="40" t="s">
        <v>232</v>
      </c>
      <c r="B112" s="11" t="s">
        <v>233</v>
      </c>
      <c r="C112" s="95">
        <v>5.83</v>
      </c>
      <c r="D112" s="92">
        <v>-0.3116883117</v>
      </c>
      <c r="E112" s="41">
        <v>516408988.37351239</v>
      </c>
    </row>
    <row r="113" spans="1:5">
      <c r="A113" s="40" t="s">
        <v>230</v>
      </c>
      <c r="B113" s="11" t="s">
        <v>231</v>
      </c>
      <c r="C113" s="95">
        <v>138</v>
      </c>
      <c r="D113" s="92">
        <v>-0.32019704430000001</v>
      </c>
      <c r="E113" s="41">
        <v>36834163.812481441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301" t="str">
        <f>TEXT(투자전략!$G$1, "[$-ko-KR]yyyy년 mm월") &amp; " 총결산"</f>
        <v>2021년 06월 총결산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3"/>
    </row>
    <row r="2" spans="1:15" ht="16.5" customHeight="1" thickBot="1">
      <c r="A2" s="298" t="s">
        <v>314</v>
      </c>
      <c r="B2" s="299"/>
      <c r="C2" s="299"/>
      <c r="D2" s="271" t="s">
        <v>310</v>
      </c>
      <c r="E2" s="271"/>
      <c r="F2" s="272"/>
      <c r="G2" s="301" t="s">
        <v>311</v>
      </c>
      <c r="H2" s="302"/>
      <c r="I2" s="303"/>
      <c r="J2" s="270" t="s">
        <v>312</v>
      </c>
      <c r="K2" s="271"/>
      <c r="L2" s="271"/>
      <c r="M2" s="271" t="s">
        <v>313</v>
      </c>
      <c r="N2" s="271"/>
      <c r="O2" s="272"/>
    </row>
    <row r="3" spans="1:15" ht="16.5" customHeight="1">
      <c r="A3" s="328">
        <v>1</v>
      </c>
      <c r="B3" s="2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300"/>
      <c r="D3" s="298" t="s">
        <v>315</v>
      </c>
      <c r="E3" s="299"/>
      <c r="F3" s="300"/>
      <c r="G3" s="298" t="s">
        <v>322</v>
      </c>
      <c r="H3" s="299"/>
      <c r="I3" s="300"/>
      <c r="J3" s="298" t="s">
        <v>329</v>
      </c>
      <c r="K3" s="299"/>
      <c r="L3" s="300"/>
      <c r="M3" s="298" t="s">
        <v>336</v>
      </c>
      <c r="N3" s="299"/>
      <c r="O3" s="300"/>
    </row>
    <row r="4" spans="1:15" ht="16.5" customHeight="1" thickBot="1">
      <c r="A4" s="329"/>
      <c r="B4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-99,399 KRW (-4.97%)</v>
      </c>
      <c r="C4" s="293"/>
      <c r="D4" s="291" t="str">
        <f ca="1" xml:space="preserve"> TEXT($F$92, "#,##0") &amp; " KRW (" &amp; TEXT($E$92, "0.00%)")</f>
        <v>-143,016 KRW (-7.15%)</v>
      </c>
      <c r="E4" s="292"/>
      <c r="F4" s="293"/>
      <c r="G4" s="291" t="str">
        <f ca="1" xml:space="preserve"> TEXT($I$92, "#,##0") &amp; " KRW (" &amp; TEXT($H$92, "0.00%)")</f>
        <v>-922,515 KRW (-46.13%)</v>
      </c>
      <c r="H4" s="292"/>
      <c r="I4" s="293"/>
      <c r="J4" s="291" t="str">
        <f ca="1" xml:space="preserve"> TEXT($L$92, "#,##0") &amp; " KRW (" &amp; TEXT($K$92, "0.00%)")</f>
        <v>-1,373,430 KRW (-68.67%)</v>
      </c>
      <c r="K4" s="292"/>
      <c r="L4" s="293"/>
      <c r="M4" s="291" t="str">
        <f ca="1" xml:space="preserve"> TEXT($O$92, "#,##0") &amp; " KRW (" &amp; TEXT($N$92, "0.00%)")</f>
        <v>-1,008,205 KRW (-50.41%)</v>
      </c>
      <c r="N4" s="292"/>
      <c r="O4" s="293"/>
    </row>
    <row r="5" spans="1:15" ht="16.5" customHeight="1">
      <c r="A5" s="328">
        <v>2</v>
      </c>
      <c r="B5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300"/>
      <c r="D5" s="298" t="s">
        <v>316</v>
      </c>
      <c r="E5" s="299"/>
      <c r="F5" s="300"/>
      <c r="G5" s="298" t="s">
        <v>323</v>
      </c>
      <c r="H5" s="299"/>
      <c r="I5" s="300"/>
      <c r="J5" s="298" t="s">
        <v>330</v>
      </c>
      <c r="K5" s="299"/>
      <c r="L5" s="300"/>
      <c r="M5" s="298" t="s">
        <v>337</v>
      </c>
      <c r="N5" s="299"/>
      <c r="O5" s="300"/>
    </row>
    <row r="6" spans="1:15" ht="16.5" customHeight="1" thickBot="1">
      <c r="A6" s="329"/>
      <c r="B6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-143,016 KRW (-7.15%)</v>
      </c>
      <c r="C6" s="293"/>
      <c r="D6" s="291" t="str">
        <f ca="1" xml:space="preserve"> TEXT($F$130, "#,##0") &amp; " KRW (" &amp; TEXT($E$130, "0.00%)")</f>
        <v>-325,293 KRW (-16.26%)</v>
      </c>
      <c r="E6" s="292"/>
      <c r="F6" s="293"/>
      <c r="G6" s="291" t="str">
        <f ca="1" xml:space="preserve"> TEXT($I$130, "#,##0") &amp; " KRW (" &amp; TEXT($H$130, "0.00%)")</f>
        <v>-1,005,108 KRW (-50.26%)</v>
      </c>
      <c r="H6" s="292"/>
      <c r="I6" s="293"/>
      <c r="J6" s="291" t="str">
        <f ca="1" xml:space="preserve"> TEXT($L$130, "#,##0") &amp; " KRW (" &amp; TEXT($K$130, "0.00%)")</f>
        <v>-1,366,889 KRW (-68.34%)</v>
      </c>
      <c r="K6" s="292"/>
      <c r="L6" s="293"/>
      <c r="M6" s="291" t="str">
        <f ca="1" xml:space="preserve"> TEXT($O$130, "#,##0") &amp; " KRW (" &amp; TEXT($N$130, "0.00%)")</f>
        <v>-975,495 KRW (-48.77%)</v>
      </c>
      <c r="N6" s="292"/>
      <c r="O6" s="293"/>
    </row>
    <row r="7" spans="1:15" ht="16.5" customHeight="1">
      <c r="A7" s="328">
        <v>3</v>
      </c>
      <c r="B7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실거래종목</v>
      </c>
      <c r="C7" s="300"/>
      <c r="D7" s="298" t="s">
        <v>317</v>
      </c>
      <c r="E7" s="299"/>
      <c r="F7" s="300"/>
      <c r="G7" s="298" t="s">
        <v>324</v>
      </c>
      <c r="H7" s="299"/>
      <c r="I7" s="300"/>
      <c r="J7" s="298" t="s">
        <v>331</v>
      </c>
      <c r="K7" s="299"/>
      <c r="L7" s="300"/>
      <c r="M7" s="298" t="s">
        <v>338</v>
      </c>
      <c r="N7" s="299"/>
      <c r="O7" s="300"/>
    </row>
    <row r="8" spans="1:15" ht="16.5" customHeight="1" thickBot="1">
      <c r="A8" s="329"/>
      <c r="B8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-239,470 KRW (-24.39%)</v>
      </c>
      <c r="C8" s="293"/>
      <c r="D8" s="291" t="str">
        <f ca="1" xml:space="preserve"> TEXT($F$206, "#,##0") &amp; " KRW (" &amp; TEXT($E$206, "0.00%)")</f>
        <v>-378,858 KRW (-18.94%)</v>
      </c>
      <c r="E8" s="292"/>
      <c r="F8" s="293"/>
      <c r="G8" s="291" t="str">
        <f ca="1" xml:space="preserve"> TEXT($I$206, "#,##0") &amp; " KRW (" &amp; TEXT($H$206, "0.00%)")</f>
        <v>-944,616 KRW (-47.23%)</v>
      </c>
      <c r="H8" s="292"/>
      <c r="I8" s="293"/>
      <c r="J8" s="291" t="str">
        <f ca="1" xml:space="preserve"> TEXT($L$206, "#,##0") &amp; " KRW (" &amp; TEXT($K$206, "0.00%)")</f>
        <v>-1,661,685 KRW (-83.08%)</v>
      </c>
      <c r="K8" s="292"/>
      <c r="L8" s="293"/>
      <c r="M8" s="291" t="str">
        <f ca="1" xml:space="preserve"> TEXT($O$206, "#,##0") &amp; " KRW (" &amp; TEXT($N$206, "0.00%)")</f>
        <v>-1,294,980 KRW (-64.75%)</v>
      </c>
      <c r="N8" s="292"/>
      <c r="O8" s="293"/>
    </row>
    <row r="9" spans="1:15" ht="16.5" customHeight="1">
      <c r="A9" s="328">
        <v>4</v>
      </c>
      <c r="B9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실거래종목</v>
      </c>
      <c r="C9" s="300"/>
      <c r="D9" s="298" t="s">
        <v>318</v>
      </c>
      <c r="E9" s="299"/>
      <c r="F9" s="300"/>
      <c r="G9" s="298" t="s">
        <v>325</v>
      </c>
      <c r="H9" s="299"/>
      <c r="I9" s="300"/>
      <c r="J9" s="298" t="s">
        <v>332</v>
      </c>
      <c r="K9" s="299"/>
      <c r="L9" s="300"/>
      <c r="M9" s="298" t="s">
        <v>339</v>
      </c>
      <c r="N9" s="299"/>
      <c r="O9" s="300"/>
    </row>
    <row r="10" spans="1:15" ht="16.5" customHeight="1" thickBot="1">
      <c r="A10" s="329"/>
      <c r="B10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-270,688 KRW (-27.57%)</v>
      </c>
      <c r="C10" s="293"/>
      <c r="D10" s="291" t="str">
        <f ca="1" xml:space="preserve"> TEXT($F$244, "#,##0") &amp; " KRW (" &amp; TEXT($E$244, "0.00%)")</f>
        <v>-468,350 KRW (-23.42%)</v>
      </c>
      <c r="E10" s="292"/>
      <c r="F10" s="293"/>
      <c r="G10" s="291" t="str">
        <f ca="1" xml:space="preserve"> TEXT($I$244, "#,##0") &amp; " KRW (" &amp; TEXT($H$244, "0.00%)")</f>
        <v>-793,101 KRW (-39.66%)</v>
      </c>
      <c r="H10" s="292"/>
      <c r="I10" s="293"/>
      <c r="J10" s="291" t="str">
        <f ca="1" xml:space="preserve"> TEXT($L$244, "#,##0") &amp; " KRW (" &amp; TEXT($K$244, "0.00%)")</f>
        <v>-1,225,441 KRW (-61.27%)</v>
      </c>
      <c r="K10" s="292"/>
      <c r="L10" s="293"/>
      <c r="M10" s="291" t="str">
        <f ca="1" xml:space="preserve"> TEXT($O$244, "#,##0") &amp; " KRW (" &amp; TEXT($N$244, "0.00%)")</f>
        <v>-837,938 KRW (-41.90%)</v>
      </c>
      <c r="N10" s="292"/>
      <c r="O10" s="293"/>
    </row>
    <row r="11" spans="1:15" ht="16.5" customHeight="1">
      <c r="A11" s="328">
        <v>5</v>
      </c>
      <c r="B11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Top20</v>
      </c>
      <c r="C11" s="300"/>
      <c r="D11" s="298" t="s">
        <v>319</v>
      </c>
      <c r="E11" s="299"/>
      <c r="F11" s="300"/>
      <c r="G11" s="298" t="s">
        <v>326</v>
      </c>
      <c r="H11" s="299"/>
      <c r="I11" s="300"/>
      <c r="J11" s="298" t="s">
        <v>333</v>
      </c>
      <c r="K11" s="299"/>
      <c r="L11" s="300"/>
      <c r="M11" s="298" t="s">
        <v>340</v>
      </c>
      <c r="N11" s="299"/>
      <c r="O11" s="300"/>
    </row>
    <row r="12" spans="1:15" ht="16.5" customHeight="1" thickBot="1">
      <c r="A12" s="329"/>
      <c r="B12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-325,293 KRW (-16.26%)</v>
      </c>
      <c r="C12" s="293"/>
      <c r="D12" s="291" t="str">
        <f ca="1" xml:space="preserve"> TEXT($F$168, "#,##0") &amp; " KRW (" &amp; TEXT($E$168, "0.00%)")</f>
        <v>-99,399 KRW (-4.97%)</v>
      </c>
      <c r="E12" s="292"/>
      <c r="F12" s="293"/>
      <c r="G12" s="291" t="str">
        <f ca="1" xml:space="preserve"> TEXT($I$168, "#,##0") &amp; " KRW (" &amp; TEXT($H$168, "0.00%)")</f>
        <v>-1,006,905 KRW (-50.35%)</v>
      </c>
      <c r="H12" s="292"/>
      <c r="I12" s="293"/>
      <c r="J12" s="291" t="str">
        <f ca="1" xml:space="preserve"> TEXT($L$168, "#,##0") &amp; " KRW (" &amp; TEXT($K$168, "0.00%)")</f>
        <v>-1,394,021 KRW (-69.70%)</v>
      </c>
      <c r="K12" s="292"/>
      <c r="L12" s="293"/>
      <c r="M12" s="291" t="str">
        <f ca="1" xml:space="preserve"> TEXT($O$168, "#,##0") &amp; " KRW (" &amp; TEXT($N$168, "0.00%)")</f>
        <v>-1,035,749 KRW (-51.79%)</v>
      </c>
      <c r="N12" s="292"/>
      <c r="O12" s="293"/>
    </row>
    <row r="13" spans="1:15" ht="16.5" customHeight="1">
      <c r="A13" s="328">
        <v>6</v>
      </c>
      <c r="B13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Bottom20</v>
      </c>
      <c r="C13" s="300"/>
      <c r="D13" s="298" t="s">
        <v>320</v>
      </c>
      <c r="E13" s="299"/>
      <c r="F13" s="300"/>
      <c r="G13" s="298" t="s">
        <v>327</v>
      </c>
      <c r="H13" s="299"/>
      <c r="I13" s="300"/>
      <c r="J13" s="298" t="s">
        <v>334</v>
      </c>
      <c r="K13" s="299"/>
      <c r="L13" s="300"/>
      <c r="M13" s="298" t="s">
        <v>341</v>
      </c>
      <c r="N13" s="299"/>
      <c r="O13" s="300"/>
    </row>
    <row r="14" spans="1:15" ht="16.5" customHeight="1" thickBot="1">
      <c r="A14" s="329"/>
      <c r="B14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-378,858 KRW (-18.94%)</v>
      </c>
      <c r="C14" s="293"/>
      <c r="D14" s="291" t="str">
        <f ca="1" xml:space="preserve"> TEXT($F$282, "#,##0") &amp; " KRW (" &amp; TEXT($E$282, "0.00%)")</f>
        <v>-794,387 KRW (-39.72%)</v>
      </c>
      <c r="E14" s="292"/>
      <c r="F14" s="293"/>
      <c r="G14" s="291" t="str">
        <f ca="1" xml:space="preserve"> TEXT($I$282, "#,##0") &amp; " KRW (" &amp; TEXT($H$282, "0.00%)")</f>
        <v>-1,106,059 KRW (-55.30%)</v>
      </c>
      <c r="H14" s="292"/>
      <c r="I14" s="293"/>
      <c r="J14" s="291" t="str">
        <f ca="1" xml:space="preserve"> TEXT($L$282, "#,##0") &amp; " KRW (" &amp; TEXT($K$282, "0.00%)")</f>
        <v>-1,863,491 KRW (-93.17%)</v>
      </c>
      <c r="K14" s="292"/>
      <c r="L14" s="293"/>
      <c r="M14" s="291" t="str">
        <f ca="1" xml:space="preserve"> TEXT($O$282, "#,##0") &amp; " KRW (" &amp; TEXT($N$282, "0.00%)")</f>
        <v>-1,375,494 KRW (-68.77%)</v>
      </c>
      <c r="N14" s="292"/>
      <c r="O14" s="293"/>
    </row>
    <row r="15" spans="1:15" ht="16.5" customHeight="1">
      <c r="A15" s="328">
        <v>7</v>
      </c>
      <c r="B15" s="2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Bottom20</v>
      </c>
      <c r="C15" s="300"/>
      <c r="D15" s="298" t="s">
        <v>321</v>
      </c>
      <c r="E15" s="299"/>
      <c r="F15" s="300"/>
      <c r="G15" s="298" t="s">
        <v>328</v>
      </c>
      <c r="H15" s="299"/>
      <c r="I15" s="300"/>
      <c r="J15" s="298" t="s">
        <v>335</v>
      </c>
      <c r="K15" s="299"/>
      <c r="L15" s="300"/>
      <c r="M15" s="298" t="s">
        <v>342</v>
      </c>
      <c r="N15" s="299"/>
      <c r="O15" s="300"/>
    </row>
    <row r="16" spans="1:15" ht="16.5" customHeight="1" thickBot="1">
      <c r="A16" s="329"/>
      <c r="B16" s="29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-468,350 KRW (-23.42%)</v>
      </c>
      <c r="C16" s="293"/>
      <c r="D16" s="291" t="str">
        <f ca="1" xml:space="preserve"> TEXT($F$54, "#,##0") &amp; " KRW (" &amp; TEXT($E$54, "0.00%)")</f>
        <v>-239,470 KRW (-24.39%)</v>
      </c>
      <c r="E16" s="292"/>
      <c r="F16" s="293"/>
      <c r="G16" s="291" t="str">
        <f ca="1" xml:space="preserve"> TEXT($I$54, "#,##0") &amp; " KRW (" &amp; TEXT($H$54, "0.00%)")</f>
        <v>-521,705 KRW (-53.14%)</v>
      </c>
      <c r="H16" s="292"/>
      <c r="I16" s="293"/>
      <c r="J16" s="291" t="str">
        <f ca="1" xml:space="preserve"> TEXT($L$54, "#,##0") &amp; " KRW (" &amp; TEXT($K$54, "0.00%)")</f>
        <v>-736,421 KRW (-75.01%)</v>
      </c>
      <c r="K16" s="292"/>
      <c r="L16" s="293"/>
      <c r="M16" s="291" t="str">
        <f ca="1" xml:space="preserve"> TEXT($O$54, "#,##0") &amp; " KRW (" &amp; TEXT($N$54, "0.00%)")</f>
        <v>-270,688 KRW (-27.57%)</v>
      </c>
      <c r="N16" s="292"/>
      <c r="O16" s="293"/>
    </row>
    <row r="18" spans="1:15" ht="16.5" customHeight="1" thickBot="1"/>
    <row r="19" spans="1:15" ht="16.5" customHeight="1" thickBot="1">
      <c r="A19" s="270" t="str">
        <f>TEXT(투자전략!$G$1, "[$-ko-KR]yyyy년 mm월 ") &amp; "실거래 월말결산"</f>
        <v>2021년 06월 실거래 월말결산</v>
      </c>
      <c r="B19" s="271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2"/>
    </row>
    <row r="20" spans="1:15" ht="16.5" customHeight="1" thickBot="1">
      <c r="A20" s="314" t="s">
        <v>309</v>
      </c>
      <c r="B20" s="291" t="s">
        <v>307</v>
      </c>
      <c r="C20" s="293"/>
      <c r="D20" s="291" t="s">
        <v>299</v>
      </c>
      <c r="E20" s="292"/>
      <c r="F20" s="293"/>
      <c r="G20" s="291" t="s">
        <v>300</v>
      </c>
      <c r="H20" s="292"/>
      <c r="I20" s="293"/>
      <c r="J20" s="291" t="s">
        <v>301</v>
      </c>
      <c r="K20" s="292"/>
      <c r="L20" s="293"/>
      <c r="M20" s="291" t="s">
        <v>302</v>
      </c>
      <c r="N20" s="292"/>
      <c r="O20" s="293"/>
    </row>
    <row r="21" spans="1:15" ht="16.5" customHeight="1" thickBot="1">
      <c r="A21" s="307"/>
      <c r="B21" s="146" t="s">
        <v>297</v>
      </c>
      <c r="C21" s="146" t="s">
        <v>42</v>
      </c>
      <c r="D21" s="121" t="s">
        <v>298</v>
      </c>
      <c r="E21" s="133" t="s">
        <v>40</v>
      </c>
      <c r="F21" s="149" t="s">
        <v>41</v>
      </c>
      <c r="G21" s="121" t="s">
        <v>298</v>
      </c>
      <c r="H21" s="133" t="s">
        <v>40</v>
      </c>
      <c r="I21" s="149" t="s">
        <v>41</v>
      </c>
      <c r="J21" s="121" t="s">
        <v>298</v>
      </c>
      <c r="K21" s="133" t="s">
        <v>40</v>
      </c>
      <c r="L21" s="149" t="s">
        <v>41</v>
      </c>
      <c r="M21" s="121" t="s">
        <v>298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393995.88929908624</v>
      </c>
      <c r="N38" s="77">
        <f t="shared" ca="1" si="11"/>
        <v>-1.5010276752284422E-2</v>
      </c>
      <c r="O38" s="137">
        <f t="shared" ca="1" si="12"/>
        <v>-6004.1107009137686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>
        <f t="shared" ca="1" si="0"/>
        <v>2000000</v>
      </c>
      <c r="D39" s="139">
        <f t="shared" ca="1" si="1"/>
        <v>1974154.4304069362</v>
      </c>
      <c r="E39" s="77">
        <f t="shared" ca="1" si="2"/>
        <v>-1.2922784796531833E-2</v>
      </c>
      <c r="F39" s="137">
        <f t="shared" ca="1" si="3"/>
        <v>-25845.569593063668</v>
      </c>
      <c r="G39" s="139">
        <f t="shared" ca="1" si="4"/>
        <v>1941209.2725400585</v>
      </c>
      <c r="H39" s="77">
        <f t="shared" ca="1" si="5"/>
        <v>-2.9395363729970807E-2</v>
      </c>
      <c r="I39" s="137">
        <f t="shared" ca="1" si="6"/>
        <v>-58790.727459941612</v>
      </c>
      <c r="J39" s="139">
        <f t="shared" ca="1" si="7"/>
        <v>1940773.7533750087</v>
      </c>
      <c r="K39" s="77">
        <f t="shared" ca="1" si="8"/>
        <v>-2.9613123312495694E-2</v>
      </c>
      <c r="L39" s="137">
        <f t="shared" ca="1" si="9"/>
        <v>-59226.246624991385</v>
      </c>
      <c r="M39" s="139">
        <f t="shared" ca="1" si="10"/>
        <v>1894272.963990754</v>
      </c>
      <c r="N39" s="77">
        <f t="shared" ca="1" si="11"/>
        <v>-5.2863518004622967E-2</v>
      </c>
      <c r="O39" s="137">
        <f t="shared" ca="1" si="12"/>
        <v>-105727.03600924595</v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>
        <f t="shared" ca="1" si="0"/>
        <v>2000000</v>
      </c>
      <c r="D40" s="139">
        <f t="shared" ca="1" si="1"/>
        <v>1953993.8330998456</v>
      </c>
      <c r="E40" s="77">
        <f t="shared" ca="1" si="2"/>
        <v>-2.300308345007715E-2</v>
      </c>
      <c r="F40" s="137">
        <f t="shared" ca="1" si="3"/>
        <v>-46006.16690015429</v>
      </c>
      <c r="G40" s="139">
        <f t="shared" ca="1" si="4"/>
        <v>1963215.7727300641</v>
      </c>
      <c r="H40" s="77">
        <f t="shared" ca="1" si="5"/>
        <v>-1.839211363496792E-2</v>
      </c>
      <c r="I40" s="137">
        <f t="shared" ca="1" si="6"/>
        <v>-36784.227269935844</v>
      </c>
      <c r="J40" s="139">
        <f t="shared" ca="1" si="7"/>
        <v>1981598.2740977684</v>
      </c>
      <c r="K40" s="77">
        <f t="shared" ca="1" si="8"/>
        <v>-9.2008629511157215E-3</v>
      </c>
      <c r="L40" s="137">
        <f t="shared" ca="1" si="9"/>
        <v>-18401.725902231439</v>
      </c>
      <c r="M40" s="139">
        <f t="shared" ca="1" si="10"/>
        <v>1978481.0254998705</v>
      </c>
      <c r="N40" s="77">
        <f t="shared" ca="1" si="11"/>
        <v>-1.0759487250064755E-2</v>
      </c>
      <c r="O40" s="137">
        <f t="shared" ca="1" si="12"/>
        <v>-21518.974500129512</v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>
        <f t="shared" ca="1" si="0"/>
        <v>0</v>
      </c>
      <c r="D41" s="139">
        <f t="shared" ca="1" si="1"/>
        <v>0</v>
      </c>
      <c r="E41" s="77">
        <f t="shared" ca="1" si="2"/>
        <v>0</v>
      </c>
      <c r="F41" s="137">
        <f t="shared" ca="1" si="3"/>
        <v>0</v>
      </c>
      <c r="G41" s="139">
        <f t="shared" ca="1" si="4"/>
        <v>0</v>
      </c>
      <c r="H41" s="77">
        <f t="shared" ca="1" si="5"/>
        <v>0</v>
      </c>
      <c r="I41" s="137">
        <f t="shared" ca="1" si="6"/>
        <v>0</v>
      </c>
      <c r="J41" s="139">
        <f t="shared" ca="1" si="7"/>
        <v>0</v>
      </c>
      <c r="K41" s="77">
        <f t="shared" ca="1" si="8"/>
        <v>0</v>
      </c>
      <c r="L41" s="137">
        <f t="shared" ca="1" si="9"/>
        <v>0</v>
      </c>
      <c r="M41" s="139">
        <f t="shared" ca="1" si="10"/>
        <v>0</v>
      </c>
      <c r="N41" s="77">
        <f t="shared" ca="1" si="11"/>
        <v>0</v>
      </c>
      <c r="O41" s="137">
        <f t="shared" ca="1" si="12"/>
        <v>0</v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>
        <f t="shared" ca="1" si="0"/>
        <v>2000000</v>
      </c>
      <c r="D42" s="140">
        <f t="shared" ca="1" si="1"/>
        <v>1956253.9010414381</v>
      </c>
      <c r="E42" s="79">
        <f t="shared" ca="1" si="2"/>
        <v>-2.1873049479280971E-2</v>
      </c>
      <c r="F42" s="138">
        <f t="shared" ca="1" si="3"/>
        <v>-43746.098958561925</v>
      </c>
      <c r="G42" s="140">
        <f t="shared" ca="1" si="4"/>
        <v>1846622.556969404</v>
      </c>
      <c r="H42" s="79">
        <f t="shared" ca="1" si="5"/>
        <v>-7.6688721515298042E-2</v>
      </c>
      <c r="I42" s="138">
        <f t="shared" ca="1" si="6"/>
        <v>-153377.44303059616</v>
      </c>
      <c r="J42" s="140">
        <f t="shared" ca="1" si="7"/>
        <v>1773778.762122428</v>
      </c>
      <c r="K42" s="79">
        <f t="shared" ca="1" si="8"/>
        <v>-0.11311061893878591</v>
      </c>
      <c r="L42" s="138">
        <f t="shared" ca="1" si="9"/>
        <v>-226221.23787757184</v>
      </c>
      <c r="M42" s="140">
        <f t="shared" ca="1" si="10"/>
        <v>1804248.6808207827</v>
      </c>
      <c r="N42" s="79">
        <f t="shared" ca="1" si="11"/>
        <v>-9.7875659589608643E-2</v>
      </c>
      <c r="O42" s="138">
        <f t="shared" ca="1" si="12"/>
        <v>-195751.31917921736</v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>
        <f t="shared" ca="1" si="0"/>
        <v>2000000</v>
      </c>
      <c r="D43" s="142">
        <f t="shared" ca="1" si="1"/>
        <v>1754842.3034911579</v>
      </c>
      <c r="E43" s="76">
        <f t="shared" ca="1" si="2"/>
        <v>-0.12257884825442104</v>
      </c>
      <c r="F43" s="141">
        <f t="shared" ca="1" si="3"/>
        <v>-245157.69650884208</v>
      </c>
      <c r="G43" s="142">
        <f t="shared" ca="1" si="4"/>
        <v>1605566.7560508845</v>
      </c>
      <c r="H43" s="76">
        <f t="shared" ca="1" si="5"/>
        <v>-0.1972166219745578</v>
      </c>
      <c r="I43" s="141">
        <f t="shared" ca="1" si="6"/>
        <v>-394433.24394911557</v>
      </c>
      <c r="J43" s="142">
        <f t="shared" ca="1" si="7"/>
        <v>1492410.967821066</v>
      </c>
      <c r="K43" s="76">
        <f t="shared" ca="1" si="8"/>
        <v>-0.25379451608946696</v>
      </c>
      <c r="L43" s="141">
        <f t="shared" ca="1" si="9"/>
        <v>-507589.03217893397</v>
      </c>
      <c r="M43" s="142">
        <f t="shared" ca="1" si="10"/>
        <v>2000000</v>
      </c>
      <c r="N43" s="76">
        <f t="shared" ca="1" si="11"/>
        <v>0</v>
      </c>
      <c r="O43" s="141">
        <f t="shared" ca="1" si="12"/>
        <v>0</v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98" t="s">
        <v>308</v>
      </c>
      <c r="B53" s="300"/>
      <c r="C53" s="132" t="s">
        <v>303</v>
      </c>
      <c r="D53" s="143" t="s">
        <v>304</v>
      </c>
      <c r="E53" s="144" t="s">
        <v>305</v>
      </c>
      <c r="F53" s="145" t="s">
        <v>306</v>
      </c>
      <c r="G53" s="143" t="s">
        <v>304</v>
      </c>
      <c r="H53" s="144" t="s">
        <v>305</v>
      </c>
      <c r="I53" s="145" t="s">
        <v>306</v>
      </c>
      <c r="J53" s="143" t="s">
        <v>304</v>
      </c>
      <c r="K53" s="144" t="s">
        <v>305</v>
      </c>
      <c r="L53" s="145" t="s">
        <v>306</v>
      </c>
      <c r="M53" s="143" t="s">
        <v>304</v>
      </c>
      <c r="N53" s="144" t="s">
        <v>305</v>
      </c>
      <c r="O53" s="145" t="s">
        <v>306</v>
      </c>
    </row>
    <row r="54" spans="1:15" ht="16.5" customHeight="1" thickBot="1">
      <c r="A54" s="291"/>
      <c r="B54" s="293"/>
      <c r="C54" s="136">
        <f ca="1">SUM(C22:C52)</f>
        <v>21600000</v>
      </c>
      <c r="D54" s="140">
        <f ca="1">SUM(D22:D52)</f>
        <v>21360529.85039654</v>
      </c>
      <c r="E54" s="79">
        <f ca="1">IFERROR(F54 / (SUM($C22:$C52) / COUNT($C22:$C52)), 0)</f>
        <v>-0.24390478200351945</v>
      </c>
      <c r="F54" s="138">
        <f ca="1">SUM(F22:F52)</f>
        <v>-239470.14960345544</v>
      </c>
      <c r="G54" s="140">
        <f ca="1">SUM(G22:G52)</f>
        <v>21078295.105360363</v>
      </c>
      <c r="H54" s="79">
        <f ca="1">IFERROR(I54 / (SUM($C22:$C52) / COUNT($C22:$C52)), 0)</f>
        <v>-0.53136609639222854</v>
      </c>
      <c r="I54" s="138">
        <f ca="1">SUM(I22:I52)</f>
        <v>-521704.89463964256</v>
      </c>
      <c r="J54" s="140">
        <f ca="1">SUM(J22:J52)</f>
        <v>20863579.384171914</v>
      </c>
      <c r="K54" s="79">
        <f ca="1">IFERROR(L54 / (SUM($C22:$C52) / COUNT($C22:$C52)), 0)</f>
        <v>-0.75005803463971488</v>
      </c>
      <c r="L54" s="138">
        <f ca="1">SUM(L22:L52)</f>
        <v>-736420.61582808371</v>
      </c>
      <c r="M54" s="140">
        <f ca="1">SUM(M22:M52)</f>
        <v>21329312.350979418</v>
      </c>
      <c r="N54" s="79">
        <f ca="1">IFERROR(O54 / (SUM($C22:$C52) / COUNT($C22:$C52)), 0)</f>
        <v>-0.27570038326170271</v>
      </c>
      <c r="O54" s="138">
        <f ca="1">SUM(O22:O52)</f>
        <v>-270687.64902058081</v>
      </c>
    </row>
    <row r="56" spans="1:15" ht="16.5" customHeight="1" thickBot="1"/>
    <row r="57" spans="1:15" ht="16.5" customHeight="1" thickBot="1">
      <c r="A57" s="270" t="str">
        <f>TEXT(투자전략!$G$1, "[$-ko-KR]yyyy년 mm월 ") &amp; "[엽전코인] 전일대비 상승률 Top20 월말결산"</f>
        <v>2021년 06월 [엽전코인] 전일대비 상승률 Top20 월말결산</v>
      </c>
      <c r="B57" s="271"/>
      <c r="C57" s="271"/>
      <c r="D57" s="271"/>
      <c r="E57" s="271"/>
      <c r="F57" s="271"/>
      <c r="G57" s="271"/>
      <c r="H57" s="271"/>
      <c r="I57" s="271"/>
      <c r="J57" s="271"/>
      <c r="K57" s="271"/>
      <c r="L57" s="271"/>
      <c r="M57" s="271"/>
      <c r="N57" s="271"/>
      <c r="O57" s="272"/>
    </row>
    <row r="58" spans="1:15" ht="16.5" customHeight="1" thickBot="1">
      <c r="A58" s="314" t="s">
        <v>309</v>
      </c>
      <c r="B58" s="291" t="s">
        <v>307</v>
      </c>
      <c r="C58" s="293"/>
      <c r="D58" s="291" t="s">
        <v>299</v>
      </c>
      <c r="E58" s="292"/>
      <c r="F58" s="293"/>
      <c r="G58" s="291" t="s">
        <v>300</v>
      </c>
      <c r="H58" s="292"/>
      <c r="I58" s="293"/>
      <c r="J58" s="291" t="s">
        <v>301</v>
      </c>
      <c r="K58" s="292"/>
      <c r="L58" s="293"/>
      <c r="M58" s="291" t="s">
        <v>302</v>
      </c>
      <c r="N58" s="292"/>
      <c r="O58" s="293"/>
    </row>
    <row r="59" spans="1:15" ht="16.5" customHeight="1" thickBot="1">
      <c r="A59" s="307"/>
      <c r="B59" s="154" t="s">
        <v>297</v>
      </c>
      <c r="C59" s="154" t="s">
        <v>42</v>
      </c>
      <c r="D59" s="121" t="s">
        <v>298</v>
      </c>
      <c r="E59" s="133" t="s">
        <v>40</v>
      </c>
      <c r="F59" s="156" t="s">
        <v>41</v>
      </c>
      <c r="G59" s="121" t="s">
        <v>298</v>
      </c>
      <c r="H59" s="133" t="s">
        <v>40</v>
      </c>
      <c r="I59" s="156" t="s">
        <v>41</v>
      </c>
      <c r="J59" s="121" t="s">
        <v>298</v>
      </c>
      <c r="K59" s="133" t="s">
        <v>40</v>
      </c>
      <c r="L59" s="156" t="s">
        <v>41</v>
      </c>
      <c r="M59" s="121" t="s">
        <v>298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2013122.9039973619</v>
      </c>
      <c r="N76" s="77">
        <f t="shared" ca="1" si="24"/>
        <v>6.5614519986810071E-3</v>
      </c>
      <c r="O76" s="137">
        <f t="shared" ca="1" si="25"/>
        <v>13122.903997362013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>
        <f t="shared" ca="1" si="13"/>
        <v>2000000</v>
      </c>
      <c r="D77" s="139">
        <f t="shared" ca="1" si="14"/>
        <v>1923420.8743321847</v>
      </c>
      <c r="E77" s="77">
        <f t="shared" ca="1" si="15"/>
        <v>-3.828956283390756E-2</v>
      </c>
      <c r="F77" s="137">
        <f t="shared" ca="1" si="16"/>
        <v>-76579.125667815111</v>
      </c>
      <c r="G77" s="139">
        <f t="shared" ca="1" si="17"/>
        <v>1916815.6762485115</v>
      </c>
      <c r="H77" s="77">
        <f t="shared" ca="1" si="18"/>
        <v>-4.1592161875744257E-2</v>
      </c>
      <c r="I77" s="137">
        <f t="shared" ca="1" si="19"/>
        <v>-83184.323751488526</v>
      </c>
      <c r="J77" s="139">
        <f t="shared" ca="1" si="20"/>
        <v>1922500.2693967877</v>
      </c>
      <c r="K77" s="77">
        <f t="shared" ca="1" si="21"/>
        <v>-3.8749865301606165E-2</v>
      </c>
      <c r="L77" s="137">
        <f t="shared" ca="1" si="22"/>
        <v>-77499.73060321236</v>
      </c>
      <c r="M77" s="139">
        <f t="shared" ca="1" si="23"/>
        <v>1880948.2687962938</v>
      </c>
      <c r="N77" s="77">
        <f t="shared" ca="1" si="24"/>
        <v>-5.952586560185312E-2</v>
      </c>
      <c r="O77" s="137">
        <f t="shared" ca="1" si="25"/>
        <v>-119051.73120370621</v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>
        <f t="shared" ca="1" si="13"/>
        <v>2000000</v>
      </c>
      <c r="D78" s="139">
        <f t="shared" ca="1" si="14"/>
        <v>1914208.8202787866</v>
      </c>
      <c r="E78" s="77">
        <f t="shared" ca="1" si="15"/>
        <v>-4.2895589860606757E-2</v>
      </c>
      <c r="F78" s="137">
        <f t="shared" ca="1" si="16"/>
        <v>-85791.179721213513</v>
      </c>
      <c r="G78" s="139">
        <f t="shared" ca="1" si="17"/>
        <v>1920760.7955927565</v>
      </c>
      <c r="H78" s="77">
        <f t="shared" ca="1" si="18"/>
        <v>-3.9619602203621693E-2</v>
      </c>
      <c r="I78" s="137">
        <f t="shared" ca="1" si="19"/>
        <v>-79239.204407243364</v>
      </c>
      <c r="J78" s="139">
        <f t="shared" ca="1" si="20"/>
        <v>1930772.7726974059</v>
      </c>
      <c r="K78" s="77">
        <f t="shared" ca="1" si="21"/>
        <v>-3.4613613651296969E-2</v>
      </c>
      <c r="L78" s="137">
        <f t="shared" ca="1" si="22"/>
        <v>-69227.22730259395</v>
      </c>
      <c r="M78" s="139">
        <f t="shared" ca="1" si="23"/>
        <v>1920453.4096900362</v>
      </c>
      <c r="N78" s="77">
        <f t="shared" ca="1" si="24"/>
        <v>-3.9773295154981819E-2</v>
      </c>
      <c r="O78" s="137">
        <f t="shared" ca="1" si="25"/>
        <v>-79546.590309963634</v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>
        <f t="shared" ca="1" si="13"/>
        <v>2000000</v>
      </c>
      <c r="D79" s="139">
        <f t="shared" ca="1" si="14"/>
        <v>1957246.6515578381</v>
      </c>
      <c r="E79" s="77">
        <f t="shared" ca="1" si="15"/>
        <v>-2.1376674221080944E-2</v>
      </c>
      <c r="F79" s="137">
        <f t="shared" ca="1" si="16"/>
        <v>-42753.34844216187</v>
      </c>
      <c r="G79" s="139">
        <f t="shared" ca="1" si="17"/>
        <v>1916389.7017360639</v>
      </c>
      <c r="H79" s="77">
        <f t="shared" ca="1" si="18"/>
        <v>-4.1805149131967971E-2</v>
      </c>
      <c r="I79" s="137">
        <f t="shared" ca="1" si="19"/>
        <v>-83610.298263935925</v>
      </c>
      <c r="J79" s="139">
        <f t="shared" ca="1" si="20"/>
        <v>1821909.7701551083</v>
      </c>
      <c r="K79" s="77">
        <f t="shared" ca="1" si="21"/>
        <v>-8.9045114922445878E-2</v>
      </c>
      <c r="L79" s="137">
        <f t="shared" ca="1" si="22"/>
        <v>-178090.22984489176</v>
      </c>
      <c r="M79" s="139">
        <f t="shared" ca="1" si="23"/>
        <v>1845268.6183782849</v>
      </c>
      <c r="N79" s="77">
        <f t="shared" ca="1" si="24"/>
        <v>-7.7365690810857576E-2</v>
      </c>
      <c r="O79" s="137">
        <f t="shared" ca="1" si="25"/>
        <v>-154731.38162171518</v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>
        <f t="shared" ca="1" si="13"/>
        <v>2000000</v>
      </c>
      <c r="D80" s="139">
        <f t="shared" ca="1" si="14"/>
        <v>1949873.639297242</v>
      </c>
      <c r="E80" s="77">
        <f t="shared" ca="1" si="15"/>
        <v>-2.5063180351379017E-2</v>
      </c>
      <c r="F80" s="137">
        <f t="shared" ca="1" si="16"/>
        <v>-50126.360702758036</v>
      </c>
      <c r="G80" s="139">
        <f t="shared" ca="1" si="17"/>
        <v>1838834.9033107618</v>
      </c>
      <c r="H80" s="77">
        <f t="shared" ca="1" si="18"/>
        <v>-8.0582548344619115E-2</v>
      </c>
      <c r="I80" s="137">
        <f t="shared" ca="1" si="19"/>
        <v>-161165.0966892383</v>
      </c>
      <c r="J80" s="139">
        <f t="shared" ca="1" si="20"/>
        <v>1762908.8244138025</v>
      </c>
      <c r="K80" s="77">
        <f t="shared" ca="1" si="21"/>
        <v>-0.1185455877930988</v>
      </c>
      <c r="L80" s="137">
        <f t="shared" ca="1" si="22"/>
        <v>-237091.17558619758</v>
      </c>
      <c r="M80" s="139">
        <f t="shared" ca="1" si="23"/>
        <v>1794207.0985530794</v>
      </c>
      <c r="N80" s="77">
        <f t="shared" ca="1" si="24"/>
        <v>-0.10289645072346029</v>
      </c>
      <c r="O80" s="137">
        <f t="shared" ca="1" si="25"/>
        <v>-205792.90144692067</v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>
        <f t="shared" ca="1" si="13"/>
        <v>2000000</v>
      </c>
      <c r="D81" s="142">
        <f t="shared" ca="1" si="14"/>
        <v>1720991.3307841839</v>
      </c>
      <c r="E81" s="76">
        <f t="shared" ca="1" si="15"/>
        <v>-0.13950433460790801</v>
      </c>
      <c r="F81" s="141">
        <f t="shared" ca="1" si="16"/>
        <v>-279008.66921581601</v>
      </c>
      <c r="G81" s="142">
        <f t="shared" ca="1" si="17"/>
        <v>1556597.4688057394</v>
      </c>
      <c r="H81" s="76">
        <f t="shared" ca="1" si="18"/>
        <v>-0.2217012655971303</v>
      </c>
      <c r="I81" s="141">
        <f t="shared" ca="1" si="19"/>
        <v>-443402.53119426058</v>
      </c>
      <c r="J81" s="142">
        <f t="shared" ca="1" si="20"/>
        <v>1445098.4435729543</v>
      </c>
      <c r="K81" s="76">
        <f t="shared" ca="1" si="21"/>
        <v>-0.27745077821352282</v>
      </c>
      <c r="L81" s="141">
        <f t="shared" ca="1" si="22"/>
        <v>-554901.55642704561</v>
      </c>
      <c r="M81" s="142">
        <f t="shared" ca="1" si="23"/>
        <v>2000000</v>
      </c>
      <c r="N81" s="76">
        <f t="shared" ca="1" si="24"/>
        <v>0</v>
      </c>
      <c r="O81" s="141">
        <f t="shared" ca="1" si="25"/>
        <v>0</v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98" t="s">
        <v>308</v>
      </c>
      <c r="B91" s="300"/>
      <c r="C91" s="132" t="s">
        <v>303</v>
      </c>
      <c r="D91" s="150" t="s">
        <v>304</v>
      </c>
      <c r="E91" s="151" t="s">
        <v>305</v>
      </c>
      <c r="F91" s="152" t="s">
        <v>306</v>
      </c>
      <c r="G91" s="150" t="s">
        <v>304</v>
      </c>
      <c r="H91" s="151" t="s">
        <v>305</v>
      </c>
      <c r="I91" s="152" t="s">
        <v>306</v>
      </c>
      <c r="J91" s="150" t="s">
        <v>304</v>
      </c>
      <c r="K91" s="151" t="s">
        <v>305</v>
      </c>
      <c r="L91" s="152" t="s">
        <v>306</v>
      </c>
      <c r="M91" s="150" t="s">
        <v>304</v>
      </c>
      <c r="N91" s="151" t="s">
        <v>305</v>
      </c>
      <c r="O91" s="152" t="s">
        <v>306</v>
      </c>
    </row>
    <row r="92" spans="1:15" ht="16.5" customHeight="1" thickBot="1">
      <c r="A92" s="291"/>
      <c r="B92" s="293"/>
      <c r="C92" s="136">
        <f ca="1">SUM(C60:C90)</f>
        <v>44000000</v>
      </c>
      <c r="D92" s="140">
        <f ca="1">SUM(D60:D90)</f>
        <v>43856984.291250929</v>
      </c>
      <c r="E92" s="79">
        <f ca="1">IFERROR(F92 / (SUM($C60:$C90) / COUNT($C60:$C90)), 0)</f>
        <v>-7.1507854374528987E-2</v>
      </c>
      <c r="F92" s="138">
        <f ca="1">SUM(F60:F90)</f>
        <v>-143015.70874905799</v>
      </c>
      <c r="G92" s="140">
        <f ca="1">SUM(G60:G90)</f>
        <v>43077485.056353308</v>
      </c>
      <c r="H92" s="79">
        <f ca="1">IFERROR(I92 / (SUM($C60:$C90) / COUNT($C60:$C90)), 0)</f>
        <v>-0.46125747182334331</v>
      </c>
      <c r="I92" s="138">
        <f ca="1">SUM(I60:I90)</f>
        <v>-922514.94364668662</v>
      </c>
      <c r="J92" s="140">
        <f ca="1">SUM(J60:J90)</f>
        <v>42626569.604145005</v>
      </c>
      <c r="K92" s="79">
        <f ca="1">IFERROR(L92 / (SUM($C60:$C90) / COUNT($C60:$C90)), 0)</f>
        <v>-0.68671519792749691</v>
      </c>
      <c r="L92" s="138">
        <f ca="1">SUM(L60:L90)</f>
        <v>-1373430.3958549937</v>
      </c>
      <c r="M92" s="140">
        <f ca="1">SUM(M60:M90)</f>
        <v>42991795.008448847</v>
      </c>
      <c r="N92" s="79">
        <f ca="1">IFERROR(O92 / (SUM($C60:$C90) / COUNT($C60:$C90)), 0)</f>
        <v>-0.50410249577557242</v>
      </c>
      <c r="O92" s="138">
        <f ca="1">SUM(O60:O90)</f>
        <v>-1008204.9915511447</v>
      </c>
    </row>
    <row r="94" spans="1:15" ht="16.5" customHeight="1" thickBot="1"/>
    <row r="95" spans="1:15" ht="16.5" customHeight="1" thickBot="1">
      <c r="A95" s="270" t="str">
        <f>TEXT(투자전략!$G$1, "[$-ko-KR]yyyy년 mm월 ") &amp; "[동전코인] 전일대비 상승률 Top20 월말결산"</f>
        <v>2021년 06월 [동전코인] 전일대비 상승률 Top20 월말결산</v>
      </c>
      <c r="B95" s="271"/>
      <c r="C95" s="271"/>
      <c r="D95" s="271"/>
      <c r="E95" s="271"/>
      <c r="F95" s="271"/>
      <c r="G95" s="271"/>
      <c r="H95" s="271"/>
      <c r="I95" s="271"/>
      <c r="J95" s="271"/>
      <c r="K95" s="271"/>
      <c r="L95" s="271"/>
      <c r="M95" s="271"/>
      <c r="N95" s="271"/>
      <c r="O95" s="272"/>
    </row>
    <row r="96" spans="1:15" ht="16.5" customHeight="1" thickBot="1">
      <c r="A96" s="314" t="s">
        <v>309</v>
      </c>
      <c r="B96" s="291" t="s">
        <v>307</v>
      </c>
      <c r="C96" s="293"/>
      <c r="D96" s="291" t="s">
        <v>299</v>
      </c>
      <c r="E96" s="292"/>
      <c r="F96" s="293"/>
      <c r="G96" s="291" t="s">
        <v>300</v>
      </c>
      <c r="H96" s="292"/>
      <c r="I96" s="293"/>
      <c r="J96" s="291" t="s">
        <v>301</v>
      </c>
      <c r="K96" s="292"/>
      <c r="L96" s="293"/>
      <c r="M96" s="291" t="s">
        <v>302</v>
      </c>
      <c r="N96" s="292"/>
      <c r="O96" s="293"/>
    </row>
    <row r="97" spans="1:15" ht="16.5" customHeight="1" thickBot="1">
      <c r="A97" s="307"/>
      <c r="B97" s="154" t="s">
        <v>297</v>
      </c>
      <c r="C97" s="154" t="s">
        <v>42</v>
      </c>
      <c r="D97" s="121" t="s">
        <v>298</v>
      </c>
      <c r="E97" s="133" t="s">
        <v>40</v>
      </c>
      <c r="F97" s="156" t="s">
        <v>41</v>
      </c>
      <c r="G97" s="121" t="s">
        <v>298</v>
      </c>
      <c r="H97" s="133" t="s">
        <v>40</v>
      </c>
      <c r="I97" s="156" t="s">
        <v>41</v>
      </c>
      <c r="J97" s="121" t="s">
        <v>298</v>
      </c>
      <c r="K97" s="133" t="s">
        <v>40</v>
      </c>
      <c r="L97" s="156" t="s">
        <v>41</v>
      </c>
      <c r="M97" s="121" t="s">
        <v>298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2005951.2781818314</v>
      </c>
      <c r="N114" s="77">
        <f t="shared" ca="1" si="37"/>
        <v>2.9756390909156877E-3</v>
      </c>
      <c r="O114" s="137">
        <f t="shared" ca="1" si="38"/>
        <v>5951.2781818313742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>
        <f t="shared" ca="1" si="26"/>
        <v>2000000</v>
      </c>
      <c r="D115" s="139">
        <f t="shared" ca="1" si="27"/>
        <v>1945230.3138787891</v>
      </c>
      <c r="E115" s="77">
        <f t="shared" ca="1" si="28"/>
        <v>-2.7384843060605478E-2</v>
      </c>
      <c r="F115" s="137">
        <f t="shared" ca="1" si="29"/>
        <v>-54769.686121210951</v>
      </c>
      <c r="G115" s="139">
        <f t="shared" ca="1" si="30"/>
        <v>1912623.5066601287</v>
      </c>
      <c r="H115" s="77">
        <f t="shared" ca="1" si="31"/>
        <v>-4.3688246669935607E-2</v>
      </c>
      <c r="I115" s="137">
        <f t="shared" ca="1" si="32"/>
        <v>-87376.493339871231</v>
      </c>
      <c r="J115" s="139">
        <f t="shared" ca="1" si="33"/>
        <v>1906726.3151265432</v>
      </c>
      <c r="K115" s="77">
        <f t="shared" ca="1" si="34"/>
        <v>-4.6636842436728373E-2</v>
      </c>
      <c r="L115" s="137">
        <f t="shared" ca="1" si="35"/>
        <v>-93273.684873456747</v>
      </c>
      <c r="M115" s="139">
        <f t="shared" ca="1" si="36"/>
        <v>1867008.1846518877</v>
      </c>
      <c r="N115" s="77">
        <f t="shared" ca="1" si="37"/>
        <v>-6.6495907674056165E-2</v>
      </c>
      <c r="O115" s="137">
        <f t="shared" ca="1" si="38"/>
        <v>-132991.81534811232</v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>
        <f t="shared" ca="1" si="26"/>
        <v>2000000</v>
      </c>
      <c r="D116" s="139">
        <f t="shared" ca="1" si="27"/>
        <v>1953993.8330998456</v>
      </c>
      <c r="E116" s="77">
        <f t="shared" ca="1" si="28"/>
        <v>-2.300308345007715E-2</v>
      </c>
      <c r="F116" s="137">
        <f t="shared" ca="1" si="29"/>
        <v>-46006.16690015429</v>
      </c>
      <c r="G116" s="139">
        <f t="shared" ca="1" si="30"/>
        <v>1963215.7727300641</v>
      </c>
      <c r="H116" s="77">
        <f t="shared" ca="1" si="31"/>
        <v>-1.839211363496792E-2</v>
      </c>
      <c r="I116" s="137">
        <f t="shared" ca="1" si="32"/>
        <v>-36784.227269935844</v>
      </c>
      <c r="J116" s="139">
        <f t="shared" ca="1" si="33"/>
        <v>1981598.2740977684</v>
      </c>
      <c r="K116" s="77">
        <f t="shared" ca="1" si="34"/>
        <v>-9.2008629511157215E-3</v>
      </c>
      <c r="L116" s="137">
        <f t="shared" ca="1" si="35"/>
        <v>-18401.725902231439</v>
      </c>
      <c r="M116" s="139">
        <f t="shared" ca="1" si="36"/>
        <v>1978481.0254998705</v>
      </c>
      <c r="N116" s="77">
        <f t="shared" ca="1" si="37"/>
        <v>-1.0759487250064755E-2</v>
      </c>
      <c r="O116" s="137">
        <f t="shared" ca="1" si="38"/>
        <v>-21518.974500129512</v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>
        <f t="shared" ca="1" si="26"/>
        <v>2000000</v>
      </c>
      <c r="D117" s="139">
        <f t="shared" ca="1" si="27"/>
        <v>1986541.4125081738</v>
      </c>
      <c r="E117" s="77">
        <f t="shared" ca="1" si="28"/>
        <v>-6.7292937459130838E-3</v>
      </c>
      <c r="F117" s="137">
        <f t="shared" ca="1" si="29"/>
        <v>-13458.587491826171</v>
      </c>
      <c r="G117" s="139">
        <f t="shared" ca="1" si="30"/>
        <v>1942375.5606974154</v>
      </c>
      <c r="H117" s="77">
        <f t="shared" ca="1" si="31"/>
        <v>-2.8812219651292315E-2</v>
      </c>
      <c r="I117" s="137">
        <f t="shared" ca="1" si="32"/>
        <v>-57624.439302584629</v>
      </c>
      <c r="J117" s="139">
        <f t="shared" ca="1" si="33"/>
        <v>1868579.4899816387</v>
      </c>
      <c r="K117" s="77">
        <f t="shared" ca="1" si="34"/>
        <v>-6.5710255009180624E-2</v>
      </c>
      <c r="L117" s="137">
        <f t="shared" ca="1" si="35"/>
        <v>-131420.51001836124</v>
      </c>
      <c r="M117" s="139">
        <f t="shared" ca="1" si="36"/>
        <v>1888610.5521059777</v>
      </c>
      <c r="N117" s="77">
        <f t="shared" ca="1" si="37"/>
        <v>-5.5694723947011138E-2</v>
      </c>
      <c r="O117" s="137">
        <f t="shared" ca="1" si="38"/>
        <v>-111389.44789402229</v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>
        <f t="shared" ca="1" si="26"/>
        <v>2000000</v>
      </c>
      <c r="D118" s="139">
        <f t="shared" ca="1" si="27"/>
        <v>1916812.7873851294</v>
      </c>
      <c r="E118" s="77">
        <f t="shared" ca="1" si="28"/>
        <v>-4.1593606307435402E-2</v>
      </c>
      <c r="F118" s="137">
        <f t="shared" ca="1" si="29"/>
        <v>-83187.21261487079</v>
      </c>
      <c r="G118" s="139">
        <f t="shared" ca="1" si="30"/>
        <v>1810766.9881693225</v>
      </c>
      <c r="H118" s="77">
        <f t="shared" ca="1" si="31"/>
        <v>-9.4616505915338781E-2</v>
      </c>
      <c r="I118" s="137">
        <f t="shared" ca="1" si="32"/>
        <v>-189233.01183067754</v>
      </c>
      <c r="J118" s="139">
        <f t="shared" ca="1" si="33"/>
        <v>1755034.5653820992</v>
      </c>
      <c r="K118" s="77">
        <f t="shared" ca="1" si="34"/>
        <v>-0.12248271730895033</v>
      </c>
      <c r="L118" s="137">
        <f t="shared" ca="1" si="35"/>
        <v>-244965.43461790064</v>
      </c>
      <c r="M118" s="139">
        <f t="shared" ca="1" si="36"/>
        <v>1772941.1422412612</v>
      </c>
      <c r="N118" s="77">
        <f t="shared" ca="1" si="37"/>
        <v>-0.1135294288793693</v>
      </c>
      <c r="O118" s="137">
        <f t="shared" ca="1" si="38"/>
        <v>-227058.85775873868</v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>
        <f t="shared" ca="1" si="26"/>
        <v>2000000</v>
      </c>
      <c r="D119" s="142">
        <f t="shared" ca="1" si="27"/>
        <v>1832947.1213847168</v>
      </c>
      <c r="E119" s="76">
        <f t="shared" ca="1" si="28"/>
        <v>-8.3526439307641587E-2</v>
      </c>
      <c r="F119" s="141">
        <f t="shared" ca="1" si="29"/>
        <v>-167052.8786152832</v>
      </c>
      <c r="G119" s="142">
        <f t="shared" ca="1" si="30"/>
        <v>1681310.5234864803</v>
      </c>
      <c r="H119" s="76">
        <f t="shared" ca="1" si="31"/>
        <v>-0.15934473825675993</v>
      </c>
      <c r="I119" s="141">
        <f t="shared" ca="1" si="32"/>
        <v>-318689.47651351988</v>
      </c>
      <c r="J119" s="142">
        <f t="shared" ca="1" si="33"/>
        <v>1564100.8088981416</v>
      </c>
      <c r="K119" s="76">
        <f t="shared" ca="1" si="34"/>
        <v>-0.21794959555092924</v>
      </c>
      <c r="L119" s="141">
        <f t="shared" ca="1" si="35"/>
        <v>-435899.19110185851</v>
      </c>
      <c r="M119" s="142">
        <f t="shared" ca="1" si="36"/>
        <v>2000000</v>
      </c>
      <c r="N119" s="76">
        <f t="shared" ca="1" si="37"/>
        <v>0</v>
      </c>
      <c r="O119" s="141">
        <f t="shared" ca="1" si="38"/>
        <v>0</v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98" t="s">
        <v>308</v>
      </c>
      <c r="B129" s="300"/>
      <c r="C129" s="132" t="s">
        <v>303</v>
      </c>
      <c r="D129" s="150" t="s">
        <v>304</v>
      </c>
      <c r="E129" s="151" t="s">
        <v>305</v>
      </c>
      <c r="F129" s="152" t="s">
        <v>306</v>
      </c>
      <c r="G129" s="150" t="s">
        <v>304</v>
      </c>
      <c r="H129" s="151" t="s">
        <v>305</v>
      </c>
      <c r="I129" s="152" t="s">
        <v>306</v>
      </c>
      <c r="J129" s="150" t="s">
        <v>304</v>
      </c>
      <c r="K129" s="151" t="s">
        <v>305</v>
      </c>
      <c r="L129" s="152" t="s">
        <v>306</v>
      </c>
      <c r="M129" s="150" t="s">
        <v>304</v>
      </c>
      <c r="N129" s="151" t="s">
        <v>305</v>
      </c>
      <c r="O129" s="152" t="s">
        <v>306</v>
      </c>
    </row>
    <row r="130" spans="1:15" ht="16.5" customHeight="1" thickBot="1">
      <c r="A130" s="291"/>
      <c r="B130" s="293"/>
      <c r="C130" s="136">
        <f ca="1">SUM(C98:C128)</f>
        <v>44000000</v>
      </c>
      <c r="D130" s="140">
        <f ca="1">SUM(D98:D128)</f>
        <v>43674706.816019766</v>
      </c>
      <c r="E130" s="79">
        <f ca="1">IFERROR(F130 / (SUM($C98:$C128) / COUNT($C98:$C128)), 0)</f>
        <v>-0.1626465919901133</v>
      </c>
      <c r="F130" s="138">
        <f ca="1">SUM(F98:F128)</f>
        <v>-325293.18398022663</v>
      </c>
      <c r="G130" s="140">
        <f ca="1">SUM(G98:G128)</f>
        <v>42994892.042495996</v>
      </c>
      <c r="H130" s="79">
        <f ca="1">IFERROR(I130 / (SUM($C98:$C128) / COUNT($C98:$C128)), 0)</f>
        <v>-0.50255397875199903</v>
      </c>
      <c r="I130" s="138">
        <f ca="1">SUM(I98:I128)</f>
        <v>-1005107.957503998</v>
      </c>
      <c r="J130" s="140">
        <f ca="1">SUM(J98:J128)</f>
        <v>42633110.897565551</v>
      </c>
      <c r="K130" s="79">
        <f ca="1">IFERROR(L130 / (SUM($C98:$C128) / COUNT($C98:$C128)), 0)</f>
        <v>-0.68344455121722536</v>
      </c>
      <c r="L130" s="138">
        <f ca="1">SUM(L98:L128)</f>
        <v>-1366889.1024344508</v>
      </c>
      <c r="M130" s="140">
        <f ca="1">SUM(M98:M128)</f>
        <v>43024505.45322486</v>
      </c>
      <c r="N130" s="79">
        <f ca="1">IFERROR(O130 / (SUM($C98:$C128) / COUNT($C98:$C128)), 0)</f>
        <v>-0.48774727338757279</v>
      </c>
      <c r="O130" s="138">
        <f ca="1">SUM(O98:O128)</f>
        <v>-975494.54677514557</v>
      </c>
    </row>
    <row r="132" spans="1:15" ht="16.5" customHeight="1" thickBot="1"/>
    <row r="133" spans="1:15" ht="16.5" customHeight="1" thickBot="1">
      <c r="A133" s="270" t="str">
        <f>TEXT(투자전략!$G$1, "[$-ko-KR]yyyy년 mm월 ") &amp; "전일대비 상승률 Top20 월말결산"</f>
        <v>2021년 06월 전일대비 상승률 Top20 월말결산</v>
      </c>
      <c r="B133" s="271"/>
      <c r="C133" s="271"/>
      <c r="D133" s="271"/>
      <c r="E133" s="271"/>
      <c r="F133" s="271"/>
      <c r="G133" s="271"/>
      <c r="H133" s="271"/>
      <c r="I133" s="271"/>
      <c r="J133" s="271"/>
      <c r="K133" s="271"/>
      <c r="L133" s="271"/>
      <c r="M133" s="271"/>
      <c r="N133" s="271"/>
      <c r="O133" s="272"/>
    </row>
    <row r="134" spans="1:15" ht="16.5" customHeight="1" thickBot="1">
      <c r="A134" s="314" t="s">
        <v>309</v>
      </c>
      <c r="B134" s="291" t="s">
        <v>307</v>
      </c>
      <c r="C134" s="293"/>
      <c r="D134" s="291" t="s">
        <v>299</v>
      </c>
      <c r="E134" s="292"/>
      <c r="F134" s="293"/>
      <c r="G134" s="291" t="s">
        <v>300</v>
      </c>
      <c r="H134" s="292"/>
      <c r="I134" s="293"/>
      <c r="J134" s="291" t="s">
        <v>301</v>
      </c>
      <c r="K134" s="292"/>
      <c r="L134" s="293"/>
      <c r="M134" s="291" t="s">
        <v>302</v>
      </c>
      <c r="N134" s="292"/>
      <c r="O134" s="293"/>
    </row>
    <row r="135" spans="1:15" ht="16.5" customHeight="1" thickBot="1">
      <c r="A135" s="307"/>
      <c r="B135" s="154" t="s">
        <v>297</v>
      </c>
      <c r="C135" s="154" t="s">
        <v>42</v>
      </c>
      <c r="D135" s="121" t="s">
        <v>298</v>
      </c>
      <c r="E135" s="133" t="s">
        <v>40</v>
      </c>
      <c r="F135" s="156" t="s">
        <v>41</v>
      </c>
      <c r="G135" s="121" t="s">
        <v>298</v>
      </c>
      <c r="H135" s="133" t="s">
        <v>40</v>
      </c>
      <c r="I135" s="156" t="s">
        <v>41</v>
      </c>
      <c r="J135" s="121" t="s">
        <v>298</v>
      </c>
      <c r="K135" s="133" t="s">
        <v>40</v>
      </c>
      <c r="L135" s="156" t="s">
        <v>41</v>
      </c>
      <c r="M135" s="121" t="s">
        <v>298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2020776.3802337407</v>
      </c>
      <c r="N152" s="77">
        <f t="shared" ca="1" si="50"/>
        <v>1.0388190116870276E-2</v>
      </c>
      <c r="O152" s="137">
        <f t="shared" ca="1" si="51"/>
        <v>20776.38023374055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>
        <f t="shared" ca="1" si="39"/>
        <v>2000000</v>
      </c>
      <c r="D153" s="139">
        <f t="shared" ca="1" si="40"/>
        <v>1974154.4304069362</v>
      </c>
      <c r="E153" s="77">
        <f t="shared" ca="1" si="41"/>
        <v>-1.2922784796531833E-2</v>
      </c>
      <c r="F153" s="137">
        <f t="shared" ca="1" si="42"/>
        <v>-25845.569593063668</v>
      </c>
      <c r="G153" s="139">
        <f t="shared" ca="1" si="43"/>
        <v>1941209.2725400582</v>
      </c>
      <c r="H153" s="77">
        <f t="shared" ca="1" si="44"/>
        <v>-2.9395363729970814E-2</v>
      </c>
      <c r="I153" s="137">
        <f t="shared" ca="1" si="45"/>
        <v>-58790.727459941612</v>
      </c>
      <c r="J153" s="139">
        <f t="shared" ca="1" si="46"/>
        <v>1940773.7533750087</v>
      </c>
      <c r="K153" s="77">
        <f t="shared" ca="1" si="47"/>
        <v>-2.9613123312495687E-2</v>
      </c>
      <c r="L153" s="137">
        <f t="shared" ca="1" si="48"/>
        <v>-59226.246624991385</v>
      </c>
      <c r="M153" s="139">
        <f t="shared" ca="1" si="49"/>
        <v>1894272.963990754</v>
      </c>
      <c r="N153" s="77">
        <f t="shared" ca="1" si="50"/>
        <v>-5.2863518004622967E-2</v>
      </c>
      <c r="O153" s="137">
        <f t="shared" ca="1" si="51"/>
        <v>-105727.03600924595</v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>
        <f t="shared" ca="1" si="39"/>
        <v>2000000</v>
      </c>
      <c r="D154" s="139">
        <f t="shared" ca="1" si="40"/>
        <v>1941905.5671429078</v>
      </c>
      <c r="E154" s="77">
        <f t="shared" ca="1" si="41"/>
        <v>-2.9047216428546109E-2</v>
      </c>
      <c r="F154" s="137">
        <f t="shared" ca="1" si="42"/>
        <v>-58094.432857092223</v>
      </c>
      <c r="G154" s="139">
        <f t="shared" ca="1" si="43"/>
        <v>1943182.0954672215</v>
      </c>
      <c r="H154" s="77">
        <f t="shared" ca="1" si="44"/>
        <v>-2.8408952266389308E-2</v>
      </c>
      <c r="I154" s="137">
        <f t="shared" ca="1" si="45"/>
        <v>-56817.904532778615</v>
      </c>
      <c r="J154" s="139">
        <f t="shared" ca="1" si="46"/>
        <v>1955844.7259455987</v>
      </c>
      <c r="K154" s="77">
        <f t="shared" ca="1" si="47"/>
        <v>-2.207763702720069E-2</v>
      </c>
      <c r="L154" s="137">
        <f t="shared" ca="1" si="48"/>
        <v>-44155.274054401387</v>
      </c>
      <c r="M154" s="139">
        <f t="shared" ca="1" si="49"/>
        <v>1939037.3850127971</v>
      </c>
      <c r="N154" s="77">
        <f t="shared" ca="1" si="50"/>
        <v>-3.0481307493601506E-2</v>
      </c>
      <c r="O154" s="137">
        <f t="shared" ca="1" si="51"/>
        <v>-60962.614987203022</v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>
        <f t="shared" ca="1" si="39"/>
        <v>2000000</v>
      </c>
      <c r="D155" s="139">
        <f t="shared" ca="1" si="40"/>
        <v>1979393.2077276362</v>
      </c>
      <c r="E155" s="77">
        <f t="shared" ca="1" si="41"/>
        <v>-1.0303396136181881E-2</v>
      </c>
      <c r="F155" s="137">
        <f t="shared" ca="1" si="42"/>
        <v>-20606.79227236376</v>
      </c>
      <c r="G155" s="139">
        <f t="shared" ca="1" si="43"/>
        <v>1925761.0423561553</v>
      </c>
      <c r="H155" s="77">
        <f t="shared" ca="1" si="44"/>
        <v>-3.7119478821922305E-2</v>
      </c>
      <c r="I155" s="137">
        <f t="shared" ca="1" si="45"/>
        <v>-74238.957643844624</v>
      </c>
      <c r="J155" s="139">
        <f t="shared" ca="1" si="46"/>
        <v>1856225.2721994657</v>
      </c>
      <c r="K155" s="77">
        <f t="shared" ca="1" si="47"/>
        <v>-7.1887363900267204E-2</v>
      </c>
      <c r="L155" s="137">
        <f t="shared" ca="1" si="48"/>
        <v>-143774.7278005344</v>
      </c>
      <c r="M155" s="139">
        <f t="shared" ca="1" si="49"/>
        <v>1883156.2752788849</v>
      </c>
      <c r="N155" s="77">
        <f t="shared" ca="1" si="50"/>
        <v>-5.842186236055754E-2</v>
      </c>
      <c r="O155" s="137">
        <f t="shared" ca="1" si="51"/>
        <v>-116843.72472111508</v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>
        <f t="shared" ca="1" si="39"/>
        <v>2000000</v>
      </c>
      <c r="D156" s="139">
        <f t="shared" ca="1" si="40"/>
        <v>1924872.5250716906</v>
      </c>
      <c r="E156" s="77">
        <f t="shared" ca="1" si="41"/>
        <v>-3.7563737464154798E-2</v>
      </c>
      <c r="F156" s="137">
        <f t="shared" ca="1" si="42"/>
        <v>-75127.474928309603</v>
      </c>
      <c r="G156" s="139">
        <f t="shared" ca="1" si="43"/>
        <v>1833733.386120403</v>
      </c>
      <c r="H156" s="77">
        <f t="shared" ca="1" si="44"/>
        <v>-8.3133306939798438E-2</v>
      </c>
      <c r="I156" s="137">
        <f t="shared" ca="1" si="45"/>
        <v>-166266.61387959681</v>
      </c>
      <c r="J156" s="139">
        <f t="shared" ca="1" si="46"/>
        <v>1795640.3887903795</v>
      </c>
      <c r="K156" s="77">
        <f t="shared" ca="1" si="47"/>
        <v>-0.10217980560481019</v>
      </c>
      <c r="L156" s="137">
        <f t="shared" ca="1" si="48"/>
        <v>-204359.61120962034</v>
      </c>
      <c r="M156" s="139">
        <f t="shared" ca="1" si="49"/>
        <v>1818502.2515324445</v>
      </c>
      <c r="N156" s="77">
        <f t="shared" ca="1" si="50"/>
        <v>-9.0748874233777796E-2</v>
      </c>
      <c r="O156" s="137">
        <f t="shared" ca="1" si="51"/>
        <v>-181497.74846755568</v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>
        <f t="shared" ca="1" si="39"/>
        <v>2000000</v>
      </c>
      <c r="D157" s="142">
        <f t="shared" ca="1" si="40"/>
        <v>1817162.8560383273</v>
      </c>
      <c r="E157" s="76">
        <f t="shared" ca="1" si="41"/>
        <v>-9.1418571980836361E-2</v>
      </c>
      <c r="F157" s="141">
        <f t="shared" ca="1" si="42"/>
        <v>-182837.1439616727</v>
      </c>
      <c r="G157" s="142">
        <f t="shared" ca="1" si="43"/>
        <v>1680098.5974971857</v>
      </c>
      <c r="H157" s="76">
        <f t="shared" ca="1" si="44"/>
        <v>-0.15995070125140723</v>
      </c>
      <c r="I157" s="141">
        <f t="shared" ca="1" si="45"/>
        <v>-319901.40250281448</v>
      </c>
      <c r="J157" s="142">
        <f t="shared" ca="1" si="46"/>
        <v>1575020.650321159</v>
      </c>
      <c r="K157" s="76">
        <f t="shared" ca="1" si="47"/>
        <v>-0.21248967483942049</v>
      </c>
      <c r="L157" s="141">
        <f t="shared" ca="1" si="48"/>
        <v>-424979.34967884113</v>
      </c>
      <c r="M157" s="142">
        <f t="shared" ca="1" si="49"/>
        <v>2000000</v>
      </c>
      <c r="N157" s="76">
        <f t="shared" ca="1" si="50"/>
        <v>0</v>
      </c>
      <c r="O157" s="141">
        <f t="shared" ca="1" si="51"/>
        <v>0</v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98" t="s">
        <v>308</v>
      </c>
      <c r="B167" s="300"/>
      <c r="C167" s="132" t="s">
        <v>303</v>
      </c>
      <c r="D167" s="150" t="s">
        <v>304</v>
      </c>
      <c r="E167" s="151" t="s">
        <v>305</v>
      </c>
      <c r="F167" s="152" t="s">
        <v>306</v>
      </c>
      <c r="G167" s="150" t="s">
        <v>304</v>
      </c>
      <c r="H167" s="151" t="s">
        <v>305</v>
      </c>
      <c r="I167" s="152" t="s">
        <v>306</v>
      </c>
      <c r="J167" s="150" t="s">
        <v>304</v>
      </c>
      <c r="K167" s="151" t="s">
        <v>305</v>
      </c>
      <c r="L167" s="152" t="s">
        <v>306</v>
      </c>
      <c r="M167" s="150" t="s">
        <v>304</v>
      </c>
      <c r="N167" s="151" t="s">
        <v>305</v>
      </c>
      <c r="O167" s="152" t="s">
        <v>306</v>
      </c>
    </row>
    <row r="168" spans="1:15" ht="16.5" customHeight="1" thickBot="1">
      <c r="A168" s="291"/>
      <c r="B168" s="293"/>
      <c r="C168" s="136">
        <f ca="1">SUM(C136:C166)</f>
        <v>44000000</v>
      </c>
      <c r="D168" s="140">
        <f ca="1">SUM(D136:D166)</f>
        <v>43900601.088979878</v>
      </c>
      <c r="E168" s="79">
        <f ca="1">IFERROR(F168 / (SUM($C136:$C166) / COUNT($C136:$C166)), 0)</f>
        <v>-4.9699455510059047E-2</v>
      </c>
      <c r="F168" s="138">
        <f ca="1">SUM(F136:F166)</f>
        <v>-99398.911020118088</v>
      </c>
      <c r="G168" s="140">
        <f ca="1">SUM(G136:G166)</f>
        <v>42993094.635355674</v>
      </c>
      <c r="H168" s="79">
        <f ca="1">IFERROR(I168 / (SUM($C136:$C166) / COUNT($C136:$C166)), 0)</f>
        <v>-0.50345268232216078</v>
      </c>
      <c r="I168" s="138">
        <f ca="1">SUM(I136:I166)</f>
        <v>-1006905.3646443216</v>
      </c>
      <c r="J168" s="140">
        <f ca="1">SUM(J136:J166)</f>
        <v>42605978.752781108</v>
      </c>
      <c r="K168" s="79">
        <f ca="1">IFERROR(L168 / (SUM($C136:$C166) / COUNT($C136:$C166)), 0)</f>
        <v>-0.69701062360944055</v>
      </c>
      <c r="L168" s="138">
        <f ca="1">SUM(L136:L166)</f>
        <v>-1394021.247218881</v>
      </c>
      <c r="M168" s="140">
        <f ca="1">SUM(M136:M166)</f>
        <v>42964251.280509256</v>
      </c>
      <c r="N168" s="79">
        <f ca="1">IFERROR(O168 / (SUM($C136:$C166) / COUNT($C136:$C166)), 0)</f>
        <v>-0.51787435974536966</v>
      </c>
      <c r="O168" s="138">
        <f ca="1">SUM(O136:O166)</f>
        <v>-1035748.7194907393</v>
      </c>
    </row>
    <row r="170" spans="1:15" ht="16.5" customHeight="1" thickBot="1"/>
    <row r="171" spans="1:15" ht="16.5" customHeight="1" thickBot="1">
      <c r="A171" s="270" t="str">
        <f>TEXT(투자전략!$G$1, "[$-ko-KR]yyyy년 mm월 ") &amp; "[엽전코인] 전일대비 상승률 Bottom20 월말결산"</f>
        <v>2021년 06월 [엽전코인] 전일대비 상승률 Bottom20 월말결산</v>
      </c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2"/>
    </row>
    <row r="172" spans="1:15" ht="16.5" customHeight="1" thickBot="1">
      <c r="A172" s="314" t="s">
        <v>309</v>
      </c>
      <c r="B172" s="291" t="s">
        <v>307</v>
      </c>
      <c r="C172" s="293"/>
      <c r="D172" s="291" t="s">
        <v>299</v>
      </c>
      <c r="E172" s="292"/>
      <c r="F172" s="293"/>
      <c r="G172" s="291" t="s">
        <v>300</v>
      </c>
      <c r="H172" s="292"/>
      <c r="I172" s="293"/>
      <c r="J172" s="291" t="s">
        <v>301</v>
      </c>
      <c r="K172" s="292"/>
      <c r="L172" s="293"/>
      <c r="M172" s="291" t="s">
        <v>302</v>
      </c>
      <c r="N172" s="292"/>
      <c r="O172" s="293"/>
    </row>
    <row r="173" spans="1:15" ht="16.5" customHeight="1" thickBot="1">
      <c r="A173" s="307"/>
      <c r="B173" s="154" t="s">
        <v>297</v>
      </c>
      <c r="C173" s="154" t="s">
        <v>42</v>
      </c>
      <c r="D173" s="121" t="s">
        <v>298</v>
      </c>
      <c r="E173" s="133" t="s">
        <v>40</v>
      </c>
      <c r="F173" s="156" t="s">
        <v>41</v>
      </c>
      <c r="G173" s="121" t="s">
        <v>298</v>
      </c>
      <c r="H173" s="133" t="s">
        <v>40</v>
      </c>
      <c r="I173" s="156" t="s">
        <v>41</v>
      </c>
      <c r="J173" s="121" t="s">
        <v>298</v>
      </c>
      <c r="K173" s="133" t="s">
        <v>40</v>
      </c>
      <c r="L173" s="156" t="s">
        <v>41</v>
      </c>
      <c r="M173" s="121" t="s">
        <v>298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1868459.5620635161</v>
      </c>
      <c r="N190" s="77">
        <f t="shared" ca="1" si="63"/>
        <v>-6.577021896824202E-2</v>
      </c>
      <c r="O190" s="137">
        <f t="shared" ca="1" si="64"/>
        <v>-131540.43793648406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>
        <f t="shared" ca="1" si="52"/>
        <v>2000000</v>
      </c>
      <c r="D191" s="139">
        <f t="shared" ca="1" si="53"/>
        <v>1800919.0995019926</v>
      </c>
      <c r="E191" s="77">
        <f t="shared" ca="1" si="54"/>
        <v>-9.9540450249003751E-2</v>
      </c>
      <c r="F191" s="137">
        <f t="shared" ca="1" si="55"/>
        <v>-159264.72039840603</v>
      </c>
      <c r="G191" s="139">
        <f t="shared" ca="1" si="56"/>
        <v>1796117.0850150043</v>
      </c>
      <c r="H191" s="77">
        <f t="shared" ca="1" si="57"/>
        <v>-0.10194145749249788</v>
      </c>
      <c r="I191" s="137">
        <f t="shared" ca="1" si="58"/>
        <v>-163106.33198799659</v>
      </c>
      <c r="J191" s="139">
        <f t="shared" ca="1" si="59"/>
        <v>1762852.7563359183</v>
      </c>
      <c r="K191" s="77">
        <f t="shared" ca="1" si="60"/>
        <v>-0.11857362183204083</v>
      </c>
      <c r="L191" s="137">
        <f t="shared" ca="1" si="61"/>
        <v>-189717.79493126535</v>
      </c>
      <c r="M191" s="139">
        <f t="shared" ca="1" si="62"/>
        <v>1737098.2876239324</v>
      </c>
      <c r="N191" s="77">
        <f t="shared" ca="1" si="63"/>
        <v>-0.13145085618803393</v>
      </c>
      <c r="O191" s="137">
        <f t="shared" ca="1" si="64"/>
        <v>-210321.36990085428</v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>
        <f t="shared" ca="1" si="52"/>
        <v>2000000</v>
      </c>
      <c r="D192" s="139">
        <f t="shared" ca="1" si="53"/>
        <v>2014795.9219954177</v>
      </c>
      <c r="E192" s="77">
        <f t="shared" ca="1" si="54"/>
        <v>7.3979609977087952E-3</v>
      </c>
      <c r="F192" s="137">
        <f t="shared" ca="1" si="55"/>
        <v>14795.921995417601</v>
      </c>
      <c r="G192" s="139">
        <f t="shared" ca="1" si="56"/>
        <v>2036123.8973510244</v>
      </c>
      <c r="H192" s="77">
        <f t="shared" ca="1" si="57"/>
        <v>1.8061948675512342E-2</v>
      </c>
      <c r="I192" s="137">
        <f t="shared" ca="1" si="58"/>
        <v>36123.897351024687</v>
      </c>
      <c r="J192" s="139">
        <f t="shared" ca="1" si="59"/>
        <v>2028192.6607270746</v>
      </c>
      <c r="K192" s="77">
        <f t="shared" ca="1" si="60"/>
        <v>1.4096330363537279E-2</v>
      </c>
      <c r="L192" s="137">
        <f t="shared" ca="1" si="61"/>
        <v>28192.660727074566</v>
      </c>
      <c r="M192" s="139">
        <f t="shared" ca="1" si="62"/>
        <v>2002231.4400257492</v>
      </c>
      <c r="N192" s="77">
        <f t="shared" ca="1" si="63"/>
        <v>1.1157200128745625E-3</v>
      </c>
      <c r="O192" s="137">
        <f t="shared" ca="1" si="64"/>
        <v>2231.440025749127</v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>
        <f t="shared" ca="1" si="52"/>
        <v>2000000</v>
      </c>
      <c r="D193" s="139">
        <f t="shared" ca="1" si="53"/>
        <v>2037335.9338020124</v>
      </c>
      <c r="E193" s="77">
        <f t="shared" ca="1" si="54"/>
        <v>1.8667966901006177E-2</v>
      </c>
      <c r="F193" s="137">
        <f t="shared" ca="1" si="55"/>
        <v>37335.933802012361</v>
      </c>
      <c r="G193" s="139">
        <f t="shared" ca="1" si="56"/>
        <v>1982035.1762105837</v>
      </c>
      <c r="H193" s="77">
        <f t="shared" ca="1" si="57"/>
        <v>-8.9824118947081366E-3</v>
      </c>
      <c r="I193" s="137">
        <f t="shared" ca="1" si="58"/>
        <v>-17964.823789416274</v>
      </c>
      <c r="J193" s="139">
        <f t="shared" ca="1" si="59"/>
        <v>1847177.2112035868</v>
      </c>
      <c r="K193" s="77">
        <f t="shared" ca="1" si="60"/>
        <v>-7.6411394398206656E-2</v>
      </c>
      <c r="L193" s="137">
        <f t="shared" ca="1" si="61"/>
        <v>-152822.78879641331</v>
      </c>
      <c r="M193" s="139">
        <f t="shared" ca="1" si="62"/>
        <v>1862430.5530694383</v>
      </c>
      <c r="N193" s="77">
        <f t="shared" ca="1" si="63"/>
        <v>-6.878472346528082E-2</v>
      </c>
      <c r="O193" s="137">
        <f t="shared" ca="1" si="64"/>
        <v>-137569.44693056162</v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>
        <f t="shared" ca="1" si="52"/>
        <v>2000000</v>
      </c>
      <c r="D194" s="139">
        <f t="shared" ca="1" si="53"/>
        <v>1956497.1565809236</v>
      </c>
      <c r="E194" s="77">
        <f t="shared" ca="1" si="54"/>
        <v>-2.175142170953831E-2</v>
      </c>
      <c r="F194" s="137">
        <f t="shared" ca="1" si="55"/>
        <v>-43502.84341907662</v>
      </c>
      <c r="G194" s="139">
        <f t="shared" ca="1" si="56"/>
        <v>1838592.4926438688</v>
      </c>
      <c r="H194" s="77">
        <f t="shared" ca="1" si="57"/>
        <v>-8.0703753678065565E-2</v>
      </c>
      <c r="I194" s="137">
        <f t="shared" ca="1" si="58"/>
        <v>-161407.5073561311</v>
      </c>
      <c r="J194" s="139">
        <f t="shared" ca="1" si="59"/>
        <v>1725708.1954879786</v>
      </c>
      <c r="K194" s="77">
        <f t="shared" ca="1" si="60"/>
        <v>-0.1371459022560107</v>
      </c>
      <c r="L194" s="137">
        <f t="shared" ca="1" si="61"/>
        <v>-274291.80451202142</v>
      </c>
      <c r="M194" s="139">
        <f t="shared" ca="1" si="62"/>
        <v>1759754.9292741367</v>
      </c>
      <c r="N194" s="77">
        <f t="shared" ca="1" si="63"/>
        <v>-0.12012253536293176</v>
      </c>
      <c r="O194" s="137">
        <f t="shared" ca="1" si="64"/>
        <v>-240245.07072586351</v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>
        <f t="shared" ca="1" si="52"/>
        <v>2000000</v>
      </c>
      <c r="D195" s="142">
        <f t="shared" ca="1" si="53"/>
        <v>1669213.5161881596</v>
      </c>
      <c r="E195" s="76">
        <f t="shared" ca="1" si="54"/>
        <v>-0.16539324190592022</v>
      </c>
      <c r="F195" s="141">
        <f t="shared" ca="1" si="55"/>
        <v>-330786.48381184047</v>
      </c>
      <c r="G195" s="142">
        <f t="shared" ca="1" si="56"/>
        <v>1491074.4199763092</v>
      </c>
      <c r="H195" s="76">
        <f t="shared" ca="1" si="57"/>
        <v>-0.25446279001184546</v>
      </c>
      <c r="I195" s="141">
        <f t="shared" ca="1" si="58"/>
        <v>-508925.58002369088</v>
      </c>
      <c r="J195" s="142">
        <f t="shared" ca="1" si="59"/>
        <v>1371841.0078869907</v>
      </c>
      <c r="K195" s="76">
        <f t="shared" ca="1" si="60"/>
        <v>-0.31407949605650465</v>
      </c>
      <c r="L195" s="141">
        <f t="shared" ca="1" si="61"/>
        <v>-628158.99211300921</v>
      </c>
      <c r="M195" s="142">
        <f t="shared" ca="1" si="62"/>
        <v>2000000</v>
      </c>
      <c r="N195" s="76">
        <f t="shared" ca="1" si="63"/>
        <v>0</v>
      </c>
      <c r="O195" s="141">
        <f t="shared" ca="1" si="64"/>
        <v>0</v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98" t="s">
        <v>308</v>
      </c>
      <c r="B205" s="300"/>
      <c r="C205" s="132" t="s">
        <v>303</v>
      </c>
      <c r="D205" s="150" t="s">
        <v>304</v>
      </c>
      <c r="E205" s="151" t="s">
        <v>305</v>
      </c>
      <c r="F205" s="152" t="s">
        <v>306</v>
      </c>
      <c r="G205" s="150" t="s">
        <v>304</v>
      </c>
      <c r="H205" s="151" t="s">
        <v>305</v>
      </c>
      <c r="I205" s="152" t="s">
        <v>306</v>
      </c>
      <c r="J205" s="150" t="s">
        <v>304</v>
      </c>
      <c r="K205" s="151" t="s">
        <v>305</v>
      </c>
      <c r="L205" s="152" t="s">
        <v>306</v>
      </c>
      <c r="M205" s="150" t="s">
        <v>304</v>
      </c>
      <c r="N205" s="151" t="s">
        <v>305</v>
      </c>
      <c r="O205" s="152" t="s">
        <v>306</v>
      </c>
    </row>
    <row r="206" spans="1:15" ht="16.5" customHeight="1" thickBot="1">
      <c r="A206" s="291"/>
      <c r="B206" s="293"/>
      <c r="C206" s="136">
        <f ca="1">SUM(C174:C204)</f>
        <v>44000000</v>
      </c>
      <c r="D206" s="140">
        <f ca="1">SUM(D174:D204)</f>
        <v>43581326.02106066</v>
      </c>
      <c r="E206" s="79">
        <f ca="1">IFERROR(F206 / (SUM($C174:$C204) / COUNT($C174:$C204)), 0)</f>
        <v>-0.18942889941986665</v>
      </c>
      <c r="F206" s="138">
        <f ca="1">SUM(F174:F204)</f>
        <v>-378857.7988397333</v>
      </c>
      <c r="G206" s="140">
        <f ca="1">SUM(G174:G204)</f>
        <v>43014607.838356555</v>
      </c>
      <c r="H206" s="79">
        <f ca="1">IFERROR(I206 / (SUM($C174:$C204) / COUNT($C174:$C204)), 0)</f>
        <v>-0.47230778932322598</v>
      </c>
      <c r="I206" s="138">
        <f ca="1">SUM(I174:I204)</f>
        <v>-944615.57864645193</v>
      </c>
      <c r="J206" s="140">
        <f ca="1">SUM(J174:J204)</f>
        <v>42290885.270682603</v>
      </c>
      <c r="K206" s="79">
        <f ca="1">IFERROR(L206 / (SUM($C174:$C204) / COUNT($C174:$C204)), 0)</f>
        <v>-0.83084264029229271</v>
      </c>
      <c r="L206" s="138">
        <f ca="1">SUM(L174:L204)</f>
        <v>-1661685.2805845854</v>
      </c>
      <c r="M206" s="140">
        <f ca="1">SUM(M174:M204)</f>
        <v>42652439.835527606</v>
      </c>
      <c r="N206" s="79">
        <f ca="1">IFERROR(O206 / (SUM($C174:$C204) / COUNT($C174:$C204)), 0)</f>
        <v>-0.64748991099858355</v>
      </c>
      <c r="O206" s="138">
        <f ca="1">SUM(O174:O204)</f>
        <v>-1294979.8219971671</v>
      </c>
    </row>
    <row r="208" spans="1:15" ht="16.5" customHeight="1" thickBot="1"/>
    <row r="209" spans="1:15" ht="16.5" customHeight="1" thickBot="1">
      <c r="A209" s="270" t="str">
        <f>TEXT(투자전략!$G$1, "[$-ko-KR]yyyy년 mm월 ") &amp; "[동전코인] 전일대비 상승률 Bottom20 월말결산"</f>
        <v>2021년 06월 [동전코인] 전일대비 상승률 Bottom20 월말결산</v>
      </c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2"/>
    </row>
    <row r="210" spans="1:15" ht="16.5" customHeight="1" thickBot="1">
      <c r="A210" s="314" t="s">
        <v>309</v>
      </c>
      <c r="B210" s="291" t="s">
        <v>307</v>
      </c>
      <c r="C210" s="293"/>
      <c r="D210" s="291" t="s">
        <v>299</v>
      </c>
      <c r="E210" s="292"/>
      <c r="F210" s="293"/>
      <c r="G210" s="291" t="s">
        <v>300</v>
      </c>
      <c r="H210" s="292"/>
      <c r="I210" s="293"/>
      <c r="J210" s="291" t="s">
        <v>301</v>
      </c>
      <c r="K210" s="292"/>
      <c r="L210" s="293"/>
      <c r="M210" s="291" t="s">
        <v>302</v>
      </c>
      <c r="N210" s="292"/>
      <c r="O210" s="293"/>
    </row>
    <row r="211" spans="1:15" ht="16.5" customHeight="1" thickBot="1">
      <c r="A211" s="307"/>
      <c r="B211" s="154" t="s">
        <v>297</v>
      </c>
      <c r="C211" s="154" t="s">
        <v>42</v>
      </c>
      <c r="D211" s="121" t="s">
        <v>298</v>
      </c>
      <c r="E211" s="133" t="s">
        <v>40</v>
      </c>
      <c r="F211" s="156" t="s">
        <v>41</v>
      </c>
      <c r="G211" s="121" t="s">
        <v>298</v>
      </c>
      <c r="H211" s="133" t="s">
        <v>40</v>
      </c>
      <c r="I211" s="156" t="s">
        <v>41</v>
      </c>
      <c r="J211" s="121" t="s">
        <v>298</v>
      </c>
      <c r="K211" s="133" t="s">
        <v>40</v>
      </c>
      <c r="L211" s="156" t="s">
        <v>41</v>
      </c>
      <c r="M211" s="121" t="s">
        <v>298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1975333.6451428968</v>
      </c>
      <c r="N228" s="77">
        <f t="shared" ca="1" si="76"/>
        <v>-1.2333177428551566E-2</v>
      </c>
      <c r="O228" s="137">
        <f t="shared" ca="1" si="77"/>
        <v>-24666.354857103135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>
        <f t="shared" ca="1" si="65"/>
        <v>2000000</v>
      </c>
      <c r="D229" s="139">
        <f t="shared" ca="1" si="66"/>
        <v>1926447.8049927142</v>
      </c>
      <c r="E229" s="77">
        <f t="shared" ca="1" si="67"/>
        <v>-3.6776097503642871E-2</v>
      </c>
      <c r="F229" s="137">
        <f t="shared" ca="1" si="68"/>
        <v>-69874.585256921448</v>
      </c>
      <c r="G229" s="139">
        <f t="shared" ca="1" si="69"/>
        <v>1896489.6654611542</v>
      </c>
      <c r="H229" s="77">
        <f t="shared" ca="1" si="70"/>
        <v>-5.1755167269422905E-2</v>
      </c>
      <c r="I229" s="137">
        <f t="shared" ca="1" si="71"/>
        <v>-98334.817811903544</v>
      </c>
      <c r="J229" s="139">
        <f t="shared" ca="1" si="72"/>
        <v>1900446.6839961396</v>
      </c>
      <c r="K229" s="77">
        <f t="shared" ca="1" si="73"/>
        <v>-4.9776658001930221E-2</v>
      </c>
      <c r="L229" s="137">
        <f t="shared" ca="1" si="74"/>
        <v>-94575.65020366745</v>
      </c>
      <c r="M229" s="139">
        <f t="shared" ca="1" si="75"/>
        <v>1859544.041879789</v>
      </c>
      <c r="N229" s="77">
        <f t="shared" ca="1" si="76"/>
        <v>-7.0227979060105444E-2</v>
      </c>
      <c r="O229" s="137">
        <f t="shared" ca="1" si="77"/>
        <v>-133433.16021420032</v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>
        <f t="shared" ca="1" si="65"/>
        <v>2000000</v>
      </c>
      <c r="D230" s="139">
        <f t="shared" ca="1" si="66"/>
        <v>2044709.6500056996</v>
      </c>
      <c r="E230" s="77">
        <f t="shared" ca="1" si="67"/>
        <v>2.235482500284975E-2</v>
      </c>
      <c r="F230" s="137">
        <f t="shared" ca="1" si="68"/>
        <v>44709.650005699506</v>
      </c>
      <c r="G230" s="139">
        <f t="shared" ca="1" si="69"/>
        <v>2049672.5311761436</v>
      </c>
      <c r="H230" s="77">
        <f t="shared" ca="1" si="70"/>
        <v>2.4836265588071733E-2</v>
      </c>
      <c r="I230" s="137">
        <f t="shared" ca="1" si="71"/>
        <v>49672.531176143464</v>
      </c>
      <c r="J230" s="139">
        <f t="shared" ca="1" si="72"/>
        <v>2048352.0133314729</v>
      </c>
      <c r="K230" s="77">
        <f t="shared" ca="1" si="73"/>
        <v>2.4176006665736466E-2</v>
      </c>
      <c r="L230" s="137">
        <f t="shared" ca="1" si="74"/>
        <v>48352.013331472932</v>
      </c>
      <c r="M230" s="139">
        <f t="shared" ca="1" si="75"/>
        <v>2021131.5081042564</v>
      </c>
      <c r="N230" s="77">
        <f t="shared" ca="1" si="76"/>
        <v>1.0565754052128335E-2</v>
      </c>
      <c r="O230" s="137">
        <f t="shared" ca="1" si="77"/>
        <v>21131.508104256674</v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>
        <f t="shared" ca="1" si="65"/>
        <v>2000000</v>
      </c>
      <c r="D231" s="139">
        <f t="shared" ca="1" si="66"/>
        <v>1976487.7651092154</v>
      </c>
      <c r="E231" s="77">
        <f t="shared" ca="1" si="67"/>
        <v>-1.1756117445392268E-2</v>
      </c>
      <c r="F231" s="137">
        <f t="shared" ca="1" si="68"/>
        <v>-23512.234890784541</v>
      </c>
      <c r="G231" s="139">
        <f t="shared" ca="1" si="69"/>
        <v>1940309.3561941399</v>
      </c>
      <c r="H231" s="77">
        <f t="shared" ca="1" si="70"/>
        <v>-2.984532190293001E-2</v>
      </c>
      <c r="I231" s="137">
        <f t="shared" ca="1" si="71"/>
        <v>-59690.643805860018</v>
      </c>
      <c r="J231" s="139">
        <f t="shared" ca="1" si="72"/>
        <v>1836668.426567456</v>
      </c>
      <c r="K231" s="77">
        <f t="shared" ca="1" si="73"/>
        <v>-8.1665786716272046E-2</v>
      </c>
      <c r="L231" s="137">
        <f t="shared" ca="1" si="74"/>
        <v>-163331.57343254407</v>
      </c>
      <c r="M231" s="139">
        <f t="shared" ca="1" si="75"/>
        <v>1851061.3395854367</v>
      </c>
      <c r="N231" s="77">
        <f t="shared" ca="1" si="76"/>
        <v>-7.4469330207281595E-2</v>
      </c>
      <c r="O231" s="137">
        <f t="shared" ca="1" si="77"/>
        <v>-148938.66041456314</v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>
        <f t="shared" ca="1" si="65"/>
        <v>2000000</v>
      </c>
      <c r="D232" s="139">
        <f t="shared" ca="1" si="66"/>
        <v>1914503.9645211555</v>
      </c>
      <c r="E232" s="77">
        <f t="shared" ca="1" si="67"/>
        <v>-4.2748017739422252E-2</v>
      </c>
      <c r="F232" s="137">
        <f t="shared" ca="1" si="68"/>
        <v>-85496.035478844497</v>
      </c>
      <c r="G232" s="139">
        <f t="shared" ca="1" si="69"/>
        <v>1811025.1460058116</v>
      </c>
      <c r="H232" s="77">
        <f t="shared" ca="1" si="70"/>
        <v>-9.4487426997094184E-2</v>
      </c>
      <c r="I232" s="137">
        <f t="shared" ca="1" si="71"/>
        <v>-188974.85399418836</v>
      </c>
      <c r="J232" s="139">
        <f t="shared" ca="1" si="72"/>
        <v>1749221.8825406583</v>
      </c>
      <c r="K232" s="77">
        <f t="shared" ca="1" si="73"/>
        <v>-0.12538905872967093</v>
      </c>
      <c r="L232" s="137">
        <f t="shared" ca="1" si="74"/>
        <v>-250778.11745934188</v>
      </c>
      <c r="M232" s="139">
        <f t="shared" ca="1" si="75"/>
        <v>1778897.1903667357</v>
      </c>
      <c r="N232" s="77">
        <f t="shared" ca="1" si="76"/>
        <v>-0.11055140481663217</v>
      </c>
      <c r="O232" s="137">
        <f t="shared" ca="1" si="77"/>
        <v>-221102.80963326438</v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>
        <f t="shared" ca="1" si="65"/>
        <v>2000000</v>
      </c>
      <c r="D233" s="142">
        <f t="shared" ca="1" si="66"/>
        <v>1740930.9474436464</v>
      </c>
      <c r="E233" s="76">
        <f t="shared" ca="1" si="67"/>
        <v>-0.12953452627817685</v>
      </c>
      <c r="F233" s="141">
        <f t="shared" ca="1" si="68"/>
        <v>-259069.05255635377</v>
      </c>
      <c r="G233" s="142">
        <f t="shared" ca="1" si="69"/>
        <v>1558647.9117011186</v>
      </c>
      <c r="H233" s="76">
        <f t="shared" ca="1" si="70"/>
        <v>-0.22067604414944078</v>
      </c>
      <c r="I233" s="141">
        <f t="shared" ca="1" si="71"/>
        <v>-441352.08829888154</v>
      </c>
      <c r="J233" s="142">
        <f t="shared" ca="1" si="72"/>
        <v>1455762.89697272</v>
      </c>
      <c r="K233" s="76">
        <f t="shared" ca="1" si="73"/>
        <v>-0.27211855151363989</v>
      </c>
      <c r="L233" s="141">
        <f t="shared" ca="1" si="74"/>
        <v>-544237.10302727995</v>
      </c>
      <c r="M233" s="142">
        <f t="shared" ca="1" si="75"/>
        <v>2000000</v>
      </c>
      <c r="N233" s="76">
        <f t="shared" ca="1" si="76"/>
        <v>0</v>
      </c>
      <c r="O233" s="141">
        <f t="shared" ca="1" si="77"/>
        <v>0</v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98" t="s">
        <v>308</v>
      </c>
      <c r="B243" s="300"/>
      <c r="C243" s="132" t="s">
        <v>303</v>
      </c>
      <c r="D243" s="150" t="s">
        <v>304</v>
      </c>
      <c r="E243" s="151" t="s">
        <v>305</v>
      </c>
      <c r="F243" s="152" t="s">
        <v>306</v>
      </c>
      <c r="G243" s="150" t="s">
        <v>304</v>
      </c>
      <c r="H243" s="151" t="s">
        <v>305</v>
      </c>
      <c r="I243" s="152" t="s">
        <v>306</v>
      </c>
      <c r="J243" s="150" t="s">
        <v>304</v>
      </c>
      <c r="K243" s="151" t="s">
        <v>305</v>
      </c>
      <c r="L243" s="152" t="s">
        <v>306</v>
      </c>
      <c r="M243" s="150" t="s">
        <v>304</v>
      </c>
      <c r="N243" s="151" t="s">
        <v>305</v>
      </c>
      <c r="O243" s="152" t="s">
        <v>306</v>
      </c>
    </row>
    <row r="244" spans="1:15" ht="16.5" customHeight="1" thickBot="1">
      <c r="A244" s="291"/>
      <c r="B244" s="293"/>
      <c r="C244" s="136">
        <f ca="1">SUM(C212:C242)</f>
        <v>44000000</v>
      </c>
      <c r="D244" s="140">
        <f ca="1">SUM(D212:D242)</f>
        <v>43527971.964930534</v>
      </c>
      <c r="E244" s="79">
        <f ca="1">IFERROR(F244 / (SUM($C212:$C242) / COUNT($C212:$C242)), 0)</f>
        <v>-0.23417521265954949</v>
      </c>
      <c r="F244" s="138">
        <f ca="1">SUM(F212:F242)</f>
        <v>-468350.42531909898</v>
      </c>
      <c r="G244" s="140">
        <f ca="1">SUM(G212:G242)</f>
        <v>43201723.877588741</v>
      </c>
      <c r="H244" s="79">
        <f ca="1">IFERROR(I244 / (SUM($C212:$C242) / COUNT($C212:$C242)), 0)</f>
        <v>-0.3965503028421557</v>
      </c>
      <c r="I244" s="138">
        <f ca="1">SUM(I212:I242)</f>
        <v>-793100.60568431136</v>
      </c>
      <c r="J244" s="140">
        <f ca="1">SUM(J212:J242)</f>
        <v>42769581.730912752</v>
      </c>
      <c r="K244" s="79">
        <f ca="1">IFERROR(L244 / (SUM($C212:$C242) / COUNT($C212:$C242)), 0)</f>
        <v>-0.61272030164353308</v>
      </c>
      <c r="L244" s="138">
        <f ca="1">SUM(L212:L242)</f>
        <v>-1225440.6032870661</v>
      </c>
      <c r="M244" s="140">
        <f ca="1">SUM(M212:M242)</f>
        <v>43155039.100884341</v>
      </c>
      <c r="N244" s="79">
        <f ca="1">IFERROR(O244 / (SUM($C212:$C242) / COUNT($C212:$C242)), 0)</f>
        <v>-0.41896905060482853</v>
      </c>
      <c r="O244" s="138">
        <f ca="1">SUM(O212:O242)</f>
        <v>-837938.10120965703</v>
      </c>
    </row>
    <row r="246" spans="1:15" ht="16.5" customHeight="1" thickBot="1"/>
    <row r="247" spans="1:15" ht="16.5" customHeight="1" thickBot="1">
      <c r="A247" s="270" t="str">
        <f>TEXT(투자전략!$G$1, "[$-ko-KR]yyyy년 mm월 ") &amp; "전일대비 상승률 Bottom20 월말결산"</f>
        <v>2021년 06월 전일대비 상승률 Bottom20 월말결산</v>
      </c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2"/>
    </row>
    <row r="248" spans="1:15" ht="16.5" customHeight="1" thickBot="1">
      <c r="A248" s="314" t="s">
        <v>309</v>
      </c>
      <c r="B248" s="291" t="s">
        <v>307</v>
      </c>
      <c r="C248" s="293"/>
      <c r="D248" s="291" t="s">
        <v>299</v>
      </c>
      <c r="E248" s="292"/>
      <c r="F248" s="293"/>
      <c r="G248" s="291" t="s">
        <v>300</v>
      </c>
      <c r="H248" s="292"/>
      <c r="I248" s="293"/>
      <c r="J248" s="291" t="s">
        <v>301</v>
      </c>
      <c r="K248" s="292"/>
      <c r="L248" s="293"/>
      <c r="M248" s="291" t="s">
        <v>302</v>
      </c>
      <c r="N248" s="292"/>
      <c r="O248" s="293"/>
    </row>
    <row r="249" spans="1:15" ht="16.5" customHeight="1" thickBot="1">
      <c r="A249" s="307"/>
      <c r="B249" s="154" t="s">
        <v>297</v>
      </c>
      <c r="C249" s="154" t="s">
        <v>42</v>
      </c>
      <c r="D249" s="121" t="s">
        <v>298</v>
      </c>
      <c r="E249" s="133" t="s">
        <v>40</v>
      </c>
      <c r="F249" s="156" t="s">
        <v>41</v>
      </c>
      <c r="G249" s="121" t="s">
        <v>298</v>
      </c>
      <c r="H249" s="133" t="s">
        <v>40</v>
      </c>
      <c r="I249" s="156" t="s">
        <v>41</v>
      </c>
      <c r="J249" s="121" t="s">
        <v>298</v>
      </c>
      <c r="K249" s="133" t="s">
        <v>40</v>
      </c>
      <c r="L249" s="156" t="s">
        <v>41</v>
      </c>
      <c r="M249" s="121" t="s">
        <v>298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1851329.5587028724</v>
      </c>
      <c r="N266" s="77">
        <f t="shared" ca="1" si="89"/>
        <v>-7.4335220648563766E-2</v>
      </c>
      <c r="O266" s="137">
        <f t="shared" ca="1" si="90"/>
        <v>-148670.44129712752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>
        <f t="shared" ca="1" si="78"/>
        <v>2000000</v>
      </c>
      <c r="D267" s="139">
        <f t="shared" ca="1" si="79"/>
        <v>1799545.8307491408</v>
      </c>
      <c r="E267" s="77">
        <f t="shared" ca="1" si="80"/>
        <v>-0.10022708462542956</v>
      </c>
      <c r="F267" s="137">
        <f t="shared" ca="1" si="81"/>
        <v>-150340.62693814436</v>
      </c>
      <c r="G267" s="139">
        <f t="shared" ca="1" si="82"/>
        <v>1777727.4771424499</v>
      </c>
      <c r="H267" s="77">
        <f t="shared" ca="1" si="83"/>
        <v>-0.1111362614287751</v>
      </c>
      <c r="I267" s="137">
        <f t="shared" ca="1" si="84"/>
        <v>-166704.39214316267</v>
      </c>
      <c r="J267" s="139">
        <f t="shared" ca="1" si="85"/>
        <v>1734496.1441519775</v>
      </c>
      <c r="K267" s="77">
        <f t="shared" ca="1" si="86"/>
        <v>-0.1327519279240113</v>
      </c>
      <c r="L267" s="137">
        <f t="shared" ca="1" si="87"/>
        <v>-199127.89188601699</v>
      </c>
      <c r="M267" s="139">
        <f t="shared" ca="1" si="88"/>
        <v>1713478.2460326138</v>
      </c>
      <c r="N267" s="77">
        <f t="shared" ca="1" si="89"/>
        <v>-0.14326087698369308</v>
      </c>
      <c r="O267" s="137">
        <f t="shared" ca="1" si="90"/>
        <v>-214891.31547553962</v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>
        <f t="shared" ca="1" si="78"/>
        <v>2000000</v>
      </c>
      <c r="D268" s="139">
        <f t="shared" ca="1" si="79"/>
        <v>2146825.6106552654</v>
      </c>
      <c r="E268" s="77">
        <f t="shared" ca="1" si="80"/>
        <v>7.3412805327632516E-2</v>
      </c>
      <c r="F268" s="137">
        <f t="shared" ca="1" si="81"/>
        <v>146825.61065526505</v>
      </c>
      <c r="G268" s="139">
        <f t="shared" ca="1" si="82"/>
        <v>2159006.1398961623</v>
      </c>
      <c r="H268" s="77">
        <f t="shared" ca="1" si="83"/>
        <v>7.9503069948081179E-2</v>
      </c>
      <c r="I268" s="137">
        <f t="shared" ca="1" si="84"/>
        <v>159006.13989616235</v>
      </c>
      <c r="J268" s="139">
        <f t="shared" ca="1" si="85"/>
        <v>2129294.279128579</v>
      </c>
      <c r="K268" s="77">
        <f t="shared" ca="1" si="86"/>
        <v>6.4647139564289496E-2</v>
      </c>
      <c r="L268" s="137">
        <f t="shared" ca="1" si="87"/>
        <v>129294.27912857899</v>
      </c>
      <c r="M268" s="139">
        <f t="shared" ca="1" si="88"/>
        <v>2072512.1802140852</v>
      </c>
      <c r="N268" s="77">
        <f t="shared" ca="1" si="89"/>
        <v>3.6256090107042546E-2</v>
      </c>
      <c r="O268" s="137">
        <f t="shared" ca="1" si="90"/>
        <v>72512.180214085107</v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>
        <f t="shared" ca="1" si="78"/>
        <v>2000000</v>
      </c>
      <c r="D269" s="139">
        <f t="shared" ca="1" si="79"/>
        <v>2001515.0509286986</v>
      </c>
      <c r="E269" s="77">
        <f t="shared" ca="1" si="80"/>
        <v>7.5752546434932168E-4</v>
      </c>
      <c r="F269" s="137">
        <f t="shared" ca="1" si="81"/>
        <v>1515.0509286986435</v>
      </c>
      <c r="G269" s="139">
        <f t="shared" ca="1" si="82"/>
        <v>1966598.7917962212</v>
      </c>
      <c r="H269" s="77">
        <f t="shared" ca="1" si="83"/>
        <v>-1.6700604101889498E-2</v>
      </c>
      <c r="I269" s="137">
        <f t="shared" ca="1" si="84"/>
        <v>-33401.208203779002</v>
      </c>
      <c r="J269" s="139">
        <f t="shared" ca="1" si="85"/>
        <v>1838393.4544395194</v>
      </c>
      <c r="K269" s="77">
        <f t="shared" ca="1" si="86"/>
        <v>-8.0803272780240215E-2</v>
      </c>
      <c r="L269" s="137">
        <f t="shared" ca="1" si="87"/>
        <v>-161606.54556048042</v>
      </c>
      <c r="M269" s="139">
        <f t="shared" ca="1" si="88"/>
        <v>1856196.9946041002</v>
      </c>
      <c r="N269" s="77">
        <f t="shared" ca="1" si="89"/>
        <v>-7.1901502697949982E-2</v>
      </c>
      <c r="O269" s="137">
        <f t="shared" ca="1" si="90"/>
        <v>-143803.00539589996</v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>
        <f t="shared" ca="1" si="78"/>
        <v>2000000</v>
      </c>
      <c r="D270" s="139">
        <f t="shared" ca="1" si="79"/>
        <v>1923389.9713827576</v>
      </c>
      <c r="E270" s="77">
        <f t="shared" ca="1" si="80"/>
        <v>-3.8305014308621252E-2</v>
      </c>
      <c r="F270" s="137">
        <f t="shared" ca="1" si="81"/>
        <v>-76610.028617242511</v>
      </c>
      <c r="G270" s="139">
        <f t="shared" ca="1" si="82"/>
        <v>1796812.0550098782</v>
      </c>
      <c r="H270" s="77">
        <f t="shared" ca="1" si="83"/>
        <v>-0.10159397249506089</v>
      </c>
      <c r="I270" s="137">
        <f t="shared" ca="1" si="84"/>
        <v>-203187.9449901217</v>
      </c>
      <c r="J270" s="139">
        <f t="shared" ca="1" si="85"/>
        <v>1686830.7695434692</v>
      </c>
      <c r="K270" s="77">
        <f t="shared" ca="1" si="86"/>
        <v>-0.15658461522826536</v>
      </c>
      <c r="L270" s="137">
        <f t="shared" ca="1" si="87"/>
        <v>-313169.23045653076</v>
      </c>
      <c r="M270" s="139">
        <f t="shared" ca="1" si="88"/>
        <v>1720099.8672318102</v>
      </c>
      <c r="N270" s="77">
        <f t="shared" ca="1" si="89"/>
        <v>-0.13995006638409496</v>
      </c>
      <c r="O270" s="137">
        <f t="shared" ca="1" si="90"/>
        <v>-279900.13276818994</v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>
        <f t="shared" ca="1" si="78"/>
        <v>2000000</v>
      </c>
      <c r="D271" s="142">
        <f t="shared" ca="1" si="79"/>
        <v>1630181.7864798603</v>
      </c>
      <c r="E271" s="76">
        <f t="shared" ca="1" si="80"/>
        <v>-0.18490910676006991</v>
      </c>
      <c r="F271" s="141">
        <f t="shared" ca="1" si="81"/>
        <v>-369818.21352013992</v>
      </c>
      <c r="G271" s="142">
        <f t="shared" ca="1" si="82"/>
        <v>1447192.7929963958</v>
      </c>
      <c r="H271" s="76">
        <f t="shared" ca="1" si="83"/>
        <v>-0.27640360350180204</v>
      </c>
      <c r="I271" s="141">
        <f t="shared" ca="1" si="84"/>
        <v>-552807.20700360416</v>
      </c>
      <c r="J271" s="142">
        <f t="shared" ca="1" si="85"/>
        <v>1339375.6257092608</v>
      </c>
      <c r="K271" s="76">
        <f t="shared" ca="1" si="86"/>
        <v>-0.33031218714536958</v>
      </c>
      <c r="L271" s="141">
        <f t="shared" ca="1" si="87"/>
        <v>-660624.37429073919</v>
      </c>
      <c r="M271" s="142">
        <f t="shared" ca="1" si="88"/>
        <v>2000000</v>
      </c>
      <c r="N271" s="76">
        <f t="shared" ca="1" si="89"/>
        <v>0</v>
      </c>
      <c r="O271" s="141">
        <f t="shared" ca="1" si="90"/>
        <v>0</v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98" t="s">
        <v>308</v>
      </c>
      <c r="B281" s="300"/>
      <c r="C281" s="132" t="s">
        <v>303</v>
      </c>
      <c r="D281" s="150" t="s">
        <v>304</v>
      </c>
      <c r="E281" s="151" t="s">
        <v>305</v>
      </c>
      <c r="F281" s="152" t="s">
        <v>306</v>
      </c>
      <c r="G281" s="150" t="s">
        <v>304</v>
      </c>
      <c r="H281" s="151" t="s">
        <v>305</v>
      </c>
      <c r="I281" s="152" t="s">
        <v>306</v>
      </c>
      <c r="J281" s="150" t="s">
        <v>304</v>
      </c>
      <c r="K281" s="151" t="s">
        <v>305</v>
      </c>
      <c r="L281" s="152" t="s">
        <v>306</v>
      </c>
      <c r="M281" s="150" t="s">
        <v>304</v>
      </c>
      <c r="N281" s="151" t="s">
        <v>305</v>
      </c>
      <c r="O281" s="152" t="s">
        <v>306</v>
      </c>
    </row>
    <row r="282" spans="1:15" ht="16.5" customHeight="1" thickBot="1">
      <c r="A282" s="291"/>
      <c r="B282" s="293"/>
      <c r="C282" s="136">
        <f ca="1">SUM(C250:C280)</f>
        <v>44000000</v>
      </c>
      <c r="D282" s="140">
        <f ca="1">SUM(D250:D280)</f>
        <v>43155499.413278587</v>
      </c>
      <c r="E282" s="79">
        <f ca="1">IFERROR(F282 / (SUM($C250:$C280) / COUNT($C250:$C280)), 0)</f>
        <v>-0.39719352220434778</v>
      </c>
      <c r="F282" s="138">
        <f ca="1">SUM(F250:F280)</f>
        <v>-794387.04440869554</v>
      </c>
      <c r="G282" s="140">
        <f ca="1">SUM(G250:G280)</f>
        <v>42838373.000857592</v>
      </c>
      <c r="H282" s="79">
        <f ca="1">IFERROR(I282 / (SUM($C250:$C280) / COUNT($C250:$C280)), 0)</f>
        <v>-0.55302943421401529</v>
      </c>
      <c r="I282" s="138">
        <f ca="1">SUM(I250:I280)</f>
        <v>-1106058.8684280305</v>
      </c>
      <c r="J282" s="140">
        <f ca="1">SUM(J250:J280)</f>
        <v>42070132.964665405</v>
      </c>
      <c r="K282" s="79">
        <f ca="1">IFERROR(L282 / (SUM($C250:$C280) / COUNT($C250:$C280)), 0)</f>
        <v>-0.93174553568629415</v>
      </c>
      <c r="L282" s="138">
        <f ca="1">SUM(L250:L280)</f>
        <v>-1863491.0713725884</v>
      </c>
      <c r="M282" s="140">
        <f ca="1">SUM(M250:M280)</f>
        <v>42552875.766042292</v>
      </c>
      <c r="N282" s="79">
        <f ca="1">IFERROR(O282 / (SUM($C250:$C280) / COUNT($C250:$C280)), 0)</f>
        <v>-0.6877468977329334</v>
      </c>
      <c r="O282" s="138">
        <f ca="1">SUM(O250:O280)</f>
        <v>-1375493.7954658668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179" priority="323">
      <formula>$E$54 &gt; 0</formula>
    </cfRule>
    <cfRule type="expression" dxfId="4178" priority="324">
      <formula>$E$54 = 0</formula>
    </cfRule>
    <cfRule type="expression" dxfId="4177" priority="325">
      <formula>$E$54 &lt; 0</formula>
    </cfRule>
  </conditionalFormatting>
  <conditionalFormatting sqref="G20:I21 H54:I54">
    <cfRule type="expression" dxfId="4176" priority="320">
      <formula>$H$54 &gt; 0</formula>
    </cfRule>
    <cfRule type="expression" dxfId="4175" priority="321">
      <formula>$H$54 = 0</formula>
    </cfRule>
    <cfRule type="expression" dxfId="4174" priority="322">
      <formula>$H$54 &lt; 0</formula>
    </cfRule>
  </conditionalFormatting>
  <conditionalFormatting sqref="J20:L21 K54:L54">
    <cfRule type="expression" dxfId="4173" priority="317">
      <formula>$K$54 &gt; 0</formula>
    </cfRule>
    <cfRule type="expression" dxfId="4172" priority="318">
      <formula>$K$54 = 0</formula>
    </cfRule>
    <cfRule type="expression" dxfId="4171" priority="319">
      <formula>$K$54 &lt; 0</formula>
    </cfRule>
  </conditionalFormatting>
  <conditionalFormatting sqref="M20:O21 N54:O54">
    <cfRule type="expression" dxfId="4170" priority="314">
      <formula>$N$54 &gt; 0</formula>
    </cfRule>
    <cfRule type="expression" dxfId="4169" priority="315">
      <formula>$N$54 = 0</formula>
    </cfRule>
    <cfRule type="expression" dxfId="4168" priority="316">
      <formula>$N$54 &lt; 0</formula>
    </cfRule>
  </conditionalFormatting>
  <conditionalFormatting sqref="D22:F52">
    <cfRule type="expression" dxfId="4167" priority="299">
      <formula>AND($E22 &gt; 0, ISNUMBER($E22))</formula>
    </cfRule>
    <cfRule type="expression" dxfId="4166" priority="300">
      <formula>AND($E22 = 0, ISNUMBER($E22))</formula>
    </cfRule>
    <cfRule type="expression" dxfId="4165" priority="301">
      <formula>AND($E22 &lt; 0, ISNUMBER($E22))</formula>
    </cfRule>
  </conditionalFormatting>
  <conditionalFormatting sqref="G22:I52">
    <cfRule type="expression" dxfId="4164" priority="296">
      <formula>AND($H22 &gt; 0, ISNUMBER($H22))</formula>
    </cfRule>
    <cfRule type="expression" dxfId="4163" priority="297">
      <formula>AND($H22 = 0, ISNUMBER($H22))</formula>
    </cfRule>
    <cfRule type="expression" dxfId="4162" priority="298">
      <formula>AND($H22 &lt; 0, ISNUMBER($H22))</formula>
    </cfRule>
  </conditionalFormatting>
  <conditionalFormatting sqref="J22:L52">
    <cfRule type="expression" dxfId="4161" priority="293">
      <formula>AND($K22 &gt; 0, ISNUMBER($K22))</formula>
    </cfRule>
    <cfRule type="expression" dxfId="4160" priority="294">
      <formula>AND($K22 = 0, ISNUMBER($K22))</formula>
    </cfRule>
    <cfRule type="expression" dxfId="4159" priority="295">
      <formula>AND($K22 &lt; 0, ISNUMBER($K22))</formula>
    </cfRule>
  </conditionalFormatting>
  <conditionalFormatting sqref="M22:O52">
    <cfRule type="expression" dxfId="4158" priority="290">
      <formula>AND($N22 &gt; 0, ISNUMBER($N22))</formula>
    </cfRule>
    <cfRule type="expression" dxfId="4157" priority="291">
      <formula>AND($N22 = 0, ISNUMBER($N22))</formula>
    </cfRule>
    <cfRule type="expression" dxfId="4156" priority="292">
      <formula>AND($N22 &lt; 0, ISNUMBER($N22))</formula>
    </cfRule>
  </conditionalFormatting>
  <conditionalFormatting sqref="D58:F59 E92:F92">
    <cfRule type="expression" dxfId="4155" priority="287">
      <formula>$E$92 &gt; 0</formula>
    </cfRule>
    <cfRule type="expression" dxfId="4154" priority="288">
      <formula>$E$92 = 0</formula>
    </cfRule>
    <cfRule type="expression" dxfId="4153" priority="289">
      <formula>$E$92 &lt; 0</formula>
    </cfRule>
  </conditionalFormatting>
  <conditionalFormatting sqref="G58:I59 H92:I92">
    <cfRule type="expression" dxfId="4152" priority="284">
      <formula>$H$92 &gt; 0</formula>
    </cfRule>
    <cfRule type="expression" dxfId="4151" priority="285">
      <formula>$H$92 = 0</formula>
    </cfRule>
    <cfRule type="expression" dxfId="4150" priority="286">
      <formula>$H$92 &lt; 0</formula>
    </cfRule>
  </conditionalFormatting>
  <conditionalFormatting sqref="J58:L59 K92:L92">
    <cfRule type="expression" dxfId="4149" priority="281">
      <formula>$K$92 &gt; 0</formula>
    </cfRule>
    <cfRule type="expression" dxfId="4148" priority="282">
      <formula>$K$92 = 0</formula>
    </cfRule>
    <cfRule type="expression" dxfId="4147" priority="283">
      <formula>$K$92 &lt; 0</formula>
    </cfRule>
  </conditionalFormatting>
  <conditionalFormatting sqref="M58:O59 N92:O92">
    <cfRule type="expression" dxfId="4146" priority="278">
      <formula>$N$92 &gt; 0</formula>
    </cfRule>
    <cfRule type="expression" dxfId="4145" priority="279">
      <formula>$N$92 = 0</formula>
    </cfRule>
    <cfRule type="expression" dxfId="4144" priority="280">
      <formula>$N$92 &lt; 0</formula>
    </cfRule>
  </conditionalFormatting>
  <conditionalFormatting sqref="D60:F90">
    <cfRule type="expression" dxfId="4143" priority="275">
      <formula>AND($E60 &gt; 0, ISNUMBER($E60))</formula>
    </cfRule>
    <cfRule type="expression" dxfId="4142" priority="276">
      <formula>AND($E60 = 0, ISNUMBER($E60))</formula>
    </cfRule>
    <cfRule type="expression" dxfId="4141" priority="277">
      <formula>AND($E60 &lt; 0, ISNUMBER($E60))</formula>
    </cfRule>
  </conditionalFormatting>
  <conditionalFormatting sqref="G60:I90">
    <cfRule type="expression" dxfId="4140" priority="272">
      <formula>AND($H60 &gt; 0, ISNUMBER($H60))</formula>
    </cfRule>
    <cfRule type="expression" dxfId="4139" priority="273">
      <formula>AND($H60 = 0, ISNUMBER($H60))</formula>
    </cfRule>
    <cfRule type="expression" dxfId="4138" priority="274">
      <formula>AND($H60 &lt; 0, ISNUMBER($H60))</formula>
    </cfRule>
  </conditionalFormatting>
  <conditionalFormatting sqref="J60:L90">
    <cfRule type="expression" dxfId="4137" priority="269">
      <formula>AND($K60 &gt; 0, ISNUMBER($K60))</formula>
    </cfRule>
    <cfRule type="expression" dxfId="4136" priority="270">
      <formula>AND($K60 = 0, ISNUMBER($K60))</formula>
    </cfRule>
    <cfRule type="expression" dxfId="4135" priority="271">
      <formula>AND($K60 &lt; 0, ISNUMBER($K60))</formula>
    </cfRule>
  </conditionalFormatting>
  <conditionalFormatting sqref="M60:O90">
    <cfRule type="expression" dxfId="4134" priority="266">
      <formula>AND($N60 &gt; 0, ISNUMBER($N60))</formula>
    </cfRule>
    <cfRule type="expression" dxfId="4133" priority="267">
      <formula>AND($N60 = 0, ISNUMBER($N60))</formula>
    </cfRule>
    <cfRule type="expression" dxfId="4132" priority="268">
      <formula>AND($N60 &lt; 0, ISNUMBER($N60))</formula>
    </cfRule>
  </conditionalFormatting>
  <conditionalFormatting sqref="D96:F97 E130:F130">
    <cfRule type="expression" dxfId="4131" priority="263">
      <formula>$E$130 &gt; 0</formula>
    </cfRule>
    <cfRule type="expression" dxfId="4130" priority="264">
      <formula>$E$130 = 0</formula>
    </cfRule>
    <cfRule type="expression" dxfId="4129" priority="265">
      <formula>$E$130 &lt; 0</formula>
    </cfRule>
  </conditionalFormatting>
  <conditionalFormatting sqref="G96:I97 H130:I130">
    <cfRule type="expression" dxfId="4128" priority="260">
      <formula>$H$130 &gt; 0</formula>
    </cfRule>
    <cfRule type="expression" dxfId="4127" priority="261">
      <formula>$H$130 = 0</formula>
    </cfRule>
    <cfRule type="expression" dxfId="4126" priority="262">
      <formula>$H$130 &lt; 0</formula>
    </cfRule>
  </conditionalFormatting>
  <conditionalFormatting sqref="J96:L97 K130:L130">
    <cfRule type="expression" dxfId="4125" priority="257">
      <formula>$K$130 &gt; 0</formula>
    </cfRule>
    <cfRule type="expression" dxfId="4124" priority="258">
      <formula>$K$130 = 0</formula>
    </cfRule>
    <cfRule type="expression" dxfId="4123" priority="259">
      <formula>$K$130 &lt; 0</formula>
    </cfRule>
  </conditionalFormatting>
  <conditionalFormatting sqref="M96:O97 N130:O130">
    <cfRule type="expression" dxfId="4122" priority="254">
      <formula>$N$130 &gt; 0</formula>
    </cfRule>
    <cfRule type="expression" dxfId="4121" priority="255">
      <formula>$N$130 = 0</formula>
    </cfRule>
    <cfRule type="expression" dxfId="4120" priority="256">
      <formula>$N$130 &lt; 0</formula>
    </cfRule>
  </conditionalFormatting>
  <conditionalFormatting sqref="D98:F128">
    <cfRule type="expression" dxfId="4119" priority="251">
      <formula>AND($E98 &gt; 0, ISNUMBER($E98))</formula>
    </cfRule>
    <cfRule type="expression" dxfId="4118" priority="252">
      <formula>AND($E98 = 0, ISNUMBER($E98))</formula>
    </cfRule>
    <cfRule type="expression" dxfId="4117" priority="253">
      <formula>AND($E98 &lt; 0, ISNUMBER($E98))</formula>
    </cfRule>
  </conditionalFormatting>
  <conditionalFormatting sqref="G98:I128">
    <cfRule type="expression" dxfId="4116" priority="248">
      <formula>AND($H98 &gt; 0, ISNUMBER($H98))</formula>
    </cfRule>
    <cfRule type="expression" dxfId="4115" priority="249">
      <formula>AND($H98 = 0, ISNUMBER($H98))</formula>
    </cfRule>
    <cfRule type="expression" dxfId="4114" priority="250">
      <formula>AND($H98 &lt; 0, ISNUMBER($H98))</formula>
    </cfRule>
  </conditionalFormatting>
  <conditionalFormatting sqref="J98:L128">
    <cfRule type="expression" dxfId="4113" priority="245">
      <formula>AND($K98 &gt; 0, ISNUMBER($K98))</formula>
    </cfRule>
    <cfRule type="expression" dxfId="4112" priority="246">
      <formula>AND($K98 = 0, ISNUMBER($K98))</formula>
    </cfRule>
    <cfRule type="expression" dxfId="4111" priority="247">
      <formula>AND($K98 &lt; 0, ISNUMBER($K98))</formula>
    </cfRule>
  </conditionalFormatting>
  <conditionalFormatting sqref="M98:O128">
    <cfRule type="expression" dxfId="4110" priority="242">
      <formula>AND($N98 &gt; 0, ISNUMBER($N98))</formula>
    </cfRule>
    <cfRule type="expression" dxfId="4109" priority="243">
      <formula>AND($N98 = 0, ISNUMBER($N98))</formula>
    </cfRule>
    <cfRule type="expression" dxfId="4108" priority="244">
      <formula>AND($N98 &lt; 0, ISNUMBER($N98))</formula>
    </cfRule>
  </conditionalFormatting>
  <conditionalFormatting sqref="D134:F135 E168:F168">
    <cfRule type="expression" dxfId="4107" priority="239">
      <formula>$E$168 &gt; 0</formula>
    </cfRule>
    <cfRule type="expression" dxfId="4106" priority="240">
      <formula>$E$168 = 0</formula>
    </cfRule>
    <cfRule type="expression" dxfId="4105" priority="241">
      <formula>$E$168 &lt; 0</formula>
    </cfRule>
  </conditionalFormatting>
  <conditionalFormatting sqref="G134:I135 H168:I168">
    <cfRule type="expression" dxfId="4104" priority="236">
      <formula>$H$168 &gt; 0</formula>
    </cfRule>
    <cfRule type="expression" dxfId="4103" priority="237">
      <formula>$H$168 = 0</formula>
    </cfRule>
    <cfRule type="expression" dxfId="4102" priority="238">
      <formula>$H$168 &lt; 0</formula>
    </cfRule>
  </conditionalFormatting>
  <conditionalFormatting sqref="J134:L135 K168:L168">
    <cfRule type="expression" dxfId="4101" priority="233">
      <formula>$K$168 &gt; 0</formula>
    </cfRule>
    <cfRule type="expression" dxfId="4100" priority="234">
      <formula>$K$168 = 0</formula>
    </cfRule>
    <cfRule type="expression" dxfId="4099" priority="235">
      <formula>$K$168 &lt; 0</formula>
    </cfRule>
  </conditionalFormatting>
  <conditionalFormatting sqref="M134:O135 N168:O168">
    <cfRule type="expression" dxfId="4098" priority="230">
      <formula>$N$168 &gt; 0</formula>
    </cfRule>
    <cfRule type="expression" dxfId="4097" priority="231">
      <formula>$N$168 = 0</formula>
    </cfRule>
    <cfRule type="expression" dxfId="4096" priority="232">
      <formula>$N$168 &lt; 0</formula>
    </cfRule>
  </conditionalFormatting>
  <conditionalFormatting sqref="D136:F166">
    <cfRule type="expression" dxfId="4095" priority="227">
      <formula>AND($E136 &gt; 0, ISNUMBER($E136))</formula>
    </cfRule>
    <cfRule type="expression" dxfId="4094" priority="228">
      <formula>AND($E136 = 0, ISNUMBER($E136))</formula>
    </cfRule>
    <cfRule type="expression" dxfId="4093" priority="229">
      <formula>AND($E136 &lt; 0, ISNUMBER($E136))</formula>
    </cfRule>
  </conditionalFormatting>
  <conditionalFormatting sqref="G136:I166">
    <cfRule type="expression" dxfId="4092" priority="224">
      <formula>AND($H136 &gt; 0, ISNUMBER($H136))</formula>
    </cfRule>
    <cfRule type="expression" dxfId="4091" priority="225">
      <formula>AND($H136 = 0, ISNUMBER($H136))</formula>
    </cfRule>
    <cfRule type="expression" dxfId="4090" priority="226">
      <formula>AND($H136 &lt; 0, ISNUMBER($H136))</formula>
    </cfRule>
  </conditionalFormatting>
  <conditionalFormatting sqref="J136:L166">
    <cfRule type="expression" dxfId="4089" priority="221">
      <formula>AND($K136 &gt; 0, ISNUMBER($K136))</formula>
    </cfRule>
    <cfRule type="expression" dxfId="4088" priority="222">
      <formula>AND($K136 = 0, ISNUMBER($K136))</formula>
    </cfRule>
    <cfRule type="expression" dxfId="4087" priority="223">
      <formula>AND($K136 &lt; 0, ISNUMBER($K136))</formula>
    </cfRule>
  </conditionalFormatting>
  <conditionalFormatting sqref="M136:O166">
    <cfRule type="expression" dxfId="4086" priority="218">
      <formula>AND($N136 &gt; 0, ISNUMBER($N136))</formula>
    </cfRule>
    <cfRule type="expression" dxfId="4085" priority="219">
      <formula>AND($N136 = 0, ISNUMBER($N136))</formula>
    </cfRule>
    <cfRule type="expression" dxfId="4084" priority="220">
      <formula>AND($N136 &lt; 0, ISNUMBER($N136))</formula>
    </cfRule>
  </conditionalFormatting>
  <conditionalFormatting sqref="D172:F173 E206:F206">
    <cfRule type="expression" dxfId="4083" priority="215">
      <formula>$E$206 &gt; 0</formula>
    </cfRule>
    <cfRule type="expression" dxfId="4082" priority="216">
      <formula>$E$206 = 0</formula>
    </cfRule>
    <cfRule type="expression" dxfId="4081" priority="217">
      <formula>$E$206 &lt; 0</formula>
    </cfRule>
  </conditionalFormatting>
  <conditionalFormatting sqref="G172:I173 H206:I206">
    <cfRule type="expression" dxfId="4080" priority="212">
      <formula>$H$206 &gt; 0</formula>
    </cfRule>
    <cfRule type="expression" dxfId="4079" priority="213">
      <formula>$H$206 = 0</formula>
    </cfRule>
    <cfRule type="expression" dxfId="4078" priority="214">
      <formula>$H$206 &lt; 0</formula>
    </cfRule>
  </conditionalFormatting>
  <conditionalFormatting sqref="J172:L173 K206:L206">
    <cfRule type="expression" dxfId="4077" priority="209">
      <formula>$K$206 &gt; 0</formula>
    </cfRule>
    <cfRule type="expression" dxfId="4076" priority="210">
      <formula>$K$206 = 0</formula>
    </cfRule>
    <cfRule type="expression" dxfId="4075" priority="211">
      <formula>$K$206 &lt; 0</formula>
    </cfRule>
  </conditionalFormatting>
  <conditionalFormatting sqref="M172:O173 N206:O206">
    <cfRule type="expression" dxfId="4074" priority="206">
      <formula>$N$206 &gt; 0</formula>
    </cfRule>
    <cfRule type="expression" dxfId="4073" priority="207">
      <formula>$N$206 = 0</formula>
    </cfRule>
    <cfRule type="expression" dxfId="4072" priority="208">
      <formula>$N$206 &lt; 0</formula>
    </cfRule>
  </conditionalFormatting>
  <conditionalFormatting sqref="D174:F204">
    <cfRule type="expression" dxfId="4071" priority="203">
      <formula>AND($E174 &gt; 0, ISNUMBER($E174))</formula>
    </cfRule>
    <cfRule type="expression" dxfId="4070" priority="204">
      <formula>AND($E174 = 0, ISNUMBER($E174))</formula>
    </cfRule>
    <cfRule type="expression" dxfId="4069" priority="205">
      <formula>AND($E174 &lt; 0, ISNUMBER($E174))</formula>
    </cfRule>
  </conditionalFormatting>
  <conditionalFormatting sqref="G174:I204">
    <cfRule type="expression" dxfId="4068" priority="200">
      <formula>AND($H174 &gt; 0, ISNUMBER($H174))</formula>
    </cfRule>
    <cfRule type="expression" dxfId="4067" priority="201">
      <formula>AND($H174 = 0, ISNUMBER($H174))</formula>
    </cfRule>
    <cfRule type="expression" dxfId="4066" priority="202">
      <formula>AND($H174 &lt; 0, ISNUMBER($H174))</formula>
    </cfRule>
  </conditionalFormatting>
  <conditionalFormatting sqref="J174:L204">
    <cfRule type="expression" dxfId="4065" priority="197">
      <formula>AND($K174 &gt; 0, ISNUMBER($K174))</formula>
    </cfRule>
    <cfRule type="expression" dxfId="4064" priority="198">
      <formula>AND($K174 = 0, ISNUMBER($K174))</formula>
    </cfRule>
    <cfRule type="expression" dxfId="4063" priority="199">
      <formula>AND($K174 &lt; 0, ISNUMBER($K174))</formula>
    </cfRule>
  </conditionalFormatting>
  <conditionalFormatting sqref="M174:O204">
    <cfRule type="expression" dxfId="4062" priority="194">
      <formula>AND($N174 &gt; 0, ISNUMBER($N174))</formula>
    </cfRule>
    <cfRule type="expression" dxfId="4061" priority="195">
      <formula>AND($N174 = 0, ISNUMBER($N174))</formula>
    </cfRule>
    <cfRule type="expression" dxfId="4060" priority="196">
      <formula>AND($N174 &lt; 0, ISNUMBER($N174))</formula>
    </cfRule>
  </conditionalFormatting>
  <conditionalFormatting sqref="D210:F211 E244:F244">
    <cfRule type="expression" dxfId="4059" priority="191">
      <formula>$E$244 &gt; 0</formula>
    </cfRule>
    <cfRule type="expression" dxfId="4058" priority="192">
      <formula>$E$244 = 0</formula>
    </cfRule>
    <cfRule type="expression" dxfId="4057" priority="193">
      <formula>$E$244 &lt; 0</formula>
    </cfRule>
  </conditionalFormatting>
  <conditionalFormatting sqref="G210:I211 H244:I244">
    <cfRule type="expression" dxfId="4056" priority="188">
      <formula>$H$244 &gt; 0</formula>
    </cfRule>
    <cfRule type="expression" dxfId="4055" priority="189">
      <formula>$H$244 = 0</formula>
    </cfRule>
    <cfRule type="expression" dxfId="4054" priority="190">
      <formula>$H$244 &lt; 0</formula>
    </cfRule>
  </conditionalFormatting>
  <conditionalFormatting sqref="J210:L211 K244:L244">
    <cfRule type="expression" dxfId="4053" priority="185">
      <formula>$K$244 &gt; 0</formula>
    </cfRule>
    <cfRule type="expression" dxfId="4052" priority="186">
      <formula>$K$244 = 0</formula>
    </cfRule>
    <cfRule type="expression" dxfId="4051" priority="187">
      <formula>$K$244 &lt; 0</formula>
    </cfRule>
  </conditionalFormatting>
  <conditionalFormatting sqref="M210:O211 N244:O244">
    <cfRule type="expression" dxfId="4050" priority="182">
      <formula>$N$244 &gt; 0</formula>
    </cfRule>
    <cfRule type="expression" dxfId="4049" priority="183">
      <formula>$N$244 = 0</formula>
    </cfRule>
    <cfRule type="expression" dxfId="4048" priority="184">
      <formula>$N$244 &lt; 0</formula>
    </cfRule>
  </conditionalFormatting>
  <conditionalFormatting sqref="D212:F242">
    <cfRule type="expression" dxfId="4047" priority="179">
      <formula>AND($E212 &gt; 0, ISNUMBER($E212))</formula>
    </cfRule>
    <cfRule type="expression" dxfId="4046" priority="180">
      <formula>AND($E212 = 0, ISNUMBER($E212))</formula>
    </cfRule>
    <cfRule type="expression" dxfId="4045" priority="181">
      <formula>AND($E212 &lt; 0, ISNUMBER($E212))</formula>
    </cfRule>
  </conditionalFormatting>
  <conditionalFormatting sqref="G212:I242">
    <cfRule type="expression" dxfId="4044" priority="176">
      <formula>AND($H212 &gt; 0, ISNUMBER($H212))</formula>
    </cfRule>
    <cfRule type="expression" dxfId="4043" priority="177">
      <formula>AND($H212 = 0, ISNUMBER($H212))</formula>
    </cfRule>
    <cfRule type="expression" dxfId="4042" priority="178">
      <formula>AND($H212 &lt; 0, ISNUMBER($H212))</formula>
    </cfRule>
  </conditionalFormatting>
  <conditionalFormatting sqref="J212:L242">
    <cfRule type="expression" dxfId="4041" priority="173">
      <formula>AND($K212 &gt; 0, ISNUMBER($K212))</formula>
    </cfRule>
    <cfRule type="expression" dxfId="4040" priority="174">
      <formula>AND($K212 = 0, ISNUMBER($K212))</formula>
    </cfRule>
    <cfRule type="expression" dxfId="4039" priority="175">
      <formula>AND($K212 &lt; 0, ISNUMBER($K212))</formula>
    </cfRule>
  </conditionalFormatting>
  <conditionalFormatting sqref="M212:O242">
    <cfRule type="expression" dxfId="4038" priority="170">
      <formula>AND($N212 &gt; 0, ISNUMBER($N212))</formula>
    </cfRule>
    <cfRule type="expression" dxfId="4037" priority="171">
      <formula>AND($N212 = 0, ISNUMBER($N212))</formula>
    </cfRule>
    <cfRule type="expression" dxfId="4036" priority="172">
      <formula>AND($N212 &lt; 0, ISNUMBER($N212))</formula>
    </cfRule>
  </conditionalFormatting>
  <conditionalFormatting sqref="D248:F249 E282:F282">
    <cfRule type="expression" dxfId="4035" priority="167">
      <formula>$E$282 &gt; 0</formula>
    </cfRule>
    <cfRule type="expression" dxfId="4034" priority="168">
      <formula>$E$282 = 0</formula>
    </cfRule>
    <cfRule type="expression" dxfId="4033" priority="169">
      <formula>$E$282 &lt; 0</formula>
    </cfRule>
  </conditionalFormatting>
  <conditionalFormatting sqref="G248:I249 H282:I282">
    <cfRule type="expression" dxfId="4032" priority="164">
      <formula>$H$282 &gt; 0</formula>
    </cfRule>
    <cfRule type="expression" dxfId="4031" priority="165">
      <formula>$H$282 = 0</formula>
    </cfRule>
    <cfRule type="expression" dxfId="4030" priority="166">
      <formula>$H$282 &lt; 0</formula>
    </cfRule>
  </conditionalFormatting>
  <conditionalFormatting sqref="J248:L249 K282:L282">
    <cfRule type="expression" dxfId="4029" priority="161">
      <formula>$K$282 &gt; 0</formula>
    </cfRule>
    <cfRule type="expression" dxfId="4028" priority="162">
      <formula>$K$282 = 0</formula>
    </cfRule>
    <cfRule type="expression" dxfId="4027" priority="163">
      <formula>$K$282 &lt; 0</formula>
    </cfRule>
  </conditionalFormatting>
  <conditionalFormatting sqref="M248:O249 N282:O282">
    <cfRule type="expression" dxfId="4026" priority="158">
      <formula>$N$282 &gt; 0</formula>
    </cfRule>
    <cfRule type="expression" dxfId="4025" priority="159">
      <formula>$N$282 = 0</formula>
    </cfRule>
    <cfRule type="expression" dxfId="4024" priority="160">
      <formula>$N$282 &lt; 0</formula>
    </cfRule>
  </conditionalFormatting>
  <conditionalFormatting sqref="D250:F280">
    <cfRule type="expression" dxfId="4023" priority="155">
      <formula>AND($E250 &gt; 0, ISNUMBER($E250))</formula>
    </cfRule>
    <cfRule type="expression" dxfId="4022" priority="156">
      <formula>AND($E250 = 0, ISNUMBER($E250))</formula>
    </cfRule>
    <cfRule type="expression" dxfId="4021" priority="157">
      <formula>AND($E250 &lt; 0, ISNUMBER($E250))</formula>
    </cfRule>
  </conditionalFormatting>
  <conditionalFormatting sqref="G250:I280">
    <cfRule type="expression" dxfId="4020" priority="152">
      <formula>AND($H250 &gt; 0, ISNUMBER($H250))</formula>
    </cfRule>
    <cfRule type="expression" dxfId="4019" priority="153">
      <formula>AND($H250 = 0, ISNUMBER($H250))</formula>
    </cfRule>
    <cfRule type="expression" dxfId="4018" priority="154">
      <formula>AND($H250 &lt; 0, ISNUMBER($H250))</formula>
    </cfRule>
  </conditionalFormatting>
  <conditionalFormatting sqref="J250:L280">
    <cfRule type="expression" dxfId="4017" priority="149">
      <formula>AND($K250 &gt; 0, ISNUMBER($K250))</formula>
    </cfRule>
    <cfRule type="expression" dxfId="4016" priority="150">
      <formula>AND($K250 = 0, ISNUMBER($K250))</formula>
    </cfRule>
    <cfRule type="expression" dxfId="4015" priority="151">
      <formula>AND($K250 &lt; 0, ISNUMBER($K250))</formula>
    </cfRule>
  </conditionalFormatting>
  <conditionalFormatting sqref="M250:O280">
    <cfRule type="expression" dxfId="4014" priority="146">
      <formula>AND($N250 &gt; 0, ISNUMBER($N250))</formula>
    </cfRule>
    <cfRule type="expression" dxfId="4013" priority="147">
      <formula>AND($N250 = 0, ISNUMBER($N250))</formula>
    </cfRule>
    <cfRule type="expression" dxfId="4012" priority="148">
      <formula>AND($N250 &lt; 0, ISNUMBER($N250))</formula>
    </cfRule>
  </conditionalFormatting>
  <conditionalFormatting sqref="D5:F6">
    <cfRule type="expression" dxfId="4011" priority="143">
      <formula>$F$130 &gt; 0</formula>
    </cfRule>
    <cfRule type="expression" dxfId="4010" priority="144">
      <formula>$F$130 = 0</formula>
    </cfRule>
    <cfRule type="expression" dxfId="4009" priority="145">
      <formula>$F$130 &lt; 0</formula>
    </cfRule>
  </conditionalFormatting>
  <conditionalFormatting sqref="D7:F8">
    <cfRule type="expression" dxfId="4008" priority="140">
      <formula>$F$206 &gt; 0</formula>
    </cfRule>
    <cfRule type="expression" dxfId="4007" priority="141">
      <formula>$F$206 = 0</formula>
    </cfRule>
    <cfRule type="expression" dxfId="4006" priority="142">
      <formula>$F$206 &lt; 0</formula>
    </cfRule>
  </conditionalFormatting>
  <conditionalFormatting sqref="D9:F10">
    <cfRule type="expression" dxfId="4005" priority="137">
      <formula>$F$244 &gt; 0</formula>
    </cfRule>
    <cfRule type="expression" dxfId="4004" priority="138">
      <formula>$F$244 = 0</formula>
    </cfRule>
    <cfRule type="expression" dxfId="4003" priority="139">
      <formula>$F$244 &lt; 0</formula>
    </cfRule>
  </conditionalFormatting>
  <conditionalFormatting sqref="D11:F12">
    <cfRule type="expression" dxfId="4002" priority="134">
      <formula>$F$168 &gt; 0</formula>
    </cfRule>
    <cfRule type="expression" dxfId="4001" priority="135">
      <formula>$F$168 = 0</formula>
    </cfRule>
    <cfRule type="expression" dxfId="4000" priority="136">
      <formula>$F$168 &lt; 0</formula>
    </cfRule>
  </conditionalFormatting>
  <conditionalFormatting sqref="D13:F14">
    <cfRule type="expression" dxfId="3999" priority="92">
      <formula>$F$282 &gt; 0</formula>
    </cfRule>
    <cfRule type="expression" dxfId="3998" priority="93">
      <formula>$F$282 = 0</formula>
    </cfRule>
    <cfRule type="expression" dxfId="3997" priority="94">
      <formula>$F$282 &lt; 0</formula>
    </cfRule>
  </conditionalFormatting>
  <conditionalFormatting sqref="D15:F16">
    <cfRule type="expression" dxfId="3996" priority="77">
      <formula>$F$54 &gt; 0</formula>
    </cfRule>
    <cfRule type="expression" dxfId="3995" priority="78">
      <formula>$F$54 = 0</formula>
    </cfRule>
    <cfRule type="expression" dxfId="3994" priority="79">
      <formula>$F$54 &lt; 0</formula>
    </cfRule>
  </conditionalFormatting>
  <conditionalFormatting sqref="G5:I6">
    <cfRule type="expression" dxfId="3993" priority="65">
      <formula>$I$130 &gt; 0</formula>
    </cfRule>
    <cfRule type="expression" dxfId="3992" priority="66">
      <formula>$I$130 = 0</formula>
    </cfRule>
    <cfRule type="expression" dxfId="3991" priority="67">
      <formula>$I$130 &lt; 0</formula>
    </cfRule>
  </conditionalFormatting>
  <conditionalFormatting sqref="G7:I8">
    <cfRule type="expression" dxfId="3990" priority="62">
      <formula>$I$206 &gt; 0</formula>
    </cfRule>
    <cfRule type="expression" dxfId="3989" priority="63">
      <formula>$I$206 = 0</formula>
    </cfRule>
    <cfRule type="expression" dxfId="3988" priority="64">
      <formula>$I$206 &lt; 0</formula>
    </cfRule>
  </conditionalFormatting>
  <conditionalFormatting sqref="G9:I10">
    <cfRule type="expression" dxfId="3987" priority="59">
      <formula>$I$244 &gt; 0</formula>
    </cfRule>
    <cfRule type="expression" dxfId="3986" priority="60">
      <formula>$I$244 = 0</formula>
    </cfRule>
    <cfRule type="expression" dxfId="3985" priority="61">
      <formula>$I$244 &lt; 0</formula>
    </cfRule>
  </conditionalFormatting>
  <conditionalFormatting sqref="G11:I12">
    <cfRule type="expression" dxfId="3984" priority="56">
      <formula>$I$168 &gt; 0</formula>
    </cfRule>
    <cfRule type="expression" dxfId="3983" priority="57">
      <formula>$I$168 = 0</formula>
    </cfRule>
    <cfRule type="expression" dxfId="3982" priority="58">
      <formula>$I$168 &lt; 0</formula>
    </cfRule>
  </conditionalFormatting>
  <conditionalFormatting sqref="G13:I14">
    <cfRule type="expression" dxfId="3981" priority="53">
      <formula>$I$282 &gt; 0</formula>
    </cfRule>
    <cfRule type="expression" dxfId="3980" priority="54">
      <formula>$I$282 = 0</formula>
    </cfRule>
    <cfRule type="expression" dxfId="3979" priority="55">
      <formula>$I$282 &lt; 0</formula>
    </cfRule>
  </conditionalFormatting>
  <conditionalFormatting sqref="G15:I16">
    <cfRule type="expression" dxfId="3978" priority="50">
      <formula>$I$54 &gt; 0</formula>
    </cfRule>
    <cfRule type="expression" dxfId="3977" priority="51">
      <formula>$I$54 = 0</formula>
    </cfRule>
    <cfRule type="expression" dxfId="3976" priority="52">
      <formula>$I$54 &lt; 0</formula>
    </cfRule>
  </conditionalFormatting>
  <conditionalFormatting sqref="J5:L6">
    <cfRule type="expression" dxfId="3975" priority="47">
      <formula>$L$130 &gt; 0</formula>
    </cfRule>
    <cfRule type="expression" dxfId="3974" priority="48">
      <formula>$L$130 = 0</formula>
    </cfRule>
    <cfRule type="expression" dxfId="3973" priority="49">
      <formula>$L$130 &lt; 0</formula>
    </cfRule>
  </conditionalFormatting>
  <conditionalFormatting sqref="J7:L8">
    <cfRule type="expression" dxfId="3972" priority="44">
      <formula>$L$206 &gt; 0</formula>
    </cfRule>
    <cfRule type="expression" dxfId="3971" priority="45">
      <formula>$L$206 = 0</formula>
    </cfRule>
    <cfRule type="expression" dxfId="3970" priority="46">
      <formula>$L$206 &lt; 0</formula>
    </cfRule>
  </conditionalFormatting>
  <conditionalFormatting sqref="J9:L10">
    <cfRule type="expression" dxfId="3969" priority="41">
      <formula>$L$244 &gt; 0</formula>
    </cfRule>
    <cfRule type="expression" dxfId="3968" priority="42">
      <formula>$L$244 = 0</formula>
    </cfRule>
    <cfRule type="expression" dxfId="3967" priority="43">
      <formula>$L$244 &lt; 0</formula>
    </cfRule>
  </conditionalFormatting>
  <conditionalFormatting sqref="J11:L12">
    <cfRule type="expression" dxfId="3966" priority="38">
      <formula>$L$168 &gt; 0</formula>
    </cfRule>
    <cfRule type="expression" dxfId="3965" priority="39">
      <formula>$L$168 = 0</formula>
    </cfRule>
    <cfRule type="expression" dxfId="3964" priority="40">
      <formula>$L$168 &lt; 0</formula>
    </cfRule>
  </conditionalFormatting>
  <conditionalFormatting sqref="J13:L14">
    <cfRule type="expression" dxfId="3963" priority="35">
      <formula>$L$282 &gt; 0</formula>
    </cfRule>
    <cfRule type="expression" dxfId="3962" priority="36">
      <formula>$L$282 = 0</formula>
    </cfRule>
    <cfRule type="expression" dxfId="3961" priority="37">
      <formula>$L$282 &lt; 0</formula>
    </cfRule>
  </conditionalFormatting>
  <conditionalFormatting sqref="J15:L16">
    <cfRule type="expression" dxfId="3960" priority="32">
      <formula>$L$54 &gt; 0</formula>
    </cfRule>
    <cfRule type="expression" dxfId="3959" priority="33">
      <formula>$L$54 = 0</formula>
    </cfRule>
    <cfRule type="expression" dxfId="3958" priority="34">
      <formula>$L$54 &lt; 0</formula>
    </cfRule>
  </conditionalFormatting>
  <conditionalFormatting sqref="M5:O6">
    <cfRule type="expression" dxfId="3957" priority="29">
      <formula>$O$130 &gt; 0</formula>
    </cfRule>
    <cfRule type="expression" dxfId="3956" priority="30">
      <formula>$O$130 = 0</formula>
    </cfRule>
    <cfRule type="expression" dxfId="3955" priority="31">
      <formula>$O$130 &lt; 0</formula>
    </cfRule>
  </conditionalFormatting>
  <conditionalFormatting sqref="M7:O8">
    <cfRule type="expression" dxfId="3954" priority="26">
      <formula>$O$206 &gt; 0</formula>
    </cfRule>
    <cfRule type="expression" dxfId="3953" priority="27">
      <formula>$O$206 = 0</formula>
    </cfRule>
    <cfRule type="expression" dxfId="3952" priority="28">
      <formula>$O$206 &lt; 0</formula>
    </cfRule>
  </conditionalFormatting>
  <conditionalFormatting sqref="M9:O10">
    <cfRule type="expression" dxfId="3951" priority="23">
      <formula>$O$244 &gt; 0</formula>
    </cfRule>
    <cfRule type="expression" dxfId="3950" priority="24">
      <formula>$O$244 = 0</formula>
    </cfRule>
    <cfRule type="expression" dxfId="3949" priority="25">
      <formula>$O$244 &lt; 0</formula>
    </cfRule>
  </conditionalFormatting>
  <conditionalFormatting sqref="M11:O12">
    <cfRule type="expression" dxfId="3948" priority="20">
      <formula>$O$168 &gt; 0</formula>
    </cfRule>
    <cfRule type="expression" dxfId="3947" priority="21">
      <formula>$O$168 = 0</formula>
    </cfRule>
    <cfRule type="expression" dxfId="3946" priority="22">
      <formula>$O$168 &lt; 0</formula>
    </cfRule>
  </conditionalFormatting>
  <conditionalFormatting sqref="M13:O14">
    <cfRule type="expression" dxfId="3945" priority="17">
      <formula>$O$282 &gt; 0</formula>
    </cfRule>
    <cfRule type="expression" dxfId="3944" priority="18">
      <formula>$O$282 = 0</formula>
    </cfRule>
    <cfRule type="expression" dxfId="3943" priority="19">
      <formula>$O$282 &lt; 0</formula>
    </cfRule>
  </conditionalFormatting>
  <conditionalFormatting sqref="M15:O16">
    <cfRule type="expression" dxfId="3942" priority="14">
      <formula>$O$54 &gt; 0</formula>
    </cfRule>
    <cfRule type="expression" dxfId="3941" priority="15">
      <formula>$O$54 = 0</formula>
    </cfRule>
    <cfRule type="expression" dxfId="3940" priority="16">
      <formula>$O$54 &lt; 0</formula>
    </cfRule>
  </conditionalFormatting>
  <conditionalFormatting sqref="D3:F4">
    <cfRule type="expression" dxfId="3939" priority="13">
      <formula>$F$92 &lt; 0</formula>
    </cfRule>
    <cfRule type="expression" dxfId="3938" priority="12">
      <formula>$F$92 = 0</formula>
    </cfRule>
    <cfRule type="expression" dxfId="3937" priority="11">
      <formula>$F$92 &gt; 0</formula>
    </cfRule>
  </conditionalFormatting>
  <conditionalFormatting sqref="G3:I4">
    <cfRule type="expression" dxfId="3936" priority="10">
      <formula>$I$92 &lt; 0</formula>
    </cfRule>
    <cfRule type="expression" dxfId="3935" priority="9">
      <formula>$I$92 = 0</formula>
    </cfRule>
    <cfRule type="expression" dxfId="3934" priority="8">
      <formula>$I$92 &gt; 0</formula>
    </cfRule>
  </conditionalFormatting>
  <conditionalFormatting sqref="J3:L4">
    <cfRule type="expression" dxfId="3933" priority="5">
      <formula>$L$92 &gt; 0</formula>
    </cfRule>
    <cfRule type="expression" dxfId="3932" priority="6">
      <formula>$L$92 = 0</formula>
    </cfRule>
    <cfRule type="expression" dxfId="3931" priority="7">
      <formula>$L$92 &lt; 0</formula>
    </cfRule>
  </conditionalFormatting>
  <conditionalFormatting sqref="M3:O4">
    <cfRule type="expression" dxfId="3930" priority="2">
      <formula>$O$92 &gt; 0</formula>
    </cfRule>
    <cfRule type="expression" dxfId="3929" priority="3">
      <formula>$O$92 = 0</formula>
    </cfRule>
    <cfRule type="expression" dxfId="392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44348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57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2021-06-01(화) 오전 00:00</v>
      </c>
      <c r="C15" s="309"/>
      <c r="D15" s="283" t="str">
        <f>TEXT($G$1, "[$-ko-KR]yyyy-mm-dd(ddd) ") &amp; "오후 14:00"</f>
        <v>2021-06-01(화) 오후 14:00</v>
      </c>
      <c r="E15" s="284"/>
      <c r="F15" s="285"/>
      <c r="G15" s="283" t="str">
        <f>TEXT($G$1, "[$-ko-KR]yyyy-mm-dd(ddd) ") &amp; "오후 19:00"</f>
        <v>2021-06-01(화) 오후 19:00</v>
      </c>
      <c r="H15" s="284"/>
      <c r="I15" s="285"/>
      <c r="J15" s="283" t="str">
        <f>TEXT($G$1, "[$-ko-KR]yyyy-mm-dd(ddd) ") &amp; "오후 21:00"</f>
        <v>2021-06-01(화) 오후 21:00</v>
      </c>
      <c r="K15" s="284"/>
      <c r="L15" s="285"/>
      <c r="M15" s="283" t="str">
        <f>TEXT($G$1+1, "[$-ko-KR]yyyy-mm-dd(ddd) ") &amp; "오전 00:00"</f>
        <v>2021-06-02(수)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354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69"/>
      <c r="R17" s="269"/>
      <c r="S17" s="269"/>
    </row>
    <row r="18" spans="1:19" ht="17.25" customHeight="1" thickBot="1">
      <c r="A18" s="162" t="s">
        <v>355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69"/>
      <c r="R18" s="269"/>
      <c r="S18" s="269"/>
    </row>
    <row r="19" spans="1:19" ht="17.25" customHeight="1" thickBot="1">
      <c r="A19" s="162" t="s">
        <v>356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59"/>
      <c r="R19" s="259"/>
      <c r="S19" s="259"/>
    </row>
    <row r="20" spans="1:19" ht="17.25" customHeight="1" thickBot="1">
      <c r="A20" s="162" t="s">
        <v>357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59"/>
      <c r="R20" s="259"/>
      <c r="S20" s="259"/>
    </row>
    <row r="21" spans="1:19" ht="17.25" customHeight="1" thickBot="1">
      <c r="A21" s="163" t="s">
        <v>358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59"/>
      <c r="R21" s="259"/>
      <c r="S21" s="259"/>
    </row>
    <row r="22" spans="1:19" ht="17.25" customHeight="1" thickBot="1">
      <c r="A22" s="162" t="s">
        <v>359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59"/>
      <c r="R22" s="259"/>
      <c r="S22" s="25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57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2021-06-01(화) 오전 00:00</v>
      </c>
      <c r="C42" s="311"/>
      <c r="D42" s="283" t="str">
        <f>TEXT($G$1, "[$-ko-KR]yyyy-mm-dd(ddd) ") &amp; "오후 14:00"</f>
        <v>2021-06-01(화) 오후 14:00</v>
      </c>
      <c r="E42" s="284"/>
      <c r="F42" s="285"/>
      <c r="G42" s="283" t="str">
        <f>TEXT($G$1, "[$-ko-KR]yyyy-mm-dd(ddd) ") &amp; "오후 19:00"</f>
        <v>2021-06-01(화) 오후 19:00</v>
      </c>
      <c r="H42" s="284"/>
      <c r="I42" s="285"/>
      <c r="J42" s="283" t="str">
        <f>TEXT($G$1, "[$-ko-KR]yyyy-mm-dd(ddd) ") &amp; "오후 21:00"</f>
        <v>2021-06-01(화) 오후 21:00</v>
      </c>
      <c r="K42" s="284"/>
      <c r="L42" s="285"/>
      <c r="M42" s="283" t="str">
        <f>TEXT($G$1+1, "[$-ko-KR]yyyy-mm-dd(ddd) ") &amp; "오전 00:00"</f>
        <v>2021-06-02(수)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58" t="s">
        <v>58</v>
      </c>
      <c r="H43" s="159" t="s">
        <v>293</v>
      </c>
      <c r="I43" s="160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69"/>
      <c r="R44" s="269"/>
      <c r="S44" s="269"/>
    </row>
    <row r="45" spans="1:19" ht="17.25" customHeight="1" thickBot="1">
      <c r="A45" s="125" t="s">
        <v>273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69"/>
      <c r="R45" s="269"/>
      <c r="S45" s="26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59"/>
      <c r="R46" s="259"/>
      <c r="S46" s="259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59"/>
      <c r="R47" s="259"/>
      <c r="S47" s="259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59"/>
      <c r="R48" s="259"/>
      <c r="S48" s="259"/>
    </row>
    <row r="49" spans="1:19" ht="17.25" customHeight="1" thickBot="1">
      <c r="A49" s="125" t="s">
        <v>219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59"/>
      <c r="R49" s="259"/>
      <c r="S49" s="259"/>
    </row>
    <row r="50" spans="1:19" ht="17.25" customHeight="1" thickBot="1">
      <c r="A50" s="125" t="s">
        <v>255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59"/>
      <c r="R50" s="259"/>
      <c r="S50" s="259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59"/>
      <c r="R51" s="259"/>
      <c r="S51" s="259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60"/>
      <c r="R53" s="261"/>
      <c r="S53" s="262"/>
    </row>
    <row r="54" spans="1:19" ht="17.25" customHeight="1">
      <c r="A54" s="123" t="s">
        <v>195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63"/>
      <c r="R54" s="264"/>
      <c r="S54" s="265"/>
    </row>
    <row r="55" spans="1:19" ht="17.25" customHeight="1" thickBot="1">
      <c r="A55" s="125" t="s">
        <v>197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66"/>
      <c r="R55" s="267"/>
      <c r="S55" s="268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59"/>
      <c r="R56" s="259"/>
      <c r="S56" s="259"/>
    </row>
    <row r="57" spans="1:19" ht="17.25" customHeight="1" thickBot="1">
      <c r="A57" s="125" t="s">
        <v>212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69"/>
      <c r="R57" s="269"/>
      <c r="S57" s="269"/>
    </row>
    <row r="58" spans="1:19" ht="17.25" customHeight="1" thickBot="1">
      <c r="A58" s="127" t="s">
        <v>210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69"/>
      <c r="R58" s="269"/>
      <c r="S58" s="269"/>
    </row>
    <row r="59" spans="1:19" ht="17.25" customHeight="1" thickBot="1">
      <c r="A59" s="125" t="s">
        <v>185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59"/>
      <c r="R59" s="259"/>
      <c r="S59" s="259"/>
    </row>
    <row r="60" spans="1:19" ht="17.25" customHeight="1" thickBot="1">
      <c r="A60" s="125" t="s">
        <v>225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59"/>
      <c r="R60" s="259"/>
      <c r="S60" s="259"/>
    </row>
    <row r="61" spans="1:19" ht="17.25" customHeight="1" thickBot="1">
      <c r="A61" s="125" t="s">
        <v>233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59"/>
      <c r="R61" s="259"/>
      <c r="S61" s="259"/>
    </row>
    <row r="62" spans="1:19" ht="17.25" customHeight="1">
      <c r="A62" s="125" t="s">
        <v>261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48"/>
      <c r="R62" s="249"/>
      <c r="S62" s="250"/>
    </row>
    <row r="63" spans="1:19" ht="17.25" customHeight="1" thickBot="1">
      <c r="A63" s="130" t="s">
        <v>249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296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296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296</v>
      </c>
      <c r="N64" s="27">
        <f>IF(COUNT(N44:N63), SUM(N44:N63) / COUNT(N44:N63), 0)</f>
        <v>-4.7597754982905483E-4</v>
      </c>
      <c r="O64" s="28">
        <f>SUM(O44:O63)</f>
        <v>-951.95509965810902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57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2021-06-01(화) 오전 00:00</v>
      </c>
      <c r="C69" s="311"/>
      <c r="D69" s="283" t="str">
        <f>TEXT($G$1, "[$-ko-KR]yyyy-mm-dd(ddd) ") &amp; "오후 14:00"</f>
        <v>2021-06-01(화) 오후 14:00</v>
      </c>
      <c r="E69" s="284"/>
      <c r="F69" s="285"/>
      <c r="G69" s="283" t="str">
        <f>TEXT($G$1, "[$-ko-KR]yyyy-mm-dd(ddd) ") &amp; "오후 19:00"</f>
        <v>2021-06-01(화) 오후 19:00</v>
      </c>
      <c r="H69" s="284"/>
      <c r="I69" s="285"/>
      <c r="J69" s="283" t="str">
        <f>TEXT($G$1, "[$-ko-KR]yyyy-mm-dd(ddd) ") &amp; "오후 21:00"</f>
        <v>2021-06-01(화) 오후 21:00</v>
      </c>
      <c r="K69" s="284"/>
      <c r="L69" s="285"/>
      <c r="M69" s="283" t="str">
        <f>TEXT($G$1+1, "[$-ko-KR]yyyy-mm-dd(ddd) ") &amp; "오전 00:00"</f>
        <v>2021-06-02(수)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58" t="s">
        <v>58</v>
      </c>
      <c r="H70" s="159" t="s">
        <v>293</v>
      </c>
      <c r="I70" s="160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69"/>
      <c r="R71" s="269"/>
      <c r="S71" s="26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69"/>
      <c r="R72" s="269"/>
      <c r="S72" s="26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59"/>
      <c r="R73" s="259"/>
      <c r="S73" s="259"/>
    </row>
    <row r="74" spans="1:19" ht="17.25" thickBot="1">
      <c r="A74" s="125" t="s">
        <v>167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59"/>
      <c r="R74" s="259"/>
      <c r="S74" s="259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59"/>
      <c r="R75" s="259"/>
      <c r="S75" s="259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59"/>
      <c r="R76" s="259"/>
      <c r="S76" s="259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59"/>
      <c r="R77" s="259"/>
      <c r="S77" s="259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59"/>
      <c r="R78" s="259"/>
      <c r="S78" s="259"/>
    </row>
    <row r="79" spans="1:19" ht="17.25" thickBot="1">
      <c r="A79" s="125" t="s">
        <v>227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60"/>
      <c r="R80" s="261"/>
      <c r="S80" s="262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63"/>
      <c r="R81" s="264"/>
      <c r="S81" s="265"/>
    </row>
    <row r="82" spans="1:19" ht="17.25" thickBot="1">
      <c r="A82" s="125" t="s">
        <v>291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66"/>
      <c r="R82" s="267"/>
      <c r="S82" s="268"/>
    </row>
    <row r="83" spans="1:19" ht="17.25" thickBot="1">
      <c r="A83" s="125" t="s">
        <v>265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59"/>
      <c r="R83" s="259"/>
      <c r="S83" s="259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69"/>
      <c r="R84" s="269"/>
      <c r="S84" s="26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69"/>
      <c r="R85" s="269"/>
      <c r="S85" s="269"/>
    </row>
    <row r="86" spans="1:19" ht="17.25" thickBot="1">
      <c r="A86" s="125" t="s">
        <v>173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59"/>
      <c r="R86" s="259"/>
      <c r="S86" s="259"/>
    </row>
    <row r="87" spans="1:19" ht="17.25" thickBot="1">
      <c r="A87" s="125" t="s">
        <v>257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59"/>
      <c r="R87" s="259"/>
      <c r="S87" s="259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59"/>
      <c r="R88" s="259"/>
      <c r="S88" s="259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48"/>
      <c r="R89" s="249"/>
      <c r="S89" s="25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296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296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296</v>
      </c>
      <c r="N91" s="27">
        <f>IF(COUNT(N71:N90), SUM(N71:N90) / COUNT(N71:N90), 0)</f>
        <v>2.1683338389722643E-2</v>
      </c>
      <c r="O91" s="28">
        <f>SUM(O71:O90)</f>
        <v>43366.676779445283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57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2021-06-01(화) 오전 00:00</v>
      </c>
      <c r="C96" s="311"/>
      <c r="D96" s="283" t="str">
        <f>TEXT($G$1, "[$-ko-KR]yyyy-mm-dd(ddd) ") &amp; "오후 14:00"</f>
        <v>2021-06-01(화) 오후 14:00</v>
      </c>
      <c r="E96" s="284"/>
      <c r="F96" s="285"/>
      <c r="G96" s="283" t="str">
        <f>TEXT($G$1, "[$-ko-KR]yyyy-mm-dd(ddd) ") &amp; "오후 19:00"</f>
        <v>2021-06-01(화) 오후 19:00</v>
      </c>
      <c r="H96" s="284"/>
      <c r="I96" s="285"/>
      <c r="J96" s="283" t="str">
        <f>TEXT($G$1, "[$-ko-KR]yyyy-mm-dd(ddd) ") &amp; "오후 21:00"</f>
        <v>2021-06-01(화) 오후 21:00</v>
      </c>
      <c r="K96" s="284"/>
      <c r="L96" s="285"/>
      <c r="M96" s="283" t="str">
        <f>TEXT($G$1+1, "[$-ko-KR]yyyy-mm-dd(ddd) ") &amp; "오전 00:00"</f>
        <v>2021-06-02(수)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58" t="s">
        <v>58</v>
      </c>
      <c r="H97" s="159" t="s">
        <v>293</v>
      </c>
      <c r="I97" s="160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69"/>
      <c r="R98" s="269"/>
      <c r="S98" s="26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69"/>
      <c r="R99" s="269"/>
      <c r="S99" s="26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59"/>
      <c r="R100" s="259"/>
      <c r="S100" s="259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59"/>
      <c r="R101" s="259"/>
      <c r="S101" s="259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59"/>
      <c r="R102" s="259"/>
      <c r="S102" s="259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59"/>
      <c r="R103" s="259"/>
      <c r="S103" s="259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59"/>
      <c r="R104" s="259"/>
      <c r="S104" s="259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59"/>
      <c r="R105" s="259"/>
      <c r="S105" s="259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167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60"/>
      <c r="R107" s="261"/>
      <c r="S107" s="262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63"/>
      <c r="R108" s="264"/>
      <c r="S108" s="265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66"/>
      <c r="R109" s="267"/>
      <c r="S109" s="268"/>
    </row>
    <row r="110" spans="1:19" ht="17.25" thickBot="1">
      <c r="A110" s="125" t="s">
        <v>165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59"/>
      <c r="R110" s="259"/>
      <c r="S110" s="259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69"/>
      <c r="R111" s="269"/>
      <c r="S111" s="26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69"/>
      <c r="R112" s="269"/>
      <c r="S112" s="26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59"/>
      <c r="R113" s="259"/>
      <c r="S113" s="259"/>
    </row>
    <row r="114" spans="1:19" ht="17.25" thickBot="1">
      <c r="A114" s="125" t="s">
        <v>273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59"/>
      <c r="R114" s="259"/>
      <c r="S114" s="259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59"/>
      <c r="R115" s="259"/>
      <c r="S115" s="259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48"/>
      <c r="R116" s="249"/>
      <c r="S116" s="25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296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296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296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57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2021-06-01(화) 오전 00:00</v>
      </c>
      <c r="C123" s="311"/>
      <c r="D123" s="283" t="str">
        <f>TEXT($G$1, "[$-ko-KR]yyyy-mm-dd(ddd) ") &amp; "오후 14:00"</f>
        <v>2021-06-01(화) 오후 14:00</v>
      </c>
      <c r="E123" s="284"/>
      <c r="F123" s="285"/>
      <c r="G123" s="283" t="str">
        <f>TEXT($G$1, "[$-ko-KR]yyyy-mm-dd(ddd) ") &amp; "오후 19:00"</f>
        <v>2021-06-01(화) 오후 19:00</v>
      </c>
      <c r="H123" s="284"/>
      <c r="I123" s="285"/>
      <c r="J123" s="283" t="str">
        <f>TEXT($G$1, "[$-ko-KR]yyyy-mm-dd(ddd) ") &amp; "오후 21:00"</f>
        <v>2021-06-01(화) 오후 21:00</v>
      </c>
      <c r="K123" s="284"/>
      <c r="L123" s="285"/>
      <c r="M123" s="283" t="str">
        <f>TEXT($G$1+1, "[$-ko-KR]yyyy-mm-dd(ddd) ") &amp; "오전 00:00"</f>
        <v>2021-06-02(수)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58" t="s">
        <v>58</v>
      </c>
      <c r="H124" s="159" t="s">
        <v>293</v>
      </c>
      <c r="I124" s="160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23" t="s">
        <v>255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69"/>
      <c r="R125" s="269"/>
      <c r="S125" s="26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69"/>
      <c r="R126" s="269"/>
      <c r="S126" s="26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59"/>
      <c r="R127" s="259"/>
      <c r="S127" s="259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59"/>
      <c r="R128" s="259"/>
      <c r="S128" s="259"/>
    </row>
    <row r="129" spans="1:19" ht="17.25" thickBot="1">
      <c r="A129" s="127" t="s">
        <v>195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59"/>
      <c r="R129" s="259"/>
      <c r="S129" s="259"/>
    </row>
    <row r="130" spans="1:19" ht="17.25" thickBot="1">
      <c r="A130" s="125" t="s">
        <v>197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59"/>
      <c r="R130" s="259"/>
      <c r="S130" s="259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59"/>
      <c r="R131" s="259"/>
      <c r="S131" s="259"/>
    </row>
    <row r="132" spans="1:19" ht="17.25" thickBot="1">
      <c r="A132" s="125" t="s">
        <v>212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59"/>
      <c r="R132" s="259"/>
      <c r="S132" s="259"/>
    </row>
    <row r="133" spans="1:19" ht="17.25" thickBot="1">
      <c r="A133" s="125" t="s">
        <v>210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185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60"/>
      <c r="R134" s="261"/>
      <c r="S134" s="262"/>
    </row>
    <row r="135" spans="1:19">
      <c r="A135" s="123" t="s">
        <v>225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63"/>
      <c r="R135" s="264"/>
      <c r="S135" s="265"/>
    </row>
    <row r="136" spans="1:19" ht="17.25" thickBot="1">
      <c r="A136" s="125" t="s">
        <v>233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66"/>
      <c r="R136" s="267"/>
      <c r="S136" s="268"/>
    </row>
    <row r="137" spans="1:19" ht="17.25" thickBot="1">
      <c r="A137" s="125" t="s">
        <v>261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59"/>
      <c r="R137" s="259"/>
      <c r="S137" s="259"/>
    </row>
    <row r="138" spans="1:19" ht="17.25" thickBot="1">
      <c r="A138" s="125" t="s">
        <v>249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69"/>
      <c r="R138" s="269"/>
      <c r="S138" s="269"/>
    </row>
    <row r="139" spans="1:19" ht="17.25" thickBot="1">
      <c r="A139" s="127" t="s">
        <v>259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69"/>
      <c r="R139" s="269"/>
      <c r="S139" s="269"/>
    </row>
    <row r="140" spans="1:19" ht="17.25" thickBot="1">
      <c r="A140" s="125" t="s">
        <v>215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59"/>
      <c r="R140" s="259"/>
      <c r="S140" s="259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59"/>
      <c r="R141" s="259"/>
      <c r="S141" s="259"/>
    </row>
    <row r="142" spans="1:19" ht="17.25" thickBot="1">
      <c r="A142" s="125" t="s">
        <v>217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59"/>
      <c r="R142" s="259"/>
      <c r="S142" s="259"/>
    </row>
    <row r="143" spans="1:19">
      <c r="A143" s="125" t="s">
        <v>263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48"/>
      <c r="R143" s="249"/>
      <c r="S143" s="250"/>
    </row>
    <row r="144" spans="1:19" ht="17.25" thickBot="1">
      <c r="A144" s="130" t="s">
        <v>171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296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296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296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57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2021-06-01(화) 오전 00:00</v>
      </c>
      <c r="C150" s="311"/>
      <c r="D150" s="283" t="str">
        <f>TEXT($G$1, "[$-ko-KR]yyyy-mm-dd(ddd) ") &amp; "오후 14:00"</f>
        <v>2021-06-01(화) 오후 14:00</v>
      </c>
      <c r="E150" s="284"/>
      <c r="F150" s="285"/>
      <c r="G150" s="283" t="str">
        <f>TEXT($G$1, "[$-ko-KR]yyyy-mm-dd(ddd) ") &amp; "오후 19:00"</f>
        <v>2021-06-01(화) 오후 19:00</v>
      </c>
      <c r="H150" s="284"/>
      <c r="I150" s="285"/>
      <c r="J150" s="283" t="str">
        <f>TEXT($G$1, "[$-ko-KR]yyyy-mm-dd(ddd) ") &amp; "오후 21:00"</f>
        <v>2021-06-01(화) 오후 21:00</v>
      </c>
      <c r="K150" s="284"/>
      <c r="L150" s="285"/>
      <c r="M150" s="283" t="str">
        <f>TEXT($G$1+1, "[$-ko-KR]yyyy-mm-dd(ddd) ") &amp; "오전 00:00"</f>
        <v>2021-06-02(수)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58" t="s">
        <v>58</v>
      </c>
      <c r="H151" s="159" t="s">
        <v>293</v>
      </c>
      <c r="I151" s="160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69"/>
      <c r="R152" s="269"/>
      <c r="S152" s="269"/>
    </row>
    <row r="153" spans="1:19" ht="17.25" thickBot="1">
      <c r="A153" s="125" t="s">
        <v>214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69"/>
      <c r="R153" s="269"/>
      <c r="S153" s="269"/>
    </row>
    <row r="154" spans="1:19" ht="17.25" thickBot="1">
      <c r="A154" s="125" t="s">
        <v>181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59"/>
      <c r="R154" s="259"/>
      <c r="S154" s="259"/>
    </row>
    <row r="155" spans="1:19" ht="17.25" thickBot="1">
      <c r="A155" s="125" t="s">
        <v>251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59"/>
      <c r="R155" s="259"/>
      <c r="S155" s="259"/>
    </row>
    <row r="156" spans="1:19" ht="17.25" thickBot="1">
      <c r="A156" s="127" t="s">
        <v>246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59"/>
      <c r="R156" s="259"/>
      <c r="S156" s="259"/>
    </row>
    <row r="157" spans="1:19" ht="17.25" thickBot="1">
      <c r="A157" s="125" t="s">
        <v>277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59"/>
      <c r="R157" s="259"/>
      <c r="S157" s="259"/>
    </row>
    <row r="158" spans="1:19" ht="17.25" thickBot="1">
      <c r="A158" s="125" t="s">
        <v>279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59"/>
      <c r="R158" s="259"/>
      <c r="S158" s="259"/>
    </row>
    <row r="159" spans="1:19" ht="17.25" thickBot="1">
      <c r="A159" s="125" t="s">
        <v>206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59"/>
      <c r="R159" s="259"/>
      <c r="S159" s="259"/>
    </row>
    <row r="160" spans="1:19" ht="17.25" thickBot="1">
      <c r="A160" s="125" t="s">
        <v>169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199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60"/>
      <c r="R161" s="261"/>
      <c r="S161" s="262"/>
    </row>
    <row r="162" spans="1:19">
      <c r="A162" s="123" t="s">
        <v>253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63"/>
      <c r="R162" s="264"/>
      <c r="S162" s="265"/>
    </row>
    <row r="163" spans="1:19" ht="17.25" thickBot="1">
      <c r="A163" s="125" t="s">
        <v>236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66"/>
      <c r="R163" s="267"/>
      <c r="S163" s="268"/>
    </row>
    <row r="164" spans="1:19" ht="17.25" thickBot="1">
      <c r="A164" s="125" t="s">
        <v>201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59"/>
      <c r="R164" s="259"/>
      <c r="S164" s="259"/>
    </row>
    <row r="165" spans="1:19" ht="17.25" thickBot="1">
      <c r="A165" s="125" t="s">
        <v>229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69"/>
      <c r="R165" s="269"/>
      <c r="S165" s="269"/>
    </row>
    <row r="166" spans="1:19" ht="17.25" thickBot="1">
      <c r="A166" s="127" t="s">
        <v>223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69"/>
      <c r="R166" s="269"/>
      <c r="S166" s="269"/>
    </row>
    <row r="167" spans="1:19" ht="17.25" thickBot="1">
      <c r="A167" s="125" t="s">
        <v>208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59"/>
      <c r="R167" s="259"/>
      <c r="S167" s="259"/>
    </row>
    <row r="168" spans="1:19" ht="17.25" thickBot="1">
      <c r="A168" s="125" t="s">
        <v>231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59"/>
      <c r="R168" s="259"/>
      <c r="S168" s="259"/>
    </row>
    <row r="169" spans="1:19" ht="17.25" thickBot="1">
      <c r="A169" s="125" t="s">
        <v>248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59"/>
      <c r="R169" s="259"/>
      <c r="S169" s="259"/>
    </row>
    <row r="170" spans="1:19">
      <c r="A170" s="125" t="s">
        <v>234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48"/>
      <c r="R170" s="249"/>
      <c r="S170" s="250"/>
    </row>
    <row r="171" spans="1:19" ht="17.25" thickBot="1">
      <c r="A171" s="130" t="s">
        <v>242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296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296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296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57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2021-06-01(화) 오전 00:00</v>
      </c>
      <c r="C177" s="311"/>
      <c r="D177" s="283" t="str">
        <f>TEXT($G$1, "[$-ko-KR]yyyy-mm-dd(ddd) ") &amp; "오후 14:00"</f>
        <v>2021-06-01(화) 오후 14:00</v>
      </c>
      <c r="E177" s="284"/>
      <c r="F177" s="285"/>
      <c r="G177" s="283" t="str">
        <f>TEXT($G$1, "[$-ko-KR]yyyy-mm-dd(ddd) ") &amp; "오후 19:00"</f>
        <v>2021-06-01(화) 오후 19:00</v>
      </c>
      <c r="H177" s="284"/>
      <c r="I177" s="285"/>
      <c r="J177" s="283" t="str">
        <f>TEXT($G$1, "[$-ko-KR]yyyy-mm-dd(ddd) ") &amp; "오후 21:00"</f>
        <v>2021-06-01(화) 오후 21:00</v>
      </c>
      <c r="K177" s="284"/>
      <c r="L177" s="285"/>
      <c r="M177" s="283" t="str">
        <f>TEXT($G$1+1, "[$-ko-KR]yyyy-mm-dd(ddd) ") &amp; "오전 00:00"</f>
        <v>2021-06-02(수)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58" t="s">
        <v>58</v>
      </c>
      <c r="H178" s="159" t="s">
        <v>293</v>
      </c>
      <c r="I178" s="160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23" t="s">
        <v>201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69"/>
      <c r="R179" s="269"/>
      <c r="S179" s="26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69"/>
      <c r="R180" s="269"/>
      <c r="S180" s="269"/>
    </row>
    <row r="181" spans="1:19" ht="17.25" thickBot="1">
      <c r="A181" s="125" t="s">
        <v>215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59"/>
      <c r="R181" s="259"/>
      <c r="S181" s="259"/>
    </row>
    <row r="182" spans="1:19" ht="17.25" thickBot="1">
      <c r="A182" s="125" t="s">
        <v>229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59"/>
      <c r="R182" s="259"/>
      <c r="S182" s="259"/>
    </row>
    <row r="183" spans="1:19" ht="17.25" thickBot="1">
      <c r="A183" s="127" t="s">
        <v>223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59"/>
      <c r="R183" s="259"/>
      <c r="S183" s="259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59"/>
      <c r="R184" s="259"/>
      <c r="S184" s="259"/>
    </row>
    <row r="185" spans="1:19" ht="17.25" thickBot="1">
      <c r="A185" s="125" t="s">
        <v>193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59"/>
      <c r="R185" s="259"/>
      <c r="S185" s="259"/>
    </row>
    <row r="186" spans="1:19" ht="17.25" thickBot="1">
      <c r="A186" s="125" t="s">
        <v>208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59"/>
      <c r="R186" s="259"/>
      <c r="S186" s="259"/>
    </row>
    <row r="187" spans="1:19" ht="17.25" thickBot="1">
      <c r="A187" s="125" t="s">
        <v>275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231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60"/>
      <c r="R188" s="261"/>
      <c r="S188" s="262"/>
    </row>
    <row r="189" spans="1:19">
      <c r="A189" s="123" t="s">
        <v>248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63"/>
      <c r="R189" s="264"/>
      <c r="S189" s="265"/>
    </row>
    <row r="190" spans="1:19" ht="17.25" thickBot="1">
      <c r="A190" s="125" t="s">
        <v>217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66"/>
      <c r="R190" s="267"/>
      <c r="S190" s="268"/>
    </row>
    <row r="191" spans="1:19" ht="17.25" thickBot="1">
      <c r="A191" s="125" t="s">
        <v>234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59"/>
      <c r="R191" s="259"/>
      <c r="S191" s="259"/>
    </row>
    <row r="192" spans="1:19" ht="17.25" thickBot="1">
      <c r="A192" s="125" t="s">
        <v>163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69"/>
      <c r="R192" s="269"/>
      <c r="S192" s="269"/>
    </row>
    <row r="193" spans="1:19" ht="17.25" thickBot="1">
      <c r="A193" s="127" t="s">
        <v>263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69"/>
      <c r="R193" s="269"/>
      <c r="S193" s="26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59"/>
      <c r="R194" s="259"/>
      <c r="S194" s="259"/>
    </row>
    <row r="195" spans="1:19" ht="17.25" thickBot="1">
      <c r="A195" s="125" t="s">
        <v>171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59"/>
      <c r="R195" s="259"/>
      <c r="S195" s="259"/>
    </row>
    <row r="196" spans="1:19" ht="17.25" thickBot="1">
      <c r="A196" s="125" t="s">
        <v>191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59"/>
      <c r="R196" s="259"/>
      <c r="S196" s="259"/>
    </row>
    <row r="197" spans="1:19">
      <c r="A197" s="125" t="s">
        <v>269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48"/>
      <c r="R197" s="249"/>
      <c r="S197" s="250"/>
    </row>
    <row r="198" spans="1:19" ht="17.25" thickBot="1">
      <c r="A198" s="130" t="s">
        <v>242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296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296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296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44349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64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2021-06-02(수) 오전 00:00</v>
      </c>
      <c r="C15" s="309"/>
      <c r="D15" s="283" t="str">
        <f>TEXT($G$1, "[$-ko-KR]yyyy-mm-dd(ddd) ") &amp; "오후 14:00"</f>
        <v>2021-06-02(수) 오후 14:00</v>
      </c>
      <c r="E15" s="284"/>
      <c r="F15" s="285"/>
      <c r="G15" s="283" t="str">
        <f>TEXT($G$1, "[$-ko-KR]yyyy-mm-dd(ddd) ") &amp; "오후 19:00"</f>
        <v>2021-06-02(수) 오후 19:00</v>
      </c>
      <c r="H15" s="284"/>
      <c r="I15" s="285"/>
      <c r="J15" s="283" t="str">
        <f>TEXT($G$1, "[$-ko-KR]yyyy-mm-dd(ddd) ") &amp; "오후 21:00"</f>
        <v>2021-06-02(수) 오후 21:00</v>
      </c>
      <c r="K15" s="284"/>
      <c r="L15" s="285"/>
      <c r="M15" s="283" t="str">
        <f>TEXT($G$1+1, "[$-ko-KR]yyyy-mm-dd(ddd) ") &amp; "오전 00:00"</f>
        <v>2021-06-03(목)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69"/>
      <c r="R17" s="269"/>
      <c r="S17" s="26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69"/>
      <c r="R18" s="269"/>
      <c r="S18" s="269"/>
    </row>
    <row r="19" spans="1:19" ht="17.25" customHeight="1" thickBot="1">
      <c r="A19" s="162" t="s">
        <v>242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59"/>
      <c r="R19" s="259"/>
      <c r="S19" s="259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59"/>
      <c r="R20" s="259"/>
      <c r="S20" s="259"/>
    </row>
    <row r="21" spans="1:19" ht="17.25" customHeight="1" thickBot="1">
      <c r="A21" s="163" t="s">
        <v>201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59"/>
      <c r="R21" s="259"/>
      <c r="S21" s="259"/>
    </row>
    <row r="22" spans="1:19" ht="17.25" customHeight="1" thickBot="1">
      <c r="A22" s="162" t="s">
        <v>210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64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2021-06-02(수) 오전 00:00</v>
      </c>
      <c r="C42" s="311"/>
      <c r="D42" s="283" t="str">
        <f>TEXT($G$1, "[$-ko-KR]yyyy-mm-dd(ddd) ") &amp; "오후 14:00"</f>
        <v>2021-06-02(수) 오후 14:00</v>
      </c>
      <c r="E42" s="284"/>
      <c r="F42" s="285"/>
      <c r="G42" s="283" t="str">
        <f>TEXT($G$1, "[$-ko-KR]yyyy-mm-dd(ddd) ") &amp; "오후 19:00"</f>
        <v>2021-06-02(수) 오후 19:00</v>
      </c>
      <c r="H42" s="284"/>
      <c r="I42" s="285"/>
      <c r="J42" s="283" t="str">
        <f>TEXT($G$1, "[$-ko-KR]yyyy-mm-dd(ddd) ") &amp; "오후 21:00"</f>
        <v>2021-06-02(수) 오후 21:00</v>
      </c>
      <c r="K42" s="284"/>
      <c r="L42" s="285"/>
      <c r="M42" s="283" t="str">
        <f>TEXT($G$1+1, "[$-ko-KR]yyyy-mm-dd(ddd) ") &amp; "오전 00:00"</f>
        <v>2021-06-03(목)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5" t="s">
        <v>58</v>
      </c>
      <c r="H43" s="166" t="s">
        <v>293</v>
      </c>
      <c r="I43" s="16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69"/>
      <c r="R44" s="269"/>
      <c r="S44" s="26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69"/>
      <c r="R45" s="269"/>
      <c r="S45" s="269"/>
    </row>
    <row r="46" spans="1:19" ht="17.25" customHeight="1" thickBot="1">
      <c r="A46" s="162" t="s">
        <v>273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59"/>
      <c r="R46" s="259"/>
      <c r="S46" s="259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59"/>
      <c r="R47" s="259"/>
      <c r="S47" s="259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59"/>
      <c r="R48" s="259"/>
      <c r="S48" s="259"/>
    </row>
    <row r="49" spans="1:19" ht="17.25" customHeight="1" thickBot="1">
      <c r="A49" s="162" t="s">
        <v>171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59"/>
      <c r="R49" s="259"/>
      <c r="S49" s="259"/>
    </row>
    <row r="50" spans="1:19" ht="17.25" customHeight="1" thickBot="1">
      <c r="A50" s="162" t="s">
        <v>233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59"/>
      <c r="R50" s="259"/>
      <c r="S50" s="259"/>
    </row>
    <row r="51" spans="1:19" ht="17.25" customHeight="1" thickBot="1">
      <c r="A51" s="162" t="s">
        <v>249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59"/>
      <c r="R51" s="259"/>
      <c r="S51" s="259"/>
    </row>
    <row r="52" spans="1:19" ht="17.25" customHeight="1" thickBot="1">
      <c r="A52" s="162" t="s">
        <v>261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217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60"/>
      <c r="R53" s="261"/>
      <c r="S53" s="262"/>
    </row>
    <row r="54" spans="1:19" ht="17.25" customHeight="1">
      <c r="A54" s="161" t="s">
        <v>185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63"/>
      <c r="R54" s="264"/>
      <c r="S54" s="265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66"/>
      <c r="R55" s="267"/>
      <c r="S55" s="268"/>
    </row>
    <row r="56" spans="1:19" ht="17.25" customHeight="1" thickBot="1">
      <c r="A56" s="162" t="s">
        <v>195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59"/>
      <c r="R56" s="259"/>
      <c r="S56" s="259"/>
    </row>
    <row r="57" spans="1:19" ht="17.25" customHeight="1" thickBot="1">
      <c r="A57" s="162" t="s">
        <v>219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69"/>
      <c r="R57" s="269"/>
      <c r="S57" s="269"/>
    </row>
    <row r="58" spans="1:19" ht="17.25" customHeight="1" thickBot="1">
      <c r="A58" s="163" t="s">
        <v>259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69"/>
      <c r="R58" s="269"/>
      <c r="S58" s="26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59"/>
      <c r="R59" s="259"/>
      <c r="S59" s="259"/>
    </row>
    <row r="60" spans="1:19" ht="17.25" customHeight="1" thickBot="1">
      <c r="A60" s="162" t="s">
        <v>263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59"/>
      <c r="R60" s="259"/>
      <c r="S60" s="259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59"/>
      <c r="R61" s="259"/>
      <c r="S61" s="259"/>
    </row>
    <row r="62" spans="1:19" ht="17.25" customHeight="1">
      <c r="A62" s="162" t="s">
        <v>197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48"/>
      <c r="R62" s="249"/>
      <c r="S62" s="250"/>
    </row>
    <row r="63" spans="1:19" ht="17.25" customHeight="1" thickBot="1">
      <c r="A63" s="130" t="s">
        <v>215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296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296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296</v>
      </c>
      <c r="N64" s="27">
        <f>IF(COUNT(N44:N63), SUM(N44:N63) / COUNT(N44:N63), 0)</f>
        <v>2.0836356808595181E-2</v>
      </c>
      <c r="O64" s="28">
        <f>SUM(O44:O63)</f>
        <v>41672.713617190377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64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2021-06-02(수) 오전 00:00</v>
      </c>
      <c r="C69" s="311"/>
      <c r="D69" s="283" t="str">
        <f>TEXT($G$1, "[$-ko-KR]yyyy-mm-dd(ddd) ") &amp; "오후 14:00"</f>
        <v>2021-06-02(수) 오후 14:00</v>
      </c>
      <c r="E69" s="284"/>
      <c r="F69" s="285"/>
      <c r="G69" s="283" t="str">
        <f>TEXT($G$1, "[$-ko-KR]yyyy-mm-dd(ddd) ") &amp; "오후 19:00"</f>
        <v>2021-06-02(수) 오후 19:00</v>
      </c>
      <c r="H69" s="284"/>
      <c r="I69" s="285"/>
      <c r="J69" s="283" t="str">
        <f>TEXT($G$1, "[$-ko-KR]yyyy-mm-dd(ddd) ") &amp; "오후 21:00"</f>
        <v>2021-06-02(수) 오후 21:00</v>
      </c>
      <c r="K69" s="284"/>
      <c r="L69" s="285"/>
      <c r="M69" s="283" t="str">
        <f>TEXT($G$1+1, "[$-ko-KR]yyyy-mm-dd(ddd) ") &amp; "오전 00:00"</f>
        <v>2021-06-03(목)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5" t="s">
        <v>58</v>
      </c>
      <c r="H70" s="166" t="s">
        <v>293</v>
      </c>
      <c r="I70" s="16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69"/>
      <c r="R71" s="269"/>
      <c r="S71" s="26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69"/>
      <c r="R72" s="269"/>
      <c r="S72" s="26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59"/>
      <c r="R73" s="259"/>
      <c r="S73" s="259"/>
    </row>
    <row r="74" spans="1:19" ht="17.25" thickBot="1">
      <c r="A74" s="162" t="s">
        <v>167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59"/>
      <c r="R74" s="259"/>
      <c r="S74" s="259"/>
    </row>
    <row r="75" spans="1:19" ht="17.25" thickBot="1">
      <c r="A75" s="163" t="s">
        <v>223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59"/>
      <c r="R75" s="259"/>
      <c r="S75" s="259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59"/>
      <c r="R76" s="259"/>
      <c r="S76" s="259"/>
    </row>
    <row r="77" spans="1:19" ht="17.25" thickBot="1">
      <c r="A77" s="162" t="s">
        <v>291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59"/>
      <c r="R77" s="259"/>
      <c r="S77" s="259"/>
    </row>
    <row r="78" spans="1:19" ht="17.25" thickBot="1">
      <c r="A78" s="162" t="s">
        <v>214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59"/>
      <c r="R78" s="259"/>
      <c r="S78" s="259"/>
    </row>
    <row r="79" spans="1:19" ht="17.25" thickBot="1">
      <c r="A79" s="162" t="s">
        <v>208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236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60"/>
      <c r="R80" s="261"/>
      <c r="S80" s="262"/>
    </row>
    <row r="81" spans="1:19">
      <c r="A81" s="161" t="s">
        <v>169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63"/>
      <c r="R81" s="264"/>
      <c r="S81" s="265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66"/>
      <c r="R82" s="267"/>
      <c r="S82" s="268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59"/>
      <c r="R83" s="259"/>
      <c r="S83" s="259"/>
    </row>
    <row r="84" spans="1:19" ht="17.25" thickBot="1">
      <c r="A84" s="162" t="s">
        <v>181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69"/>
      <c r="R84" s="269"/>
      <c r="S84" s="26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69"/>
      <c r="R85" s="269"/>
      <c r="S85" s="269"/>
    </row>
    <row r="86" spans="1:19" ht="17.25" thickBot="1">
      <c r="A86" s="162" t="s">
        <v>246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59"/>
      <c r="R86" s="259"/>
      <c r="S86" s="259"/>
    </row>
    <row r="87" spans="1:19" ht="17.25" thickBot="1">
      <c r="A87" s="162" t="s">
        <v>248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59"/>
      <c r="R87" s="259"/>
      <c r="S87" s="259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59"/>
      <c r="R88" s="259"/>
      <c r="S88" s="259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48"/>
      <c r="R89" s="249"/>
      <c r="S89" s="250"/>
    </row>
    <row r="90" spans="1:19" ht="17.25" thickBot="1">
      <c r="A90" s="130" t="s">
        <v>251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296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296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296</v>
      </c>
      <c r="N91" s="27">
        <f>IF(COUNT(N71:N90), SUM(N71:N90) / COUNT(N71:N90), 0)</f>
        <v>3.0210636937261115E-2</v>
      </c>
      <c r="O91" s="28">
        <f>SUM(O71:O90)</f>
        <v>60421.27387452223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64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2021-06-02(수) 오전 00:00</v>
      </c>
      <c r="C96" s="311"/>
      <c r="D96" s="283" t="str">
        <f>TEXT($G$1, "[$-ko-KR]yyyy-mm-dd(ddd) ") &amp; "오후 14:00"</f>
        <v>2021-06-02(수) 오후 14:00</v>
      </c>
      <c r="E96" s="284"/>
      <c r="F96" s="285"/>
      <c r="G96" s="283" t="str">
        <f>TEXT($G$1, "[$-ko-KR]yyyy-mm-dd(ddd) ") &amp; "오후 19:00"</f>
        <v>2021-06-02(수) 오후 19:00</v>
      </c>
      <c r="H96" s="284"/>
      <c r="I96" s="285"/>
      <c r="J96" s="283" t="str">
        <f>TEXT($G$1, "[$-ko-KR]yyyy-mm-dd(ddd) ") &amp; "오후 21:00"</f>
        <v>2021-06-02(수) 오후 21:00</v>
      </c>
      <c r="K96" s="284"/>
      <c r="L96" s="285"/>
      <c r="M96" s="283" t="str">
        <f>TEXT($G$1+1, "[$-ko-KR]yyyy-mm-dd(ddd) ") &amp; "오전 00:00"</f>
        <v>2021-06-03(목)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5" t="s">
        <v>58</v>
      </c>
      <c r="H97" s="166" t="s">
        <v>293</v>
      </c>
      <c r="I97" s="16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69"/>
      <c r="R98" s="269"/>
      <c r="S98" s="26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69"/>
      <c r="R99" s="269"/>
      <c r="S99" s="26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59"/>
      <c r="R100" s="259"/>
      <c r="S100" s="259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59"/>
      <c r="R101" s="259"/>
      <c r="S101" s="259"/>
    </row>
    <row r="102" spans="1:19" ht="17.25" thickBot="1">
      <c r="A102" s="163" t="s">
        <v>244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59"/>
      <c r="R102" s="259"/>
      <c r="S102" s="259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59"/>
      <c r="R103" s="259"/>
      <c r="S103" s="259"/>
    </row>
    <row r="104" spans="1:19" ht="17.25" thickBot="1">
      <c r="A104" s="162" t="s">
        <v>167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59"/>
      <c r="R104" s="259"/>
      <c r="S104" s="259"/>
    </row>
    <row r="105" spans="1:19" ht="17.25" thickBot="1">
      <c r="A105" s="162" t="s">
        <v>223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59"/>
      <c r="R105" s="259"/>
      <c r="S105" s="259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60"/>
      <c r="R107" s="261"/>
      <c r="S107" s="262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63"/>
      <c r="R108" s="264"/>
      <c r="S108" s="265"/>
    </row>
    <row r="109" spans="1:19" ht="17.25" thickBot="1">
      <c r="A109" s="162" t="s">
        <v>238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66"/>
      <c r="R109" s="267"/>
      <c r="S109" s="268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59"/>
      <c r="R110" s="259"/>
      <c r="S110" s="259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69"/>
      <c r="R111" s="269"/>
      <c r="S111" s="26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69"/>
      <c r="R112" s="269"/>
      <c r="S112" s="26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59"/>
      <c r="R113" s="259"/>
      <c r="S113" s="259"/>
    </row>
    <row r="114" spans="1:19" ht="17.25" thickBot="1">
      <c r="A114" s="162" t="s">
        <v>291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59"/>
      <c r="R114" s="259"/>
      <c r="S114" s="259"/>
    </row>
    <row r="115" spans="1:19" ht="17.25" thickBot="1">
      <c r="A115" s="162" t="s">
        <v>183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59"/>
      <c r="R115" s="259"/>
      <c r="S115" s="259"/>
    </row>
    <row r="116" spans="1:19">
      <c r="A116" s="162" t="s">
        <v>161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48"/>
      <c r="R116" s="249"/>
      <c r="S116" s="25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296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296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296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64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2021-06-02(수) 오전 00:00</v>
      </c>
      <c r="C123" s="311"/>
      <c r="D123" s="283" t="str">
        <f>TEXT($G$1, "[$-ko-KR]yyyy-mm-dd(ddd) ") &amp; "오후 14:00"</f>
        <v>2021-06-02(수) 오후 14:00</v>
      </c>
      <c r="E123" s="284"/>
      <c r="F123" s="285"/>
      <c r="G123" s="283" t="str">
        <f>TEXT($G$1, "[$-ko-KR]yyyy-mm-dd(ddd) ") &amp; "오후 19:00"</f>
        <v>2021-06-02(수) 오후 19:00</v>
      </c>
      <c r="H123" s="284"/>
      <c r="I123" s="285"/>
      <c r="J123" s="283" t="str">
        <f>TEXT($G$1, "[$-ko-KR]yyyy-mm-dd(ddd) ") &amp; "오후 21:00"</f>
        <v>2021-06-02(수) 오후 21:00</v>
      </c>
      <c r="K123" s="284"/>
      <c r="L123" s="285"/>
      <c r="M123" s="283" t="str">
        <f>TEXT($G$1+1, "[$-ko-KR]yyyy-mm-dd(ddd) ") &amp; "오전 00:00"</f>
        <v>2021-06-03(목)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5" t="s">
        <v>58</v>
      </c>
      <c r="H124" s="166" t="s">
        <v>293</v>
      </c>
      <c r="I124" s="16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233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69"/>
      <c r="R125" s="269"/>
      <c r="S125" s="269"/>
    </row>
    <row r="126" spans="1:19" ht="17.25" thickBot="1">
      <c r="A126" s="162" t="s">
        <v>249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69"/>
      <c r="R126" s="269"/>
      <c r="S126" s="269"/>
    </row>
    <row r="127" spans="1:19" ht="17.25" thickBot="1">
      <c r="A127" s="162" t="s">
        <v>261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59"/>
      <c r="R127" s="259"/>
      <c r="S127" s="259"/>
    </row>
    <row r="128" spans="1:19" ht="17.25" thickBot="1">
      <c r="A128" s="162" t="s">
        <v>217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59"/>
      <c r="R128" s="259"/>
      <c r="S128" s="259"/>
    </row>
    <row r="129" spans="1:19" ht="17.25" thickBot="1">
      <c r="A129" s="163" t="s">
        <v>185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59"/>
      <c r="R129" s="259"/>
      <c r="S129" s="259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59"/>
      <c r="R130" s="259"/>
      <c r="S130" s="259"/>
    </row>
    <row r="131" spans="1:19" ht="17.25" thickBot="1">
      <c r="A131" s="162" t="s">
        <v>195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59"/>
      <c r="R131" s="259"/>
      <c r="S131" s="259"/>
    </row>
    <row r="132" spans="1:19" ht="17.25" thickBot="1">
      <c r="A132" s="162" t="s">
        <v>219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59"/>
      <c r="R132" s="259"/>
      <c r="S132" s="259"/>
    </row>
    <row r="133" spans="1:19" ht="17.25" thickBot="1">
      <c r="A133" s="162" t="s">
        <v>259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60"/>
      <c r="R134" s="261"/>
      <c r="S134" s="262"/>
    </row>
    <row r="135" spans="1:19">
      <c r="A135" s="161" t="s">
        <v>263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63"/>
      <c r="R135" s="264"/>
      <c r="S135" s="265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66"/>
      <c r="R136" s="267"/>
      <c r="S136" s="268"/>
    </row>
    <row r="137" spans="1:19" ht="17.25" thickBot="1">
      <c r="A137" s="162" t="s">
        <v>197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59"/>
      <c r="R137" s="259"/>
      <c r="S137" s="259"/>
    </row>
    <row r="138" spans="1:19" ht="17.25" thickBot="1">
      <c r="A138" s="162" t="s">
        <v>215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69"/>
      <c r="R138" s="269"/>
      <c r="S138" s="269"/>
    </row>
    <row r="139" spans="1:19" ht="17.25" thickBot="1">
      <c r="A139" s="163" t="s">
        <v>225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69"/>
      <c r="R139" s="269"/>
      <c r="S139" s="26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59"/>
      <c r="R140" s="259"/>
      <c r="S140" s="259"/>
    </row>
    <row r="141" spans="1:19" ht="17.25" thickBot="1">
      <c r="A141" s="162" t="s">
        <v>210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59"/>
      <c r="R141" s="259"/>
      <c r="S141" s="259"/>
    </row>
    <row r="142" spans="1:19" ht="17.25" thickBot="1">
      <c r="A142" s="162" t="s">
        <v>212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59"/>
      <c r="R142" s="259"/>
      <c r="S142" s="259"/>
    </row>
    <row r="143" spans="1:19">
      <c r="A143" s="162" t="s">
        <v>255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48"/>
      <c r="R143" s="249"/>
      <c r="S143" s="25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296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296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296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64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2021-06-02(수) 오전 00:00</v>
      </c>
      <c r="C150" s="311"/>
      <c r="D150" s="283" t="str">
        <f>TEXT($G$1, "[$-ko-KR]yyyy-mm-dd(ddd) ") &amp; "오후 14:00"</f>
        <v>2021-06-02(수) 오후 14:00</v>
      </c>
      <c r="E150" s="284"/>
      <c r="F150" s="285"/>
      <c r="G150" s="283" t="str">
        <f>TEXT($G$1, "[$-ko-KR]yyyy-mm-dd(ddd) ") &amp; "오후 19:00"</f>
        <v>2021-06-02(수) 오후 19:00</v>
      </c>
      <c r="H150" s="284"/>
      <c r="I150" s="285"/>
      <c r="J150" s="283" t="str">
        <f>TEXT($G$1, "[$-ko-KR]yyyy-mm-dd(ddd) ") &amp; "오후 21:00"</f>
        <v>2021-06-02(수) 오후 21:00</v>
      </c>
      <c r="K150" s="284"/>
      <c r="L150" s="285"/>
      <c r="M150" s="283" t="str">
        <f>TEXT($G$1+1, "[$-ko-KR]yyyy-mm-dd(ddd) ") &amp; "오전 00:00"</f>
        <v>2021-06-03(목)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5" t="s">
        <v>58</v>
      </c>
      <c r="H151" s="166" t="s">
        <v>293</v>
      </c>
      <c r="I151" s="16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251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69"/>
      <c r="R152" s="269"/>
      <c r="S152" s="26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69"/>
      <c r="R153" s="269"/>
      <c r="S153" s="26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59"/>
      <c r="R154" s="259"/>
      <c r="S154" s="259"/>
    </row>
    <row r="155" spans="1:19" ht="17.25" thickBot="1">
      <c r="A155" s="162" t="s">
        <v>206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59"/>
      <c r="R155" s="259"/>
      <c r="S155" s="259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59"/>
      <c r="R156" s="259"/>
      <c r="S156" s="259"/>
    </row>
    <row r="157" spans="1:19" ht="17.25" thickBot="1">
      <c r="A157" s="162" t="s">
        <v>201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59"/>
      <c r="R157" s="259"/>
      <c r="S157" s="259"/>
    </row>
    <row r="158" spans="1:19" ht="17.25" thickBot="1">
      <c r="A158" s="162" t="s">
        <v>231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59"/>
      <c r="R158" s="259"/>
      <c r="S158" s="259"/>
    </row>
    <row r="159" spans="1:19" ht="17.25" thickBot="1">
      <c r="A159" s="162" t="s">
        <v>199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59"/>
      <c r="R159" s="259"/>
      <c r="S159" s="259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265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60"/>
      <c r="R161" s="261"/>
      <c r="S161" s="262"/>
    </row>
    <row r="162" spans="1:19">
      <c r="A162" s="161" t="s">
        <v>229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63"/>
      <c r="R162" s="264"/>
      <c r="S162" s="265"/>
    </row>
    <row r="163" spans="1:19" ht="17.25" thickBot="1">
      <c r="A163" s="162" t="s">
        <v>173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66"/>
      <c r="R163" s="267"/>
      <c r="S163" s="268"/>
    </row>
    <row r="164" spans="1:19" ht="17.25" thickBot="1">
      <c r="A164" s="162" t="s">
        <v>234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59"/>
      <c r="R164" s="259"/>
      <c r="S164" s="259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69"/>
      <c r="R165" s="269"/>
      <c r="S165" s="269"/>
    </row>
    <row r="166" spans="1:19" ht="17.25" thickBot="1">
      <c r="A166" s="163" t="s">
        <v>253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69"/>
      <c r="R166" s="269"/>
      <c r="S166" s="269"/>
    </row>
    <row r="167" spans="1:19" ht="17.25" thickBot="1">
      <c r="A167" s="162" t="s">
        <v>257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59"/>
      <c r="R167" s="259"/>
      <c r="S167" s="259"/>
    </row>
    <row r="168" spans="1:19" ht="17.25" thickBot="1">
      <c r="A168" s="162" t="s">
        <v>279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59"/>
      <c r="R168" s="259"/>
      <c r="S168" s="259"/>
    </row>
    <row r="169" spans="1:19" ht="17.25" thickBot="1">
      <c r="A169" s="162" t="s">
        <v>227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59"/>
      <c r="R169" s="259"/>
      <c r="S169" s="259"/>
    </row>
    <row r="170" spans="1:19">
      <c r="A170" s="162" t="s">
        <v>242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48"/>
      <c r="R170" s="249"/>
      <c r="S170" s="250"/>
    </row>
    <row r="171" spans="1:19" ht="17.25" thickBot="1">
      <c r="A171" s="130" t="s">
        <v>277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296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296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296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64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2021-06-02(수) 오전 00:00</v>
      </c>
      <c r="C177" s="311"/>
      <c r="D177" s="283" t="str">
        <f>TEXT($G$1, "[$-ko-KR]yyyy-mm-dd(ddd) ") &amp; "오후 14:00"</f>
        <v>2021-06-02(수) 오후 14:00</v>
      </c>
      <c r="E177" s="284"/>
      <c r="F177" s="285"/>
      <c r="G177" s="283" t="str">
        <f>TEXT($G$1, "[$-ko-KR]yyyy-mm-dd(ddd) ") &amp; "오후 19:00"</f>
        <v>2021-06-02(수) 오후 19:00</v>
      </c>
      <c r="H177" s="284"/>
      <c r="I177" s="285"/>
      <c r="J177" s="283" t="str">
        <f>TEXT($G$1, "[$-ko-KR]yyyy-mm-dd(ddd) ") &amp; "오후 21:00"</f>
        <v>2021-06-02(수) 오후 21:00</v>
      </c>
      <c r="K177" s="284"/>
      <c r="L177" s="285"/>
      <c r="M177" s="283" t="str">
        <f>TEXT($G$1+1, "[$-ko-KR]yyyy-mm-dd(ddd) ") &amp; "오전 00:00"</f>
        <v>2021-06-03(목)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5" t="s">
        <v>58</v>
      </c>
      <c r="H178" s="166" t="s">
        <v>293</v>
      </c>
      <c r="I178" s="16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69"/>
      <c r="R179" s="269"/>
      <c r="S179" s="269"/>
    </row>
    <row r="180" spans="1:19" ht="17.25" thickBot="1">
      <c r="A180" s="162" t="s">
        <v>253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69"/>
      <c r="R180" s="269"/>
      <c r="S180" s="26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59"/>
      <c r="R181" s="259"/>
      <c r="S181" s="259"/>
    </row>
    <row r="182" spans="1:19" ht="17.25" thickBot="1">
      <c r="A182" s="162" t="s">
        <v>210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59"/>
      <c r="R182" s="259"/>
      <c r="S182" s="259"/>
    </row>
    <row r="183" spans="1:19" ht="17.25" thickBot="1">
      <c r="A183" s="163" t="s">
        <v>191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59"/>
      <c r="R183" s="259"/>
      <c r="S183" s="259"/>
    </row>
    <row r="184" spans="1:19" ht="17.25" thickBot="1">
      <c r="A184" s="162" t="s">
        <v>212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59"/>
      <c r="R184" s="259"/>
      <c r="S184" s="259"/>
    </row>
    <row r="185" spans="1:19" ht="17.25" thickBot="1">
      <c r="A185" s="162" t="s">
        <v>257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59"/>
      <c r="R185" s="259"/>
      <c r="S185" s="259"/>
    </row>
    <row r="186" spans="1:19" ht="17.25" thickBot="1">
      <c r="A186" s="162" t="s">
        <v>279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59"/>
      <c r="R186" s="259"/>
      <c r="S186" s="259"/>
    </row>
    <row r="187" spans="1:19" ht="17.25" thickBot="1">
      <c r="A187" s="162" t="s">
        <v>227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193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60"/>
      <c r="R188" s="261"/>
      <c r="S188" s="262"/>
    </row>
    <row r="189" spans="1:19">
      <c r="A189" s="161" t="s">
        <v>242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63"/>
      <c r="R189" s="264"/>
      <c r="S189" s="265"/>
    </row>
    <row r="190" spans="1:19" ht="17.25" thickBot="1">
      <c r="A190" s="162" t="s">
        <v>277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66"/>
      <c r="R190" s="267"/>
      <c r="S190" s="268"/>
    </row>
    <row r="191" spans="1:19" ht="17.25" thickBot="1">
      <c r="A191" s="162" t="s">
        <v>255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59"/>
      <c r="R191" s="259"/>
      <c r="S191" s="259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69"/>
      <c r="R192" s="269"/>
      <c r="S192" s="26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69"/>
      <c r="R193" s="269"/>
      <c r="S193" s="269"/>
    </row>
    <row r="194" spans="1:19" ht="17.25" thickBot="1">
      <c r="A194" s="162" t="s">
        <v>163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59"/>
      <c r="R194" s="259"/>
      <c r="S194" s="259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59"/>
      <c r="R195" s="259"/>
      <c r="S195" s="259"/>
    </row>
    <row r="196" spans="1:19" ht="17.25" thickBot="1">
      <c r="A196" s="162" t="s">
        <v>221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59"/>
      <c r="R196" s="259"/>
      <c r="S196" s="259"/>
    </row>
    <row r="197" spans="1:19">
      <c r="A197" s="162" t="s">
        <v>187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48"/>
      <c r="R197" s="249"/>
      <c r="S197" s="25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296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296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296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44350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68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2021-06-03(목) 오전 00:00</v>
      </c>
      <c r="C15" s="309"/>
      <c r="D15" s="283" t="str">
        <f>TEXT($G$1, "[$-ko-KR]yyyy-mm-dd(ddd) ") &amp; "오후 14:00"</f>
        <v>2021-06-03(목) 오후 14:00</v>
      </c>
      <c r="E15" s="284"/>
      <c r="F15" s="285"/>
      <c r="G15" s="283" t="str">
        <f>TEXT($G$1, "[$-ko-KR]yyyy-mm-dd(ddd) ") &amp; "오후 19:00"</f>
        <v>2021-06-03(목) 오후 19:00</v>
      </c>
      <c r="H15" s="284"/>
      <c r="I15" s="285"/>
      <c r="J15" s="283" t="str">
        <f>TEXT($G$1, "[$-ko-KR]yyyy-mm-dd(ddd) ") &amp; "오후 21:00"</f>
        <v>2021-06-03(목) 오후 21:00</v>
      </c>
      <c r="K15" s="284"/>
      <c r="L15" s="285"/>
      <c r="M15" s="283" t="str">
        <f>TEXT($G$1+1, "[$-ko-KR]yyyy-mm-dd(ddd) ") &amp; "오전 00:00"</f>
        <v>2021-06-04(금)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69"/>
      <c r="R17" s="269"/>
      <c r="S17" s="26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69"/>
      <c r="R18" s="269"/>
      <c r="S18" s="269"/>
    </row>
    <row r="19" spans="1:19" ht="17.25" customHeight="1" thickBot="1">
      <c r="A19" s="162" t="s">
        <v>242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59"/>
      <c r="R19" s="259"/>
      <c r="S19" s="259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59"/>
      <c r="R20" s="259"/>
      <c r="S20" s="259"/>
    </row>
    <row r="21" spans="1:19" ht="17.25" customHeight="1" thickBot="1">
      <c r="A21" s="163" t="s">
        <v>201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59"/>
      <c r="R21" s="259"/>
      <c r="S21" s="259"/>
    </row>
    <row r="22" spans="1:19" ht="17.25" customHeight="1" thickBot="1">
      <c r="A22" s="162" t="s">
        <v>210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59"/>
      <c r="R22" s="259"/>
      <c r="S22" s="259"/>
    </row>
    <row r="23" spans="1:19" ht="17.25" customHeight="1" thickBot="1">
      <c r="A23" s="162" t="s">
        <v>183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59"/>
      <c r="R23" s="259"/>
      <c r="S23" s="259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59"/>
      <c r="R24" s="259"/>
      <c r="S24" s="259"/>
    </row>
    <row r="25" spans="1:19" ht="17.25" customHeight="1" thickBot="1">
      <c r="A25" s="162" t="s">
        <v>165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60"/>
      <c r="R26" s="261"/>
      <c r="S26" s="262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63"/>
      <c r="R27" s="264"/>
      <c r="S27" s="265"/>
    </row>
    <row r="28" spans="1:19" ht="17.25" customHeight="1" thickBot="1">
      <c r="A28" s="162" t="s">
        <v>217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66"/>
      <c r="R28" s="267"/>
      <c r="S28" s="268"/>
    </row>
    <row r="29" spans="1:19" ht="17.25" customHeight="1" thickBot="1">
      <c r="A29" s="162" t="s">
        <v>163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59"/>
      <c r="R29" s="259"/>
      <c r="S29" s="259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69"/>
      <c r="R30" s="269"/>
      <c r="S30" s="269"/>
    </row>
    <row r="31" spans="1:19" ht="17.25" customHeight="1" thickBot="1">
      <c r="A31" s="163" t="s">
        <v>177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69"/>
      <c r="R31" s="269"/>
      <c r="S31" s="26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68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2021-06-03(목) 오전 00:00</v>
      </c>
      <c r="C42" s="311"/>
      <c r="D42" s="283" t="str">
        <f>TEXT($G$1, "[$-ko-KR]yyyy-mm-dd(ddd) ") &amp; "오후 14:00"</f>
        <v>2021-06-03(목) 오후 14:00</v>
      </c>
      <c r="E42" s="284"/>
      <c r="F42" s="285"/>
      <c r="G42" s="283" t="str">
        <f>TEXT($G$1, "[$-ko-KR]yyyy-mm-dd(ddd) ") &amp; "오후 19:00"</f>
        <v>2021-06-03(목) 오후 19:00</v>
      </c>
      <c r="H42" s="284"/>
      <c r="I42" s="285"/>
      <c r="J42" s="283" t="str">
        <f>TEXT($G$1, "[$-ko-KR]yyyy-mm-dd(ddd) ") &amp; "오후 21:00"</f>
        <v>2021-06-03(목) 오후 21:00</v>
      </c>
      <c r="K42" s="284"/>
      <c r="L42" s="285"/>
      <c r="M42" s="283" t="str">
        <f>TEXT($G$1+1, "[$-ko-KR]yyyy-mm-dd(ddd) ") &amp; "오전 00:00"</f>
        <v>2021-06-04(금)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69" t="s">
        <v>58</v>
      </c>
      <c r="H43" s="170" t="s">
        <v>293</v>
      </c>
      <c r="I43" s="17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217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69"/>
      <c r="R44" s="269"/>
      <c r="S44" s="269"/>
    </row>
    <row r="45" spans="1:19" ht="17.25" customHeight="1" thickBot="1">
      <c r="A45" s="162" t="s">
        <v>197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69"/>
      <c r="R45" s="269"/>
      <c r="S45" s="26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59"/>
      <c r="R46" s="259"/>
      <c r="S46" s="259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59"/>
      <c r="R47" s="259"/>
      <c r="S47" s="259"/>
    </row>
    <row r="48" spans="1:19" ht="17.25" customHeight="1" thickBot="1">
      <c r="A48" s="163" t="s">
        <v>212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59"/>
      <c r="R48" s="259"/>
      <c r="S48" s="259"/>
    </row>
    <row r="49" spans="1:19" ht="17.25" customHeight="1" thickBot="1">
      <c r="A49" s="162" t="s">
        <v>273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59"/>
      <c r="R49" s="259"/>
      <c r="S49" s="259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59"/>
      <c r="R50" s="259"/>
      <c r="S50" s="259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59"/>
      <c r="R51" s="259"/>
      <c r="S51" s="259"/>
    </row>
    <row r="52" spans="1:19" ht="17.25" customHeight="1" thickBot="1">
      <c r="A52" s="162" t="s">
        <v>195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60"/>
      <c r="R53" s="261"/>
      <c r="S53" s="262"/>
    </row>
    <row r="54" spans="1:19" ht="17.25" customHeight="1">
      <c r="A54" s="161" t="s">
        <v>215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63"/>
      <c r="R54" s="264"/>
      <c r="S54" s="265"/>
    </row>
    <row r="55" spans="1:19" ht="17.25" customHeight="1" thickBot="1">
      <c r="A55" s="162" t="s">
        <v>233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66"/>
      <c r="R55" s="267"/>
      <c r="S55" s="268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59"/>
      <c r="R56" s="259"/>
      <c r="S56" s="259"/>
    </row>
    <row r="57" spans="1:19" ht="17.25" customHeight="1" thickBot="1">
      <c r="A57" s="162" t="s">
        <v>225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69"/>
      <c r="R57" s="269"/>
      <c r="S57" s="269"/>
    </row>
    <row r="58" spans="1:19" ht="17.25" customHeight="1" thickBot="1">
      <c r="A58" s="163" t="s">
        <v>210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69"/>
      <c r="R58" s="269"/>
      <c r="S58" s="269"/>
    </row>
    <row r="59" spans="1:19" ht="17.25" customHeight="1" thickBot="1">
      <c r="A59" s="162" t="s">
        <v>249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59"/>
      <c r="R59" s="259"/>
      <c r="S59" s="259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59"/>
      <c r="R60" s="259"/>
      <c r="S60" s="259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59"/>
      <c r="R61" s="259"/>
      <c r="S61" s="259"/>
    </row>
    <row r="62" spans="1:19" ht="17.25" customHeight="1">
      <c r="A62" s="162" t="s">
        <v>259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48"/>
      <c r="R62" s="249"/>
      <c r="S62" s="25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296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296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296</v>
      </c>
      <c r="N64" s="27">
        <f>IF(COUNT(N44:N63), SUM(N44:N63) / COUNT(N44:N63), 0)</f>
        <v>1.8179595803991418E-2</v>
      </c>
      <c r="O64" s="28">
        <f>SUM(O44:O63)</f>
        <v>36359.191607982844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68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2021-06-03(목) 오전 00:00</v>
      </c>
      <c r="C69" s="311"/>
      <c r="D69" s="283" t="str">
        <f>TEXT($G$1, "[$-ko-KR]yyyy-mm-dd(ddd) ") &amp; "오후 14:00"</f>
        <v>2021-06-03(목) 오후 14:00</v>
      </c>
      <c r="E69" s="284"/>
      <c r="F69" s="285"/>
      <c r="G69" s="283" t="str">
        <f>TEXT($G$1, "[$-ko-KR]yyyy-mm-dd(ddd) ") &amp; "오후 19:00"</f>
        <v>2021-06-03(목) 오후 19:00</v>
      </c>
      <c r="H69" s="284"/>
      <c r="I69" s="285"/>
      <c r="J69" s="283" t="str">
        <f>TEXT($G$1, "[$-ko-KR]yyyy-mm-dd(ddd) ") &amp; "오후 21:00"</f>
        <v>2021-06-03(목) 오후 21:00</v>
      </c>
      <c r="K69" s="284"/>
      <c r="L69" s="285"/>
      <c r="M69" s="283" t="str">
        <f>TEXT($G$1+1, "[$-ko-KR]yyyy-mm-dd(ddd) ") &amp; "오전 00:00"</f>
        <v>2021-06-04(금)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69" t="s">
        <v>58</v>
      </c>
      <c r="H70" s="170" t="s">
        <v>293</v>
      </c>
      <c r="I70" s="17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291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69"/>
      <c r="R71" s="269"/>
      <c r="S71" s="26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69"/>
      <c r="R72" s="269"/>
      <c r="S72" s="26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59"/>
      <c r="R73" s="259"/>
      <c r="S73" s="259"/>
    </row>
    <row r="74" spans="1:19" ht="17.25" thickBot="1">
      <c r="A74" s="162" t="s">
        <v>229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59"/>
      <c r="R74" s="259"/>
      <c r="S74" s="259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59"/>
      <c r="R75" s="259"/>
      <c r="S75" s="259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59"/>
      <c r="R76" s="259"/>
      <c r="S76" s="259"/>
    </row>
    <row r="77" spans="1:19" ht="17.25" thickBot="1">
      <c r="A77" s="162" t="s">
        <v>201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59"/>
      <c r="R77" s="259"/>
      <c r="S77" s="259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59"/>
      <c r="R78" s="259"/>
      <c r="S78" s="259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214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60"/>
      <c r="R80" s="261"/>
      <c r="S80" s="262"/>
    </row>
    <row r="81" spans="1:19">
      <c r="A81" s="161" t="s">
        <v>236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63"/>
      <c r="R81" s="264"/>
      <c r="S81" s="265"/>
    </row>
    <row r="82" spans="1:19" ht="17.25" thickBot="1">
      <c r="A82" s="162" t="s">
        <v>279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66"/>
      <c r="R82" s="267"/>
      <c r="S82" s="268"/>
    </row>
    <row r="83" spans="1:19" ht="17.25" thickBot="1">
      <c r="A83" s="162" t="s">
        <v>208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59"/>
      <c r="R83" s="259"/>
      <c r="S83" s="259"/>
    </row>
    <row r="84" spans="1:19" ht="17.25" thickBot="1">
      <c r="A84" s="162" t="s">
        <v>251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69"/>
      <c r="R84" s="269"/>
      <c r="S84" s="26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69"/>
      <c r="R85" s="269"/>
      <c r="S85" s="26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59"/>
      <c r="R86" s="259"/>
      <c r="S86" s="259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59"/>
      <c r="R87" s="259"/>
      <c r="S87" s="259"/>
    </row>
    <row r="88" spans="1:19" ht="17.25" thickBot="1">
      <c r="A88" s="162" t="s">
        <v>181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59"/>
      <c r="R88" s="259"/>
      <c r="S88" s="259"/>
    </row>
    <row r="89" spans="1:19">
      <c r="A89" s="162" t="s">
        <v>265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48"/>
      <c r="R89" s="249"/>
      <c r="S89" s="250"/>
    </row>
    <row r="90" spans="1:19" ht="17.25" thickBot="1">
      <c r="A90" s="130" t="s">
        <v>257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296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296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296</v>
      </c>
      <c r="N91" s="27">
        <f>IF(COUNT(N71:N90), SUM(N71:N90) / COUNT(N71:N90), 0)</f>
        <v>2.7547899196957503E-2</v>
      </c>
      <c r="O91" s="28">
        <f>SUM(O71:O90)</f>
        <v>55095.798393914993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68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2021-06-03(목) 오전 00:00</v>
      </c>
      <c r="C96" s="311"/>
      <c r="D96" s="283" t="str">
        <f>TEXT($G$1, "[$-ko-KR]yyyy-mm-dd(ddd) ") &amp; "오후 14:00"</f>
        <v>2021-06-03(목) 오후 14:00</v>
      </c>
      <c r="E96" s="284"/>
      <c r="F96" s="285"/>
      <c r="G96" s="283" t="str">
        <f>TEXT($G$1, "[$-ko-KR]yyyy-mm-dd(ddd) ") &amp; "오후 19:00"</f>
        <v>2021-06-03(목) 오후 19:00</v>
      </c>
      <c r="H96" s="284"/>
      <c r="I96" s="285"/>
      <c r="J96" s="283" t="str">
        <f>TEXT($G$1, "[$-ko-KR]yyyy-mm-dd(ddd) ") &amp; "오후 21:00"</f>
        <v>2021-06-03(목) 오후 21:00</v>
      </c>
      <c r="K96" s="284"/>
      <c r="L96" s="285"/>
      <c r="M96" s="283" t="str">
        <f>TEXT($G$1+1, "[$-ko-KR]yyyy-mm-dd(ddd) ") &amp; "오전 00:00"</f>
        <v>2021-06-04(금)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69" t="s">
        <v>58</v>
      </c>
      <c r="H97" s="170" t="s">
        <v>293</v>
      </c>
      <c r="I97" s="17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69"/>
      <c r="R98" s="269"/>
      <c r="S98" s="26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69"/>
      <c r="R99" s="269"/>
      <c r="S99" s="26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59"/>
      <c r="R100" s="259"/>
      <c r="S100" s="259"/>
    </row>
    <row r="101" spans="1:19" ht="17.25" thickBot="1">
      <c r="A101" s="162" t="s">
        <v>291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59"/>
      <c r="R101" s="259"/>
      <c r="S101" s="259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59"/>
      <c r="R102" s="259"/>
      <c r="S102" s="259"/>
    </row>
    <row r="103" spans="1:19" ht="17.25" thickBot="1">
      <c r="A103" s="162" t="s">
        <v>183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59"/>
      <c r="R103" s="259"/>
      <c r="S103" s="259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59"/>
      <c r="R104" s="259"/>
      <c r="S104" s="259"/>
    </row>
    <row r="105" spans="1:19" ht="17.25" thickBot="1">
      <c r="A105" s="162" t="s">
        <v>165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59"/>
      <c r="R105" s="259"/>
      <c r="S105" s="259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60"/>
      <c r="R107" s="261"/>
      <c r="S107" s="262"/>
    </row>
    <row r="108" spans="1:19">
      <c r="A108" s="161" t="s">
        <v>217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63"/>
      <c r="R108" s="264"/>
      <c r="S108" s="265"/>
    </row>
    <row r="109" spans="1:19" ht="17.25" thickBot="1">
      <c r="A109" s="162" t="s">
        <v>163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66"/>
      <c r="R109" s="267"/>
      <c r="S109" s="268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59"/>
      <c r="R110" s="259"/>
      <c r="S110" s="259"/>
    </row>
    <row r="111" spans="1:19" ht="17.25" thickBot="1">
      <c r="A111" s="162" t="s">
        <v>177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69"/>
      <c r="R111" s="269"/>
      <c r="S111" s="26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69"/>
      <c r="R112" s="269"/>
      <c r="S112" s="26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59"/>
      <c r="R113" s="259"/>
      <c r="S113" s="259"/>
    </row>
    <row r="114" spans="1:19" ht="17.25" thickBot="1">
      <c r="A114" s="162" t="s">
        <v>179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59"/>
      <c r="R114" s="259"/>
      <c r="S114" s="259"/>
    </row>
    <row r="115" spans="1:19" ht="17.25" thickBot="1">
      <c r="A115" s="162" t="s">
        <v>229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59"/>
      <c r="R115" s="259"/>
      <c r="S115" s="259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48"/>
      <c r="R116" s="249"/>
      <c r="S116" s="250"/>
    </row>
    <row r="117" spans="1:19" ht="17.25" thickBot="1">
      <c r="A117" s="130" t="s">
        <v>238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296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296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296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68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2021-06-03(목) 오전 00:00</v>
      </c>
      <c r="C123" s="311"/>
      <c r="D123" s="283" t="str">
        <f>TEXT($G$1, "[$-ko-KR]yyyy-mm-dd(ddd) ") &amp; "오후 14:00"</f>
        <v>2021-06-03(목) 오후 14:00</v>
      </c>
      <c r="E123" s="284"/>
      <c r="F123" s="285"/>
      <c r="G123" s="283" t="str">
        <f>TEXT($G$1, "[$-ko-KR]yyyy-mm-dd(ddd) ") &amp; "오후 19:00"</f>
        <v>2021-06-03(목) 오후 19:00</v>
      </c>
      <c r="H123" s="284"/>
      <c r="I123" s="285"/>
      <c r="J123" s="283" t="str">
        <f>TEXT($G$1, "[$-ko-KR]yyyy-mm-dd(ddd) ") &amp; "오후 21:00"</f>
        <v>2021-06-03(목) 오후 21:00</v>
      </c>
      <c r="K123" s="284"/>
      <c r="L123" s="285"/>
      <c r="M123" s="283" t="str">
        <f>TEXT($G$1+1, "[$-ko-KR]yyyy-mm-dd(ddd) ") &amp; "오전 00:00"</f>
        <v>2021-06-04(금)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69" t="s">
        <v>58</v>
      </c>
      <c r="H124" s="170" t="s">
        <v>293</v>
      </c>
      <c r="I124" s="17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69"/>
      <c r="R125" s="269"/>
      <c r="S125" s="26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69"/>
      <c r="R126" s="269"/>
      <c r="S126" s="269"/>
    </row>
    <row r="127" spans="1:19" ht="17.25" thickBot="1">
      <c r="A127" s="162" t="s">
        <v>195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59"/>
      <c r="R127" s="259"/>
      <c r="S127" s="259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59"/>
      <c r="R128" s="259"/>
      <c r="S128" s="259"/>
    </row>
    <row r="129" spans="1:19" ht="17.25" thickBot="1">
      <c r="A129" s="163" t="s">
        <v>215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59"/>
      <c r="R129" s="259"/>
      <c r="S129" s="259"/>
    </row>
    <row r="130" spans="1:19" ht="17.25" thickBot="1">
      <c r="A130" s="162" t="s">
        <v>233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59"/>
      <c r="R130" s="259"/>
      <c r="S130" s="259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59"/>
      <c r="R131" s="259"/>
      <c r="S131" s="259"/>
    </row>
    <row r="132" spans="1:19" ht="17.25" thickBot="1">
      <c r="A132" s="162" t="s">
        <v>225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59"/>
      <c r="R132" s="259"/>
      <c r="S132" s="259"/>
    </row>
    <row r="133" spans="1:19" ht="17.25" thickBot="1">
      <c r="A133" s="162" t="s">
        <v>210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249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60"/>
      <c r="R134" s="261"/>
      <c r="S134" s="262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63"/>
      <c r="R135" s="264"/>
      <c r="S135" s="265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66"/>
      <c r="R136" s="267"/>
      <c r="S136" s="268"/>
    </row>
    <row r="137" spans="1:19" ht="17.25" thickBot="1">
      <c r="A137" s="162" t="s">
        <v>259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59"/>
      <c r="R137" s="259"/>
      <c r="S137" s="259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69"/>
      <c r="R138" s="269"/>
      <c r="S138" s="269"/>
    </row>
    <row r="139" spans="1:19" ht="17.25" thickBot="1">
      <c r="A139" s="163" t="s">
        <v>263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69"/>
      <c r="R139" s="269"/>
      <c r="S139" s="269"/>
    </row>
    <row r="140" spans="1:19" ht="17.25" thickBot="1">
      <c r="A140" s="162" t="s">
        <v>219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59"/>
      <c r="R140" s="259"/>
      <c r="S140" s="259"/>
    </row>
    <row r="141" spans="1:19" ht="17.25" thickBot="1">
      <c r="A141" s="162" t="s">
        <v>261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59"/>
      <c r="R141" s="259"/>
      <c r="S141" s="259"/>
    </row>
    <row r="142" spans="1:19" ht="17.25" thickBot="1">
      <c r="A142" s="162" t="s">
        <v>171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59"/>
      <c r="R142" s="259"/>
      <c r="S142" s="259"/>
    </row>
    <row r="143" spans="1:19">
      <c r="A143" s="162" t="s">
        <v>185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48"/>
      <c r="R143" s="249"/>
      <c r="S143" s="250"/>
    </row>
    <row r="144" spans="1:19" ht="17.25" thickBot="1">
      <c r="A144" s="130" t="s">
        <v>255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296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296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296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68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2021-06-03(목) 오전 00:00</v>
      </c>
      <c r="C150" s="311"/>
      <c r="D150" s="283" t="str">
        <f>TEXT($G$1, "[$-ko-KR]yyyy-mm-dd(ddd) ") &amp; "오후 14:00"</f>
        <v>2021-06-03(목) 오후 14:00</v>
      </c>
      <c r="E150" s="284"/>
      <c r="F150" s="285"/>
      <c r="G150" s="283" t="str">
        <f>TEXT($G$1, "[$-ko-KR]yyyy-mm-dd(ddd) ") &amp; "오후 19:00"</f>
        <v>2021-06-03(목) 오후 19:00</v>
      </c>
      <c r="H150" s="284"/>
      <c r="I150" s="285"/>
      <c r="J150" s="283" t="str">
        <f>TEXT($G$1, "[$-ko-KR]yyyy-mm-dd(ddd) ") &amp; "오후 21:00"</f>
        <v>2021-06-03(목) 오후 21:00</v>
      </c>
      <c r="K150" s="284"/>
      <c r="L150" s="285"/>
      <c r="M150" s="283" t="str">
        <f>TEXT($G$1+1, "[$-ko-KR]yyyy-mm-dd(ddd) ") &amp; "오전 00:00"</f>
        <v>2021-06-04(금)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69" t="s">
        <v>58</v>
      </c>
      <c r="H151" s="170" t="s">
        <v>293</v>
      </c>
      <c r="I151" s="17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257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69"/>
      <c r="R152" s="269"/>
      <c r="S152" s="269"/>
    </row>
    <row r="153" spans="1:19" ht="17.25" thickBot="1">
      <c r="A153" s="162" t="s">
        <v>199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69"/>
      <c r="R153" s="269"/>
      <c r="S153" s="26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59"/>
      <c r="R154" s="259"/>
      <c r="S154" s="259"/>
    </row>
    <row r="155" spans="1:19" ht="17.25" thickBot="1">
      <c r="A155" s="162" t="s">
        <v>277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59"/>
      <c r="R155" s="259"/>
      <c r="S155" s="259"/>
    </row>
    <row r="156" spans="1:19" ht="17.25" thickBot="1">
      <c r="A156" s="163" t="s">
        <v>167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59"/>
      <c r="R156" s="259"/>
      <c r="S156" s="259"/>
    </row>
    <row r="157" spans="1:19" ht="17.25" thickBot="1">
      <c r="A157" s="162" t="s">
        <v>246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59"/>
      <c r="R157" s="259"/>
      <c r="S157" s="259"/>
    </row>
    <row r="158" spans="1:19" ht="17.25" thickBot="1">
      <c r="A158" s="162" t="s">
        <v>234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59"/>
      <c r="R158" s="259"/>
      <c r="S158" s="259"/>
    </row>
    <row r="159" spans="1:19" ht="17.25" thickBot="1">
      <c r="A159" s="162" t="s">
        <v>173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59"/>
      <c r="R159" s="259"/>
      <c r="S159" s="259"/>
    </row>
    <row r="160" spans="1:19" ht="17.25" thickBot="1">
      <c r="A160" s="162" t="s">
        <v>231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169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60"/>
      <c r="R161" s="261"/>
      <c r="S161" s="262"/>
    </row>
    <row r="162" spans="1:19">
      <c r="A162" s="161" t="s">
        <v>206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63"/>
      <c r="R162" s="264"/>
      <c r="S162" s="265"/>
    </row>
    <row r="163" spans="1:19" ht="17.25" thickBot="1">
      <c r="A163" s="162" t="s">
        <v>253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66"/>
      <c r="R163" s="267"/>
      <c r="S163" s="268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59"/>
      <c r="R164" s="259"/>
      <c r="S164" s="259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69"/>
      <c r="R165" s="269"/>
      <c r="S165" s="269"/>
    </row>
    <row r="166" spans="1:19" ht="17.25" thickBot="1">
      <c r="A166" s="163" t="s">
        <v>248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69"/>
      <c r="R166" s="269"/>
      <c r="S166" s="269"/>
    </row>
    <row r="167" spans="1:19" ht="17.25" thickBot="1">
      <c r="A167" s="162" t="s">
        <v>223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59"/>
      <c r="R167" s="259"/>
      <c r="S167" s="259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59"/>
      <c r="R168" s="259"/>
      <c r="S168" s="259"/>
    </row>
    <row r="169" spans="1:19" ht="17.25" thickBot="1">
      <c r="A169" s="162" t="s">
        <v>227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59"/>
      <c r="R169" s="259"/>
      <c r="S169" s="259"/>
    </row>
    <row r="170" spans="1:19">
      <c r="A170" s="162" t="s">
        <v>242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48"/>
      <c r="R170" s="249"/>
      <c r="S170" s="25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296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296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296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68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2021-06-03(목) 오전 00:00</v>
      </c>
      <c r="C177" s="311"/>
      <c r="D177" s="283" t="str">
        <f>TEXT($G$1, "[$-ko-KR]yyyy-mm-dd(ddd) ") &amp; "오후 14:00"</f>
        <v>2021-06-03(목) 오후 14:00</v>
      </c>
      <c r="E177" s="284"/>
      <c r="F177" s="285"/>
      <c r="G177" s="283" t="str">
        <f>TEXT($G$1, "[$-ko-KR]yyyy-mm-dd(ddd) ") &amp; "오후 19:00"</f>
        <v>2021-06-03(목) 오후 19:00</v>
      </c>
      <c r="H177" s="284"/>
      <c r="I177" s="285"/>
      <c r="J177" s="283" t="str">
        <f>TEXT($G$1, "[$-ko-KR]yyyy-mm-dd(ddd) ") &amp; "오후 21:00"</f>
        <v>2021-06-03(목) 오후 21:00</v>
      </c>
      <c r="K177" s="284"/>
      <c r="L177" s="285"/>
      <c r="M177" s="283" t="str">
        <f>TEXT($G$1+1, "[$-ko-KR]yyyy-mm-dd(ddd) ") &amp; "오전 00:00"</f>
        <v>2021-06-04(금)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69" t="s">
        <v>58</v>
      </c>
      <c r="H178" s="170" t="s">
        <v>293</v>
      </c>
      <c r="I178" s="17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221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69"/>
      <c r="R179" s="269"/>
      <c r="S179" s="26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69"/>
      <c r="R180" s="269"/>
      <c r="S180" s="269"/>
    </row>
    <row r="181" spans="1:19" ht="17.25" thickBot="1">
      <c r="A181" s="162" t="s">
        <v>219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59"/>
      <c r="R181" s="259"/>
      <c r="S181" s="259"/>
    </row>
    <row r="182" spans="1:19" ht="17.25" thickBot="1">
      <c r="A182" s="162" t="s">
        <v>161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59"/>
      <c r="R182" s="259"/>
      <c r="S182" s="259"/>
    </row>
    <row r="183" spans="1:19" ht="17.25" thickBot="1">
      <c r="A183" s="163" t="s">
        <v>203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59"/>
      <c r="R183" s="259"/>
      <c r="S183" s="259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59"/>
      <c r="R184" s="259"/>
      <c r="S184" s="259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59"/>
      <c r="R185" s="259"/>
      <c r="S185" s="259"/>
    </row>
    <row r="186" spans="1:19" ht="17.25" thickBot="1">
      <c r="A186" s="162" t="s">
        <v>261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59"/>
      <c r="R186" s="259"/>
      <c r="S186" s="259"/>
    </row>
    <row r="187" spans="1:19" ht="17.25" thickBot="1">
      <c r="A187" s="162" t="s">
        <v>248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60"/>
      <c r="R188" s="261"/>
      <c r="S188" s="262"/>
    </row>
    <row r="189" spans="1:19">
      <c r="A189" s="161" t="s">
        <v>171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63"/>
      <c r="R189" s="264"/>
      <c r="S189" s="265"/>
    </row>
    <row r="190" spans="1:19" ht="17.25" thickBot="1">
      <c r="A190" s="162" t="s">
        <v>223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66"/>
      <c r="R190" s="267"/>
      <c r="S190" s="268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59"/>
      <c r="R191" s="259"/>
      <c r="S191" s="259"/>
    </row>
    <row r="192" spans="1:19" ht="17.25" thickBot="1">
      <c r="A192" s="162" t="s">
        <v>185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69"/>
      <c r="R192" s="269"/>
      <c r="S192" s="26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69"/>
      <c r="R193" s="269"/>
      <c r="S193" s="269"/>
    </row>
    <row r="194" spans="1:19" ht="17.25" thickBot="1">
      <c r="A194" s="162" t="s">
        <v>255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59"/>
      <c r="R194" s="259"/>
      <c r="S194" s="259"/>
    </row>
    <row r="195" spans="1:19" ht="17.25" thickBot="1">
      <c r="A195" s="162" t="s">
        <v>227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59"/>
      <c r="R195" s="259"/>
      <c r="S195" s="259"/>
    </row>
    <row r="196" spans="1:19" ht="17.25" thickBot="1">
      <c r="A196" s="162" t="s">
        <v>242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59"/>
      <c r="R196" s="259"/>
      <c r="S196" s="259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48"/>
      <c r="R197" s="249"/>
      <c r="S197" s="250"/>
    </row>
    <row r="198" spans="1:19" ht="17.25" thickBot="1">
      <c r="A198" s="130" t="s">
        <v>269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296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296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296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44351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72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2021-06-04(금) 오전 00:00</v>
      </c>
      <c r="C15" s="309"/>
      <c r="D15" s="283" t="str">
        <f>TEXT($G$1, "[$-ko-KR]yyyy-mm-dd(ddd) ") &amp; "오후 14:00"</f>
        <v>2021-06-04(금) 오후 14:00</v>
      </c>
      <c r="E15" s="284"/>
      <c r="F15" s="285"/>
      <c r="G15" s="283" t="str">
        <f>TEXT($G$1, "[$-ko-KR]yyyy-mm-dd(ddd) ") &amp; "오후 19:00"</f>
        <v>2021-06-04(금) 오후 19:00</v>
      </c>
      <c r="H15" s="284"/>
      <c r="I15" s="285"/>
      <c r="J15" s="283" t="str">
        <f>TEXT($G$1, "[$-ko-KR]yyyy-mm-dd(ddd) ") &amp; "오후 21:00"</f>
        <v>2021-06-04(금) 오후 21:00</v>
      </c>
      <c r="K15" s="284"/>
      <c r="L15" s="285"/>
      <c r="M15" s="283" t="str">
        <f>TEXT($G$1+1, "[$-ko-KR]yyyy-mm-dd(ddd) ") &amp; "오전 00:00"</f>
        <v>2021-06-05(토)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69"/>
      <c r="R17" s="269"/>
      <c r="S17" s="269"/>
    </row>
    <row r="18" spans="1:19" ht="17.25" customHeight="1" thickBot="1">
      <c r="A18" s="162" t="s">
        <v>359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69"/>
      <c r="R18" s="269"/>
      <c r="S18" s="269"/>
    </row>
    <row r="19" spans="1:19" ht="17.25" customHeight="1" thickBot="1">
      <c r="A19" s="162" t="s">
        <v>358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59"/>
      <c r="R20" s="259"/>
      <c r="S20" s="259"/>
    </row>
    <row r="21" spans="1:19" ht="17.25" customHeight="1" thickBot="1">
      <c r="A21" s="163" t="s">
        <v>356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72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2021-06-04(금) 오전 00:00</v>
      </c>
      <c r="C42" s="311"/>
      <c r="D42" s="283" t="str">
        <f>TEXT($G$1, "[$-ko-KR]yyyy-mm-dd(ddd) ") &amp; "오후 14:00"</f>
        <v>2021-06-04(금) 오후 14:00</v>
      </c>
      <c r="E42" s="284"/>
      <c r="F42" s="285"/>
      <c r="G42" s="283" t="str">
        <f>TEXT($G$1, "[$-ko-KR]yyyy-mm-dd(ddd) ") &amp; "오후 19:00"</f>
        <v>2021-06-04(금) 오후 19:00</v>
      </c>
      <c r="H42" s="284"/>
      <c r="I42" s="285"/>
      <c r="J42" s="283" t="str">
        <f>TEXT($G$1, "[$-ko-KR]yyyy-mm-dd(ddd) ") &amp; "오후 21:00"</f>
        <v>2021-06-04(금) 오후 21:00</v>
      </c>
      <c r="K42" s="284"/>
      <c r="L42" s="285"/>
      <c r="M42" s="283" t="str">
        <f>TEXT($G$1+1, "[$-ko-KR]yyyy-mm-dd(ddd) ") &amp; "오전 00:00"</f>
        <v>2021-06-05(토)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3" t="s">
        <v>58</v>
      </c>
      <c r="H43" s="174" t="s">
        <v>293</v>
      </c>
      <c r="I43" s="17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69"/>
      <c r="R44" s="269"/>
      <c r="S44" s="269"/>
    </row>
    <row r="45" spans="1:19" ht="17.25" customHeight="1" thickBot="1">
      <c r="A45" s="162" t="s">
        <v>215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69"/>
      <c r="R45" s="269"/>
      <c r="S45" s="269"/>
    </row>
    <row r="46" spans="1:19" ht="17.25" customHeight="1" thickBot="1">
      <c r="A46" s="162" t="s">
        <v>261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59"/>
      <c r="R46" s="259"/>
      <c r="S46" s="259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59"/>
      <c r="R47" s="259"/>
      <c r="S47" s="259"/>
    </row>
    <row r="48" spans="1:19" ht="17.25" customHeight="1" thickBot="1">
      <c r="A48" s="163" t="s">
        <v>249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59"/>
      <c r="R48" s="259"/>
      <c r="S48" s="259"/>
    </row>
    <row r="49" spans="1:19" ht="17.25" customHeight="1" thickBot="1">
      <c r="A49" s="162" t="s">
        <v>273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59"/>
      <c r="R49" s="259"/>
      <c r="S49" s="259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59"/>
      <c r="R50" s="259"/>
      <c r="S50" s="259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59"/>
      <c r="R51" s="259"/>
      <c r="S51" s="259"/>
    </row>
    <row r="52" spans="1:19" ht="17.25" customHeight="1" thickBot="1">
      <c r="A52" s="162" t="s">
        <v>217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233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60"/>
      <c r="R53" s="261"/>
      <c r="S53" s="262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63"/>
      <c r="R54" s="264"/>
      <c r="S54" s="265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66"/>
      <c r="R55" s="267"/>
      <c r="S55" s="268"/>
    </row>
    <row r="56" spans="1:19" ht="17.25" customHeight="1" thickBot="1">
      <c r="A56" s="162" t="s">
        <v>263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59"/>
      <c r="R56" s="259"/>
      <c r="S56" s="259"/>
    </row>
    <row r="57" spans="1:19" ht="17.25" customHeight="1" thickBot="1">
      <c r="A57" s="162" t="s">
        <v>259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69"/>
      <c r="R57" s="269"/>
      <c r="S57" s="269"/>
    </row>
    <row r="58" spans="1:19" ht="17.25" customHeight="1" thickBot="1">
      <c r="A58" s="163" t="s">
        <v>195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69"/>
      <c r="R58" s="269"/>
      <c r="S58" s="269"/>
    </row>
    <row r="59" spans="1:19" ht="17.25" customHeight="1" thickBot="1">
      <c r="A59" s="162" t="s">
        <v>185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59"/>
      <c r="R59" s="259"/>
      <c r="S59" s="259"/>
    </row>
    <row r="60" spans="1:19" ht="17.25" customHeight="1" thickBot="1">
      <c r="A60" s="162" t="s">
        <v>212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59"/>
      <c r="R60" s="259"/>
      <c r="S60" s="259"/>
    </row>
    <row r="61" spans="1:19" ht="17.25" customHeight="1" thickBot="1">
      <c r="A61" s="162" t="s">
        <v>210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59"/>
      <c r="R61" s="259"/>
      <c r="S61" s="259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48"/>
      <c r="R62" s="249"/>
      <c r="S62" s="25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296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296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296</v>
      </c>
      <c r="N64" s="27">
        <f>IF(COUNT(N44:N63), SUM(N44:N63) / COUNT(N44:N63), 0)</f>
        <v>-3.1797201201717681E-2</v>
      </c>
      <c r="O64" s="28">
        <f>SUM(O44:O63)</f>
        <v>-63594.402403435364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72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2021-06-04(금) 오전 00:00</v>
      </c>
      <c r="C69" s="311"/>
      <c r="D69" s="283" t="str">
        <f>TEXT($G$1, "[$-ko-KR]yyyy-mm-dd(ddd) ") &amp; "오후 14:00"</f>
        <v>2021-06-04(금) 오후 14:00</v>
      </c>
      <c r="E69" s="284"/>
      <c r="F69" s="285"/>
      <c r="G69" s="283" t="str">
        <f>TEXT($G$1, "[$-ko-KR]yyyy-mm-dd(ddd) ") &amp; "오후 19:00"</f>
        <v>2021-06-04(금) 오후 19:00</v>
      </c>
      <c r="H69" s="284"/>
      <c r="I69" s="285"/>
      <c r="J69" s="283" t="str">
        <f>TEXT($G$1, "[$-ko-KR]yyyy-mm-dd(ddd) ") &amp; "오후 21:00"</f>
        <v>2021-06-04(금) 오후 21:00</v>
      </c>
      <c r="K69" s="284"/>
      <c r="L69" s="285"/>
      <c r="M69" s="283" t="str">
        <f>TEXT($G$1+1, "[$-ko-KR]yyyy-mm-dd(ddd) ") &amp; "오전 00:00"</f>
        <v>2021-06-05(토)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3" t="s">
        <v>58</v>
      </c>
      <c r="H70" s="174" t="s">
        <v>293</v>
      </c>
      <c r="I70" s="17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69"/>
      <c r="R71" s="269"/>
      <c r="S71" s="26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69"/>
      <c r="R72" s="269"/>
      <c r="S72" s="26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59"/>
      <c r="R73" s="259"/>
      <c r="S73" s="259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59"/>
      <c r="R74" s="259"/>
      <c r="S74" s="259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59"/>
      <c r="R75" s="259"/>
      <c r="S75" s="259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59"/>
      <c r="R76" s="259"/>
      <c r="S76" s="259"/>
    </row>
    <row r="77" spans="1:19" ht="17.25" thickBot="1">
      <c r="A77" s="162" t="s">
        <v>236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59"/>
      <c r="R77" s="259"/>
      <c r="S77" s="259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59"/>
      <c r="R78" s="259"/>
      <c r="S78" s="259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201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60"/>
      <c r="R80" s="261"/>
      <c r="S80" s="262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63"/>
      <c r="R81" s="264"/>
      <c r="S81" s="265"/>
    </row>
    <row r="82" spans="1:19" ht="17.25" thickBot="1">
      <c r="A82" s="162" t="s">
        <v>199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66"/>
      <c r="R82" s="267"/>
      <c r="S82" s="268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59"/>
      <c r="R83" s="259"/>
      <c r="S83" s="259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69"/>
      <c r="R84" s="269"/>
      <c r="S84" s="269"/>
    </row>
    <row r="85" spans="1:19" ht="17.25" thickBot="1">
      <c r="A85" s="163" t="s">
        <v>227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69"/>
      <c r="R85" s="269"/>
      <c r="S85" s="269"/>
    </row>
    <row r="86" spans="1:19" ht="17.25" thickBot="1">
      <c r="A86" s="162" t="s">
        <v>257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59"/>
      <c r="R86" s="259"/>
      <c r="S86" s="259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59"/>
      <c r="R87" s="259"/>
      <c r="S87" s="259"/>
    </row>
    <row r="88" spans="1:19" ht="17.25" thickBot="1">
      <c r="A88" s="162" t="s">
        <v>265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59"/>
      <c r="R88" s="259"/>
      <c r="S88" s="259"/>
    </row>
    <row r="89" spans="1:19">
      <c r="A89" s="162" t="s">
        <v>277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48"/>
      <c r="R89" s="249"/>
      <c r="S89" s="250"/>
    </row>
    <row r="90" spans="1:19" ht="17.25" thickBot="1">
      <c r="A90" s="130" t="s">
        <v>231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296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296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296</v>
      </c>
      <c r="N91" s="27">
        <f>IF(COUNT(N71:N90), SUM(N71:N90) / COUNT(N71:N90), 0)</f>
        <v>-3.9606271557127044E-2</v>
      </c>
      <c r="O91" s="28">
        <f>SUM(O71:O90)</f>
        <v>-79212.543114254076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72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2021-06-04(금) 오전 00:00</v>
      </c>
      <c r="C96" s="311"/>
      <c r="D96" s="283" t="str">
        <f>TEXT($G$1, "[$-ko-KR]yyyy-mm-dd(ddd) ") &amp; "오후 14:00"</f>
        <v>2021-06-04(금) 오후 14:00</v>
      </c>
      <c r="E96" s="284"/>
      <c r="F96" s="285"/>
      <c r="G96" s="283" t="str">
        <f>TEXT($G$1, "[$-ko-KR]yyyy-mm-dd(ddd) ") &amp; "오후 19:00"</f>
        <v>2021-06-04(금) 오후 19:00</v>
      </c>
      <c r="H96" s="284"/>
      <c r="I96" s="285"/>
      <c r="J96" s="283" t="str">
        <f>TEXT($G$1, "[$-ko-KR]yyyy-mm-dd(ddd) ") &amp; "오후 21:00"</f>
        <v>2021-06-04(금) 오후 21:00</v>
      </c>
      <c r="K96" s="284"/>
      <c r="L96" s="285"/>
      <c r="M96" s="283" t="str">
        <f>TEXT($G$1+1, "[$-ko-KR]yyyy-mm-dd(ddd) ") &amp; "오전 00:00"</f>
        <v>2021-06-05(토)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3" t="s">
        <v>58</v>
      </c>
      <c r="H97" s="174" t="s">
        <v>293</v>
      </c>
      <c r="I97" s="17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69"/>
      <c r="R98" s="269"/>
      <c r="S98" s="26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69"/>
      <c r="R99" s="269"/>
      <c r="S99" s="26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59"/>
      <c r="R100" s="259"/>
      <c r="S100" s="259"/>
    </row>
    <row r="101" spans="1:19" ht="17.25" thickBot="1">
      <c r="A101" s="162" t="s">
        <v>183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59"/>
      <c r="R101" s="259"/>
      <c r="S101" s="259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59"/>
      <c r="R102" s="259"/>
      <c r="S102" s="259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59"/>
      <c r="R103" s="259"/>
      <c r="S103" s="259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59"/>
      <c r="R104" s="259"/>
      <c r="S104" s="259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59"/>
      <c r="R105" s="259"/>
      <c r="S105" s="259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60"/>
      <c r="R107" s="261"/>
      <c r="S107" s="262"/>
    </row>
    <row r="108" spans="1:19">
      <c r="A108" s="161" t="s">
        <v>236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63"/>
      <c r="R108" s="264"/>
      <c r="S108" s="265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66"/>
      <c r="R109" s="267"/>
      <c r="S109" s="268"/>
    </row>
    <row r="110" spans="1:19" ht="17.25" thickBot="1">
      <c r="A110" s="162" t="s">
        <v>177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59"/>
      <c r="R110" s="259"/>
      <c r="S110" s="259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69"/>
      <c r="R111" s="269"/>
      <c r="S111" s="26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69"/>
      <c r="R112" s="269"/>
      <c r="S112" s="26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59"/>
      <c r="R113" s="259"/>
      <c r="S113" s="259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59"/>
      <c r="R114" s="259"/>
      <c r="S114" s="259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59"/>
      <c r="R115" s="259"/>
      <c r="S115" s="259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48"/>
      <c r="R116" s="249"/>
      <c r="S116" s="25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296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296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296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72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2021-06-04(금) 오전 00:00</v>
      </c>
      <c r="C123" s="311"/>
      <c r="D123" s="283" t="str">
        <f>TEXT($G$1, "[$-ko-KR]yyyy-mm-dd(ddd) ") &amp; "오후 14:00"</f>
        <v>2021-06-04(금) 오후 14:00</v>
      </c>
      <c r="E123" s="284"/>
      <c r="F123" s="285"/>
      <c r="G123" s="283" t="str">
        <f>TEXT($G$1, "[$-ko-KR]yyyy-mm-dd(ddd) ") &amp; "오후 19:00"</f>
        <v>2021-06-04(금) 오후 19:00</v>
      </c>
      <c r="H123" s="284"/>
      <c r="I123" s="285"/>
      <c r="J123" s="283" t="str">
        <f>TEXT($G$1, "[$-ko-KR]yyyy-mm-dd(ddd) ") &amp; "오후 21:00"</f>
        <v>2021-06-04(금) 오후 21:00</v>
      </c>
      <c r="K123" s="284"/>
      <c r="L123" s="285"/>
      <c r="M123" s="283" t="str">
        <f>TEXT($G$1+1, "[$-ko-KR]yyyy-mm-dd(ddd) ") &amp; "오전 00:00"</f>
        <v>2021-06-05(토)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3" t="s">
        <v>58</v>
      </c>
      <c r="H124" s="174" t="s">
        <v>293</v>
      </c>
      <c r="I124" s="17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69"/>
      <c r="R125" s="269"/>
      <c r="S125" s="26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69"/>
      <c r="R126" s="269"/>
      <c r="S126" s="269"/>
    </row>
    <row r="127" spans="1:19" ht="17.25" thickBot="1">
      <c r="A127" s="162" t="s">
        <v>217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59"/>
      <c r="R127" s="259"/>
      <c r="S127" s="259"/>
    </row>
    <row r="128" spans="1:19" ht="17.25" thickBot="1">
      <c r="A128" s="162" t="s">
        <v>233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59"/>
      <c r="R128" s="259"/>
      <c r="S128" s="259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59"/>
      <c r="R129" s="259"/>
      <c r="S129" s="259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59"/>
      <c r="R130" s="259"/>
      <c r="S130" s="259"/>
    </row>
    <row r="131" spans="1:19" ht="17.25" thickBot="1">
      <c r="A131" s="162" t="s">
        <v>263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59"/>
      <c r="R131" s="259"/>
      <c r="S131" s="259"/>
    </row>
    <row r="132" spans="1:19" ht="17.25" thickBot="1">
      <c r="A132" s="162" t="s">
        <v>259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59"/>
      <c r="R132" s="259"/>
      <c r="S132" s="259"/>
    </row>
    <row r="133" spans="1:19" ht="17.25" thickBot="1">
      <c r="A133" s="162" t="s">
        <v>195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185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60"/>
      <c r="R134" s="261"/>
      <c r="S134" s="262"/>
    </row>
    <row r="135" spans="1:19">
      <c r="A135" s="161" t="s">
        <v>212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63"/>
      <c r="R135" s="264"/>
      <c r="S135" s="265"/>
    </row>
    <row r="136" spans="1:19" ht="17.25" thickBot="1">
      <c r="A136" s="162" t="s">
        <v>210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66"/>
      <c r="R136" s="267"/>
      <c r="S136" s="268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59"/>
      <c r="R137" s="259"/>
      <c r="S137" s="259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69"/>
      <c r="R138" s="269"/>
      <c r="S138" s="269"/>
    </row>
    <row r="139" spans="1:19" ht="17.25" thickBot="1">
      <c r="A139" s="163" t="s">
        <v>225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69"/>
      <c r="R139" s="269"/>
      <c r="S139" s="269"/>
    </row>
    <row r="140" spans="1:19" ht="17.25" thickBot="1">
      <c r="A140" s="162" t="s">
        <v>171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59"/>
      <c r="R140" s="259"/>
      <c r="S140" s="259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59"/>
      <c r="R141" s="259"/>
      <c r="S141" s="259"/>
    </row>
    <row r="142" spans="1:19" ht="17.25" thickBot="1">
      <c r="A142" s="162" t="s">
        <v>219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59"/>
      <c r="R142" s="259"/>
      <c r="S142" s="259"/>
    </row>
    <row r="143" spans="1:19">
      <c r="A143" s="162" t="s">
        <v>197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48"/>
      <c r="R143" s="249"/>
      <c r="S143" s="250"/>
    </row>
    <row r="144" spans="1:19" ht="17.25" thickBot="1">
      <c r="A144" s="130" t="s">
        <v>255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296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296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296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72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2021-06-04(금) 오전 00:00</v>
      </c>
      <c r="C150" s="311"/>
      <c r="D150" s="283" t="str">
        <f>TEXT($G$1, "[$-ko-KR]yyyy-mm-dd(ddd) ") &amp; "오후 14:00"</f>
        <v>2021-06-04(금) 오후 14:00</v>
      </c>
      <c r="E150" s="284"/>
      <c r="F150" s="285"/>
      <c r="G150" s="283" t="str">
        <f>TEXT($G$1, "[$-ko-KR]yyyy-mm-dd(ddd) ") &amp; "오후 19:00"</f>
        <v>2021-06-04(금) 오후 19:00</v>
      </c>
      <c r="H150" s="284"/>
      <c r="I150" s="285"/>
      <c r="J150" s="283" t="str">
        <f>TEXT($G$1, "[$-ko-KR]yyyy-mm-dd(ddd) ") &amp; "오후 21:00"</f>
        <v>2021-06-04(금) 오후 21:00</v>
      </c>
      <c r="K150" s="284"/>
      <c r="L150" s="285"/>
      <c r="M150" s="283" t="str">
        <f>TEXT($G$1+1, "[$-ko-KR]yyyy-mm-dd(ddd) ") &amp; "오전 00:00"</f>
        <v>2021-06-05(토)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3" t="s">
        <v>58</v>
      </c>
      <c r="H151" s="174" t="s">
        <v>293</v>
      </c>
      <c r="I151" s="17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277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69"/>
      <c r="R152" s="269"/>
      <c r="S152" s="269"/>
    </row>
    <row r="153" spans="1:19" ht="17.25" thickBot="1">
      <c r="A153" s="162" t="s">
        <v>231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69"/>
      <c r="R153" s="269"/>
      <c r="S153" s="269"/>
    </row>
    <row r="154" spans="1:19" ht="17.25" thickBot="1">
      <c r="A154" s="162" t="s">
        <v>208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59"/>
      <c r="R154" s="259"/>
      <c r="S154" s="259"/>
    </row>
    <row r="155" spans="1:19" ht="17.25" thickBot="1">
      <c r="A155" s="162" t="s">
        <v>223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59"/>
      <c r="R155" s="259"/>
      <c r="S155" s="259"/>
    </row>
    <row r="156" spans="1:19" ht="17.25" thickBot="1">
      <c r="A156" s="163" t="s">
        <v>181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59"/>
      <c r="R156" s="259"/>
      <c r="S156" s="259"/>
    </row>
    <row r="157" spans="1:19" ht="17.25" thickBot="1">
      <c r="A157" s="162" t="s">
        <v>206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59"/>
      <c r="R157" s="259"/>
      <c r="S157" s="259"/>
    </row>
    <row r="158" spans="1:19" ht="17.25" thickBot="1">
      <c r="A158" s="162" t="s">
        <v>251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59"/>
      <c r="R158" s="259"/>
      <c r="S158" s="259"/>
    </row>
    <row r="159" spans="1:19" ht="17.25" thickBot="1">
      <c r="A159" s="162" t="s">
        <v>173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59"/>
      <c r="R159" s="259"/>
      <c r="S159" s="259"/>
    </row>
    <row r="160" spans="1:19" ht="17.25" thickBot="1">
      <c r="A160" s="162" t="s">
        <v>167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60"/>
      <c r="R161" s="261"/>
      <c r="S161" s="262"/>
    </row>
    <row r="162" spans="1:19">
      <c r="A162" s="161" t="s">
        <v>279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63"/>
      <c r="R162" s="264"/>
      <c r="S162" s="265"/>
    </row>
    <row r="163" spans="1:19" ht="17.25" thickBot="1">
      <c r="A163" s="162" t="s">
        <v>248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66"/>
      <c r="R163" s="267"/>
      <c r="S163" s="268"/>
    </row>
    <row r="164" spans="1:19" ht="17.25" thickBot="1">
      <c r="A164" s="162" t="s">
        <v>229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59"/>
      <c r="R164" s="259"/>
      <c r="S164" s="259"/>
    </row>
    <row r="165" spans="1:19" ht="17.25" thickBot="1">
      <c r="A165" s="162" t="s">
        <v>234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69"/>
      <c r="R165" s="269"/>
      <c r="S165" s="269"/>
    </row>
    <row r="166" spans="1:19" ht="17.25" thickBot="1">
      <c r="A166" s="163" t="s">
        <v>253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69"/>
      <c r="R166" s="269"/>
      <c r="S166" s="269"/>
    </row>
    <row r="167" spans="1:19" ht="17.25" thickBot="1">
      <c r="A167" s="162" t="s">
        <v>246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59"/>
      <c r="R167" s="259"/>
      <c r="S167" s="259"/>
    </row>
    <row r="168" spans="1:19" ht="17.25" thickBot="1">
      <c r="A168" s="162" t="s">
        <v>214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59"/>
      <c r="R168" s="259"/>
      <c r="S168" s="259"/>
    </row>
    <row r="169" spans="1:19" ht="17.25" thickBot="1">
      <c r="A169" s="162" t="s">
        <v>169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59"/>
      <c r="R169" s="259"/>
      <c r="S169" s="259"/>
    </row>
    <row r="170" spans="1:19">
      <c r="A170" s="162" t="s">
        <v>242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48"/>
      <c r="R170" s="249"/>
      <c r="S170" s="250"/>
    </row>
    <row r="171" spans="1:19" ht="17.25" thickBot="1">
      <c r="A171" s="130" t="s">
        <v>291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296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296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296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72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2021-06-04(금) 오전 00:00</v>
      </c>
      <c r="C177" s="311"/>
      <c r="D177" s="283" t="str">
        <f>TEXT($G$1, "[$-ko-KR]yyyy-mm-dd(ddd) ") &amp; "오후 14:00"</f>
        <v>2021-06-04(금) 오후 14:00</v>
      </c>
      <c r="E177" s="284"/>
      <c r="F177" s="285"/>
      <c r="G177" s="283" t="str">
        <f>TEXT($G$1, "[$-ko-KR]yyyy-mm-dd(ddd) ") &amp; "오후 19:00"</f>
        <v>2021-06-04(금) 오후 19:00</v>
      </c>
      <c r="H177" s="284"/>
      <c r="I177" s="285"/>
      <c r="J177" s="283" t="str">
        <f>TEXT($G$1, "[$-ko-KR]yyyy-mm-dd(ddd) ") &amp; "오후 21:00"</f>
        <v>2021-06-04(금) 오후 21:00</v>
      </c>
      <c r="K177" s="284"/>
      <c r="L177" s="285"/>
      <c r="M177" s="283" t="str">
        <f>TEXT($G$1+1, "[$-ko-KR]yyyy-mm-dd(ddd) ") &amp; "오전 00:00"</f>
        <v>2021-06-05(토)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3" t="s">
        <v>58</v>
      </c>
      <c r="H178" s="174" t="s">
        <v>293</v>
      </c>
      <c r="I178" s="17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197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69"/>
      <c r="R179" s="269"/>
      <c r="S179" s="269"/>
    </row>
    <row r="180" spans="1:19" ht="17.25" thickBot="1">
      <c r="A180" s="162" t="s">
        <v>271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69"/>
      <c r="R180" s="269"/>
      <c r="S180" s="269"/>
    </row>
    <row r="181" spans="1:19" ht="17.25" thickBot="1">
      <c r="A181" s="162" t="s">
        <v>255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59"/>
      <c r="R181" s="259"/>
      <c r="S181" s="259"/>
    </row>
    <row r="182" spans="1:19" ht="17.25" thickBot="1">
      <c r="A182" s="162" t="s">
        <v>246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59"/>
      <c r="R182" s="259"/>
      <c r="S182" s="259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59"/>
      <c r="R183" s="259"/>
      <c r="S183" s="259"/>
    </row>
    <row r="184" spans="1:19" ht="17.25" thickBot="1">
      <c r="A184" s="162" t="s">
        <v>203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59"/>
      <c r="R184" s="259"/>
      <c r="S184" s="259"/>
    </row>
    <row r="185" spans="1:19" ht="17.25" thickBot="1">
      <c r="A185" s="162" t="s">
        <v>179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59"/>
      <c r="R185" s="259"/>
      <c r="S185" s="259"/>
    </row>
    <row r="186" spans="1:19" ht="17.25" thickBot="1">
      <c r="A186" s="162" t="s">
        <v>214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59"/>
      <c r="R186" s="259"/>
      <c r="S186" s="259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161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60"/>
      <c r="R188" s="261"/>
      <c r="S188" s="262"/>
    </row>
    <row r="189" spans="1:19">
      <c r="A189" s="161" t="s">
        <v>169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63"/>
      <c r="R189" s="264"/>
      <c r="S189" s="265"/>
    </row>
    <row r="190" spans="1:19" ht="17.25" thickBot="1">
      <c r="A190" s="162" t="s">
        <v>193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66"/>
      <c r="R190" s="267"/>
      <c r="S190" s="268"/>
    </row>
    <row r="191" spans="1:19" ht="17.25" thickBot="1">
      <c r="A191" s="162" t="s">
        <v>267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59"/>
      <c r="R191" s="259"/>
      <c r="S191" s="259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69"/>
      <c r="R192" s="269"/>
      <c r="S192" s="269"/>
    </row>
    <row r="193" spans="1:19" ht="17.25" thickBot="1">
      <c r="A193" s="163" t="s">
        <v>242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69"/>
      <c r="R193" s="269"/>
      <c r="S193" s="26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59"/>
      <c r="R194" s="259"/>
      <c r="S194" s="259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59"/>
      <c r="R195" s="259"/>
      <c r="S195" s="259"/>
    </row>
    <row r="196" spans="1:19" ht="17.25" thickBot="1">
      <c r="A196" s="162" t="s">
        <v>165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59"/>
      <c r="R196" s="259"/>
      <c r="S196" s="259"/>
    </row>
    <row r="197" spans="1:19">
      <c r="A197" s="162" t="s">
        <v>269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48"/>
      <c r="R197" s="249"/>
      <c r="S197" s="250"/>
    </row>
    <row r="198" spans="1:19" ht="17.25" thickBot="1">
      <c r="A198" s="130" t="s">
        <v>291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296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296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296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44352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76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2021-06-05(토) 오전 00:00</v>
      </c>
      <c r="C15" s="309"/>
      <c r="D15" s="283" t="str">
        <f>TEXT($G$1, "[$-ko-KR]yyyy-mm-dd(ddd) ") &amp; "오후 14:00"</f>
        <v>2021-06-05(토) 오후 14:00</v>
      </c>
      <c r="E15" s="284"/>
      <c r="F15" s="285"/>
      <c r="G15" s="283" t="str">
        <f>TEXT($G$1, "[$-ko-KR]yyyy-mm-dd(ddd) ") &amp; "오후 19:00"</f>
        <v>2021-06-05(토) 오후 19:00</v>
      </c>
      <c r="H15" s="284"/>
      <c r="I15" s="285"/>
      <c r="J15" s="283" t="str">
        <f>TEXT($G$1, "[$-ko-KR]yyyy-mm-dd(ddd) ") &amp; "오후 21:00"</f>
        <v>2021-06-05(토) 오후 21:00</v>
      </c>
      <c r="K15" s="284"/>
      <c r="L15" s="285"/>
      <c r="M15" s="283" t="str">
        <f>TEXT($G$1+1, "[$-ko-KR]yyyy-mm-dd(ddd) ") &amp; "오전 00:00"</f>
        <v>2021-06-06(일)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76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2021-06-05(토) 오전 00:00</v>
      </c>
      <c r="C42" s="311"/>
      <c r="D42" s="283" t="str">
        <f>TEXT($G$1, "[$-ko-KR]yyyy-mm-dd(ddd) ") &amp; "오후 14:00"</f>
        <v>2021-06-05(토) 오후 14:00</v>
      </c>
      <c r="E42" s="284"/>
      <c r="F42" s="285"/>
      <c r="G42" s="283" t="str">
        <f>TEXT($G$1, "[$-ko-KR]yyyy-mm-dd(ddd) ") &amp; "오후 19:00"</f>
        <v>2021-06-05(토) 오후 19:00</v>
      </c>
      <c r="H42" s="284"/>
      <c r="I42" s="285"/>
      <c r="J42" s="283" t="str">
        <f>TEXT($G$1, "[$-ko-KR]yyyy-mm-dd(ddd) ") &amp; "오후 21:00"</f>
        <v>2021-06-05(토) 오후 21:00</v>
      </c>
      <c r="K42" s="284"/>
      <c r="L42" s="285"/>
      <c r="M42" s="283" t="str">
        <f>TEXT($G$1+1, "[$-ko-KR]yyyy-mm-dd(ddd) ") &amp; "오전 00:00"</f>
        <v>2021-06-06(일)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77" t="s">
        <v>58</v>
      </c>
      <c r="H43" s="178" t="s">
        <v>293</v>
      </c>
      <c r="I43" s="17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185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69"/>
      <c r="R44" s="269"/>
      <c r="S44" s="269"/>
    </row>
    <row r="45" spans="1:19" ht="17.25" customHeight="1" thickBot="1">
      <c r="A45" s="162" t="s">
        <v>210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69"/>
      <c r="R45" s="269"/>
      <c r="S45" s="26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59"/>
      <c r="R46" s="259"/>
      <c r="S46" s="259"/>
    </row>
    <row r="47" spans="1:19" ht="17.25" customHeight="1" thickBot="1">
      <c r="A47" s="162" t="s">
        <v>197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59"/>
      <c r="R47" s="259"/>
      <c r="S47" s="259"/>
    </row>
    <row r="48" spans="1:19" ht="17.25" customHeight="1" thickBot="1">
      <c r="A48" s="163" t="s">
        <v>249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59"/>
      <c r="R48" s="259"/>
      <c r="S48" s="259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59"/>
      <c r="R49" s="259"/>
      <c r="S49" s="259"/>
    </row>
    <row r="50" spans="1:19" ht="17.25" customHeight="1" thickBot="1">
      <c r="A50" s="162" t="s">
        <v>215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59"/>
      <c r="R50" s="259"/>
      <c r="S50" s="259"/>
    </row>
    <row r="51" spans="1:19" ht="17.25" customHeight="1" thickBot="1">
      <c r="A51" s="162" t="s">
        <v>219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59"/>
      <c r="R51" s="259"/>
      <c r="S51" s="259"/>
    </row>
    <row r="52" spans="1:19" ht="17.25" customHeight="1" thickBot="1">
      <c r="A52" s="162" t="s">
        <v>273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60"/>
      <c r="R53" s="261"/>
      <c r="S53" s="262"/>
    </row>
    <row r="54" spans="1:19" ht="17.25" customHeight="1">
      <c r="A54" s="161" t="s">
        <v>255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63"/>
      <c r="R54" s="264"/>
      <c r="S54" s="265"/>
    </row>
    <row r="55" spans="1:19" ht="17.25" customHeight="1" thickBot="1">
      <c r="A55" s="162" t="s">
        <v>195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66"/>
      <c r="R55" s="267"/>
      <c r="S55" s="268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59"/>
      <c r="R56" s="259"/>
      <c r="S56" s="259"/>
    </row>
    <row r="57" spans="1:19" ht="17.25" customHeight="1" thickBot="1">
      <c r="A57" s="162" t="s">
        <v>225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69"/>
      <c r="R57" s="269"/>
      <c r="S57" s="269"/>
    </row>
    <row r="58" spans="1:19" ht="17.25" customHeight="1" thickBot="1">
      <c r="A58" s="163" t="s">
        <v>233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69"/>
      <c r="R58" s="269"/>
      <c r="S58" s="269"/>
    </row>
    <row r="59" spans="1:19" ht="17.25" customHeight="1" thickBot="1">
      <c r="A59" s="162" t="s">
        <v>261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59"/>
      <c r="R59" s="259"/>
      <c r="S59" s="259"/>
    </row>
    <row r="60" spans="1:19" ht="17.25" customHeight="1" thickBot="1">
      <c r="A60" s="162" t="s">
        <v>212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59"/>
      <c r="R60" s="259"/>
      <c r="S60" s="259"/>
    </row>
    <row r="61" spans="1:19" ht="17.25" customHeight="1" thickBot="1">
      <c r="A61" s="162" t="s">
        <v>263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59"/>
      <c r="R61" s="259"/>
      <c r="S61" s="259"/>
    </row>
    <row r="62" spans="1:19" ht="17.25" customHeight="1">
      <c r="A62" s="162" t="s">
        <v>171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48"/>
      <c r="R62" s="249"/>
      <c r="S62" s="25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296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296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296</v>
      </c>
      <c r="N64" s="27">
        <f>IF(COUNT(N44:N63), SUM(N44:N63) / COUNT(N44:N63), 0)</f>
        <v>4.4462646748117179E-3</v>
      </c>
      <c r="O64" s="28">
        <f>SUM(O44:O63)</f>
        <v>8892.529349623439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76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2021-06-05(토) 오전 00:00</v>
      </c>
      <c r="C69" s="311"/>
      <c r="D69" s="283" t="str">
        <f>TEXT($G$1, "[$-ko-KR]yyyy-mm-dd(ddd) ") &amp; "오후 14:00"</f>
        <v>2021-06-05(토) 오후 14:00</v>
      </c>
      <c r="E69" s="284"/>
      <c r="F69" s="285"/>
      <c r="G69" s="283" t="str">
        <f>TEXT($G$1, "[$-ko-KR]yyyy-mm-dd(ddd) ") &amp; "오후 19:00"</f>
        <v>2021-06-05(토) 오후 19:00</v>
      </c>
      <c r="H69" s="284"/>
      <c r="I69" s="285"/>
      <c r="J69" s="283" t="str">
        <f>TEXT($G$1, "[$-ko-KR]yyyy-mm-dd(ddd) ") &amp; "오후 21:00"</f>
        <v>2021-06-05(토) 오후 21:00</v>
      </c>
      <c r="K69" s="284"/>
      <c r="L69" s="285"/>
      <c r="M69" s="283" t="str">
        <f>TEXT($G$1+1, "[$-ko-KR]yyyy-mm-dd(ddd) ") &amp; "오전 00:00"</f>
        <v>2021-06-06(일)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77" t="s">
        <v>58</v>
      </c>
      <c r="H70" s="178" t="s">
        <v>293</v>
      </c>
      <c r="I70" s="17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69"/>
      <c r="R71" s="269"/>
      <c r="S71" s="26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69"/>
      <c r="R72" s="269"/>
      <c r="S72" s="269"/>
    </row>
    <row r="73" spans="1:19" ht="17.25" thickBot="1">
      <c r="A73" s="162" t="s">
        <v>199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59"/>
      <c r="R73" s="259"/>
      <c r="S73" s="259"/>
    </row>
    <row r="74" spans="1:19" ht="17.25" thickBot="1">
      <c r="A74" s="162" t="s">
        <v>248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59"/>
      <c r="R74" s="259"/>
      <c r="S74" s="259"/>
    </row>
    <row r="75" spans="1:19" ht="17.25" thickBot="1">
      <c r="A75" s="163" t="s">
        <v>223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59"/>
      <c r="R75" s="259"/>
      <c r="S75" s="259"/>
    </row>
    <row r="76" spans="1:19" ht="17.25" thickBot="1">
      <c r="A76" s="162" t="s">
        <v>242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59"/>
      <c r="R76" s="259"/>
      <c r="S76" s="259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59"/>
      <c r="R77" s="259"/>
      <c r="S77" s="259"/>
    </row>
    <row r="78" spans="1:19" ht="17.25" thickBot="1">
      <c r="A78" s="162" t="s">
        <v>173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59"/>
      <c r="R78" s="259"/>
      <c r="S78" s="259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277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60"/>
      <c r="R80" s="261"/>
      <c r="S80" s="262"/>
    </row>
    <row r="81" spans="1:19">
      <c r="A81" s="161" t="s">
        <v>251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63"/>
      <c r="R81" s="264"/>
      <c r="S81" s="265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66"/>
      <c r="R82" s="267"/>
      <c r="S82" s="268"/>
    </row>
    <row r="83" spans="1:19" ht="17.25" thickBot="1">
      <c r="A83" s="162" t="s">
        <v>253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59"/>
      <c r="R83" s="259"/>
      <c r="S83" s="259"/>
    </row>
    <row r="84" spans="1:19" ht="17.25" thickBot="1">
      <c r="A84" s="162" t="s">
        <v>227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69"/>
      <c r="R84" s="269"/>
      <c r="S84" s="269"/>
    </row>
    <row r="85" spans="1:19" ht="17.25" thickBot="1">
      <c r="A85" s="163" t="s">
        <v>201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69"/>
      <c r="R85" s="269"/>
      <c r="S85" s="269"/>
    </row>
    <row r="86" spans="1:19" ht="17.25" thickBot="1">
      <c r="A86" s="162" t="s">
        <v>169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59"/>
      <c r="R86" s="259"/>
      <c r="S86" s="259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59"/>
      <c r="R87" s="259"/>
      <c r="S87" s="259"/>
    </row>
    <row r="88" spans="1:19" ht="17.25" thickBot="1">
      <c r="A88" s="162" t="s">
        <v>265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59"/>
      <c r="R88" s="259"/>
      <c r="S88" s="259"/>
    </row>
    <row r="89" spans="1:19">
      <c r="A89" s="162" t="s">
        <v>236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48"/>
      <c r="R89" s="249"/>
      <c r="S89" s="250"/>
    </row>
    <row r="90" spans="1:19" ht="17.25" thickBot="1">
      <c r="A90" s="130" t="s">
        <v>291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296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296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296</v>
      </c>
      <c r="N91" s="27">
        <f>IF(COUNT(N71:N90), SUM(N71:N90) / COUNT(N71:N90), 0)</f>
        <v>-6.0278629650571923E-3</v>
      </c>
      <c r="O91" s="28">
        <f>SUM(O71:O90)</f>
        <v>-12055.725930114386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76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2021-06-05(토) 오전 00:00</v>
      </c>
      <c r="C96" s="311"/>
      <c r="D96" s="283" t="str">
        <f>TEXT($G$1, "[$-ko-KR]yyyy-mm-dd(ddd) ") &amp; "오후 14:00"</f>
        <v>2021-06-05(토) 오후 14:00</v>
      </c>
      <c r="E96" s="284"/>
      <c r="F96" s="285"/>
      <c r="G96" s="283" t="str">
        <f>TEXT($G$1, "[$-ko-KR]yyyy-mm-dd(ddd) ") &amp; "오후 19:00"</f>
        <v>2021-06-05(토) 오후 19:00</v>
      </c>
      <c r="H96" s="284"/>
      <c r="I96" s="285"/>
      <c r="J96" s="283" t="str">
        <f>TEXT($G$1, "[$-ko-KR]yyyy-mm-dd(ddd) ") &amp; "오후 21:00"</f>
        <v>2021-06-05(토) 오후 21:00</v>
      </c>
      <c r="K96" s="284"/>
      <c r="L96" s="285"/>
      <c r="M96" s="283" t="str">
        <f>TEXT($G$1+1, "[$-ko-KR]yyyy-mm-dd(ddd) ") &amp; "오전 00:00"</f>
        <v>2021-06-06(일)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77" t="s">
        <v>58</v>
      </c>
      <c r="H97" s="178" t="s">
        <v>293</v>
      </c>
      <c r="I97" s="17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185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69"/>
      <c r="R98" s="269"/>
      <c r="S98" s="26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69"/>
      <c r="R99" s="269"/>
      <c r="S99" s="26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59"/>
      <c r="R100" s="259"/>
      <c r="S100" s="259"/>
    </row>
    <row r="101" spans="1:19" ht="17.25" thickBot="1">
      <c r="A101" s="162" t="s">
        <v>205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59"/>
      <c r="R101" s="259"/>
      <c r="S101" s="259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59"/>
      <c r="R102" s="259"/>
      <c r="S102" s="259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59"/>
      <c r="R103" s="259"/>
      <c r="S103" s="259"/>
    </row>
    <row r="104" spans="1:19" ht="17.25" thickBot="1">
      <c r="A104" s="162" t="s">
        <v>199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59"/>
      <c r="R104" s="259"/>
      <c r="S104" s="259"/>
    </row>
    <row r="105" spans="1:19" ht="17.25" thickBot="1">
      <c r="A105" s="162" t="s">
        <v>210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59"/>
      <c r="R105" s="259"/>
      <c r="S105" s="259"/>
    </row>
    <row r="106" spans="1:19" ht="17.25" thickBot="1">
      <c r="A106" s="162" t="s">
        <v>175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248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60"/>
      <c r="R107" s="261"/>
      <c r="S107" s="262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63"/>
      <c r="R108" s="264"/>
      <c r="S108" s="265"/>
    </row>
    <row r="109" spans="1:19" ht="17.25" thickBot="1">
      <c r="A109" s="162" t="s">
        <v>223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66"/>
      <c r="R109" s="267"/>
      <c r="S109" s="268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59"/>
      <c r="R110" s="259"/>
      <c r="S110" s="259"/>
    </row>
    <row r="111" spans="1:19" ht="17.25" thickBot="1">
      <c r="A111" s="162" t="s">
        <v>242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69"/>
      <c r="R111" s="269"/>
      <c r="S111" s="269"/>
    </row>
    <row r="112" spans="1:19" ht="17.25" thickBot="1">
      <c r="A112" s="163" t="s">
        <v>197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69"/>
      <c r="R112" s="269"/>
      <c r="S112" s="269"/>
    </row>
    <row r="113" spans="1:19" ht="17.25" thickBot="1">
      <c r="A113" s="162" t="s">
        <v>249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59"/>
      <c r="R113" s="259"/>
      <c r="S113" s="259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59"/>
      <c r="R114" s="259"/>
      <c r="S114" s="259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59"/>
      <c r="R115" s="259"/>
      <c r="S115" s="259"/>
    </row>
    <row r="116" spans="1:19">
      <c r="A116" s="162" t="s">
        <v>173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48"/>
      <c r="R116" s="249"/>
      <c r="S116" s="25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296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296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296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76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2021-06-05(토) 오전 00:00</v>
      </c>
      <c r="C123" s="311"/>
      <c r="D123" s="283" t="str">
        <f>TEXT($G$1, "[$-ko-KR]yyyy-mm-dd(ddd) ") &amp; "오후 14:00"</f>
        <v>2021-06-05(토) 오후 14:00</v>
      </c>
      <c r="E123" s="284"/>
      <c r="F123" s="285"/>
      <c r="G123" s="283" t="str">
        <f>TEXT($G$1, "[$-ko-KR]yyyy-mm-dd(ddd) ") &amp; "오후 19:00"</f>
        <v>2021-06-05(토) 오후 19:00</v>
      </c>
      <c r="H123" s="284"/>
      <c r="I123" s="285"/>
      <c r="J123" s="283" t="str">
        <f>TEXT($G$1, "[$-ko-KR]yyyy-mm-dd(ddd) ") &amp; "오후 21:00"</f>
        <v>2021-06-05(토) 오후 21:00</v>
      </c>
      <c r="K123" s="284"/>
      <c r="L123" s="285"/>
      <c r="M123" s="283" t="str">
        <f>TEXT($G$1+1, "[$-ko-KR]yyyy-mm-dd(ddd) ") &amp; "오전 00:00"</f>
        <v>2021-06-06(일)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77" t="s">
        <v>58</v>
      </c>
      <c r="H124" s="178" t="s">
        <v>293</v>
      </c>
      <c r="I124" s="17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215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69"/>
      <c r="R125" s="269"/>
      <c r="S125" s="269"/>
    </row>
    <row r="126" spans="1:19" ht="17.25" thickBot="1">
      <c r="A126" s="162" t="s">
        <v>219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69"/>
      <c r="R126" s="269"/>
      <c r="S126" s="269"/>
    </row>
    <row r="127" spans="1:19" ht="17.25" thickBot="1">
      <c r="A127" s="162" t="s">
        <v>273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59"/>
      <c r="R127" s="259"/>
      <c r="S127" s="259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59"/>
      <c r="R128" s="259"/>
      <c r="S128" s="259"/>
    </row>
    <row r="129" spans="1:19" ht="17.25" thickBot="1">
      <c r="A129" s="163" t="s">
        <v>255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59"/>
      <c r="R129" s="259"/>
      <c r="S129" s="259"/>
    </row>
    <row r="130" spans="1:19" ht="17.25" thickBot="1">
      <c r="A130" s="162" t="s">
        <v>195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59"/>
      <c r="R130" s="259"/>
      <c r="S130" s="259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59"/>
      <c r="R131" s="259"/>
      <c r="S131" s="259"/>
    </row>
    <row r="132" spans="1:19" ht="17.25" thickBot="1">
      <c r="A132" s="162" t="s">
        <v>225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59"/>
      <c r="R132" s="259"/>
      <c r="S132" s="259"/>
    </row>
    <row r="133" spans="1:19" ht="17.25" thickBot="1">
      <c r="A133" s="162" t="s">
        <v>233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261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60"/>
      <c r="R134" s="261"/>
      <c r="S134" s="262"/>
    </row>
    <row r="135" spans="1:19">
      <c r="A135" s="161" t="s">
        <v>212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63"/>
      <c r="R135" s="264"/>
      <c r="S135" s="265"/>
    </row>
    <row r="136" spans="1:19" ht="17.25" thickBot="1">
      <c r="A136" s="162" t="s">
        <v>263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66"/>
      <c r="R136" s="267"/>
      <c r="S136" s="268"/>
    </row>
    <row r="137" spans="1:19" ht="17.25" thickBot="1">
      <c r="A137" s="162" t="s">
        <v>171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59"/>
      <c r="R137" s="259"/>
      <c r="S137" s="259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69"/>
      <c r="R138" s="269"/>
      <c r="S138" s="269"/>
    </row>
    <row r="139" spans="1:19" ht="17.25" thickBot="1">
      <c r="A139" s="163" t="s">
        <v>217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69"/>
      <c r="R139" s="269"/>
      <c r="S139" s="26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59"/>
      <c r="R140" s="259"/>
      <c r="S140" s="259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59"/>
      <c r="R141" s="259"/>
      <c r="S141" s="259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59"/>
      <c r="R142" s="259"/>
      <c r="S142" s="259"/>
    </row>
    <row r="143" spans="1:19">
      <c r="A143" s="162" t="s">
        <v>259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48"/>
      <c r="R143" s="249"/>
      <c r="S143" s="25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296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296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296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76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2021-06-05(토) 오전 00:00</v>
      </c>
      <c r="C150" s="311"/>
      <c r="D150" s="283" t="str">
        <f>TEXT($G$1, "[$-ko-KR]yyyy-mm-dd(ddd) ") &amp; "오후 14:00"</f>
        <v>2021-06-05(토) 오후 14:00</v>
      </c>
      <c r="E150" s="284"/>
      <c r="F150" s="285"/>
      <c r="G150" s="283" t="str">
        <f>TEXT($G$1, "[$-ko-KR]yyyy-mm-dd(ddd) ") &amp; "오후 19:00"</f>
        <v>2021-06-05(토) 오후 19:00</v>
      </c>
      <c r="H150" s="284"/>
      <c r="I150" s="285"/>
      <c r="J150" s="283" t="str">
        <f>TEXT($G$1, "[$-ko-KR]yyyy-mm-dd(ddd) ") &amp; "오후 21:00"</f>
        <v>2021-06-05(토) 오후 21:00</v>
      </c>
      <c r="K150" s="284"/>
      <c r="L150" s="285"/>
      <c r="M150" s="283" t="str">
        <f>TEXT($G$1+1, "[$-ko-KR]yyyy-mm-dd(ddd) ") &amp; "오전 00:00"</f>
        <v>2021-06-06(일)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77" t="s">
        <v>58</v>
      </c>
      <c r="H151" s="178" t="s">
        <v>293</v>
      </c>
      <c r="I151" s="17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291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69"/>
      <c r="R152" s="269"/>
      <c r="S152" s="269"/>
    </row>
    <row r="153" spans="1:19" ht="17.25" thickBot="1">
      <c r="A153" s="162" t="s">
        <v>181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69"/>
      <c r="R153" s="269"/>
      <c r="S153" s="269"/>
    </row>
    <row r="154" spans="1:19" ht="17.25" thickBot="1">
      <c r="A154" s="162" t="s">
        <v>234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59"/>
      <c r="R154" s="259"/>
      <c r="S154" s="259"/>
    </row>
    <row r="155" spans="1:19" ht="17.25" thickBot="1">
      <c r="A155" s="162" t="s">
        <v>246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59"/>
      <c r="R155" s="259"/>
      <c r="S155" s="259"/>
    </row>
    <row r="156" spans="1:19" ht="17.25" thickBot="1">
      <c r="A156" s="163" t="s">
        <v>214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59"/>
      <c r="R156" s="259"/>
      <c r="S156" s="259"/>
    </row>
    <row r="157" spans="1:19" ht="17.25" thickBot="1">
      <c r="A157" s="162" t="s">
        <v>231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59"/>
      <c r="R157" s="259"/>
      <c r="S157" s="259"/>
    </row>
    <row r="158" spans="1:19" ht="17.25" thickBot="1">
      <c r="A158" s="162" t="s">
        <v>279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59"/>
      <c r="R158" s="259"/>
      <c r="S158" s="259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59"/>
      <c r="R159" s="259"/>
      <c r="S159" s="259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60"/>
      <c r="R161" s="261"/>
      <c r="S161" s="262"/>
    </row>
    <row r="162" spans="1:19">
      <c r="A162" s="161" t="s">
        <v>229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63"/>
      <c r="R162" s="264"/>
      <c r="S162" s="265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66"/>
      <c r="R163" s="267"/>
      <c r="S163" s="268"/>
    </row>
    <row r="164" spans="1:19" ht="17.25" thickBot="1">
      <c r="A164" s="162" t="s">
        <v>167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59"/>
      <c r="R164" s="259"/>
      <c r="S164" s="259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69"/>
      <c r="R165" s="269"/>
      <c r="S165" s="26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69"/>
      <c r="R166" s="269"/>
      <c r="S166" s="269"/>
    </row>
    <row r="167" spans="1:19" ht="17.25" thickBot="1">
      <c r="A167" s="162" t="s">
        <v>257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59"/>
      <c r="R167" s="259"/>
      <c r="S167" s="259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59"/>
      <c r="R168" s="259"/>
      <c r="S168" s="259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59"/>
      <c r="R169" s="259"/>
      <c r="S169" s="259"/>
    </row>
    <row r="170" spans="1:19">
      <c r="A170" s="162" t="s">
        <v>206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48"/>
      <c r="R170" s="249"/>
      <c r="S170" s="250"/>
    </row>
    <row r="171" spans="1:19" ht="17.25" thickBot="1">
      <c r="A171" s="130" t="s">
        <v>208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296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296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296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76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2021-06-05(토) 오전 00:00</v>
      </c>
      <c r="C177" s="311"/>
      <c r="D177" s="283" t="str">
        <f>TEXT($G$1, "[$-ko-KR]yyyy-mm-dd(ddd) ") &amp; "오후 14:00"</f>
        <v>2021-06-05(토) 오후 14:00</v>
      </c>
      <c r="E177" s="284"/>
      <c r="F177" s="285"/>
      <c r="G177" s="283" t="str">
        <f>TEXT($G$1, "[$-ko-KR]yyyy-mm-dd(ddd) ") &amp; "오후 19:00"</f>
        <v>2021-06-05(토) 오후 19:00</v>
      </c>
      <c r="H177" s="284"/>
      <c r="I177" s="285"/>
      <c r="J177" s="283" t="str">
        <f>TEXT($G$1, "[$-ko-KR]yyyy-mm-dd(ddd) ") &amp; "오후 21:00"</f>
        <v>2021-06-05(토) 오후 21:00</v>
      </c>
      <c r="K177" s="284"/>
      <c r="L177" s="285"/>
      <c r="M177" s="283" t="str">
        <f>TEXT($G$1+1, "[$-ko-KR]yyyy-mm-dd(ddd) ") &amp; "오전 00:00"</f>
        <v>2021-06-06(일)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77" t="s">
        <v>58</v>
      </c>
      <c r="H178" s="178" t="s">
        <v>293</v>
      </c>
      <c r="I178" s="17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259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69"/>
      <c r="R179" s="269"/>
      <c r="S179" s="269"/>
    </row>
    <row r="180" spans="1:19" ht="17.25" thickBot="1">
      <c r="A180" s="162" t="s">
        <v>167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69"/>
      <c r="R180" s="269"/>
      <c r="S180" s="26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59"/>
      <c r="R181" s="259"/>
      <c r="S181" s="259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59"/>
      <c r="R182" s="259"/>
      <c r="S182" s="259"/>
    </row>
    <row r="183" spans="1:19" ht="17.25" thickBot="1">
      <c r="A183" s="163" t="s">
        <v>257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59"/>
      <c r="R183" s="259"/>
      <c r="S183" s="259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59"/>
      <c r="R184" s="259"/>
      <c r="S184" s="259"/>
    </row>
    <row r="185" spans="1:19" ht="17.25" thickBot="1">
      <c r="A185" s="162" t="s">
        <v>269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59"/>
      <c r="R185" s="259"/>
      <c r="S185" s="259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59"/>
      <c r="R186" s="259"/>
      <c r="S186" s="259"/>
    </row>
    <row r="187" spans="1:19" ht="17.25" thickBot="1">
      <c r="A187" s="162" t="s">
        <v>206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60"/>
      <c r="R188" s="261"/>
      <c r="S188" s="262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63"/>
      <c r="R189" s="264"/>
      <c r="S189" s="265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66"/>
      <c r="R190" s="267"/>
      <c r="S190" s="268"/>
    </row>
    <row r="191" spans="1:19" ht="17.25" thickBot="1">
      <c r="A191" s="162" t="s">
        <v>244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59"/>
      <c r="R191" s="259"/>
      <c r="S191" s="259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69"/>
      <c r="R192" s="269"/>
      <c r="S192" s="269"/>
    </row>
    <row r="193" spans="1:19" ht="17.25" thickBot="1">
      <c r="A193" s="163" t="s">
        <v>163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69"/>
      <c r="R193" s="269"/>
      <c r="S193" s="269"/>
    </row>
    <row r="194" spans="1:19" ht="17.25" thickBot="1">
      <c r="A194" s="162" t="s">
        <v>208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59"/>
      <c r="R194" s="259"/>
      <c r="S194" s="259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59"/>
      <c r="R195" s="259"/>
      <c r="S195" s="259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59"/>
      <c r="R196" s="259"/>
      <c r="S196" s="259"/>
    </row>
    <row r="197" spans="1:19">
      <c r="A197" s="162" t="s">
        <v>191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48"/>
      <c r="R197" s="249"/>
      <c r="S197" s="250"/>
    </row>
    <row r="198" spans="1:19" ht="17.25" thickBot="1">
      <c r="A198" s="130" t="s">
        <v>238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296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296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296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44353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80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2021-06-06(일) 오전 00:00</v>
      </c>
      <c r="C15" s="309"/>
      <c r="D15" s="283" t="str">
        <f>TEXT($G$1, "[$-ko-KR]yyyy-mm-dd(ddd) ") &amp; "오후 14:00"</f>
        <v>2021-06-06(일) 오후 14:00</v>
      </c>
      <c r="E15" s="284"/>
      <c r="F15" s="285"/>
      <c r="G15" s="283" t="str">
        <f>TEXT($G$1, "[$-ko-KR]yyyy-mm-dd(ddd) ") &amp; "오후 19:00"</f>
        <v>2021-06-06(일) 오후 19:00</v>
      </c>
      <c r="H15" s="284"/>
      <c r="I15" s="285"/>
      <c r="J15" s="283" t="str">
        <f>TEXT($G$1, "[$-ko-KR]yyyy-mm-dd(ddd) ") &amp; "오후 21:00"</f>
        <v>2021-06-06(일) 오후 21:00</v>
      </c>
      <c r="K15" s="284"/>
      <c r="L15" s="285"/>
      <c r="M15" s="283" t="str">
        <f>TEXT($G$1+1, "[$-ko-KR]yyyy-mm-dd(ddd) ") &amp; "오전 00:00"</f>
        <v>2021-06-07(월)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80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2021-06-06(일) 오전 00:00</v>
      </c>
      <c r="C42" s="311"/>
      <c r="D42" s="283" t="str">
        <f>TEXT($G$1, "[$-ko-KR]yyyy-mm-dd(ddd) ") &amp; "오후 14:00"</f>
        <v>2021-06-06(일) 오후 14:00</v>
      </c>
      <c r="E42" s="284"/>
      <c r="F42" s="285"/>
      <c r="G42" s="283" t="str">
        <f>TEXT($G$1, "[$-ko-KR]yyyy-mm-dd(ddd) ") &amp; "오후 19:00"</f>
        <v>2021-06-06(일) 오후 19:00</v>
      </c>
      <c r="H42" s="284"/>
      <c r="I42" s="285"/>
      <c r="J42" s="283" t="str">
        <f>TEXT($G$1, "[$-ko-KR]yyyy-mm-dd(ddd) ") &amp; "오후 21:00"</f>
        <v>2021-06-06(일) 오후 21:00</v>
      </c>
      <c r="K42" s="284"/>
      <c r="L42" s="285"/>
      <c r="M42" s="283" t="str">
        <f>TEXT($G$1+1, "[$-ko-KR]yyyy-mm-dd(ddd) ") &amp; "오전 00:00"</f>
        <v>2021-06-07(월)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1" t="s">
        <v>58</v>
      </c>
      <c r="H43" s="182" t="s">
        <v>293</v>
      </c>
      <c r="I43" s="18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185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69"/>
      <c r="R44" s="269"/>
      <c r="S44" s="26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69"/>
      <c r="R45" s="269"/>
      <c r="S45" s="269"/>
    </row>
    <row r="46" spans="1:19" ht="17.25" customHeight="1" thickBot="1">
      <c r="A46" s="162" t="s">
        <v>171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59"/>
      <c r="R46" s="259"/>
      <c r="S46" s="259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59"/>
      <c r="R47" s="259"/>
      <c r="S47" s="259"/>
    </row>
    <row r="48" spans="1:19" ht="17.25" customHeight="1" thickBot="1">
      <c r="A48" s="163" t="s">
        <v>195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59"/>
      <c r="R48" s="259"/>
      <c r="S48" s="259"/>
    </row>
    <row r="49" spans="1:19" ht="17.25" customHeight="1" thickBot="1">
      <c r="A49" s="162" t="s">
        <v>219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59"/>
      <c r="R49" s="259"/>
      <c r="S49" s="259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59"/>
      <c r="R50" s="259"/>
      <c r="S50" s="259"/>
    </row>
    <row r="51" spans="1:19" ht="17.25" customHeight="1" thickBot="1">
      <c r="A51" s="162" t="s">
        <v>217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59"/>
      <c r="R51" s="259"/>
      <c r="S51" s="259"/>
    </row>
    <row r="52" spans="1:19" ht="17.25" customHeight="1" thickBot="1">
      <c r="A52" s="162" t="s">
        <v>225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233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60"/>
      <c r="R53" s="261"/>
      <c r="S53" s="262"/>
    </row>
    <row r="54" spans="1:19" ht="17.25" customHeight="1">
      <c r="A54" s="161" t="s">
        <v>261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63"/>
      <c r="R54" s="264"/>
      <c r="S54" s="265"/>
    </row>
    <row r="55" spans="1:19" ht="17.25" customHeight="1" thickBot="1">
      <c r="A55" s="162" t="s">
        <v>249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66"/>
      <c r="R55" s="267"/>
      <c r="S55" s="268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59"/>
      <c r="R56" s="259"/>
      <c r="S56" s="259"/>
    </row>
    <row r="57" spans="1:19" ht="17.25" customHeight="1" thickBot="1">
      <c r="A57" s="162" t="s">
        <v>263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69"/>
      <c r="R57" s="269"/>
      <c r="S57" s="269"/>
    </row>
    <row r="58" spans="1:19" ht="17.25" customHeight="1" thickBot="1">
      <c r="A58" s="163" t="s">
        <v>212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69"/>
      <c r="R58" s="269"/>
      <c r="S58" s="269"/>
    </row>
    <row r="59" spans="1:19" ht="17.25" customHeight="1" thickBot="1">
      <c r="A59" s="162" t="s">
        <v>215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59"/>
      <c r="R59" s="259"/>
      <c r="S59" s="259"/>
    </row>
    <row r="60" spans="1:19" ht="17.25" customHeight="1" thickBot="1">
      <c r="A60" s="162" t="s">
        <v>197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59"/>
      <c r="R60" s="259"/>
      <c r="S60" s="259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59"/>
      <c r="R61" s="259"/>
      <c r="S61" s="259"/>
    </row>
    <row r="62" spans="1:19" ht="17.25" customHeight="1">
      <c r="A62" s="162" t="s">
        <v>255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48"/>
      <c r="R62" s="249"/>
      <c r="S62" s="250"/>
    </row>
    <row r="63" spans="1:19" ht="17.25" customHeight="1" thickBot="1">
      <c r="A63" s="130" t="s">
        <v>273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296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296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296</v>
      </c>
      <c r="N64" s="27">
        <f>IF(COUNT(N44:N63), SUM(N44:N63) / COUNT(N44:N63), 0)</f>
        <v>3.166749302247894E-2</v>
      </c>
      <c r="O64" s="28">
        <f>SUM(O44:O63)</f>
        <v>63334.98604495787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80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2021-06-06(일) 오전 00:00</v>
      </c>
      <c r="C69" s="311"/>
      <c r="D69" s="283" t="str">
        <f>TEXT($G$1, "[$-ko-KR]yyyy-mm-dd(ddd) ") &amp; "오후 14:00"</f>
        <v>2021-06-06(일) 오후 14:00</v>
      </c>
      <c r="E69" s="284"/>
      <c r="F69" s="285"/>
      <c r="G69" s="283" t="str">
        <f>TEXT($G$1, "[$-ko-KR]yyyy-mm-dd(ddd) ") &amp; "오후 19:00"</f>
        <v>2021-06-06(일) 오후 19:00</v>
      </c>
      <c r="H69" s="284"/>
      <c r="I69" s="285"/>
      <c r="J69" s="283" t="str">
        <f>TEXT($G$1, "[$-ko-KR]yyyy-mm-dd(ddd) ") &amp; "오후 21:00"</f>
        <v>2021-06-06(일) 오후 21:00</v>
      </c>
      <c r="K69" s="284"/>
      <c r="L69" s="285"/>
      <c r="M69" s="283" t="str">
        <f>TEXT($G$1+1, "[$-ko-KR]yyyy-mm-dd(ddd) ") &amp; "오전 00:00"</f>
        <v>2021-06-07(월)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1" t="s">
        <v>58</v>
      </c>
      <c r="H70" s="182" t="s">
        <v>293</v>
      </c>
      <c r="I70" s="18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69"/>
      <c r="R71" s="269"/>
      <c r="S71" s="26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69"/>
      <c r="R72" s="269"/>
      <c r="S72" s="26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59"/>
      <c r="R73" s="259"/>
      <c r="S73" s="259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59"/>
      <c r="R74" s="259"/>
      <c r="S74" s="259"/>
    </row>
    <row r="75" spans="1:19" ht="17.25" thickBot="1">
      <c r="A75" s="163" t="s">
        <v>291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59"/>
      <c r="R75" s="259"/>
      <c r="S75" s="259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59"/>
      <c r="R76" s="259"/>
      <c r="S76" s="259"/>
    </row>
    <row r="77" spans="1:19" ht="17.25" thickBot="1">
      <c r="A77" s="162" t="s">
        <v>229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59"/>
      <c r="R77" s="259"/>
      <c r="S77" s="259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59"/>
      <c r="R78" s="259"/>
      <c r="S78" s="259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60"/>
      <c r="R80" s="261"/>
      <c r="S80" s="262"/>
    </row>
    <row r="81" spans="1:19">
      <c r="A81" s="161" t="s">
        <v>257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63"/>
      <c r="R81" s="264"/>
      <c r="S81" s="265"/>
    </row>
    <row r="82" spans="1:19" ht="17.25" thickBot="1">
      <c r="A82" s="162" t="s">
        <v>242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66"/>
      <c r="R82" s="267"/>
      <c r="S82" s="268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59"/>
      <c r="R83" s="259"/>
      <c r="S83" s="259"/>
    </row>
    <row r="84" spans="1:19" ht="17.25" thickBot="1">
      <c r="A84" s="162" t="s">
        <v>277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69"/>
      <c r="R84" s="269"/>
      <c r="S84" s="269"/>
    </row>
    <row r="85" spans="1:19" ht="17.25" thickBot="1">
      <c r="A85" s="163" t="s">
        <v>201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69"/>
      <c r="R85" s="269"/>
      <c r="S85" s="269"/>
    </row>
    <row r="86" spans="1:19" ht="17.25" thickBot="1">
      <c r="A86" s="162" t="s">
        <v>214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59"/>
      <c r="R86" s="259"/>
      <c r="S86" s="259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59"/>
      <c r="R87" s="259"/>
      <c r="S87" s="259"/>
    </row>
    <row r="88" spans="1:19" ht="17.25" thickBot="1">
      <c r="A88" s="162" t="s">
        <v>227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59"/>
      <c r="R88" s="259"/>
      <c r="S88" s="259"/>
    </row>
    <row r="89" spans="1:19">
      <c r="A89" s="162" t="s">
        <v>173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48"/>
      <c r="R89" s="249"/>
      <c r="S89" s="250"/>
    </row>
    <row r="90" spans="1:19" ht="17.25" thickBot="1">
      <c r="A90" s="130" t="s">
        <v>234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296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296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296</v>
      </c>
      <c r="N91" s="27">
        <f>IF(COUNT(N71:N90), SUM(N71:N90) / COUNT(N71:N90), 0)</f>
        <v>6.4065985974526797E-3</v>
      </c>
      <c r="O91" s="28">
        <f>SUM(O71:O90)</f>
        <v>12813.197194905359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80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2021-06-06(일) 오전 00:00</v>
      </c>
      <c r="C96" s="311"/>
      <c r="D96" s="283" t="str">
        <f>TEXT($G$1, "[$-ko-KR]yyyy-mm-dd(ddd) ") &amp; "오후 14:00"</f>
        <v>2021-06-06(일) 오후 14:00</v>
      </c>
      <c r="E96" s="284"/>
      <c r="F96" s="285"/>
      <c r="G96" s="283" t="str">
        <f>TEXT($G$1, "[$-ko-KR]yyyy-mm-dd(ddd) ") &amp; "오후 19:00"</f>
        <v>2021-06-06(일) 오후 19:00</v>
      </c>
      <c r="H96" s="284"/>
      <c r="I96" s="285"/>
      <c r="J96" s="283" t="str">
        <f>TEXT($G$1, "[$-ko-KR]yyyy-mm-dd(ddd) ") &amp; "오후 21:00"</f>
        <v>2021-06-06(일) 오후 21:00</v>
      </c>
      <c r="K96" s="284"/>
      <c r="L96" s="285"/>
      <c r="M96" s="283" t="str">
        <f>TEXT($G$1+1, "[$-ko-KR]yyyy-mm-dd(ddd) ") &amp; "오전 00:00"</f>
        <v>2021-06-07(월)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1" t="s">
        <v>58</v>
      </c>
      <c r="H97" s="182" t="s">
        <v>293</v>
      </c>
      <c r="I97" s="18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185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69"/>
      <c r="R98" s="269"/>
      <c r="S98" s="26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69"/>
      <c r="R99" s="269"/>
      <c r="S99" s="26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59"/>
      <c r="R100" s="259"/>
      <c r="S100" s="259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59"/>
      <c r="R101" s="259"/>
      <c r="S101" s="259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59"/>
      <c r="R102" s="259"/>
      <c r="S102" s="259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59"/>
      <c r="R103" s="259"/>
      <c r="S103" s="259"/>
    </row>
    <row r="104" spans="1:19" ht="17.25" thickBot="1">
      <c r="A104" s="162" t="s">
        <v>163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59"/>
      <c r="R104" s="259"/>
      <c r="S104" s="259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59"/>
      <c r="R105" s="259"/>
      <c r="S105" s="259"/>
    </row>
    <row r="106" spans="1:19" ht="17.25" thickBot="1">
      <c r="A106" s="162" t="s">
        <v>171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60"/>
      <c r="R107" s="261"/>
      <c r="S107" s="262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63"/>
      <c r="R108" s="264"/>
      <c r="S108" s="265"/>
    </row>
    <row r="109" spans="1:19" ht="17.25" thickBot="1">
      <c r="A109" s="162" t="s">
        <v>291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66"/>
      <c r="R109" s="267"/>
      <c r="S109" s="268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59"/>
      <c r="R110" s="259"/>
      <c r="S110" s="259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69"/>
      <c r="R111" s="269"/>
      <c r="S111" s="269"/>
    </row>
    <row r="112" spans="1:19" ht="17.25" thickBot="1">
      <c r="A112" s="163" t="s">
        <v>269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69"/>
      <c r="R112" s="269"/>
      <c r="S112" s="269"/>
    </row>
    <row r="113" spans="1:19" ht="17.25" thickBot="1">
      <c r="A113" s="162" t="s">
        <v>177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59"/>
      <c r="R113" s="259"/>
      <c r="S113" s="259"/>
    </row>
    <row r="114" spans="1:19" ht="17.25" thickBot="1">
      <c r="A114" s="162" t="s">
        <v>229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59"/>
      <c r="R114" s="259"/>
      <c r="S114" s="259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59"/>
      <c r="R115" s="259"/>
      <c r="S115" s="259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48"/>
      <c r="R116" s="249"/>
      <c r="S116" s="25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296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296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296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80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2021-06-06(일) 오전 00:00</v>
      </c>
      <c r="C123" s="311"/>
      <c r="D123" s="283" t="str">
        <f>TEXT($G$1, "[$-ko-KR]yyyy-mm-dd(ddd) ") &amp; "오후 14:00"</f>
        <v>2021-06-06(일) 오후 14:00</v>
      </c>
      <c r="E123" s="284"/>
      <c r="F123" s="285"/>
      <c r="G123" s="283" t="str">
        <f>TEXT($G$1, "[$-ko-KR]yyyy-mm-dd(ddd) ") &amp; "오후 19:00"</f>
        <v>2021-06-06(일) 오후 19:00</v>
      </c>
      <c r="H123" s="284"/>
      <c r="I123" s="285"/>
      <c r="J123" s="283" t="str">
        <f>TEXT($G$1, "[$-ko-KR]yyyy-mm-dd(ddd) ") &amp; "오후 21:00"</f>
        <v>2021-06-06(일) 오후 21:00</v>
      </c>
      <c r="K123" s="284"/>
      <c r="L123" s="285"/>
      <c r="M123" s="283" t="str">
        <f>TEXT($G$1+1, "[$-ko-KR]yyyy-mm-dd(ddd) ") &amp; "오전 00:00"</f>
        <v>2021-06-07(월)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1" t="s">
        <v>58</v>
      </c>
      <c r="H124" s="182" t="s">
        <v>293</v>
      </c>
      <c r="I124" s="18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219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69"/>
      <c r="R125" s="269"/>
      <c r="S125" s="26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69"/>
      <c r="R126" s="269"/>
      <c r="S126" s="269"/>
    </row>
    <row r="127" spans="1:19" ht="17.25" thickBot="1">
      <c r="A127" s="162" t="s">
        <v>217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59"/>
      <c r="R127" s="259"/>
      <c r="S127" s="259"/>
    </row>
    <row r="128" spans="1:19" ht="17.25" thickBot="1">
      <c r="A128" s="162" t="s">
        <v>225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59"/>
      <c r="R128" s="259"/>
      <c r="S128" s="259"/>
    </row>
    <row r="129" spans="1:19" ht="17.25" thickBot="1">
      <c r="A129" s="163" t="s">
        <v>233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59"/>
      <c r="R129" s="259"/>
      <c r="S129" s="259"/>
    </row>
    <row r="130" spans="1:19" ht="17.25" thickBot="1">
      <c r="A130" s="162" t="s">
        <v>261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59"/>
      <c r="R130" s="259"/>
      <c r="S130" s="259"/>
    </row>
    <row r="131" spans="1:19" ht="17.25" thickBot="1">
      <c r="A131" s="162" t="s">
        <v>249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59"/>
      <c r="R131" s="259"/>
      <c r="S131" s="259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59"/>
      <c r="R132" s="259"/>
      <c r="S132" s="259"/>
    </row>
    <row r="133" spans="1:19" ht="17.25" thickBot="1">
      <c r="A133" s="162" t="s">
        <v>263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212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60"/>
      <c r="R134" s="261"/>
      <c r="S134" s="262"/>
    </row>
    <row r="135" spans="1:19">
      <c r="A135" s="161" t="s">
        <v>215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63"/>
      <c r="R135" s="264"/>
      <c r="S135" s="265"/>
    </row>
    <row r="136" spans="1:19" ht="17.25" thickBot="1">
      <c r="A136" s="162" t="s">
        <v>197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66"/>
      <c r="R136" s="267"/>
      <c r="S136" s="268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59"/>
      <c r="R137" s="259"/>
      <c r="S137" s="259"/>
    </row>
    <row r="138" spans="1:19" ht="17.25" thickBot="1">
      <c r="A138" s="162" t="s">
        <v>255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69"/>
      <c r="R138" s="269"/>
      <c r="S138" s="269"/>
    </row>
    <row r="139" spans="1:19" ht="17.25" thickBot="1">
      <c r="A139" s="163" t="s">
        <v>273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69"/>
      <c r="R139" s="269"/>
      <c r="S139" s="26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59"/>
      <c r="R140" s="259"/>
      <c r="S140" s="259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59"/>
      <c r="R141" s="259"/>
      <c r="S141" s="259"/>
    </row>
    <row r="142" spans="1:19" ht="17.25" thickBot="1">
      <c r="A142" s="162" t="s">
        <v>259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59"/>
      <c r="R142" s="259"/>
      <c r="S142" s="259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48"/>
      <c r="R143" s="249"/>
      <c r="S143" s="250"/>
    </row>
    <row r="144" spans="1:19" ht="17.25" thickBot="1">
      <c r="A144" s="130" t="s">
        <v>210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296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296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296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80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2021-06-06(일) 오전 00:00</v>
      </c>
      <c r="C150" s="311"/>
      <c r="D150" s="283" t="str">
        <f>TEXT($G$1, "[$-ko-KR]yyyy-mm-dd(ddd) ") &amp; "오후 14:00"</f>
        <v>2021-06-06(일) 오후 14:00</v>
      </c>
      <c r="E150" s="284"/>
      <c r="F150" s="285"/>
      <c r="G150" s="283" t="str">
        <f>TEXT($G$1, "[$-ko-KR]yyyy-mm-dd(ddd) ") &amp; "오후 19:00"</f>
        <v>2021-06-06(일) 오후 19:00</v>
      </c>
      <c r="H150" s="284"/>
      <c r="I150" s="285"/>
      <c r="J150" s="283" t="str">
        <f>TEXT($G$1, "[$-ko-KR]yyyy-mm-dd(ddd) ") &amp; "오후 21:00"</f>
        <v>2021-06-06(일) 오후 21:00</v>
      </c>
      <c r="K150" s="284"/>
      <c r="L150" s="285"/>
      <c r="M150" s="283" t="str">
        <f>TEXT($G$1+1, "[$-ko-KR]yyyy-mm-dd(ddd) ") &amp; "오전 00:00"</f>
        <v>2021-06-07(월)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1" t="s">
        <v>58</v>
      </c>
      <c r="H151" s="182" t="s">
        <v>293</v>
      </c>
      <c r="I151" s="18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279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69"/>
      <c r="R152" s="269"/>
      <c r="S152" s="26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69"/>
      <c r="R153" s="269"/>
      <c r="S153" s="269"/>
    </row>
    <row r="154" spans="1:19" ht="17.25" thickBot="1">
      <c r="A154" s="162" t="s">
        <v>231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59"/>
      <c r="R154" s="259"/>
      <c r="S154" s="259"/>
    </row>
    <row r="155" spans="1:19" ht="17.25" thickBot="1">
      <c r="A155" s="162" t="s">
        <v>253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59"/>
      <c r="R155" s="259"/>
      <c r="S155" s="259"/>
    </row>
    <row r="156" spans="1:19" ht="17.25" thickBot="1">
      <c r="A156" s="163" t="s">
        <v>181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59"/>
      <c r="R156" s="259"/>
      <c r="S156" s="259"/>
    </row>
    <row r="157" spans="1:19" ht="17.25" thickBot="1">
      <c r="A157" s="162" t="s">
        <v>236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59"/>
      <c r="R157" s="259"/>
      <c r="S157" s="259"/>
    </row>
    <row r="158" spans="1:19" ht="17.25" thickBot="1">
      <c r="A158" s="162" t="s">
        <v>206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59"/>
      <c r="R158" s="259"/>
      <c r="S158" s="259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59"/>
      <c r="R159" s="259"/>
      <c r="S159" s="259"/>
    </row>
    <row r="160" spans="1:19" ht="17.25" thickBot="1">
      <c r="A160" s="162" t="s">
        <v>199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169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60"/>
      <c r="R161" s="261"/>
      <c r="S161" s="262"/>
    </row>
    <row r="162" spans="1:19">
      <c r="A162" s="161" t="s">
        <v>223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63"/>
      <c r="R162" s="264"/>
      <c r="S162" s="265"/>
    </row>
    <row r="163" spans="1:19" ht="17.25" thickBot="1">
      <c r="A163" s="162" t="s">
        <v>246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66"/>
      <c r="R163" s="267"/>
      <c r="S163" s="268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59"/>
      <c r="R164" s="259"/>
      <c r="S164" s="259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69"/>
      <c r="R165" s="269"/>
      <c r="S165" s="269"/>
    </row>
    <row r="166" spans="1:19" ht="17.25" thickBot="1">
      <c r="A166" s="163" t="s">
        <v>167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69"/>
      <c r="R166" s="269"/>
      <c r="S166" s="269"/>
    </row>
    <row r="167" spans="1:19" ht="17.25" thickBot="1">
      <c r="A167" s="162" t="s">
        <v>265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59"/>
      <c r="R167" s="259"/>
      <c r="S167" s="259"/>
    </row>
    <row r="168" spans="1:19" ht="17.25" thickBot="1">
      <c r="A168" s="162" t="s">
        <v>208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59"/>
      <c r="R168" s="259"/>
      <c r="S168" s="259"/>
    </row>
    <row r="169" spans="1:19" ht="17.25" thickBot="1">
      <c r="A169" s="162" t="s">
        <v>251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59"/>
      <c r="R169" s="259"/>
      <c r="S169" s="259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48"/>
      <c r="R170" s="249"/>
      <c r="S170" s="250"/>
    </row>
    <row r="171" spans="1:19" ht="17.25" thickBot="1">
      <c r="A171" s="130" t="s">
        <v>248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296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296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296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80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2021-06-06(일) 오전 00:00</v>
      </c>
      <c r="C177" s="311"/>
      <c r="D177" s="283" t="str">
        <f>TEXT($G$1, "[$-ko-KR]yyyy-mm-dd(ddd) ") &amp; "오후 14:00"</f>
        <v>2021-06-06(일) 오후 14:00</v>
      </c>
      <c r="E177" s="284"/>
      <c r="F177" s="285"/>
      <c r="G177" s="283" t="str">
        <f>TEXT($G$1, "[$-ko-KR]yyyy-mm-dd(ddd) ") &amp; "오후 19:00"</f>
        <v>2021-06-06(일) 오후 19:00</v>
      </c>
      <c r="H177" s="284"/>
      <c r="I177" s="285"/>
      <c r="J177" s="283" t="str">
        <f>TEXT($G$1, "[$-ko-KR]yyyy-mm-dd(ddd) ") &amp; "오후 21:00"</f>
        <v>2021-06-06(일) 오후 21:00</v>
      </c>
      <c r="K177" s="284"/>
      <c r="L177" s="285"/>
      <c r="M177" s="283" t="str">
        <f>TEXT($G$1+1, "[$-ko-KR]yyyy-mm-dd(ddd) ") &amp; "오전 00:00"</f>
        <v>2021-06-07(월)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1" t="s">
        <v>58</v>
      </c>
      <c r="H178" s="182" t="s">
        <v>293</v>
      </c>
      <c r="I178" s="18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273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69"/>
      <c r="R179" s="269"/>
      <c r="S179" s="26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69"/>
      <c r="R180" s="269"/>
      <c r="S180" s="269"/>
    </row>
    <row r="181" spans="1:19" ht="17.25" thickBot="1">
      <c r="A181" s="162" t="s">
        <v>167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59"/>
      <c r="R181" s="259"/>
      <c r="S181" s="259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59"/>
      <c r="R182" s="259"/>
      <c r="S182" s="259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59"/>
      <c r="R183" s="259"/>
      <c r="S183" s="259"/>
    </row>
    <row r="184" spans="1:19" ht="17.25" thickBot="1">
      <c r="A184" s="162" t="s">
        <v>238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59"/>
      <c r="R184" s="259"/>
      <c r="S184" s="259"/>
    </row>
    <row r="185" spans="1:19" ht="17.25" thickBot="1">
      <c r="A185" s="162" t="s">
        <v>265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59"/>
      <c r="R185" s="259"/>
      <c r="S185" s="259"/>
    </row>
    <row r="186" spans="1:19" ht="17.25" thickBot="1">
      <c r="A186" s="162" t="s">
        <v>208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59"/>
      <c r="R186" s="259"/>
      <c r="S186" s="259"/>
    </row>
    <row r="187" spans="1:19" ht="17.25" thickBot="1">
      <c r="A187" s="162" t="s">
        <v>165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251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60"/>
      <c r="R188" s="261"/>
      <c r="S188" s="262"/>
    </row>
    <row r="189" spans="1:19">
      <c r="A189" s="161" t="s">
        <v>267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63"/>
      <c r="R189" s="264"/>
      <c r="S189" s="265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66"/>
      <c r="R190" s="267"/>
      <c r="S190" s="268"/>
    </row>
    <row r="191" spans="1:19" ht="17.25" thickBot="1">
      <c r="A191" s="162" t="s">
        <v>259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59"/>
      <c r="R191" s="259"/>
      <c r="S191" s="259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69"/>
      <c r="R192" s="269"/>
      <c r="S192" s="269"/>
    </row>
    <row r="193" spans="1:19" ht="17.25" thickBot="1">
      <c r="A193" s="163" t="s">
        <v>205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69"/>
      <c r="R193" s="269"/>
      <c r="S193" s="269"/>
    </row>
    <row r="194" spans="1:19" ht="17.25" thickBot="1">
      <c r="A194" s="162" t="s">
        <v>248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59"/>
      <c r="R194" s="259"/>
      <c r="S194" s="259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59"/>
      <c r="R195" s="259"/>
      <c r="S195" s="259"/>
    </row>
    <row r="196" spans="1:19" ht="17.25" thickBot="1">
      <c r="A196" s="162" t="s">
        <v>210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59"/>
      <c r="R196" s="259"/>
      <c r="S196" s="259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48"/>
      <c r="R197" s="249"/>
      <c r="S197" s="25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296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296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296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44354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84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2021-06-07(월) 오전 00:00</v>
      </c>
      <c r="C15" s="309"/>
      <c r="D15" s="283" t="str">
        <f>TEXT($G$1, "[$-ko-KR]yyyy-mm-dd(ddd) ") &amp; "오후 14:00"</f>
        <v>2021-06-07(월) 오후 14:00</v>
      </c>
      <c r="E15" s="284"/>
      <c r="F15" s="285"/>
      <c r="G15" s="283" t="str">
        <f>TEXT($G$1, "[$-ko-KR]yyyy-mm-dd(ddd) ") &amp; "오후 19:00"</f>
        <v>2021-06-07(월) 오후 19:00</v>
      </c>
      <c r="H15" s="284"/>
      <c r="I15" s="285"/>
      <c r="J15" s="283" t="str">
        <f>TEXT($G$1, "[$-ko-KR]yyyy-mm-dd(ddd) ") &amp; "오후 21:00"</f>
        <v>2021-06-07(월) 오후 21:00</v>
      </c>
      <c r="K15" s="284"/>
      <c r="L15" s="285"/>
      <c r="M15" s="283" t="str">
        <f>TEXT($G$1+1, "[$-ko-KR]yyyy-mm-dd(ddd) ") &amp; "오전 00:00"</f>
        <v>2021-06-08(화)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59"/>
      <c r="R21" s="259"/>
      <c r="S21" s="259"/>
    </row>
    <row r="22" spans="1:19" ht="17.25" customHeight="1" thickBot="1">
      <c r="A22" s="162" t="s">
        <v>191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59"/>
      <c r="R22" s="259"/>
      <c r="S22" s="259"/>
    </row>
    <row r="23" spans="1:19" ht="17.25" customHeight="1" thickBot="1">
      <c r="A23" s="162" t="s">
        <v>199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59"/>
      <c r="R23" s="259"/>
      <c r="S23" s="259"/>
    </row>
    <row r="24" spans="1:19" ht="17.25" customHeight="1" thickBot="1">
      <c r="A24" s="162" t="s">
        <v>165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59"/>
      <c r="R24" s="259"/>
      <c r="S24" s="259"/>
    </row>
    <row r="25" spans="1:19" ht="17.25" customHeight="1" thickBot="1">
      <c r="A25" s="162" t="s">
        <v>225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60"/>
      <c r="R26" s="261"/>
      <c r="S26" s="262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63"/>
      <c r="R27" s="264"/>
      <c r="S27" s="265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66"/>
      <c r="R28" s="267"/>
      <c r="S28" s="268"/>
    </row>
    <row r="29" spans="1:19" ht="17.25" customHeight="1" thickBot="1">
      <c r="A29" s="162" t="s">
        <v>201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59"/>
      <c r="R29" s="259"/>
      <c r="S29" s="259"/>
    </row>
    <row r="30" spans="1:19" ht="17.25" customHeight="1" thickBot="1">
      <c r="A30" s="162" t="s">
        <v>193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69"/>
      <c r="R30" s="269"/>
      <c r="S30" s="269"/>
    </row>
    <row r="31" spans="1:19" ht="17.25" customHeight="1" thickBot="1">
      <c r="A31" s="163" t="s">
        <v>217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84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2021-06-07(월) 오전 00:00</v>
      </c>
      <c r="C42" s="311"/>
      <c r="D42" s="283" t="str">
        <f>TEXT($G$1, "[$-ko-KR]yyyy-mm-dd(ddd) ") &amp; "오후 14:00"</f>
        <v>2021-06-07(월) 오후 14:00</v>
      </c>
      <c r="E42" s="284"/>
      <c r="F42" s="285"/>
      <c r="G42" s="283" t="str">
        <f>TEXT($G$1, "[$-ko-KR]yyyy-mm-dd(ddd) ") &amp; "오후 19:00"</f>
        <v>2021-06-07(월) 오후 19:00</v>
      </c>
      <c r="H42" s="284"/>
      <c r="I42" s="285"/>
      <c r="J42" s="283" t="str">
        <f>TEXT($G$1, "[$-ko-KR]yyyy-mm-dd(ddd) ") &amp; "오후 21:00"</f>
        <v>2021-06-07(월) 오후 21:00</v>
      </c>
      <c r="K42" s="284"/>
      <c r="L42" s="285"/>
      <c r="M42" s="283" t="str">
        <f>TEXT($G$1+1, "[$-ko-KR]yyyy-mm-dd(ddd) ") &amp; "오전 00:00"</f>
        <v>2021-06-08(화)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5" t="s">
        <v>58</v>
      </c>
      <c r="H43" s="186" t="s">
        <v>293</v>
      </c>
      <c r="I43" s="18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69"/>
      <c r="R44" s="269"/>
      <c r="S44" s="269"/>
    </row>
    <row r="45" spans="1:19" ht="17.25" customHeight="1" thickBot="1">
      <c r="A45" s="162" t="s">
        <v>225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69"/>
      <c r="R45" s="269"/>
      <c r="S45" s="26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59"/>
      <c r="R46" s="259"/>
      <c r="S46" s="259"/>
    </row>
    <row r="47" spans="1:19" ht="17.25" customHeight="1" thickBot="1">
      <c r="A47" s="162" t="s">
        <v>217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59"/>
      <c r="R47" s="259"/>
      <c r="S47" s="259"/>
    </row>
    <row r="48" spans="1:19" ht="17.25" customHeight="1" thickBot="1">
      <c r="A48" s="163" t="s">
        <v>261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59"/>
      <c r="R48" s="259"/>
      <c r="S48" s="259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59"/>
      <c r="R49" s="259"/>
      <c r="S49" s="259"/>
    </row>
    <row r="50" spans="1:19" ht="17.25" customHeight="1" thickBot="1">
      <c r="A50" s="162" t="s">
        <v>273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59"/>
      <c r="R50" s="259"/>
      <c r="S50" s="259"/>
    </row>
    <row r="51" spans="1:19" ht="17.25" customHeight="1" thickBot="1">
      <c r="A51" s="162" t="s">
        <v>195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59"/>
      <c r="R51" s="259"/>
      <c r="S51" s="259"/>
    </row>
    <row r="52" spans="1:19" ht="17.25" customHeight="1" thickBot="1">
      <c r="A52" s="162" t="s">
        <v>263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212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60"/>
      <c r="R53" s="261"/>
      <c r="S53" s="262"/>
    </row>
    <row r="54" spans="1:19" ht="17.25" customHeight="1">
      <c r="A54" s="161" t="s">
        <v>185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63"/>
      <c r="R54" s="264"/>
      <c r="S54" s="265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66"/>
      <c r="R55" s="267"/>
      <c r="S55" s="268"/>
    </row>
    <row r="56" spans="1:19" ht="17.25" customHeight="1" thickBot="1">
      <c r="A56" s="162" t="s">
        <v>197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59"/>
      <c r="R56" s="259"/>
      <c r="S56" s="259"/>
    </row>
    <row r="57" spans="1:19" ht="17.25" customHeight="1" thickBot="1">
      <c r="A57" s="162" t="s">
        <v>215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69"/>
      <c r="R57" s="269"/>
      <c r="S57" s="269"/>
    </row>
    <row r="58" spans="1:19" ht="17.25" customHeight="1" thickBot="1">
      <c r="A58" s="163" t="s">
        <v>249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69"/>
      <c r="R58" s="269"/>
      <c r="S58" s="26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59"/>
      <c r="R59" s="259"/>
      <c r="S59" s="259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59"/>
      <c r="R60" s="259"/>
      <c r="S60" s="259"/>
    </row>
    <row r="61" spans="1:19" ht="17.25" customHeight="1" thickBot="1">
      <c r="A61" s="162" t="s">
        <v>259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59"/>
      <c r="R61" s="259"/>
      <c r="S61" s="259"/>
    </row>
    <row r="62" spans="1:19" ht="17.25" customHeight="1">
      <c r="A62" s="162" t="s">
        <v>255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48"/>
      <c r="R62" s="249"/>
      <c r="S62" s="25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296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296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296</v>
      </c>
      <c r="N64" s="27">
        <f>IF(COUNT(N44:N63), SUM(N44:N63) / COUNT(N44:N63), 0)</f>
        <v>1.3848662110890369E-2</v>
      </c>
      <c r="O64" s="28">
        <f>SUM(O44:O63)</f>
        <v>27697.324221780742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84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2021-06-07(월) 오전 00:00</v>
      </c>
      <c r="C69" s="311"/>
      <c r="D69" s="283" t="str">
        <f>TEXT($G$1, "[$-ko-KR]yyyy-mm-dd(ddd) ") &amp; "오후 14:00"</f>
        <v>2021-06-07(월) 오후 14:00</v>
      </c>
      <c r="E69" s="284"/>
      <c r="F69" s="285"/>
      <c r="G69" s="283" t="str">
        <f>TEXT($G$1, "[$-ko-KR]yyyy-mm-dd(ddd) ") &amp; "오후 19:00"</f>
        <v>2021-06-07(월) 오후 19:00</v>
      </c>
      <c r="H69" s="284"/>
      <c r="I69" s="285"/>
      <c r="J69" s="283" t="str">
        <f>TEXT($G$1, "[$-ko-KR]yyyy-mm-dd(ddd) ") &amp; "오후 21:00"</f>
        <v>2021-06-07(월) 오후 21:00</v>
      </c>
      <c r="K69" s="284"/>
      <c r="L69" s="285"/>
      <c r="M69" s="283" t="str">
        <f>TEXT($G$1+1, "[$-ko-KR]yyyy-mm-dd(ddd) ") &amp; "오전 00:00"</f>
        <v>2021-06-08(화)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5" t="s">
        <v>58</v>
      </c>
      <c r="H70" s="186" t="s">
        <v>293</v>
      </c>
      <c r="I70" s="18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199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69"/>
      <c r="R71" s="269"/>
      <c r="S71" s="26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69"/>
      <c r="R72" s="269"/>
      <c r="S72" s="269"/>
    </row>
    <row r="73" spans="1:19" ht="17.25" thickBot="1">
      <c r="A73" s="162" t="s">
        <v>201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59"/>
      <c r="R73" s="259"/>
      <c r="S73" s="259"/>
    </row>
    <row r="74" spans="1:19" ht="17.25" thickBot="1">
      <c r="A74" s="162" t="s">
        <v>236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59"/>
      <c r="R74" s="259"/>
      <c r="S74" s="259"/>
    </row>
    <row r="75" spans="1:19" ht="17.25" thickBot="1">
      <c r="A75" s="163" t="s">
        <v>229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59"/>
      <c r="R75" s="259"/>
      <c r="S75" s="259"/>
    </row>
    <row r="76" spans="1:19" ht="17.25" thickBot="1">
      <c r="A76" s="162" t="s">
        <v>246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59"/>
      <c r="R76" s="259"/>
      <c r="S76" s="259"/>
    </row>
    <row r="77" spans="1:19" ht="17.25" thickBot="1">
      <c r="A77" s="162" t="s">
        <v>208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59"/>
      <c r="R77" s="259"/>
      <c r="S77" s="259"/>
    </row>
    <row r="78" spans="1:19" ht="17.25" thickBot="1">
      <c r="A78" s="162" t="s">
        <v>206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59"/>
      <c r="R78" s="259"/>
      <c r="S78" s="259"/>
    </row>
    <row r="79" spans="1:19" ht="17.25" thickBot="1">
      <c r="A79" s="162" t="s">
        <v>173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181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60"/>
      <c r="R80" s="261"/>
      <c r="S80" s="262"/>
    </row>
    <row r="81" spans="1:19">
      <c r="A81" s="161" t="s">
        <v>277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63"/>
      <c r="R81" s="264"/>
      <c r="S81" s="265"/>
    </row>
    <row r="82" spans="1:19" ht="17.25" thickBot="1">
      <c r="A82" s="162" t="s">
        <v>227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66"/>
      <c r="R82" s="267"/>
      <c r="S82" s="268"/>
    </row>
    <row r="83" spans="1:19" ht="17.25" thickBot="1">
      <c r="A83" s="162" t="s">
        <v>251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59"/>
      <c r="R83" s="259"/>
      <c r="S83" s="259"/>
    </row>
    <row r="84" spans="1:19" ht="17.25" thickBot="1">
      <c r="A84" s="162" t="s">
        <v>257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69"/>
      <c r="R84" s="269"/>
      <c r="S84" s="269"/>
    </row>
    <row r="85" spans="1:19" ht="17.25" thickBot="1">
      <c r="A85" s="163" t="s">
        <v>253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69"/>
      <c r="R85" s="269"/>
      <c r="S85" s="26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59"/>
      <c r="R86" s="259"/>
      <c r="S86" s="259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59"/>
      <c r="R87" s="259"/>
      <c r="S87" s="259"/>
    </row>
    <row r="88" spans="1:19" ht="17.25" thickBot="1">
      <c r="A88" s="162" t="s">
        <v>234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59"/>
      <c r="R88" s="259"/>
      <c r="S88" s="259"/>
    </row>
    <row r="89" spans="1:19">
      <c r="A89" s="162" t="s">
        <v>248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48"/>
      <c r="R89" s="249"/>
      <c r="S89" s="250"/>
    </row>
    <row r="90" spans="1:19" ht="17.25" thickBot="1">
      <c r="A90" s="130" t="s">
        <v>167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296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296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296</v>
      </c>
      <c r="N91" s="27">
        <f>IF(COUNT(N71:N90), SUM(N71:N90) / COUNT(N71:N90), 0)</f>
        <v>2.297050103376317E-2</v>
      </c>
      <c r="O91" s="28">
        <f>SUM(O71:O90)</f>
        <v>45941.002067526351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84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2021-06-07(월) 오전 00:00</v>
      </c>
      <c r="C96" s="311"/>
      <c r="D96" s="283" t="str">
        <f>TEXT($G$1, "[$-ko-KR]yyyy-mm-dd(ddd) ") &amp; "오후 14:00"</f>
        <v>2021-06-07(월) 오후 14:00</v>
      </c>
      <c r="E96" s="284"/>
      <c r="F96" s="285"/>
      <c r="G96" s="283" t="str">
        <f>TEXT($G$1, "[$-ko-KR]yyyy-mm-dd(ddd) ") &amp; "오후 19:00"</f>
        <v>2021-06-07(월) 오후 19:00</v>
      </c>
      <c r="H96" s="284"/>
      <c r="I96" s="285"/>
      <c r="J96" s="283" t="str">
        <f>TEXT($G$1, "[$-ko-KR]yyyy-mm-dd(ddd) ") &amp; "오후 21:00"</f>
        <v>2021-06-07(월) 오후 21:00</v>
      </c>
      <c r="K96" s="284"/>
      <c r="L96" s="285"/>
      <c r="M96" s="283" t="str">
        <f>TEXT($G$1+1, "[$-ko-KR]yyyy-mm-dd(ddd) ") &amp; "오전 00:00"</f>
        <v>2021-06-08(화)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5" t="s">
        <v>58</v>
      </c>
      <c r="H97" s="186" t="s">
        <v>293</v>
      </c>
      <c r="I97" s="18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189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69"/>
      <c r="R98" s="269"/>
      <c r="S98" s="269"/>
    </row>
    <row r="99" spans="1:19" ht="17.25" thickBot="1">
      <c r="A99" s="162" t="s">
        <v>163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69"/>
      <c r="R99" s="269"/>
      <c r="S99" s="269"/>
    </row>
    <row r="100" spans="1:19" ht="17.25" thickBot="1">
      <c r="A100" s="162" t="s">
        <v>271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59"/>
      <c r="R100" s="259"/>
      <c r="S100" s="259"/>
    </row>
    <row r="101" spans="1:19" ht="17.25" thickBot="1">
      <c r="A101" s="162" t="s">
        <v>179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59"/>
      <c r="R101" s="259"/>
      <c r="S101" s="259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59"/>
      <c r="R102" s="259"/>
      <c r="S102" s="259"/>
    </row>
    <row r="103" spans="1:19" ht="17.25" thickBot="1">
      <c r="A103" s="162" t="s">
        <v>191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59"/>
      <c r="R103" s="259"/>
      <c r="S103" s="259"/>
    </row>
    <row r="104" spans="1:19" ht="17.25" thickBot="1">
      <c r="A104" s="162" t="s">
        <v>199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59"/>
      <c r="R104" s="259"/>
      <c r="S104" s="259"/>
    </row>
    <row r="105" spans="1:19" ht="17.25" thickBot="1">
      <c r="A105" s="162" t="s">
        <v>165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59"/>
      <c r="R105" s="259"/>
      <c r="S105" s="259"/>
    </row>
    <row r="106" spans="1:19" ht="17.25" thickBot="1">
      <c r="A106" s="162" t="s">
        <v>225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60"/>
      <c r="R107" s="261"/>
      <c r="S107" s="262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63"/>
      <c r="R108" s="264"/>
      <c r="S108" s="265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66"/>
      <c r="R109" s="267"/>
      <c r="S109" s="268"/>
    </row>
    <row r="110" spans="1:19" ht="17.25" thickBot="1">
      <c r="A110" s="162" t="s">
        <v>201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59"/>
      <c r="R110" s="259"/>
      <c r="S110" s="259"/>
    </row>
    <row r="111" spans="1:19" ht="17.25" thickBot="1">
      <c r="A111" s="162" t="s">
        <v>193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69"/>
      <c r="R111" s="269"/>
      <c r="S111" s="269"/>
    </row>
    <row r="112" spans="1:19" ht="17.25" thickBot="1">
      <c r="A112" s="163" t="s">
        <v>217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69"/>
      <c r="R112" s="269"/>
      <c r="S112" s="269"/>
    </row>
    <row r="113" spans="1:19" ht="17.25" thickBot="1">
      <c r="A113" s="162" t="s">
        <v>275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59"/>
      <c r="R113" s="259"/>
      <c r="S113" s="259"/>
    </row>
    <row r="114" spans="1:19" ht="17.25" thickBot="1">
      <c r="A114" s="162" t="s">
        <v>236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59"/>
      <c r="R114" s="259"/>
      <c r="S114" s="259"/>
    </row>
    <row r="115" spans="1:19" ht="17.25" thickBot="1">
      <c r="A115" s="162" t="s">
        <v>261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59"/>
      <c r="R115" s="259"/>
      <c r="S115" s="259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48"/>
      <c r="R116" s="249"/>
      <c r="S116" s="250"/>
    </row>
    <row r="117" spans="1:19" ht="17.25" thickBot="1">
      <c r="A117" s="130" t="s">
        <v>267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296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296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296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84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2021-06-07(월) 오전 00:00</v>
      </c>
      <c r="C123" s="311"/>
      <c r="D123" s="283" t="str">
        <f>TEXT($G$1, "[$-ko-KR]yyyy-mm-dd(ddd) ") &amp; "오후 14:00"</f>
        <v>2021-06-07(월) 오후 14:00</v>
      </c>
      <c r="E123" s="284"/>
      <c r="F123" s="285"/>
      <c r="G123" s="283" t="str">
        <f>TEXT($G$1, "[$-ko-KR]yyyy-mm-dd(ddd) ") &amp; "오후 19:00"</f>
        <v>2021-06-07(월) 오후 19:00</v>
      </c>
      <c r="H123" s="284"/>
      <c r="I123" s="285"/>
      <c r="J123" s="283" t="str">
        <f>TEXT($G$1, "[$-ko-KR]yyyy-mm-dd(ddd) ") &amp; "오후 21:00"</f>
        <v>2021-06-07(월) 오후 21:00</v>
      </c>
      <c r="K123" s="284"/>
      <c r="L123" s="285"/>
      <c r="M123" s="283" t="str">
        <f>TEXT($G$1+1, "[$-ko-KR]yyyy-mm-dd(ddd) ") &amp; "오전 00:00"</f>
        <v>2021-06-08(화)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5" t="s">
        <v>58</v>
      </c>
      <c r="H124" s="186" t="s">
        <v>293</v>
      </c>
      <c r="I124" s="18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69"/>
      <c r="R125" s="269"/>
      <c r="S125" s="269"/>
    </row>
    <row r="126" spans="1:19" ht="17.25" thickBot="1">
      <c r="A126" s="162" t="s">
        <v>273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69"/>
      <c r="R126" s="269"/>
      <c r="S126" s="269"/>
    </row>
    <row r="127" spans="1:19" ht="17.25" thickBot="1">
      <c r="A127" s="162" t="s">
        <v>195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59"/>
      <c r="R127" s="259"/>
      <c r="S127" s="259"/>
    </row>
    <row r="128" spans="1:19" ht="17.25" thickBot="1">
      <c r="A128" s="162" t="s">
        <v>263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59"/>
      <c r="R128" s="259"/>
      <c r="S128" s="259"/>
    </row>
    <row r="129" spans="1:19" ht="17.25" thickBot="1">
      <c r="A129" s="163" t="s">
        <v>212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59"/>
      <c r="R129" s="259"/>
      <c r="S129" s="259"/>
    </row>
    <row r="130" spans="1:19" ht="17.25" thickBot="1">
      <c r="A130" s="162" t="s">
        <v>185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59"/>
      <c r="R130" s="259"/>
      <c r="S130" s="259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59"/>
      <c r="R131" s="259"/>
      <c r="S131" s="259"/>
    </row>
    <row r="132" spans="1:19" ht="17.25" thickBot="1">
      <c r="A132" s="162" t="s">
        <v>197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59"/>
      <c r="R132" s="259"/>
      <c r="S132" s="259"/>
    </row>
    <row r="133" spans="1:19" ht="17.25" thickBot="1">
      <c r="A133" s="162" t="s">
        <v>215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249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60"/>
      <c r="R134" s="261"/>
      <c r="S134" s="262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63"/>
      <c r="R135" s="264"/>
      <c r="S135" s="265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66"/>
      <c r="R136" s="267"/>
      <c r="S136" s="268"/>
    </row>
    <row r="137" spans="1:19" ht="17.25" thickBot="1">
      <c r="A137" s="162" t="s">
        <v>259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59"/>
      <c r="R137" s="259"/>
      <c r="S137" s="259"/>
    </row>
    <row r="138" spans="1:19" ht="17.25" thickBot="1">
      <c r="A138" s="162" t="s">
        <v>255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69"/>
      <c r="R138" s="269"/>
      <c r="S138" s="26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69"/>
      <c r="R139" s="269"/>
      <c r="S139" s="269"/>
    </row>
    <row r="140" spans="1:19" ht="17.25" thickBot="1">
      <c r="A140" s="162" t="s">
        <v>210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59"/>
      <c r="R140" s="259"/>
      <c r="S140" s="259"/>
    </row>
    <row r="141" spans="1:19" ht="17.25" thickBot="1">
      <c r="A141" s="162" t="s">
        <v>233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59"/>
      <c r="R141" s="259"/>
      <c r="S141" s="259"/>
    </row>
    <row r="142" spans="1:19" ht="17.25" thickBot="1">
      <c r="A142" s="162" t="s">
        <v>171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59"/>
      <c r="R142" s="259"/>
      <c r="S142" s="259"/>
    </row>
    <row r="143" spans="1:19">
      <c r="A143" s="162" t="s">
        <v>219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48"/>
      <c r="R143" s="249"/>
      <c r="S143" s="25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296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296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296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84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2021-06-07(월) 오전 00:00</v>
      </c>
      <c r="C150" s="311"/>
      <c r="D150" s="283" t="str">
        <f>TEXT($G$1, "[$-ko-KR]yyyy-mm-dd(ddd) ") &amp; "오후 14:00"</f>
        <v>2021-06-07(월) 오후 14:00</v>
      </c>
      <c r="E150" s="284"/>
      <c r="F150" s="285"/>
      <c r="G150" s="283" t="str">
        <f>TEXT($G$1, "[$-ko-KR]yyyy-mm-dd(ddd) ") &amp; "오후 19:00"</f>
        <v>2021-06-07(월) 오후 19:00</v>
      </c>
      <c r="H150" s="284"/>
      <c r="I150" s="285"/>
      <c r="J150" s="283" t="str">
        <f>TEXT($G$1, "[$-ko-KR]yyyy-mm-dd(ddd) ") &amp; "오후 21:00"</f>
        <v>2021-06-07(월) 오후 21:00</v>
      </c>
      <c r="K150" s="284"/>
      <c r="L150" s="285"/>
      <c r="M150" s="283" t="str">
        <f>TEXT($G$1+1, "[$-ko-KR]yyyy-mm-dd(ddd) ") &amp; "오전 00:00"</f>
        <v>2021-06-08(화)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5" t="s">
        <v>58</v>
      </c>
      <c r="H151" s="186" t="s">
        <v>293</v>
      </c>
      <c r="I151" s="18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69"/>
      <c r="R152" s="269"/>
      <c r="S152" s="26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69"/>
      <c r="R153" s="269"/>
      <c r="S153" s="26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59"/>
      <c r="R154" s="259"/>
      <c r="S154" s="259"/>
    </row>
    <row r="155" spans="1:19" ht="17.25" thickBot="1">
      <c r="A155" s="162" t="s">
        <v>279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59"/>
      <c r="R155" s="259"/>
      <c r="S155" s="259"/>
    </row>
    <row r="156" spans="1:19" ht="17.25" thickBot="1">
      <c r="A156" s="163" t="s">
        <v>214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59"/>
      <c r="R156" s="259"/>
      <c r="S156" s="259"/>
    </row>
    <row r="157" spans="1:19" ht="17.25" thickBot="1">
      <c r="A157" s="162" t="s">
        <v>169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59"/>
      <c r="R157" s="259"/>
      <c r="S157" s="259"/>
    </row>
    <row r="158" spans="1:19" ht="17.25" thickBot="1">
      <c r="A158" s="162" t="s">
        <v>231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59"/>
      <c r="R158" s="259"/>
      <c r="S158" s="259"/>
    </row>
    <row r="159" spans="1:19" ht="17.25" thickBot="1">
      <c r="A159" s="162" t="s">
        <v>223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59"/>
      <c r="R159" s="259"/>
      <c r="S159" s="259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242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60"/>
      <c r="R161" s="261"/>
      <c r="S161" s="262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63"/>
      <c r="R162" s="264"/>
      <c r="S162" s="265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66"/>
      <c r="R163" s="267"/>
      <c r="S163" s="268"/>
    </row>
    <row r="164" spans="1:19" ht="17.25" thickBot="1">
      <c r="A164" s="162" t="s">
        <v>265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59"/>
      <c r="R164" s="259"/>
      <c r="S164" s="259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69"/>
      <c r="R165" s="269"/>
      <c r="S165" s="26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69"/>
      <c r="R166" s="269"/>
      <c r="S166" s="26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59"/>
      <c r="R167" s="259"/>
      <c r="S167" s="259"/>
    </row>
    <row r="168" spans="1:19" ht="17.25" thickBot="1">
      <c r="A168" s="162" t="s">
        <v>291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59"/>
      <c r="R168" s="259"/>
      <c r="S168" s="259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59"/>
      <c r="R169" s="259"/>
      <c r="S169" s="259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48"/>
      <c r="R170" s="249"/>
      <c r="S170" s="25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296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296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296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84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2021-06-07(월) 오전 00:00</v>
      </c>
      <c r="C177" s="311"/>
      <c r="D177" s="283" t="str">
        <f>TEXT($G$1, "[$-ko-KR]yyyy-mm-dd(ddd) ") &amp; "오후 14:00"</f>
        <v>2021-06-07(월) 오후 14:00</v>
      </c>
      <c r="E177" s="284"/>
      <c r="F177" s="285"/>
      <c r="G177" s="283" t="str">
        <f>TEXT($G$1, "[$-ko-KR]yyyy-mm-dd(ddd) ") &amp; "오후 19:00"</f>
        <v>2021-06-07(월) 오후 19:00</v>
      </c>
      <c r="H177" s="284"/>
      <c r="I177" s="285"/>
      <c r="J177" s="283" t="str">
        <f>TEXT($G$1, "[$-ko-KR]yyyy-mm-dd(ddd) ") &amp; "오후 21:00"</f>
        <v>2021-06-07(월) 오후 21:00</v>
      </c>
      <c r="K177" s="284"/>
      <c r="L177" s="285"/>
      <c r="M177" s="283" t="str">
        <f>TEXT($G$1+1, "[$-ko-KR]yyyy-mm-dd(ddd) ") &amp; "오전 00:00"</f>
        <v>2021-06-08(화)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5" t="s">
        <v>58</v>
      </c>
      <c r="H178" s="186" t="s">
        <v>293</v>
      </c>
      <c r="I178" s="18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69"/>
      <c r="R179" s="269"/>
      <c r="S179" s="26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69"/>
      <c r="R180" s="269"/>
      <c r="S180" s="26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59"/>
      <c r="R181" s="259"/>
      <c r="S181" s="259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59"/>
      <c r="R182" s="259"/>
      <c r="S182" s="259"/>
    </row>
    <row r="183" spans="1:19" ht="17.25" thickBot="1">
      <c r="A183" s="163" t="s">
        <v>187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59"/>
      <c r="R183" s="259"/>
      <c r="S183" s="259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59"/>
      <c r="R184" s="259"/>
      <c r="S184" s="259"/>
    </row>
    <row r="185" spans="1:19" ht="17.25" thickBot="1">
      <c r="A185" s="162" t="s">
        <v>269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59"/>
      <c r="R185" s="259"/>
      <c r="S185" s="259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59"/>
      <c r="R186" s="259"/>
      <c r="S186" s="259"/>
    </row>
    <row r="187" spans="1:19" ht="17.25" thickBot="1">
      <c r="A187" s="162" t="s">
        <v>183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219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60"/>
      <c r="R188" s="261"/>
      <c r="S188" s="262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63"/>
      <c r="R189" s="264"/>
      <c r="S189" s="265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66"/>
      <c r="R190" s="267"/>
      <c r="S190" s="268"/>
    </row>
    <row r="191" spans="1:19" ht="17.25" thickBot="1">
      <c r="A191" s="162" t="s">
        <v>291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59"/>
      <c r="R191" s="259"/>
      <c r="S191" s="259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69"/>
      <c r="R192" s="269"/>
      <c r="S192" s="26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69"/>
      <c r="R193" s="269"/>
      <c r="S193" s="26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59"/>
      <c r="R194" s="259"/>
      <c r="S194" s="259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59"/>
      <c r="R195" s="259"/>
      <c r="S195" s="259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59"/>
      <c r="R196" s="259"/>
      <c r="S196" s="259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48"/>
      <c r="R197" s="249"/>
      <c r="S197" s="25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296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296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296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44355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88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2021-06-08(화) 오전 00:00</v>
      </c>
      <c r="C15" s="309"/>
      <c r="D15" s="283" t="str">
        <f>TEXT($G$1, "[$-ko-KR]yyyy-mm-dd(ddd) ") &amp; "오후 14:00"</f>
        <v>2021-06-08(화) 오후 14:00</v>
      </c>
      <c r="E15" s="284"/>
      <c r="F15" s="285"/>
      <c r="G15" s="283" t="str">
        <f>TEXT($G$1, "[$-ko-KR]yyyy-mm-dd(ddd) ") &amp; "오후 19:00"</f>
        <v>2021-06-08(화) 오후 19:00</v>
      </c>
      <c r="H15" s="284"/>
      <c r="I15" s="285"/>
      <c r="J15" s="283" t="str">
        <f>TEXT($G$1, "[$-ko-KR]yyyy-mm-dd(ddd) ") &amp; "오후 21:00"</f>
        <v>2021-06-08(화) 오후 21:00</v>
      </c>
      <c r="K15" s="284"/>
      <c r="L15" s="285"/>
      <c r="M15" s="283" t="str">
        <f>TEXT($G$1+1, "[$-ko-KR]yyyy-mm-dd(ddd) ") &amp; "오전 00:00"</f>
        <v>2021-06-09(수)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88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2021-06-08(화) 오전 00:00</v>
      </c>
      <c r="C42" s="311"/>
      <c r="D42" s="283" t="str">
        <f>TEXT($G$1, "[$-ko-KR]yyyy-mm-dd(ddd) ") &amp; "오후 14:00"</f>
        <v>2021-06-08(화) 오후 14:00</v>
      </c>
      <c r="E42" s="284"/>
      <c r="F42" s="285"/>
      <c r="G42" s="283" t="str">
        <f>TEXT($G$1, "[$-ko-KR]yyyy-mm-dd(ddd) ") &amp; "오후 19:00"</f>
        <v>2021-06-08(화) 오후 19:00</v>
      </c>
      <c r="H42" s="284"/>
      <c r="I42" s="285"/>
      <c r="J42" s="283" t="str">
        <f>TEXT($G$1, "[$-ko-KR]yyyy-mm-dd(ddd) ") &amp; "오후 21:00"</f>
        <v>2021-06-08(화) 오후 21:00</v>
      </c>
      <c r="K42" s="284"/>
      <c r="L42" s="285"/>
      <c r="M42" s="283" t="str">
        <f>TEXT($G$1+1, "[$-ko-KR]yyyy-mm-dd(ddd) ") &amp; "오전 00:00"</f>
        <v>2021-06-09(수)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89" t="s">
        <v>58</v>
      </c>
      <c r="H43" s="190" t="s">
        <v>293</v>
      </c>
      <c r="I43" s="19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217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69"/>
      <c r="R44" s="269"/>
      <c r="S44" s="269"/>
    </row>
    <row r="45" spans="1:19" ht="17.25" customHeight="1" thickBot="1">
      <c r="A45" s="162" t="s">
        <v>233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69"/>
      <c r="R45" s="269"/>
      <c r="S45" s="269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59"/>
      <c r="R46" s="259"/>
      <c r="S46" s="259"/>
    </row>
    <row r="47" spans="1:19" ht="17.25" customHeight="1" thickBot="1">
      <c r="A47" s="162" t="s">
        <v>225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59"/>
      <c r="R47" s="259"/>
      <c r="S47" s="259"/>
    </row>
    <row r="48" spans="1:19" ht="17.25" customHeight="1" thickBot="1">
      <c r="A48" s="163" t="s">
        <v>195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59"/>
      <c r="R48" s="259"/>
      <c r="S48" s="259"/>
    </row>
    <row r="49" spans="1:19" ht="17.25" customHeight="1" thickBot="1">
      <c r="A49" s="162" t="s">
        <v>261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59"/>
      <c r="R49" s="259"/>
      <c r="S49" s="259"/>
    </row>
    <row r="50" spans="1:19" ht="17.25" customHeight="1" thickBot="1">
      <c r="A50" s="162" t="s">
        <v>259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59"/>
      <c r="R50" s="259"/>
      <c r="S50" s="259"/>
    </row>
    <row r="51" spans="1:19" ht="17.25" customHeight="1" thickBot="1">
      <c r="A51" s="162" t="s">
        <v>219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59"/>
      <c r="R51" s="259"/>
      <c r="S51" s="259"/>
    </row>
    <row r="52" spans="1:19" ht="17.25" customHeight="1" thickBot="1">
      <c r="A52" s="162" t="s">
        <v>212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60"/>
      <c r="R53" s="261"/>
      <c r="S53" s="262"/>
    </row>
    <row r="54" spans="1:19" ht="17.25" customHeight="1">
      <c r="A54" s="161" t="s">
        <v>249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63"/>
      <c r="R54" s="264"/>
      <c r="S54" s="265"/>
    </row>
    <row r="55" spans="1:19" ht="17.25" customHeight="1" thickBot="1">
      <c r="A55" s="162" t="s">
        <v>171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66"/>
      <c r="R55" s="267"/>
      <c r="S55" s="268"/>
    </row>
    <row r="56" spans="1:19" ht="17.25" customHeight="1" thickBot="1">
      <c r="A56" s="162" t="s">
        <v>263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59"/>
      <c r="R56" s="259"/>
      <c r="S56" s="259"/>
    </row>
    <row r="57" spans="1:19" ht="17.25" customHeight="1" thickBot="1">
      <c r="A57" s="162" t="s">
        <v>197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69"/>
      <c r="R57" s="269"/>
      <c r="S57" s="269"/>
    </row>
    <row r="58" spans="1:19" ht="17.25" customHeight="1" thickBot="1">
      <c r="A58" s="163" t="s">
        <v>255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69"/>
      <c r="R58" s="269"/>
      <c r="S58" s="269"/>
    </row>
    <row r="59" spans="1:19" ht="17.25" customHeight="1" thickBot="1">
      <c r="A59" s="162" t="s">
        <v>210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59"/>
      <c r="R59" s="259"/>
      <c r="S59" s="259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59"/>
      <c r="R60" s="259"/>
      <c r="S60" s="259"/>
    </row>
    <row r="61" spans="1:19" ht="17.25" customHeight="1" thickBot="1">
      <c r="A61" s="162" t="s">
        <v>273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59"/>
      <c r="R61" s="259"/>
      <c r="S61" s="259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48"/>
      <c r="R62" s="249"/>
      <c r="S62" s="25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296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296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296</v>
      </c>
      <c r="N64" s="27">
        <f>IF(COUNT(N44:N63), SUM(N44:N63) / COUNT(N44:N63), 0)</f>
        <v>-0.18149540635839603</v>
      </c>
      <c r="O64" s="28">
        <f>SUM(O44:O63)</f>
        <v>-362990.8127167921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88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2021-06-08(화) 오전 00:00</v>
      </c>
      <c r="C69" s="311"/>
      <c r="D69" s="283" t="str">
        <f>TEXT($G$1, "[$-ko-KR]yyyy-mm-dd(ddd) ") &amp; "오후 14:00"</f>
        <v>2021-06-08(화) 오후 14:00</v>
      </c>
      <c r="E69" s="284"/>
      <c r="F69" s="285"/>
      <c r="G69" s="283" t="str">
        <f>TEXT($G$1, "[$-ko-KR]yyyy-mm-dd(ddd) ") &amp; "오후 19:00"</f>
        <v>2021-06-08(화) 오후 19:00</v>
      </c>
      <c r="H69" s="284"/>
      <c r="I69" s="285"/>
      <c r="J69" s="283" t="str">
        <f>TEXT($G$1, "[$-ko-KR]yyyy-mm-dd(ddd) ") &amp; "오후 21:00"</f>
        <v>2021-06-08(화) 오후 21:00</v>
      </c>
      <c r="K69" s="284"/>
      <c r="L69" s="285"/>
      <c r="M69" s="283" t="str">
        <f>TEXT($G$1+1, "[$-ko-KR]yyyy-mm-dd(ddd) ") &amp; "오전 00:00"</f>
        <v>2021-06-09(수)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89" t="s">
        <v>58</v>
      </c>
      <c r="H70" s="190" t="s">
        <v>293</v>
      </c>
      <c r="I70" s="19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69"/>
      <c r="R71" s="269"/>
      <c r="S71" s="269"/>
    </row>
    <row r="72" spans="1:19" ht="17.25" thickBot="1">
      <c r="A72" s="162" t="s">
        <v>277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69"/>
      <c r="R72" s="269"/>
      <c r="S72" s="269"/>
    </row>
    <row r="73" spans="1:19" ht="17.25" thickBot="1">
      <c r="A73" s="162" t="s">
        <v>227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59"/>
      <c r="R73" s="259"/>
      <c r="S73" s="259"/>
    </row>
    <row r="74" spans="1:19" ht="17.25" thickBot="1">
      <c r="A74" s="162" t="s">
        <v>246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59"/>
      <c r="R74" s="259"/>
      <c r="S74" s="259"/>
    </row>
    <row r="75" spans="1:19" ht="17.25" thickBot="1">
      <c r="A75" s="163" t="s">
        <v>181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59"/>
      <c r="R75" s="259"/>
      <c r="S75" s="259"/>
    </row>
    <row r="76" spans="1:19" ht="17.25" thickBot="1">
      <c r="A76" s="162" t="s">
        <v>248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59"/>
      <c r="R76" s="259"/>
      <c r="S76" s="259"/>
    </row>
    <row r="77" spans="1:19" ht="17.25" thickBot="1">
      <c r="A77" s="162" t="s">
        <v>208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59"/>
      <c r="R77" s="259"/>
      <c r="S77" s="259"/>
    </row>
    <row r="78" spans="1:19" ht="17.25" thickBot="1">
      <c r="A78" s="162" t="s">
        <v>223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59"/>
      <c r="R78" s="259"/>
      <c r="S78" s="259"/>
    </row>
    <row r="79" spans="1:19" ht="17.25" thickBot="1">
      <c r="A79" s="162" t="s">
        <v>231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279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60"/>
      <c r="R80" s="261"/>
      <c r="S80" s="262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63"/>
      <c r="R81" s="264"/>
      <c r="S81" s="265"/>
    </row>
    <row r="82" spans="1:19" ht="17.25" thickBot="1">
      <c r="A82" s="162" t="s">
        <v>257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66"/>
      <c r="R82" s="267"/>
      <c r="S82" s="268"/>
    </row>
    <row r="83" spans="1:19" ht="17.25" thickBot="1">
      <c r="A83" s="162" t="s">
        <v>234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59"/>
      <c r="R83" s="259"/>
      <c r="S83" s="259"/>
    </row>
    <row r="84" spans="1:19" ht="17.25" thickBot="1">
      <c r="A84" s="162" t="s">
        <v>199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69"/>
      <c r="R84" s="269"/>
      <c r="S84" s="269"/>
    </row>
    <row r="85" spans="1:19" ht="17.25" thickBot="1">
      <c r="A85" s="163" t="s">
        <v>201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69"/>
      <c r="R85" s="269"/>
      <c r="S85" s="269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59"/>
      <c r="R86" s="259"/>
      <c r="S86" s="259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59"/>
      <c r="R87" s="259"/>
      <c r="S87" s="259"/>
    </row>
    <row r="88" spans="1:19" ht="17.25" thickBot="1">
      <c r="A88" s="162" t="s">
        <v>251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59"/>
      <c r="R88" s="259"/>
      <c r="S88" s="259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48"/>
      <c r="R89" s="249"/>
      <c r="S89" s="250"/>
    </row>
    <row r="90" spans="1:19" ht="17.25" thickBot="1">
      <c r="A90" s="130" t="s">
        <v>167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296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296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296</v>
      </c>
      <c r="N91" s="27">
        <f>IF(COUNT(N71:N90), SUM(N71:N90) / COUNT(N71:N90), 0)</f>
        <v>-0.16819174464620862</v>
      </c>
      <c r="O91" s="28">
        <f>SUM(O71:O90)</f>
        <v>-336383.48929241742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88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2021-06-08(화) 오전 00:00</v>
      </c>
      <c r="C96" s="311"/>
      <c r="D96" s="283" t="str">
        <f>TEXT($G$1, "[$-ko-KR]yyyy-mm-dd(ddd) ") &amp; "오후 14:00"</f>
        <v>2021-06-08(화) 오후 14:00</v>
      </c>
      <c r="E96" s="284"/>
      <c r="F96" s="285"/>
      <c r="G96" s="283" t="str">
        <f>TEXT($G$1, "[$-ko-KR]yyyy-mm-dd(ddd) ") &amp; "오후 19:00"</f>
        <v>2021-06-08(화) 오후 19:00</v>
      </c>
      <c r="H96" s="284"/>
      <c r="I96" s="285"/>
      <c r="J96" s="283" t="str">
        <f>TEXT($G$1, "[$-ko-KR]yyyy-mm-dd(ddd) ") &amp; "오후 21:00"</f>
        <v>2021-06-08(화) 오후 21:00</v>
      </c>
      <c r="K96" s="284"/>
      <c r="L96" s="285"/>
      <c r="M96" s="283" t="str">
        <f>TEXT($G$1+1, "[$-ko-KR]yyyy-mm-dd(ddd) ") &amp; "오전 00:00"</f>
        <v>2021-06-09(수)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89" t="s">
        <v>58</v>
      </c>
      <c r="H97" s="190" t="s">
        <v>293</v>
      </c>
      <c r="I97" s="19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179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69"/>
      <c r="R98" s="269"/>
      <c r="S98" s="269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69"/>
      <c r="R99" s="269"/>
      <c r="S99" s="269"/>
    </row>
    <row r="100" spans="1:19" ht="17.25" thickBot="1">
      <c r="A100" s="162" t="s">
        <v>271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59"/>
      <c r="R100" s="259"/>
      <c r="S100" s="259"/>
    </row>
    <row r="101" spans="1:19" ht="17.25" thickBot="1">
      <c r="A101" s="162" t="s">
        <v>277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59"/>
      <c r="R101" s="259"/>
      <c r="S101" s="259"/>
    </row>
    <row r="102" spans="1:19" ht="17.25" thickBot="1">
      <c r="A102" s="163" t="s">
        <v>227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59"/>
      <c r="R102" s="259"/>
      <c r="S102" s="259"/>
    </row>
    <row r="103" spans="1:19" ht="17.25" thickBot="1">
      <c r="A103" s="162" t="s">
        <v>217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59"/>
      <c r="R103" s="259"/>
      <c r="S103" s="259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59"/>
      <c r="R104" s="259"/>
      <c r="S104" s="259"/>
    </row>
    <row r="105" spans="1:19" ht="17.25" thickBot="1">
      <c r="A105" s="162" t="s">
        <v>267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59"/>
      <c r="R105" s="259"/>
      <c r="S105" s="259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193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60"/>
      <c r="R107" s="261"/>
      <c r="S107" s="262"/>
    </row>
    <row r="108" spans="1:19">
      <c r="A108" s="161" t="s">
        <v>246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63"/>
      <c r="R108" s="264"/>
      <c r="S108" s="265"/>
    </row>
    <row r="109" spans="1:19" ht="17.25" thickBot="1">
      <c r="A109" s="162" t="s">
        <v>275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66"/>
      <c r="R109" s="267"/>
      <c r="S109" s="268"/>
    </row>
    <row r="110" spans="1:19" ht="17.25" thickBot="1">
      <c r="A110" s="162" t="s">
        <v>181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59"/>
      <c r="R110" s="259"/>
      <c r="S110" s="259"/>
    </row>
    <row r="111" spans="1:19" ht="17.25" thickBot="1">
      <c r="A111" s="162" t="s">
        <v>244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69"/>
      <c r="R111" s="269"/>
      <c r="S111" s="269"/>
    </row>
    <row r="112" spans="1:19" ht="17.25" thickBot="1">
      <c r="A112" s="163" t="s">
        <v>269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69"/>
      <c r="R112" s="269"/>
      <c r="S112" s="269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59"/>
      <c r="R113" s="259"/>
      <c r="S113" s="259"/>
    </row>
    <row r="114" spans="1:19" ht="17.25" thickBot="1">
      <c r="A114" s="162" t="s">
        <v>233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59"/>
      <c r="R114" s="259"/>
      <c r="S114" s="259"/>
    </row>
    <row r="115" spans="1:19" ht="17.25" thickBot="1">
      <c r="A115" s="162" t="s">
        <v>248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59"/>
      <c r="R115" s="259"/>
      <c r="S115" s="259"/>
    </row>
    <row r="116" spans="1:19">
      <c r="A116" s="162" t="s">
        <v>238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48"/>
      <c r="R116" s="249"/>
      <c r="S116" s="250"/>
    </row>
    <row r="117" spans="1:19" ht="17.25" thickBot="1">
      <c r="A117" s="130" t="s">
        <v>208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296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296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296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88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2021-06-08(화) 오전 00:00</v>
      </c>
      <c r="C123" s="311"/>
      <c r="D123" s="283" t="str">
        <f>TEXT($G$1, "[$-ko-KR]yyyy-mm-dd(ddd) ") &amp; "오후 14:00"</f>
        <v>2021-06-08(화) 오후 14:00</v>
      </c>
      <c r="E123" s="284"/>
      <c r="F123" s="285"/>
      <c r="G123" s="283" t="str">
        <f>TEXT($G$1, "[$-ko-KR]yyyy-mm-dd(ddd) ") &amp; "오후 19:00"</f>
        <v>2021-06-08(화) 오후 19:00</v>
      </c>
      <c r="H123" s="284"/>
      <c r="I123" s="285"/>
      <c r="J123" s="283" t="str">
        <f>TEXT($G$1, "[$-ko-KR]yyyy-mm-dd(ddd) ") &amp; "오후 21:00"</f>
        <v>2021-06-08(화) 오후 21:00</v>
      </c>
      <c r="K123" s="284"/>
      <c r="L123" s="285"/>
      <c r="M123" s="283" t="str">
        <f>TEXT($G$1+1, "[$-ko-KR]yyyy-mm-dd(ddd) ") &amp; "오전 00:00"</f>
        <v>2021-06-09(수)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89" t="s">
        <v>58</v>
      </c>
      <c r="H124" s="190" t="s">
        <v>293</v>
      </c>
      <c r="I124" s="19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259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69"/>
      <c r="R125" s="269"/>
      <c r="S125" s="269"/>
    </row>
    <row r="126" spans="1:19" ht="17.25" thickBot="1">
      <c r="A126" s="162" t="s">
        <v>219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69"/>
      <c r="R126" s="269"/>
      <c r="S126" s="269"/>
    </row>
    <row r="127" spans="1:19" ht="17.25" thickBot="1">
      <c r="A127" s="162" t="s">
        <v>212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59"/>
      <c r="R127" s="259"/>
      <c r="S127" s="259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59"/>
      <c r="R128" s="259"/>
      <c r="S128" s="259"/>
    </row>
    <row r="129" spans="1:19" ht="17.25" thickBot="1">
      <c r="A129" s="163" t="s">
        <v>249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59"/>
      <c r="R129" s="259"/>
      <c r="S129" s="259"/>
    </row>
    <row r="130" spans="1:19" ht="17.25" thickBot="1">
      <c r="A130" s="162" t="s">
        <v>171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59"/>
      <c r="R130" s="259"/>
      <c r="S130" s="259"/>
    </row>
    <row r="131" spans="1:19" ht="17.25" thickBot="1">
      <c r="A131" s="162" t="s">
        <v>263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59"/>
      <c r="R131" s="259"/>
      <c r="S131" s="259"/>
    </row>
    <row r="132" spans="1:19" ht="17.25" thickBot="1">
      <c r="A132" s="162" t="s">
        <v>197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59"/>
      <c r="R132" s="259"/>
      <c r="S132" s="259"/>
    </row>
    <row r="133" spans="1:19" ht="17.25" thickBot="1">
      <c r="A133" s="162" t="s">
        <v>255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210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60"/>
      <c r="R134" s="261"/>
      <c r="S134" s="262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63"/>
      <c r="R135" s="264"/>
      <c r="S135" s="265"/>
    </row>
    <row r="136" spans="1:19" ht="17.25" thickBot="1">
      <c r="A136" s="162" t="s">
        <v>273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66"/>
      <c r="R136" s="267"/>
      <c r="S136" s="268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59"/>
      <c r="R137" s="259"/>
      <c r="S137" s="259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69"/>
      <c r="R138" s="269"/>
      <c r="S138" s="269"/>
    </row>
    <row r="139" spans="1:19" ht="17.25" thickBot="1">
      <c r="A139" s="163" t="s">
        <v>215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69"/>
      <c r="R139" s="269"/>
      <c r="S139" s="269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59"/>
      <c r="R140" s="259"/>
      <c r="S140" s="259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59"/>
      <c r="R141" s="259"/>
      <c r="S141" s="259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59"/>
      <c r="R142" s="259"/>
      <c r="S142" s="259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48"/>
      <c r="R143" s="249"/>
      <c r="S143" s="250"/>
    </row>
    <row r="144" spans="1:19" ht="17.25" thickBot="1">
      <c r="A144" s="130" t="s">
        <v>185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296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296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296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88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2021-06-08(화) 오전 00:00</v>
      </c>
      <c r="C150" s="311"/>
      <c r="D150" s="283" t="str">
        <f>TEXT($G$1, "[$-ko-KR]yyyy-mm-dd(ddd) ") &amp; "오후 14:00"</f>
        <v>2021-06-08(화) 오후 14:00</v>
      </c>
      <c r="E150" s="284"/>
      <c r="F150" s="285"/>
      <c r="G150" s="283" t="str">
        <f>TEXT($G$1, "[$-ko-KR]yyyy-mm-dd(ddd) ") &amp; "오후 19:00"</f>
        <v>2021-06-08(화) 오후 19:00</v>
      </c>
      <c r="H150" s="284"/>
      <c r="I150" s="285"/>
      <c r="J150" s="283" t="str">
        <f>TEXT($G$1, "[$-ko-KR]yyyy-mm-dd(ddd) ") &amp; "오후 21:00"</f>
        <v>2021-06-08(화) 오후 21:00</v>
      </c>
      <c r="K150" s="284"/>
      <c r="L150" s="285"/>
      <c r="M150" s="283" t="str">
        <f>TEXT($G$1+1, "[$-ko-KR]yyyy-mm-dd(ddd) ") &amp; "오전 00:00"</f>
        <v>2021-06-09(수)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89" t="s">
        <v>58</v>
      </c>
      <c r="H151" s="190" t="s">
        <v>293</v>
      </c>
      <c r="I151" s="19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167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69"/>
      <c r="R152" s="269"/>
      <c r="S152" s="269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69"/>
      <c r="R153" s="269"/>
      <c r="S153" s="269"/>
    </row>
    <row r="154" spans="1:19" ht="17.25" thickBot="1">
      <c r="A154" s="162" t="s">
        <v>229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59"/>
      <c r="R154" s="259"/>
      <c r="S154" s="259"/>
    </row>
    <row r="155" spans="1:19" ht="17.25" thickBot="1">
      <c r="A155" s="162" t="s">
        <v>169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59"/>
      <c r="R155" s="259"/>
      <c r="S155" s="259"/>
    </row>
    <row r="156" spans="1:19" ht="17.25" thickBot="1">
      <c r="A156" s="163" t="s">
        <v>242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59"/>
      <c r="R156" s="259"/>
      <c r="S156" s="259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59"/>
      <c r="R157" s="259"/>
      <c r="S157" s="259"/>
    </row>
    <row r="158" spans="1:19" ht="17.25" thickBot="1">
      <c r="A158" s="162" t="s">
        <v>253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59"/>
      <c r="R158" s="259"/>
      <c r="S158" s="259"/>
    </row>
    <row r="159" spans="1:19" ht="17.25" thickBot="1">
      <c r="A159" s="162" t="s">
        <v>206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59"/>
      <c r="R159" s="259"/>
      <c r="S159" s="259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60"/>
      <c r="R161" s="261"/>
      <c r="S161" s="262"/>
    </row>
    <row r="162" spans="1:19">
      <c r="A162" s="161" t="s">
        <v>236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63"/>
      <c r="R162" s="264"/>
      <c r="S162" s="265"/>
    </row>
    <row r="163" spans="1:19" ht="17.25" thickBot="1">
      <c r="A163" s="162" t="s">
        <v>265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66"/>
      <c r="R163" s="267"/>
      <c r="S163" s="268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59"/>
      <c r="R164" s="259"/>
      <c r="S164" s="259"/>
    </row>
    <row r="165" spans="1:19" ht="17.25" thickBot="1">
      <c r="A165" s="162" t="s">
        <v>214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69"/>
      <c r="R165" s="269"/>
      <c r="S165" s="269"/>
    </row>
    <row r="166" spans="1:19" ht="17.25" thickBot="1">
      <c r="A166" s="163" t="s">
        <v>173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69"/>
      <c r="R166" s="269"/>
      <c r="S166" s="269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59"/>
      <c r="R167" s="259"/>
      <c r="S167" s="259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59"/>
      <c r="R168" s="259"/>
      <c r="S168" s="259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59"/>
      <c r="R169" s="259"/>
      <c r="S169" s="259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48"/>
      <c r="R170" s="249"/>
      <c r="S170" s="250"/>
    </row>
    <row r="171" spans="1:19" ht="17.25" thickBot="1">
      <c r="A171" s="130" t="s">
        <v>291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296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296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296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88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2021-06-08(화) 오전 00:00</v>
      </c>
      <c r="C177" s="311"/>
      <c r="D177" s="283" t="str">
        <f>TEXT($G$1, "[$-ko-KR]yyyy-mm-dd(ddd) ") &amp; "오후 14:00"</f>
        <v>2021-06-08(화) 오후 14:00</v>
      </c>
      <c r="E177" s="284"/>
      <c r="F177" s="285"/>
      <c r="G177" s="283" t="str">
        <f>TEXT($G$1, "[$-ko-KR]yyyy-mm-dd(ddd) ") &amp; "오후 19:00"</f>
        <v>2021-06-08(화) 오후 19:00</v>
      </c>
      <c r="H177" s="284"/>
      <c r="I177" s="285"/>
      <c r="J177" s="283" t="str">
        <f>TEXT($G$1, "[$-ko-KR]yyyy-mm-dd(ddd) ") &amp; "오후 21:00"</f>
        <v>2021-06-08(화) 오후 21:00</v>
      </c>
      <c r="K177" s="284"/>
      <c r="L177" s="285"/>
      <c r="M177" s="283" t="str">
        <f>TEXT($G$1+1, "[$-ko-KR]yyyy-mm-dd(ddd) ") &amp; "오전 00:00"</f>
        <v>2021-06-09(수)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89" t="s">
        <v>58</v>
      </c>
      <c r="H178" s="190" t="s">
        <v>293</v>
      </c>
      <c r="I178" s="19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69"/>
      <c r="R179" s="269"/>
      <c r="S179" s="269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69"/>
      <c r="R180" s="269"/>
      <c r="S180" s="269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59"/>
      <c r="R181" s="259"/>
      <c r="S181" s="259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59"/>
      <c r="R182" s="259"/>
      <c r="S182" s="259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59"/>
      <c r="R183" s="259"/>
      <c r="S183" s="259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59"/>
      <c r="R184" s="259"/>
      <c r="S184" s="259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59"/>
      <c r="R185" s="259"/>
      <c r="S185" s="259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59"/>
      <c r="R186" s="259"/>
      <c r="S186" s="259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60"/>
      <c r="R188" s="261"/>
      <c r="S188" s="262"/>
    </row>
    <row r="189" spans="1:19">
      <c r="A189" s="161" t="s">
        <v>187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63"/>
      <c r="R189" s="264"/>
      <c r="S189" s="265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66"/>
      <c r="R190" s="267"/>
      <c r="S190" s="268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59"/>
      <c r="R191" s="259"/>
      <c r="S191" s="259"/>
    </row>
    <row r="192" spans="1:19" ht="17.25" thickBot="1">
      <c r="A192" s="162" t="s">
        <v>291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69"/>
      <c r="R192" s="269"/>
      <c r="S192" s="269"/>
    </row>
    <row r="193" spans="1:19" ht="17.25" thickBot="1">
      <c r="A193" s="163" t="s">
        <v>165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69"/>
      <c r="R193" s="269"/>
      <c r="S193" s="269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59"/>
      <c r="R194" s="259"/>
      <c r="S194" s="259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59"/>
      <c r="R195" s="259"/>
      <c r="S195" s="259"/>
    </row>
    <row r="196" spans="1:19" ht="17.25" thickBot="1">
      <c r="A196" s="162" t="s">
        <v>163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59"/>
      <c r="R196" s="259"/>
      <c r="S196" s="259"/>
    </row>
    <row r="197" spans="1:19">
      <c r="A197" s="162" t="s">
        <v>185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48"/>
      <c r="R197" s="249"/>
      <c r="S197" s="250"/>
    </row>
    <row r="198" spans="1:19" ht="17.25" thickBot="1">
      <c r="A198" s="130" t="s">
        <v>189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296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296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296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44356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92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2021-06-09(수) 오전 00:00</v>
      </c>
      <c r="C15" s="309"/>
      <c r="D15" s="283" t="str">
        <f>TEXT($G$1, "[$-ko-KR]yyyy-mm-dd(ddd) ") &amp; "오후 14:00"</f>
        <v>2021-06-09(수) 오후 14:00</v>
      </c>
      <c r="E15" s="284"/>
      <c r="F15" s="285"/>
      <c r="G15" s="283" t="str">
        <f>TEXT($G$1, "[$-ko-KR]yyyy-mm-dd(ddd) ") &amp; "오후 19:00"</f>
        <v>2021-06-09(수) 오후 19:00</v>
      </c>
      <c r="H15" s="284"/>
      <c r="I15" s="285"/>
      <c r="J15" s="283" t="str">
        <f>TEXT($G$1, "[$-ko-KR]yyyy-mm-dd(ddd) ") &amp; "오후 21:00"</f>
        <v>2021-06-09(수) 오후 21:00</v>
      </c>
      <c r="K15" s="284"/>
      <c r="L15" s="285"/>
      <c r="M15" s="283" t="str">
        <f>TEXT($G$1+1, "[$-ko-KR]yyyy-mm-dd(ddd) ") &amp; "오전 00:00"</f>
        <v>2021-06-10(목)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92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2021-06-09(수) 오전 00:00</v>
      </c>
      <c r="C42" s="311"/>
      <c r="D42" s="283" t="str">
        <f>TEXT($G$1, "[$-ko-KR]yyyy-mm-dd(ddd) ") &amp; "오후 14:00"</f>
        <v>2021-06-09(수) 오후 14:00</v>
      </c>
      <c r="E42" s="284"/>
      <c r="F42" s="285"/>
      <c r="G42" s="283" t="str">
        <f>TEXT($G$1, "[$-ko-KR]yyyy-mm-dd(ddd) ") &amp; "오후 19:00"</f>
        <v>2021-06-09(수) 오후 19:00</v>
      </c>
      <c r="H42" s="284"/>
      <c r="I42" s="285"/>
      <c r="J42" s="283" t="str">
        <f>TEXT($G$1, "[$-ko-KR]yyyy-mm-dd(ddd) ") &amp; "오후 21:00"</f>
        <v>2021-06-09(수) 오후 21:00</v>
      </c>
      <c r="K42" s="284"/>
      <c r="L42" s="285"/>
      <c r="M42" s="283" t="str">
        <f>TEXT($G$1+1, "[$-ko-KR]yyyy-mm-dd(ddd) ") &amp; "오전 00:00"</f>
        <v>2021-06-10(목)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3" t="s">
        <v>58</v>
      </c>
      <c r="H43" s="194" t="s">
        <v>293</v>
      </c>
      <c r="I43" s="19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233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69"/>
      <c r="R44" s="269"/>
      <c r="S44" s="269"/>
    </row>
    <row r="45" spans="1:19" ht="17.25" customHeight="1" thickBot="1">
      <c r="A45" s="162" t="s">
        <v>195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69"/>
      <c r="R45" s="269"/>
      <c r="S45" s="269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59"/>
      <c r="R46" s="259"/>
      <c r="S46" s="259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59"/>
      <c r="R47" s="259"/>
      <c r="S47" s="259"/>
    </row>
    <row r="48" spans="1:19" ht="17.25" customHeight="1" thickBot="1">
      <c r="A48" s="163" t="s">
        <v>171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59"/>
      <c r="R48" s="259"/>
      <c r="S48" s="259"/>
    </row>
    <row r="49" spans="1:19" ht="17.25" customHeight="1" thickBot="1">
      <c r="A49" s="162" t="s">
        <v>273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59"/>
      <c r="R49" s="259"/>
      <c r="S49" s="259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59"/>
      <c r="R50" s="259"/>
      <c r="S50" s="259"/>
    </row>
    <row r="51" spans="1:19" ht="17.25" customHeight="1" thickBot="1">
      <c r="A51" s="162" t="s">
        <v>219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59"/>
      <c r="R51" s="259"/>
      <c r="S51" s="259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60"/>
      <c r="R53" s="261"/>
      <c r="S53" s="262"/>
    </row>
    <row r="54" spans="1:19" ht="17.25" customHeight="1">
      <c r="A54" s="161" t="s">
        <v>167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63"/>
      <c r="R54" s="264"/>
      <c r="S54" s="265"/>
    </row>
    <row r="55" spans="1:19" ht="17.25" customHeight="1" thickBot="1">
      <c r="A55" s="162" t="s">
        <v>215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66"/>
      <c r="R55" s="267"/>
      <c r="S55" s="268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59"/>
      <c r="R56" s="259"/>
      <c r="S56" s="259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69"/>
      <c r="R57" s="269"/>
      <c r="S57" s="269"/>
    </row>
    <row r="58" spans="1:19" ht="17.25" customHeight="1" thickBot="1">
      <c r="A58" s="163" t="s">
        <v>259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69"/>
      <c r="R58" s="269"/>
      <c r="S58" s="269"/>
    </row>
    <row r="59" spans="1:19" ht="17.25" customHeight="1" thickBot="1">
      <c r="A59" s="162" t="s">
        <v>249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59"/>
      <c r="R59" s="259"/>
      <c r="S59" s="259"/>
    </row>
    <row r="60" spans="1:19" ht="17.25" customHeight="1" thickBot="1">
      <c r="A60" s="162" t="s">
        <v>261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59"/>
      <c r="R60" s="259"/>
      <c r="S60" s="259"/>
    </row>
    <row r="61" spans="1:19" ht="17.25" customHeight="1" thickBot="1">
      <c r="A61" s="162" t="s">
        <v>255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59"/>
      <c r="R61" s="259"/>
      <c r="S61" s="259"/>
    </row>
    <row r="62" spans="1:19" ht="17.25" customHeight="1">
      <c r="A62" s="162" t="s">
        <v>263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48"/>
      <c r="R62" s="249"/>
      <c r="S62" s="250"/>
    </row>
    <row r="63" spans="1:19" ht="17.25" customHeight="1" thickBot="1">
      <c r="A63" s="130" t="s">
        <v>212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296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296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296</v>
      </c>
      <c r="N64" s="27">
        <f>IF(COUNT(N44:N63), SUM(N44:N63) / COUNT(N44:N63), 0)</f>
        <v>3.2808747559126723E-2</v>
      </c>
      <c r="O64" s="28">
        <f>SUM(O44:O63)</f>
        <v>65617.495118253428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92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2021-06-09(수) 오전 00:00</v>
      </c>
      <c r="C69" s="311"/>
      <c r="D69" s="283" t="str">
        <f>TEXT($G$1, "[$-ko-KR]yyyy-mm-dd(ddd) ") &amp; "오후 14:00"</f>
        <v>2021-06-09(수) 오후 14:00</v>
      </c>
      <c r="E69" s="284"/>
      <c r="F69" s="285"/>
      <c r="G69" s="283" t="str">
        <f>TEXT($G$1, "[$-ko-KR]yyyy-mm-dd(ddd) ") &amp; "오후 19:00"</f>
        <v>2021-06-09(수) 오후 19:00</v>
      </c>
      <c r="H69" s="284"/>
      <c r="I69" s="285"/>
      <c r="J69" s="283" t="str">
        <f>TEXT($G$1, "[$-ko-KR]yyyy-mm-dd(ddd) ") &amp; "오후 21:00"</f>
        <v>2021-06-09(수) 오후 21:00</v>
      </c>
      <c r="K69" s="284"/>
      <c r="L69" s="285"/>
      <c r="M69" s="283" t="str">
        <f>TEXT($G$1+1, "[$-ko-KR]yyyy-mm-dd(ddd) ") &amp; "오전 00:00"</f>
        <v>2021-06-10(목)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3" t="s">
        <v>58</v>
      </c>
      <c r="H70" s="194" t="s">
        <v>293</v>
      </c>
      <c r="I70" s="19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69"/>
      <c r="R71" s="269"/>
      <c r="S71" s="269"/>
    </row>
    <row r="72" spans="1:19" ht="17.25" thickBot="1">
      <c r="A72" s="162" t="s">
        <v>214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69"/>
      <c r="R72" s="269"/>
      <c r="S72" s="269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59"/>
      <c r="R73" s="259"/>
      <c r="S73" s="259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59"/>
      <c r="R74" s="259"/>
      <c r="S74" s="259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59"/>
      <c r="R75" s="259"/>
      <c r="S75" s="259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59"/>
      <c r="R76" s="259"/>
      <c r="S76" s="259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59"/>
      <c r="R77" s="259"/>
      <c r="S77" s="259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59"/>
      <c r="R78" s="259"/>
      <c r="S78" s="259"/>
    </row>
    <row r="79" spans="1:19" ht="17.25" thickBot="1">
      <c r="A79" s="162" t="s">
        <v>246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60"/>
      <c r="R80" s="261"/>
      <c r="S80" s="262"/>
    </row>
    <row r="81" spans="1:19">
      <c r="A81" s="161" t="s">
        <v>291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63"/>
      <c r="R81" s="264"/>
      <c r="S81" s="265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66"/>
      <c r="R82" s="267"/>
      <c r="S82" s="268"/>
    </row>
    <row r="83" spans="1:19" ht="17.25" thickBot="1">
      <c r="A83" s="162" t="s">
        <v>175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59"/>
      <c r="R83" s="259"/>
      <c r="S83" s="259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69"/>
      <c r="R84" s="269"/>
      <c r="S84" s="269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69"/>
      <c r="R85" s="269"/>
      <c r="S85" s="269"/>
    </row>
    <row r="86" spans="1:19" ht="17.25" thickBot="1">
      <c r="A86" s="162" t="s">
        <v>265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59"/>
      <c r="R86" s="259"/>
      <c r="S86" s="259"/>
    </row>
    <row r="87" spans="1:19" ht="17.25" thickBot="1">
      <c r="A87" s="162" t="s">
        <v>169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59"/>
      <c r="R87" s="259"/>
      <c r="S87" s="259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59"/>
      <c r="R88" s="259"/>
      <c r="S88" s="259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48"/>
      <c r="R89" s="249"/>
      <c r="S89" s="25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296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296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296</v>
      </c>
      <c r="N91" s="27">
        <f>IF(COUNT(N71:N90), SUM(N71:N90) / COUNT(N71:N90), 0)</f>
        <v>5.3118364306870301E-2</v>
      </c>
      <c r="O91" s="28">
        <f>SUM(O71:O90)</f>
        <v>106236.72861374059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92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2021-06-09(수) 오전 00:00</v>
      </c>
      <c r="C96" s="311"/>
      <c r="D96" s="283" t="str">
        <f>TEXT($G$1, "[$-ko-KR]yyyy-mm-dd(ddd) ") &amp; "오후 14:00"</f>
        <v>2021-06-09(수) 오후 14:00</v>
      </c>
      <c r="E96" s="284"/>
      <c r="F96" s="285"/>
      <c r="G96" s="283" t="str">
        <f>TEXT($G$1, "[$-ko-KR]yyyy-mm-dd(ddd) ") &amp; "오후 19:00"</f>
        <v>2021-06-09(수) 오후 19:00</v>
      </c>
      <c r="H96" s="284"/>
      <c r="I96" s="285"/>
      <c r="J96" s="283" t="str">
        <f>TEXT($G$1, "[$-ko-KR]yyyy-mm-dd(ddd) ") &amp; "오후 21:00"</f>
        <v>2021-06-09(수) 오후 21:00</v>
      </c>
      <c r="K96" s="284"/>
      <c r="L96" s="285"/>
      <c r="M96" s="283" t="str">
        <f>TEXT($G$1+1, "[$-ko-KR]yyyy-mm-dd(ddd) ") &amp; "오전 00:00"</f>
        <v>2021-06-10(목)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3" t="s">
        <v>58</v>
      </c>
      <c r="H97" s="194" t="s">
        <v>293</v>
      </c>
      <c r="I97" s="19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69"/>
      <c r="R98" s="269"/>
      <c r="S98" s="269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69"/>
      <c r="R99" s="269"/>
      <c r="S99" s="269"/>
    </row>
    <row r="100" spans="1:19" ht="17.25" thickBot="1">
      <c r="A100" s="162" t="s">
        <v>214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59"/>
      <c r="R100" s="259"/>
      <c r="S100" s="259"/>
    </row>
    <row r="101" spans="1:19" ht="17.25" thickBot="1">
      <c r="A101" s="162" t="s">
        <v>233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59"/>
      <c r="R101" s="259"/>
      <c r="S101" s="259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59"/>
      <c r="R102" s="259"/>
      <c r="S102" s="259"/>
    </row>
    <row r="103" spans="1:19" ht="17.25" thickBot="1">
      <c r="A103" s="162" t="s">
        <v>195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59"/>
      <c r="R103" s="259"/>
      <c r="S103" s="259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59"/>
      <c r="R104" s="259"/>
      <c r="S104" s="259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59"/>
      <c r="R105" s="259"/>
      <c r="S105" s="259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60"/>
      <c r="R107" s="261"/>
      <c r="S107" s="262"/>
    </row>
    <row r="108" spans="1:19">
      <c r="A108" s="161" t="s">
        <v>171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63"/>
      <c r="R108" s="264"/>
      <c r="S108" s="265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66"/>
      <c r="R109" s="267"/>
      <c r="S109" s="268"/>
    </row>
    <row r="110" spans="1:19" ht="17.25" thickBot="1">
      <c r="A110" s="162" t="s">
        <v>273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59"/>
      <c r="R110" s="259"/>
      <c r="S110" s="259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69"/>
      <c r="R111" s="269"/>
      <c r="S111" s="269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69"/>
      <c r="R112" s="269"/>
      <c r="S112" s="269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59"/>
      <c r="R113" s="259"/>
      <c r="S113" s="259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59"/>
      <c r="R114" s="259"/>
      <c r="S114" s="259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59"/>
      <c r="R115" s="259"/>
      <c r="S115" s="259"/>
    </row>
    <row r="116" spans="1:19">
      <c r="A116" s="162" t="s">
        <v>183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48"/>
      <c r="R116" s="249"/>
      <c r="S116" s="25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296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296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296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92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2021-06-09(수) 오전 00:00</v>
      </c>
      <c r="C123" s="311"/>
      <c r="D123" s="283" t="str">
        <f>TEXT($G$1, "[$-ko-KR]yyyy-mm-dd(ddd) ") &amp; "오후 14:00"</f>
        <v>2021-06-09(수) 오후 14:00</v>
      </c>
      <c r="E123" s="284"/>
      <c r="F123" s="285"/>
      <c r="G123" s="283" t="str">
        <f>TEXT($G$1, "[$-ko-KR]yyyy-mm-dd(ddd) ") &amp; "오후 19:00"</f>
        <v>2021-06-09(수) 오후 19:00</v>
      </c>
      <c r="H123" s="284"/>
      <c r="I123" s="285"/>
      <c r="J123" s="283" t="str">
        <f>TEXT($G$1, "[$-ko-KR]yyyy-mm-dd(ddd) ") &amp; "오후 21:00"</f>
        <v>2021-06-09(수) 오후 21:00</v>
      </c>
      <c r="K123" s="284"/>
      <c r="L123" s="285"/>
      <c r="M123" s="283" t="str">
        <f>TEXT($G$1+1, "[$-ko-KR]yyyy-mm-dd(ddd) ") &amp; "오전 00:00"</f>
        <v>2021-06-10(목)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3" t="s">
        <v>58</v>
      </c>
      <c r="H124" s="194" t="s">
        <v>293</v>
      </c>
      <c r="I124" s="19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219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69"/>
      <c r="R125" s="269"/>
      <c r="S125" s="269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69"/>
      <c r="R126" s="269"/>
      <c r="S126" s="269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59"/>
      <c r="R127" s="259"/>
      <c r="S127" s="259"/>
    </row>
    <row r="128" spans="1:19" ht="17.25" thickBot="1">
      <c r="A128" s="162" t="s">
        <v>167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59"/>
      <c r="R128" s="259"/>
      <c r="S128" s="259"/>
    </row>
    <row r="129" spans="1:19" ht="17.25" thickBot="1">
      <c r="A129" s="163" t="s">
        <v>215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59"/>
      <c r="R129" s="259"/>
      <c r="S129" s="259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59"/>
      <c r="R130" s="259"/>
      <c r="S130" s="259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59"/>
      <c r="R131" s="259"/>
      <c r="S131" s="259"/>
    </row>
    <row r="132" spans="1:19" ht="17.25" thickBot="1">
      <c r="A132" s="162" t="s">
        <v>259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59"/>
      <c r="R132" s="259"/>
      <c r="S132" s="259"/>
    </row>
    <row r="133" spans="1:19" ht="17.25" thickBot="1">
      <c r="A133" s="162" t="s">
        <v>249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261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60"/>
      <c r="R134" s="261"/>
      <c r="S134" s="262"/>
    </row>
    <row r="135" spans="1:19">
      <c r="A135" s="161" t="s">
        <v>255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63"/>
      <c r="R135" s="264"/>
      <c r="S135" s="265"/>
    </row>
    <row r="136" spans="1:19" ht="17.25" thickBot="1">
      <c r="A136" s="162" t="s">
        <v>263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66"/>
      <c r="R136" s="267"/>
      <c r="S136" s="268"/>
    </row>
    <row r="137" spans="1:19" ht="17.25" thickBot="1">
      <c r="A137" s="162" t="s">
        <v>212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59"/>
      <c r="R137" s="259"/>
      <c r="S137" s="259"/>
    </row>
    <row r="138" spans="1:19" ht="17.25" thickBot="1">
      <c r="A138" s="162" t="s">
        <v>225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69"/>
      <c r="R138" s="269"/>
      <c r="S138" s="269"/>
    </row>
    <row r="139" spans="1:19" ht="17.25" thickBot="1">
      <c r="A139" s="163" t="s">
        <v>197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69"/>
      <c r="R139" s="269"/>
      <c r="S139" s="269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59"/>
      <c r="R140" s="259"/>
      <c r="S140" s="259"/>
    </row>
    <row r="141" spans="1:19" ht="17.25" thickBot="1">
      <c r="A141" s="162" t="s">
        <v>210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59"/>
      <c r="R141" s="259"/>
      <c r="S141" s="259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59"/>
      <c r="R142" s="259"/>
      <c r="S142" s="259"/>
    </row>
    <row r="143" spans="1:19">
      <c r="A143" s="162" t="s">
        <v>185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48"/>
      <c r="R143" s="249"/>
      <c r="S143" s="250"/>
    </row>
    <row r="144" spans="1:19" ht="17.25" thickBot="1">
      <c r="A144" s="130" t="s">
        <v>217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296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296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296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92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2021-06-09(수) 오전 00:00</v>
      </c>
      <c r="C150" s="311"/>
      <c r="D150" s="283" t="str">
        <f>TEXT($G$1, "[$-ko-KR]yyyy-mm-dd(ddd) ") &amp; "오후 14:00"</f>
        <v>2021-06-09(수) 오후 14:00</v>
      </c>
      <c r="E150" s="284"/>
      <c r="F150" s="285"/>
      <c r="G150" s="283" t="str">
        <f>TEXT($G$1, "[$-ko-KR]yyyy-mm-dd(ddd) ") &amp; "오후 19:00"</f>
        <v>2021-06-09(수) 오후 19:00</v>
      </c>
      <c r="H150" s="284"/>
      <c r="I150" s="285"/>
      <c r="J150" s="283" t="str">
        <f>TEXT($G$1, "[$-ko-KR]yyyy-mm-dd(ddd) ") &amp; "오후 21:00"</f>
        <v>2021-06-09(수) 오후 21:00</v>
      </c>
      <c r="K150" s="284"/>
      <c r="L150" s="285"/>
      <c r="M150" s="283" t="str">
        <f>TEXT($G$1+1, "[$-ko-KR]yyyy-mm-dd(ddd) ") &amp; "오전 00:00"</f>
        <v>2021-06-10(목)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3" t="s">
        <v>58</v>
      </c>
      <c r="H151" s="194" t="s">
        <v>293</v>
      </c>
      <c r="I151" s="19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277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69"/>
      <c r="R152" s="269"/>
      <c r="S152" s="269"/>
    </row>
    <row r="153" spans="1:19" ht="17.25" thickBot="1">
      <c r="A153" s="162" t="s">
        <v>201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69"/>
      <c r="R153" s="269"/>
      <c r="S153" s="269"/>
    </row>
    <row r="154" spans="1:19" ht="17.25" thickBot="1">
      <c r="A154" s="162" t="s">
        <v>208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59"/>
      <c r="R154" s="259"/>
      <c r="S154" s="259"/>
    </row>
    <row r="155" spans="1:19" ht="17.25" thickBot="1">
      <c r="A155" s="162" t="s">
        <v>257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59"/>
      <c r="R155" s="259"/>
      <c r="S155" s="259"/>
    </row>
    <row r="156" spans="1:19" ht="17.25" thickBot="1">
      <c r="A156" s="163" t="s">
        <v>234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59"/>
      <c r="R156" s="259"/>
      <c r="S156" s="259"/>
    </row>
    <row r="157" spans="1:19" ht="17.25" thickBot="1">
      <c r="A157" s="162" t="s">
        <v>253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59"/>
      <c r="R157" s="259"/>
      <c r="S157" s="259"/>
    </row>
    <row r="158" spans="1:19" ht="17.25" thickBot="1">
      <c r="A158" s="162" t="s">
        <v>223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59"/>
      <c r="R158" s="259"/>
      <c r="S158" s="259"/>
    </row>
    <row r="159" spans="1:19" ht="17.25" thickBot="1">
      <c r="A159" s="162" t="s">
        <v>191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59"/>
      <c r="R159" s="259"/>
      <c r="S159" s="259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60"/>
      <c r="R161" s="261"/>
      <c r="S161" s="262"/>
    </row>
    <row r="162" spans="1:19">
      <c r="A162" s="161" t="s">
        <v>227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63"/>
      <c r="R162" s="264"/>
      <c r="S162" s="265"/>
    </row>
    <row r="163" spans="1:19" ht="17.25" thickBot="1">
      <c r="A163" s="162" t="s">
        <v>275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66"/>
      <c r="R163" s="267"/>
      <c r="S163" s="268"/>
    </row>
    <row r="164" spans="1:19" ht="17.25" thickBot="1">
      <c r="A164" s="162" t="s">
        <v>199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59"/>
      <c r="R164" s="259"/>
      <c r="S164" s="259"/>
    </row>
    <row r="165" spans="1:19" ht="17.25" thickBot="1">
      <c r="A165" s="162" t="s">
        <v>251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69"/>
      <c r="R165" s="269"/>
      <c r="S165" s="269"/>
    </row>
    <row r="166" spans="1:19" ht="17.25" thickBot="1">
      <c r="A166" s="163" t="s">
        <v>173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69"/>
      <c r="R166" s="269"/>
      <c r="S166" s="269"/>
    </row>
    <row r="167" spans="1:19" ht="17.25" thickBot="1">
      <c r="A167" s="162" t="s">
        <v>242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59"/>
      <c r="R167" s="259"/>
      <c r="S167" s="259"/>
    </row>
    <row r="168" spans="1:19" ht="17.25" thickBot="1">
      <c r="A168" s="162" t="s">
        <v>206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59"/>
      <c r="R168" s="259"/>
      <c r="S168" s="259"/>
    </row>
    <row r="169" spans="1:19" ht="17.25" thickBot="1">
      <c r="A169" s="162" t="s">
        <v>181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59"/>
      <c r="R169" s="259"/>
      <c r="S169" s="259"/>
    </row>
    <row r="170" spans="1:19">
      <c r="A170" s="162" t="s">
        <v>231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48"/>
      <c r="R170" s="249"/>
      <c r="S170" s="250"/>
    </row>
    <row r="171" spans="1:19" ht="17.25" thickBot="1">
      <c r="A171" s="130" t="s">
        <v>248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296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296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296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92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2021-06-09(수) 오전 00:00</v>
      </c>
      <c r="C177" s="311"/>
      <c r="D177" s="283" t="str">
        <f>TEXT($G$1, "[$-ko-KR]yyyy-mm-dd(ddd) ") &amp; "오후 14:00"</f>
        <v>2021-06-09(수) 오후 14:00</v>
      </c>
      <c r="E177" s="284"/>
      <c r="F177" s="285"/>
      <c r="G177" s="283" t="str">
        <f>TEXT($G$1, "[$-ko-KR]yyyy-mm-dd(ddd) ") &amp; "오후 19:00"</f>
        <v>2021-06-09(수) 오후 19:00</v>
      </c>
      <c r="H177" s="284"/>
      <c r="I177" s="285"/>
      <c r="J177" s="283" t="str">
        <f>TEXT($G$1, "[$-ko-KR]yyyy-mm-dd(ddd) ") &amp; "오후 21:00"</f>
        <v>2021-06-09(수) 오후 21:00</v>
      </c>
      <c r="K177" s="284"/>
      <c r="L177" s="285"/>
      <c r="M177" s="283" t="str">
        <f>TEXT($G$1+1, "[$-ko-KR]yyyy-mm-dd(ddd) ") &amp; "오전 00:00"</f>
        <v>2021-06-10(목)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3" t="s">
        <v>58</v>
      </c>
      <c r="H178" s="194" t="s">
        <v>293</v>
      </c>
      <c r="I178" s="19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267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69"/>
      <c r="R179" s="269"/>
      <c r="S179" s="269"/>
    </row>
    <row r="180" spans="1:19" ht="17.25" thickBot="1">
      <c r="A180" s="162" t="s">
        <v>173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69"/>
      <c r="R180" s="269"/>
      <c r="S180" s="269"/>
    </row>
    <row r="181" spans="1:19" ht="17.25" thickBot="1">
      <c r="A181" s="162" t="s">
        <v>197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59"/>
      <c r="R181" s="259"/>
      <c r="S181" s="259"/>
    </row>
    <row r="182" spans="1:19" ht="17.25" thickBot="1">
      <c r="A182" s="162" t="s">
        <v>203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59"/>
      <c r="R182" s="259"/>
      <c r="S182" s="259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59"/>
      <c r="R183" s="259"/>
      <c r="S183" s="259"/>
    </row>
    <row r="184" spans="1:19" ht="17.25" thickBot="1">
      <c r="A184" s="162" t="s">
        <v>210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59"/>
      <c r="R184" s="259"/>
      <c r="S184" s="259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59"/>
      <c r="R185" s="259"/>
      <c r="S185" s="259"/>
    </row>
    <row r="186" spans="1:19" ht="17.25" thickBot="1">
      <c r="A186" s="162" t="s">
        <v>242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59"/>
      <c r="R186" s="259"/>
      <c r="S186" s="259"/>
    </row>
    <row r="187" spans="1:19" ht="17.25" thickBot="1">
      <c r="A187" s="162" t="s">
        <v>206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181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60"/>
      <c r="R188" s="261"/>
      <c r="S188" s="262"/>
    </row>
    <row r="189" spans="1:19">
      <c r="A189" s="161" t="s">
        <v>231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63"/>
      <c r="R189" s="264"/>
      <c r="S189" s="265"/>
    </row>
    <row r="190" spans="1:19" ht="17.25" thickBot="1">
      <c r="A190" s="162" t="s">
        <v>193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66"/>
      <c r="R190" s="267"/>
      <c r="S190" s="268"/>
    </row>
    <row r="191" spans="1:19" ht="17.25" thickBot="1">
      <c r="A191" s="162" t="s">
        <v>248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59"/>
      <c r="R191" s="259"/>
      <c r="S191" s="259"/>
    </row>
    <row r="192" spans="1:19" ht="17.25" thickBot="1">
      <c r="A192" s="162" t="s">
        <v>185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69"/>
      <c r="R192" s="269"/>
      <c r="S192" s="269"/>
    </row>
    <row r="193" spans="1:19" ht="17.25" thickBot="1">
      <c r="A193" s="163" t="s">
        <v>221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69"/>
      <c r="R193" s="269"/>
      <c r="S193" s="269"/>
    </row>
    <row r="194" spans="1:19" ht="17.25" thickBot="1">
      <c r="A194" s="162" t="s">
        <v>217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59"/>
      <c r="R194" s="259"/>
      <c r="S194" s="259"/>
    </row>
    <row r="195" spans="1:19" ht="17.25" thickBot="1">
      <c r="A195" s="162" t="s">
        <v>189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59"/>
      <c r="R195" s="259"/>
      <c r="S195" s="259"/>
    </row>
    <row r="196" spans="1:19" ht="17.25" thickBot="1">
      <c r="A196" s="162" t="s">
        <v>269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59"/>
      <c r="R196" s="259"/>
      <c r="S196" s="259"/>
    </row>
    <row r="197" spans="1:19">
      <c r="A197" s="162" t="s">
        <v>271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48"/>
      <c r="R197" s="249"/>
      <c r="S197" s="250"/>
    </row>
    <row r="198" spans="1:19" ht="17.25" thickBot="1">
      <c r="A198" s="130" t="s">
        <v>179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296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296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296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44357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196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2021-06-10(목) 오전 00:00</v>
      </c>
      <c r="C15" s="309"/>
      <c r="D15" s="283" t="str">
        <f>TEXT($G$1, "[$-ko-KR]yyyy-mm-dd(ddd) ") &amp; "오후 14:00"</f>
        <v>2021-06-10(목) 오후 14:00</v>
      </c>
      <c r="E15" s="284"/>
      <c r="F15" s="285"/>
      <c r="G15" s="283" t="str">
        <f>TEXT($G$1, "[$-ko-KR]yyyy-mm-dd(ddd) ") &amp; "오후 19:00"</f>
        <v>2021-06-10(목) 오후 19:00</v>
      </c>
      <c r="H15" s="284"/>
      <c r="I15" s="285"/>
      <c r="J15" s="283" t="str">
        <f>TEXT($G$1, "[$-ko-KR]yyyy-mm-dd(ddd) ") &amp; "오후 21:00"</f>
        <v>2021-06-10(목) 오후 21:00</v>
      </c>
      <c r="K15" s="284"/>
      <c r="L15" s="285"/>
      <c r="M15" s="283" t="str">
        <f>TEXT($G$1+1, "[$-ko-KR]yyyy-mm-dd(ddd) ") &amp; "오전 00:00"</f>
        <v>2021-06-11(금)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59"/>
      <c r="R21" s="259"/>
      <c r="S21" s="259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59"/>
      <c r="R22" s="259"/>
      <c r="S22" s="259"/>
    </row>
    <row r="23" spans="1:19" ht="17.25" customHeight="1" thickBot="1">
      <c r="A23" s="162" t="s">
        <v>217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59"/>
      <c r="R23" s="259"/>
      <c r="S23" s="259"/>
    </row>
    <row r="24" spans="1:19" ht="17.25" customHeight="1" thickBot="1">
      <c r="A24" s="162" t="s">
        <v>265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59"/>
      <c r="R24" s="259"/>
      <c r="S24" s="259"/>
    </row>
    <row r="25" spans="1:19" ht="17.25" customHeight="1" thickBot="1">
      <c r="A25" s="162" t="s">
        <v>240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60"/>
      <c r="R26" s="261"/>
      <c r="S26" s="262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63"/>
      <c r="R27" s="264"/>
      <c r="S27" s="265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66"/>
      <c r="R28" s="267"/>
      <c r="S28" s="268"/>
    </row>
    <row r="29" spans="1:19" ht="17.25" customHeight="1" thickBot="1">
      <c r="A29" s="162" t="s">
        <v>221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59"/>
      <c r="R29" s="259"/>
      <c r="S29" s="259"/>
    </row>
    <row r="30" spans="1:19" ht="17.25" customHeight="1" thickBot="1">
      <c r="A30" s="162" t="s">
        <v>208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69"/>
      <c r="R30" s="269"/>
      <c r="S30" s="269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196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2021-06-10(목) 오전 00:00</v>
      </c>
      <c r="C42" s="311"/>
      <c r="D42" s="283" t="str">
        <f>TEXT($G$1, "[$-ko-KR]yyyy-mm-dd(ddd) ") &amp; "오후 14:00"</f>
        <v>2021-06-10(목) 오후 14:00</v>
      </c>
      <c r="E42" s="284"/>
      <c r="F42" s="285"/>
      <c r="G42" s="283" t="str">
        <f>TEXT($G$1, "[$-ko-KR]yyyy-mm-dd(ddd) ") &amp; "오후 19:00"</f>
        <v>2021-06-10(목) 오후 19:00</v>
      </c>
      <c r="H42" s="284"/>
      <c r="I42" s="285"/>
      <c r="J42" s="283" t="str">
        <f>TEXT($G$1, "[$-ko-KR]yyyy-mm-dd(ddd) ") &amp; "오후 21:00"</f>
        <v>2021-06-10(목) 오후 21:00</v>
      </c>
      <c r="K42" s="284"/>
      <c r="L42" s="285"/>
      <c r="M42" s="283" t="str">
        <f>TEXT($G$1+1, "[$-ko-KR]yyyy-mm-dd(ddd) ") &amp; "오전 00:00"</f>
        <v>2021-06-11(금)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197" t="s">
        <v>58</v>
      </c>
      <c r="H43" s="198" t="s">
        <v>293</v>
      </c>
      <c r="I43" s="19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217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69"/>
      <c r="R44" s="269"/>
      <c r="S44" s="269"/>
    </row>
    <row r="45" spans="1:19" ht="17.25" customHeight="1" thickBot="1">
      <c r="A45" s="162" t="s">
        <v>273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69"/>
      <c r="R45" s="269"/>
      <c r="S45" s="269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59"/>
      <c r="R46" s="259"/>
      <c r="S46" s="259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59"/>
      <c r="R47" s="259"/>
      <c r="S47" s="259"/>
    </row>
    <row r="48" spans="1:19" ht="17.25" customHeight="1" thickBot="1">
      <c r="A48" s="163" t="s">
        <v>167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59"/>
      <c r="R48" s="259"/>
      <c r="S48" s="259"/>
    </row>
    <row r="49" spans="1:19" ht="17.25" customHeight="1" thickBot="1">
      <c r="A49" s="162" t="s">
        <v>261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59"/>
      <c r="R49" s="259"/>
      <c r="S49" s="259"/>
    </row>
    <row r="50" spans="1:19" ht="17.25" customHeight="1" thickBot="1">
      <c r="A50" s="162" t="s">
        <v>259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59"/>
      <c r="R50" s="259"/>
      <c r="S50" s="259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59"/>
      <c r="R51" s="259"/>
      <c r="S51" s="259"/>
    </row>
    <row r="52" spans="1:19" ht="17.25" customHeight="1" thickBot="1">
      <c r="A52" s="162" t="s">
        <v>249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60"/>
      <c r="R53" s="261"/>
      <c r="S53" s="262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63"/>
      <c r="R54" s="264"/>
      <c r="S54" s="265"/>
    </row>
    <row r="55" spans="1:19" ht="17.25" customHeight="1" thickBot="1">
      <c r="A55" s="162" t="s">
        <v>212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66"/>
      <c r="R55" s="267"/>
      <c r="S55" s="268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59"/>
      <c r="R56" s="259"/>
      <c r="S56" s="259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69"/>
      <c r="R57" s="269"/>
      <c r="S57" s="269"/>
    </row>
    <row r="58" spans="1:19" ht="17.25" customHeight="1" thickBot="1">
      <c r="A58" s="163" t="s">
        <v>195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69"/>
      <c r="R58" s="269"/>
      <c r="S58" s="269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59"/>
      <c r="R59" s="259"/>
      <c r="S59" s="259"/>
    </row>
    <row r="60" spans="1:19" ht="17.25" customHeight="1" thickBot="1">
      <c r="A60" s="162" t="s">
        <v>219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59"/>
      <c r="R60" s="259"/>
      <c r="S60" s="259"/>
    </row>
    <row r="61" spans="1:19" ht="17.25" customHeight="1" thickBot="1">
      <c r="A61" s="162" t="s">
        <v>225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59"/>
      <c r="R61" s="259"/>
      <c r="S61" s="259"/>
    </row>
    <row r="62" spans="1:19" ht="17.25" customHeight="1">
      <c r="A62" s="162" t="s">
        <v>215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48"/>
      <c r="R62" s="249"/>
      <c r="S62" s="250"/>
    </row>
    <row r="63" spans="1:19" ht="17.25" customHeight="1" thickBot="1">
      <c r="A63" s="130" t="s">
        <v>197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296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296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296</v>
      </c>
      <c r="N64" s="27">
        <f>IF(COUNT(N44:N63), SUM(N44:N63) / COUNT(N44:N63), 0)</f>
        <v>8.4786452953680466E-2</v>
      </c>
      <c r="O64" s="28">
        <f>SUM(O44:O63)</f>
        <v>169572.9059073609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196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2021-06-10(목) 오전 00:00</v>
      </c>
      <c r="C69" s="311"/>
      <c r="D69" s="283" t="str">
        <f>TEXT($G$1, "[$-ko-KR]yyyy-mm-dd(ddd) ") &amp; "오후 14:00"</f>
        <v>2021-06-10(목) 오후 14:00</v>
      </c>
      <c r="E69" s="284"/>
      <c r="F69" s="285"/>
      <c r="G69" s="283" t="str">
        <f>TEXT($G$1, "[$-ko-KR]yyyy-mm-dd(ddd) ") &amp; "오후 19:00"</f>
        <v>2021-06-10(목) 오후 19:00</v>
      </c>
      <c r="H69" s="284"/>
      <c r="I69" s="285"/>
      <c r="J69" s="283" t="str">
        <f>TEXT($G$1, "[$-ko-KR]yyyy-mm-dd(ddd) ") &amp; "오후 21:00"</f>
        <v>2021-06-10(목) 오후 21:00</v>
      </c>
      <c r="K69" s="284"/>
      <c r="L69" s="285"/>
      <c r="M69" s="283" t="str">
        <f>TEXT($G$1+1, "[$-ko-KR]yyyy-mm-dd(ddd) ") &amp; "오전 00:00"</f>
        <v>2021-06-11(금)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197" t="s">
        <v>58</v>
      </c>
      <c r="H70" s="198" t="s">
        <v>293</v>
      </c>
      <c r="I70" s="19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69"/>
      <c r="R71" s="269"/>
      <c r="S71" s="269"/>
    </row>
    <row r="72" spans="1:19" ht="17.25" thickBot="1">
      <c r="A72" s="162" t="s">
        <v>275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69"/>
      <c r="R72" s="269"/>
      <c r="S72" s="269"/>
    </row>
    <row r="73" spans="1:19" ht="17.25" thickBot="1">
      <c r="A73" s="162" t="s">
        <v>265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59"/>
      <c r="R73" s="259"/>
      <c r="S73" s="259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59"/>
      <c r="R74" s="259"/>
      <c r="S74" s="259"/>
    </row>
    <row r="75" spans="1:19" ht="17.25" thickBot="1">
      <c r="A75" s="163" t="s">
        <v>208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59"/>
      <c r="R75" s="259"/>
      <c r="S75" s="259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59"/>
      <c r="R76" s="259"/>
      <c r="S76" s="259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59"/>
      <c r="R77" s="259"/>
      <c r="S77" s="259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59"/>
      <c r="R78" s="259"/>
      <c r="S78" s="259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251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60"/>
      <c r="R80" s="261"/>
      <c r="S80" s="262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63"/>
      <c r="R81" s="264"/>
      <c r="S81" s="265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66"/>
      <c r="R82" s="267"/>
      <c r="S82" s="268"/>
    </row>
    <row r="83" spans="1:19" ht="17.25" thickBot="1">
      <c r="A83" s="162" t="s">
        <v>291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59"/>
      <c r="R83" s="259"/>
      <c r="S83" s="259"/>
    </row>
    <row r="84" spans="1:19" ht="17.25" thickBot="1">
      <c r="A84" s="162" t="s">
        <v>236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69"/>
      <c r="R84" s="269"/>
      <c r="S84" s="269"/>
    </row>
    <row r="85" spans="1:19" ht="17.25" thickBot="1">
      <c r="A85" s="163" t="s">
        <v>234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69"/>
      <c r="R85" s="269"/>
      <c r="S85" s="269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59"/>
      <c r="R86" s="259"/>
      <c r="S86" s="259"/>
    </row>
    <row r="87" spans="1:19" ht="17.25" thickBot="1">
      <c r="A87" s="162" t="s">
        <v>257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59"/>
      <c r="R87" s="259"/>
      <c r="S87" s="259"/>
    </row>
    <row r="88" spans="1:19" ht="17.25" thickBot="1">
      <c r="A88" s="162" t="s">
        <v>242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59"/>
      <c r="R88" s="259"/>
      <c r="S88" s="259"/>
    </row>
    <row r="89" spans="1:19">
      <c r="A89" s="162" t="s">
        <v>173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48"/>
      <c r="R89" s="249"/>
      <c r="S89" s="25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296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296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296</v>
      </c>
      <c r="N91" s="27">
        <f>IF(COUNT(N71:N90), SUM(N71:N90) / COUNT(N71:N90), 0)</f>
        <v>1.5616726505872435E-2</v>
      </c>
      <c r="O91" s="28">
        <f>SUM(O71:O90)</f>
        <v>31233.453011744874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196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2021-06-10(목) 오전 00:00</v>
      </c>
      <c r="C96" s="311"/>
      <c r="D96" s="283" t="str">
        <f>TEXT($G$1, "[$-ko-KR]yyyy-mm-dd(ddd) ") &amp; "오후 14:00"</f>
        <v>2021-06-10(목) 오후 14:00</v>
      </c>
      <c r="E96" s="284"/>
      <c r="F96" s="285"/>
      <c r="G96" s="283" t="str">
        <f>TEXT($G$1, "[$-ko-KR]yyyy-mm-dd(ddd) ") &amp; "오후 19:00"</f>
        <v>2021-06-10(목) 오후 19:00</v>
      </c>
      <c r="H96" s="284"/>
      <c r="I96" s="285"/>
      <c r="J96" s="283" t="str">
        <f>TEXT($G$1, "[$-ko-KR]yyyy-mm-dd(ddd) ") &amp; "오후 21:00"</f>
        <v>2021-06-10(목) 오후 21:00</v>
      </c>
      <c r="K96" s="284"/>
      <c r="L96" s="285"/>
      <c r="M96" s="283" t="str">
        <f>TEXT($G$1+1, "[$-ko-KR]yyyy-mm-dd(ddd) ") &amp; "오전 00:00"</f>
        <v>2021-06-11(금)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197" t="s">
        <v>58</v>
      </c>
      <c r="H97" s="198" t="s">
        <v>293</v>
      </c>
      <c r="I97" s="19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69"/>
      <c r="R98" s="269"/>
      <c r="S98" s="269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69"/>
      <c r="R99" s="269"/>
      <c r="S99" s="269"/>
    </row>
    <row r="100" spans="1:19" ht="17.25" thickBot="1">
      <c r="A100" s="162" t="s">
        <v>244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59"/>
      <c r="R100" s="259"/>
      <c r="S100" s="259"/>
    </row>
    <row r="101" spans="1:19" ht="17.25" thickBot="1">
      <c r="A101" s="162" t="s">
        <v>267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59"/>
      <c r="R101" s="259"/>
      <c r="S101" s="259"/>
    </row>
    <row r="102" spans="1:19" ht="17.25" thickBot="1">
      <c r="A102" s="163" t="s">
        <v>275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59"/>
      <c r="R102" s="259"/>
      <c r="S102" s="259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59"/>
      <c r="R103" s="259"/>
      <c r="S103" s="259"/>
    </row>
    <row r="104" spans="1:19" ht="17.25" thickBot="1">
      <c r="A104" s="162" t="s">
        <v>217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59"/>
      <c r="R104" s="259"/>
      <c r="S104" s="259"/>
    </row>
    <row r="105" spans="1:19" ht="17.25" thickBot="1">
      <c r="A105" s="162" t="s">
        <v>265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59"/>
      <c r="R105" s="259"/>
      <c r="S105" s="259"/>
    </row>
    <row r="106" spans="1:19" ht="17.25" thickBot="1">
      <c r="A106" s="162" t="s">
        <v>240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60"/>
      <c r="R107" s="261"/>
      <c r="S107" s="262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63"/>
      <c r="R108" s="264"/>
      <c r="S108" s="265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66"/>
      <c r="R109" s="267"/>
      <c r="S109" s="268"/>
    </row>
    <row r="110" spans="1:19" ht="17.25" thickBot="1">
      <c r="A110" s="162" t="s">
        <v>221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59"/>
      <c r="R110" s="259"/>
      <c r="S110" s="259"/>
    </row>
    <row r="111" spans="1:19" ht="17.25" thickBot="1">
      <c r="A111" s="162" t="s">
        <v>208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69"/>
      <c r="R111" s="269"/>
      <c r="S111" s="269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69"/>
      <c r="R112" s="269"/>
      <c r="S112" s="269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59"/>
      <c r="R113" s="259"/>
      <c r="S113" s="259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59"/>
      <c r="R114" s="259"/>
      <c r="S114" s="259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59"/>
      <c r="R115" s="259"/>
      <c r="S115" s="259"/>
    </row>
    <row r="116" spans="1:19">
      <c r="A116" s="162" t="s">
        <v>161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48"/>
      <c r="R116" s="249"/>
      <c r="S116" s="25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296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296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296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196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2021-06-10(목) 오전 00:00</v>
      </c>
      <c r="C123" s="311"/>
      <c r="D123" s="283" t="str">
        <f>TEXT($G$1, "[$-ko-KR]yyyy-mm-dd(ddd) ") &amp; "오후 14:00"</f>
        <v>2021-06-10(목) 오후 14:00</v>
      </c>
      <c r="E123" s="284"/>
      <c r="F123" s="285"/>
      <c r="G123" s="283" t="str">
        <f>TEXT($G$1, "[$-ko-KR]yyyy-mm-dd(ddd) ") &amp; "오후 19:00"</f>
        <v>2021-06-10(목) 오후 19:00</v>
      </c>
      <c r="H123" s="284"/>
      <c r="I123" s="285"/>
      <c r="J123" s="283" t="str">
        <f>TEXT($G$1, "[$-ko-KR]yyyy-mm-dd(ddd) ") &amp; "오후 21:00"</f>
        <v>2021-06-10(목) 오후 21:00</v>
      </c>
      <c r="K123" s="284"/>
      <c r="L123" s="285"/>
      <c r="M123" s="283" t="str">
        <f>TEXT($G$1+1, "[$-ko-KR]yyyy-mm-dd(ddd) ") &amp; "오전 00:00"</f>
        <v>2021-06-11(금)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197" t="s">
        <v>58</v>
      </c>
      <c r="H124" s="198" t="s">
        <v>293</v>
      </c>
      <c r="I124" s="19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69"/>
      <c r="R125" s="269"/>
      <c r="S125" s="269"/>
    </row>
    <row r="126" spans="1:19" ht="17.25" thickBot="1">
      <c r="A126" s="162" t="s">
        <v>249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69"/>
      <c r="R126" s="269"/>
      <c r="S126" s="269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59"/>
      <c r="R127" s="259"/>
      <c r="S127" s="259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59"/>
      <c r="R128" s="259"/>
      <c r="S128" s="259"/>
    </row>
    <row r="129" spans="1:19" ht="17.25" thickBot="1">
      <c r="A129" s="163" t="s">
        <v>212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59"/>
      <c r="R129" s="259"/>
      <c r="S129" s="259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59"/>
      <c r="R130" s="259"/>
      <c r="S130" s="259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59"/>
      <c r="R131" s="259"/>
      <c r="S131" s="259"/>
    </row>
    <row r="132" spans="1:19" ht="17.25" thickBot="1">
      <c r="A132" s="162" t="s">
        <v>195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59"/>
      <c r="R132" s="259"/>
      <c r="S132" s="259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219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60"/>
      <c r="R134" s="261"/>
      <c r="S134" s="262"/>
    </row>
    <row r="135" spans="1:19">
      <c r="A135" s="161" t="s">
        <v>225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63"/>
      <c r="R135" s="264"/>
      <c r="S135" s="265"/>
    </row>
    <row r="136" spans="1:19" ht="17.25" thickBot="1">
      <c r="A136" s="162" t="s">
        <v>215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66"/>
      <c r="R136" s="267"/>
      <c r="S136" s="268"/>
    </row>
    <row r="137" spans="1:19" ht="17.25" thickBot="1">
      <c r="A137" s="162" t="s">
        <v>197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59"/>
      <c r="R137" s="259"/>
      <c r="S137" s="259"/>
    </row>
    <row r="138" spans="1:19" ht="17.25" thickBot="1">
      <c r="A138" s="162" t="s">
        <v>263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69"/>
      <c r="R138" s="269"/>
      <c r="S138" s="269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69"/>
      <c r="R139" s="269"/>
      <c r="S139" s="269"/>
    </row>
    <row r="140" spans="1:19" ht="17.25" thickBot="1">
      <c r="A140" s="162" t="s">
        <v>210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59"/>
      <c r="R140" s="259"/>
      <c r="S140" s="259"/>
    </row>
    <row r="141" spans="1:19" ht="17.25" thickBot="1">
      <c r="A141" s="162" t="s">
        <v>255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59"/>
      <c r="R141" s="259"/>
      <c r="S141" s="259"/>
    </row>
    <row r="142" spans="1:19" ht="17.25" thickBot="1">
      <c r="A142" s="162" t="s">
        <v>185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59"/>
      <c r="R142" s="259"/>
      <c r="S142" s="259"/>
    </row>
    <row r="143" spans="1:19">
      <c r="A143" s="162" t="s">
        <v>233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48"/>
      <c r="R143" s="249"/>
      <c r="S143" s="250"/>
    </row>
    <row r="144" spans="1:19" ht="17.25" thickBot="1">
      <c r="A144" s="130" t="s">
        <v>171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296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296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296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196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2021-06-10(목) 오전 00:00</v>
      </c>
      <c r="C150" s="311"/>
      <c r="D150" s="283" t="str">
        <f>TEXT($G$1, "[$-ko-KR]yyyy-mm-dd(ddd) ") &amp; "오후 14:00"</f>
        <v>2021-06-10(목) 오후 14:00</v>
      </c>
      <c r="E150" s="284"/>
      <c r="F150" s="285"/>
      <c r="G150" s="283" t="str">
        <f>TEXT($G$1, "[$-ko-KR]yyyy-mm-dd(ddd) ") &amp; "오후 19:00"</f>
        <v>2021-06-10(목) 오후 19:00</v>
      </c>
      <c r="H150" s="284"/>
      <c r="I150" s="285"/>
      <c r="J150" s="283" t="str">
        <f>TEXT($G$1, "[$-ko-KR]yyyy-mm-dd(ddd) ") &amp; "오후 21:00"</f>
        <v>2021-06-10(목) 오후 21:00</v>
      </c>
      <c r="K150" s="284"/>
      <c r="L150" s="285"/>
      <c r="M150" s="283" t="str">
        <f>TEXT($G$1+1, "[$-ko-KR]yyyy-mm-dd(ddd) ") &amp; "오전 00:00"</f>
        <v>2021-06-11(금)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197" t="s">
        <v>58</v>
      </c>
      <c r="H151" s="198" t="s">
        <v>293</v>
      </c>
      <c r="I151" s="19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69"/>
      <c r="R152" s="269"/>
      <c r="S152" s="269"/>
    </row>
    <row r="153" spans="1:19" ht="17.25" thickBot="1">
      <c r="A153" s="162" t="s">
        <v>223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69"/>
      <c r="R153" s="269"/>
      <c r="S153" s="269"/>
    </row>
    <row r="154" spans="1:19" ht="17.25" thickBot="1">
      <c r="A154" s="162" t="s">
        <v>199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59"/>
      <c r="R154" s="259"/>
      <c r="S154" s="259"/>
    </row>
    <row r="155" spans="1:19" ht="17.25" thickBot="1">
      <c r="A155" s="162" t="s">
        <v>279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59"/>
      <c r="R155" s="259"/>
      <c r="S155" s="259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59"/>
      <c r="R156" s="259"/>
      <c r="S156" s="259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59"/>
      <c r="R157" s="259"/>
      <c r="S157" s="259"/>
    </row>
    <row r="158" spans="1:19" ht="17.25" thickBot="1">
      <c r="A158" s="162" t="s">
        <v>253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59"/>
      <c r="R158" s="259"/>
      <c r="S158" s="259"/>
    </row>
    <row r="159" spans="1:19" ht="17.25" thickBot="1">
      <c r="A159" s="162" t="s">
        <v>246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59"/>
      <c r="R159" s="259"/>
      <c r="S159" s="259"/>
    </row>
    <row r="160" spans="1:19" ht="17.25" thickBot="1">
      <c r="A160" s="162" t="s">
        <v>227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229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60"/>
      <c r="R161" s="261"/>
      <c r="S161" s="262"/>
    </row>
    <row r="162" spans="1:19">
      <c r="A162" s="161" t="s">
        <v>201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63"/>
      <c r="R162" s="264"/>
      <c r="S162" s="265"/>
    </row>
    <row r="163" spans="1:19" ht="17.25" thickBot="1">
      <c r="A163" s="162" t="s">
        <v>231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66"/>
      <c r="R163" s="267"/>
      <c r="S163" s="268"/>
    </row>
    <row r="164" spans="1:19" ht="17.25" thickBot="1">
      <c r="A164" s="162" t="s">
        <v>277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59"/>
      <c r="R164" s="259"/>
      <c r="S164" s="259"/>
    </row>
    <row r="165" spans="1:19" ht="17.25" thickBot="1">
      <c r="A165" s="162" t="s">
        <v>248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69"/>
      <c r="R165" s="269"/>
      <c r="S165" s="269"/>
    </row>
    <row r="166" spans="1:19" ht="17.25" thickBot="1">
      <c r="A166" s="163" t="s">
        <v>181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69"/>
      <c r="R166" s="269"/>
      <c r="S166" s="269"/>
    </row>
    <row r="167" spans="1:19" ht="17.25" thickBot="1">
      <c r="A167" s="162" t="s">
        <v>169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59"/>
      <c r="R167" s="259"/>
      <c r="S167" s="259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59"/>
      <c r="R168" s="259"/>
      <c r="S168" s="259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59"/>
      <c r="R169" s="259"/>
      <c r="S169" s="259"/>
    </row>
    <row r="170" spans="1:19">
      <c r="A170" s="162" t="s">
        <v>206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48"/>
      <c r="R170" s="249"/>
      <c r="S170" s="250"/>
    </row>
    <row r="171" spans="1:19" ht="17.25" thickBot="1">
      <c r="A171" s="130" t="s">
        <v>214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296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296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296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196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2021-06-10(목) 오전 00:00</v>
      </c>
      <c r="C177" s="311"/>
      <c r="D177" s="283" t="str">
        <f>TEXT($G$1, "[$-ko-KR]yyyy-mm-dd(ddd) ") &amp; "오후 14:00"</f>
        <v>2021-06-10(목) 오후 14:00</v>
      </c>
      <c r="E177" s="284"/>
      <c r="F177" s="285"/>
      <c r="G177" s="283" t="str">
        <f>TEXT($G$1, "[$-ko-KR]yyyy-mm-dd(ddd) ") &amp; "오후 19:00"</f>
        <v>2021-06-10(목) 오후 19:00</v>
      </c>
      <c r="H177" s="284"/>
      <c r="I177" s="285"/>
      <c r="J177" s="283" t="str">
        <f>TEXT($G$1, "[$-ko-KR]yyyy-mm-dd(ddd) ") &amp; "오후 21:00"</f>
        <v>2021-06-10(목) 오후 21:00</v>
      </c>
      <c r="K177" s="284"/>
      <c r="L177" s="285"/>
      <c r="M177" s="283" t="str">
        <f>TEXT($G$1+1, "[$-ko-KR]yyyy-mm-dd(ddd) ") &amp; "오전 00:00"</f>
        <v>2021-06-11(금)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197" t="s">
        <v>58</v>
      </c>
      <c r="H178" s="198" t="s">
        <v>293</v>
      </c>
      <c r="I178" s="19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169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69"/>
      <c r="R179" s="269"/>
      <c r="S179" s="269"/>
    </row>
    <row r="180" spans="1:19" ht="17.25" thickBot="1">
      <c r="A180" s="162" t="s">
        <v>197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69"/>
      <c r="R180" s="269"/>
      <c r="S180" s="269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59"/>
      <c r="R181" s="259"/>
      <c r="S181" s="259"/>
    </row>
    <row r="182" spans="1:19" ht="17.25" thickBot="1">
      <c r="A182" s="162" t="s">
        <v>263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59"/>
      <c r="R182" s="259"/>
      <c r="S182" s="259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59"/>
      <c r="R183" s="259"/>
      <c r="S183" s="259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59"/>
      <c r="R184" s="259"/>
      <c r="S184" s="259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9"/>
      <c r="R185" s="259"/>
      <c r="S185" s="259"/>
    </row>
    <row r="186" spans="1:19" ht="17.25" thickBot="1">
      <c r="A186" s="162" t="s">
        <v>210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59"/>
      <c r="R186" s="259"/>
      <c r="S186" s="259"/>
    </row>
    <row r="187" spans="1:19" ht="17.25" thickBot="1">
      <c r="A187" s="162" t="s">
        <v>203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206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60"/>
      <c r="R188" s="261"/>
      <c r="S188" s="262"/>
    </row>
    <row r="189" spans="1:19">
      <c r="A189" s="161" t="s">
        <v>255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63"/>
      <c r="R189" s="264"/>
      <c r="S189" s="265"/>
    </row>
    <row r="190" spans="1:19" ht="17.25" thickBot="1">
      <c r="A190" s="162" t="s">
        <v>214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66"/>
      <c r="R190" s="267"/>
      <c r="S190" s="268"/>
    </row>
    <row r="191" spans="1:19" ht="17.25" thickBot="1">
      <c r="A191" s="162" t="s">
        <v>185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59"/>
      <c r="R191" s="259"/>
      <c r="S191" s="259"/>
    </row>
    <row r="192" spans="1:19" ht="17.25" thickBot="1">
      <c r="A192" s="162" t="s">
        <v>233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69"/>
      <c r="R192" s="269"/>
      <c r="S192" s="269"/>
    </row>
    <row r="193" spans="1:19" ht="17.25" thickBot="1">
      <c r="A193" s="163" t="s">
        <v>171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69"/>
      <c r="R193" s="269"/>
      <c r="S193" s="269"/>
    </row>
    <row r="194" spans="1:19" ht="17.25" thickBot="1">
      <c r="A194" s="162" t="s">
        <v>193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59"/>
      <c r="R194" s="259"/>
      <c r="S194" s="259"/>
    </row>
    <row r="195" spans="1:19" ht="17.25" thickBot="1">
      <c r="A195" s="162" t="s">
        <v>269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59"/>
      <c r="R195" s="259"/>
      <c r="S195" s="259"/>
    </row>
    <row r="196" spans="1:19" ht="17.25" thickBot="1">
      <c r="A196" s="162" t="s">
        <v>179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59"/>
      <c r="R196" s="259"/>
      <c r="S196" s="259"/>
    </row>
    <row r="197" spans="1:19">
      <c r="A197" s="162" t="s">
        <v>189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48"/>
      <c r="R197" s="249"/>
      <c r="S197" s="250"/>
    </row>
    <row r="198" spans="1:19" ht="17.25" thickBot="1">
      <c r="A198" s="130" t="s">
        <v>271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296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296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296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44358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00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2021-06-11(금) 오전 00:00</v>
      </c>
      <c r="C15" s="309"/>
      <c r="D15" s="283" t="str">
        <f>TEXT($G$1, "[$-ko-KR]yyyy-mm-dd(ddd) ") &amp; "오후 14:00"</f>
        <v>2021-06-11(금) 오후 14:00</v>
      </c>
      <c r="E15" s="284"/>
      <c r="F15" s="285"/>
      <c r="G15" s="283" t="str">
        <f>TEXT($G$1, "[$-ko-KR]yyyy-mm-dd(ddd) ") &amp; "오후 19:00"</f>
        <v>2021-06-11(금) 오후 19:00</v>
      </c>
      <c r="H15" s="284"/>
      <c r="I15" s="285"/>
      <c r="J15" s="283" t="str">
        <f>TEXT($G$1, "[$-ko-KR]yyyy-mm-dd(ddd) ") &amp; "오후 21:00"</f>
        <v>2021-06-11(금) 오후 21:00</v>
      </c>
      <c r="K15" s="284"/>
      <c r="L15" s="285"/>
      <c r="M15" s="283" t="str">
        <f>TEXT($G$1+1, "[$-ko-KR]yyyy-mm-dd(ddd) ") &amp; "오전 00:00"</f>
        <v>2021-06-12(토)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00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2021-06-11(금) 오전 00:00</v>
      </c>
      <c r="C42" s="311"/>
      <c r="D42" s="283" t="str">
        <f>TEXT($G$1, "[$-ko-KR]yyyy-mm-dd(ddd) ") &amp; "오후 14:00"</f>
        <v>2021-06-11(금) 오후 14:00</v>
      </c>
      <c r="E42" s="284"/>
      <c r="F42" s="285"/>
      <c r="G42" s="283" t="str">
        <f>TEXT($G$1, "[$-ko-KR]yyyy-mm-dd(ddd) ") &amp; "오후 19:00"</f>
        <v>2021-06-11(금) 오후 19:00</v>
      </c>
      <c r="H42" s="284"/>
      <c r="I42" s="285"/>
      <c r="J42" s="283" t="str">
        <f>TEXT($G$1, "[$-ko-KR]yyyy-mm-dd(ddd) ") &amp; "오후 21:00"</f>
        <v>2021-06-11(금) 오후 21:00</v>
      </c>
      <c r="K42" s="284"/>
      <c r="L42" s="285"/>
      <c r="M42" s="283" t="str">
        <f>TEXT($G$1+1, "[$-ko-KR]yyyy-mm-dd(ddd) ") &amp; "오전 00:00"</f>
        <v>2021-06-12(토)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1" t="s">
        <v>58</v>
      </c>
      <c r="H43" s="202" t="s">
        <v>293</v>
      </c>
      <c r="I43" s="20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249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69"/>
      <c r="R44" s="269"/>
      <c r="S44" s="269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69"/>
      <c r="R45" s="269"/>
      <c r="S45" s="269"/>
    </row>
    <row r="46" spans="1:19" ht="17.25" customHeight="1" thickBot="1">
      <c r="A46" s="162" t="s">
        <v>185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59"/>
      <c r="R46" s="259"/>
      <c r="S46" s="259"/>
    </row>
    <row r="47" spans="1:19" ht="17.25" customHeight="1" thickBot="1">
      <c r="A47" s="162" t="s">
        <v>263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59"/>
      <c r="R47" s="259"/>
      <c r="S47" s="259"/>
    </row>
    <row r="48" spans="1:19" ht="17.25" customHeight="1" thickBot="1">
      <c r="A48" s="163" t="s">
        <v>217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59"/>
      <c r="R48" s="259"/>
      <c r="S48" s="259"/>
    </row>
    <row r="49" spans="1:19" ht="17.25" customHeight="1" thickBot="1">
      <c r="A49" s="162" t="s">
        <v>261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59"/>
      <c r="R49" s="259"/>
      <c r="S49" s="259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59"/>
      <c r="R50" s="259"/>
      <c r="S50" s="259"/>
    </row>
    <row r="51" spans="1:19" ht="17.25" customHeight="1" thickBot="1">
      <c r="A51" s="162" t="s">
        <v>259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59"/>
      <c r="R51" s="259"/>
      <c r="S51" s="259"/>
    </row>
    <row r="52" spans="1:19" ht="17.25" customHeight="1" thickBot="1">
      <c r="A52" s="162" t="s">
        <v>215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219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60"/>
      <c r="R53" s="261"/>
      <c r="S53" s="262"/>
    </row>
    <row r="54" spans="1:19" ht="17.25" customHeight="1">
      <c r="A54" s="161" t="s">
        <v>255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63"/>
      <c r="R54" s="264"/>
      <c r="S54" s="265"/>
    </row>
    <row r="55" spans="1:19" ht="17.25" customHeight="1" thickBot="1">
      <c r="A55" s="162" t="s">
        <v>197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66"/>
      <c r="R55" s="267"/>
      <c r="S55" s="268"/>
    </row>
    <row r="56" spans="1:19" ht="17.25" customHeight="1" thickBot="1">
      <c r="A56" s="162" t="s">
        <v>212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59"/>
      <c r="R56" s="259"/>
      <c r="S56" s="259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69"/>
      <c r="R57" s="269"/>
      <c r="S57" s="269"/>
    </row>
    <row r="58" spans="1:19" ht="17.25" customHeight="1" thickBot="1">
      <c r="A58" s="163" t="s">
        <v>210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69"/>
      <c r="R58" s="269"/>
      <c r="S58" s="269"/>
    </row>
    <row r="59" spans="1:19" ht="17.25" customHeight="1" thickBot="1">
      <c r="A59" s="162" t="s">
        <v>225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59"/>
      <c r="R59" s="259"/>
      <c r="S59" s="259"/>
    </row>
    <row r="60" spans="1:19" ht="17.25" customHeight="1" thickBot="1">
      <c r="A60" s="162" t="s">
        <v>195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59"/>
      <c r="R60" s="259"/>
      <c r="S60" s="259"/>
    </row>
    <row r="61" spans="1:19" ht="17.25" customHeight="1" thickBot="1">
      <c r="A61" s="162" t="s">
        <v>233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59"/>
      <c r="R61" s="259"/>
      <c r="S61" s="259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48"/>
      <c r="R62" s="249"/>
      <c r="S62" s="250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296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296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296</v>
      </c>
      <c r="N64" s="27">
        <f>IF(COUNT(N44:N63), SUM(N44:N63) / COUNT(N44:N63), 0)</f>
        <v>-0.13806992503164922</v>
      </c>
      <c r="O64" s="28">
        <f>SUM(O44:O63)</f>
        <v>-276139.85006329842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00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2021-06-11(금) 오전 00:00</v>
      </c>
      <c r="C69" s="311"/>
      <c r="D69" s="283" t="str">
        <f>TEXT($G$1, "[$-ko-KR]yyyy-mm-dd(ddd) ") &amp; "오후 14:00"</f>
        <v>2021-06-11(금) 오후 14:00</v>
      </c>
      <c r="E69" s="284"/>
      <c r="F69" s="285"/>
      <c r="G69" s="283" t="str">
        <f>TEXT($G$1, "[$-ko-KR]yyyy-mm-dd(ddd) ") &amp; "오후 19:00"</f>
        <v>2021-06-11(금) 오후 19:00</v>
      </c>
      <c r="H69" s="284"/>
      <c r="I69" s="285"/>
      <c r="J69" s="283" t="str">
        <f>TEXT($G$1, "[$-ko-KR]yyyy-mm-dd(ddd) ") &amp; "오후 21:00"</f>
        <v>2021-06-11(금) 오후 21:00</v>
      </c>
      <c r="K69" s="284"/>
      <c r="L69" s="285"/>
      <c r="M69" s="283" t="str">
        <f>TEXT($G$1+1, "[$-ko-KR]yyyy-mm-dd(ddd) ") &amp; "오전 00:00"</f>
        <v>2021-06-12(토)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1" t="s">
        <v>58</v>
      </c>
      <c r="H70" s="202" t="s">
        <v>293</v>
      </c>
      <c r="I70" s="20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214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69"/>
      <c r="R71" s="269"/>
      <c r="S71" s="269"/>
    </row>
    <row r="72" spans="1:19" ht="17.25" thickBot="1">
      <c r="A72" s="162" t="s">
        <v>246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69"/>
      <c r="R72" s="269"/>
      <c r="S72" s="269"/>
    </row>
    <row r="73" spans="1:19" ht="17.25" thickBot="1">
      <c r="A73" s="162" t="s">
        <v>199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59"/>
      <c r="R73" s="259"/>
      <c r="S73" s="259"/>
    </row>
    <row r="74" spans="1:19" ht="17.25" thickBot="1">
      <c r="A74" s="162" t="s">
        <v>277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59"/>
      <c r="R74" s="259"/>
      <c r="S74" s="259"/>
    </row>
    <row r="75" spans="1:19" ht="17.25" thickBot="1">
      <c r="A75" s="163" t="s">
        <v>173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59"/>
      <c r="R75" s="259"/>
      <c r="S75" s="259"/>
    </row>
    <row r="76" spans="1:19" ht="17.25" thickBot="1">
      <c r="A76" s="162" t="s">
        <v>279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59"/>
      <c r="R76" s="259"/>
      <c r="S76" s="259"/>
    </row>
    <row r="77" spans="1:19" ht="17.25" thickBot="1">
      <c r="A77" s="162" t="s">
        <v>229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59"/>
      <c r="R77" s="259"/>
      <c r="S77" s="259"/>
    </row>
    <row r="78" spans="1:19" ht="17.25" thickBot="1">
      <c r="A78" s="162" t="s">
        <v>234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59"/>
      <c r="R78" s="259"/>
      <c r="S78" s="259"/>
    </row>
    <row r="79" spans="1:19" ht="17.25" thickBot="1">
      <c r="A79" s="162" t="s">
        <v>201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208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60"/>
      <c r="R80" s="261"/>
      <c r="S80" s="262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63"/>
      <c r="R81" s="264"/>
      <c r="S81" s="265"/>
    </row>
    <row r="82" spans="1:19" ht="17.25" thickBot="1">
      <c r="A82" s="162" t="s">
        <v>227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66"/>
      <c r="R82" s="267"/>
      <c r="S82" s="268"/>
    </row>
    <row r="83" spans="1:19" ht="17.25" thickBot="1">
      <c r="A83" s="162" t="s">
        <v>242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59"/>
      <c r="R83" s="259"/>
      <c r="S83" s="259"/>
    </row>
    <row r="84" spans="1:19" ht="17.25" thickBot="1">
      <c r="A84" s="162" t="s">
        <v>206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69"/>
      <c r="R84" s="269"/>
      <c r="S84" s="269"/>
    </row>
    <row r="85" spans="1:19" ht="17.25" thickBot="1">
      <c r="A85" s="163" t="s">
        <v>275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69"/>
      <c r="R85" s="269"/>
      <c r="S85" s="269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59"/>
      <c r="R86" s="259"/>
      <c r="S86" s="259"/>
    </row>
    <row r="87" spans="1:19" ht="17.25" thickBot="1">
      <c r="A87" s="162" t="s">
        <v>248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59"/>
      <c r="R87" s="259"/>
      <c r="S87" s="259"/>
    </row>
    <row r="88" spans="1:19" ht="17.25" thickBot="1">
      <c r="A88" s="162" t="s">
        <v>181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59"/>
      <c r="R88" s="259"/>
      <c r="S88" s="259"/>
    </row>
    <row r="89" spans="1:19">
      <c r="A89" s="162" t="s">
        <v>236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48"/>
      <c r="R89" s="249"/>
      <c r="S89" s="250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296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296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296</v>
      </c>
      <c r="N91" s="27">
        <f>IF(COUNT(N71:N90), SUM(N71:N90) / COUNT(N71:N90), 0)</f>
        <v>-0.15492847968106063</v>
      </c>
      <c r="O91" s="28">
        <f>SUM(O71:O90)</f>
        <v>-309856.95936212136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00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2021-06-11(금) 오전 00:00</v>
      </c>
      <c r="C96" s="311"/>
      <c r="D96" s="283" t="str">
        <f>TEXT($G$1, "[$-ko-KR]yyyy-mm-dd(ddd) ") &amp; "오후 14:00"</f>
        <v>2021-06-11(금) 오후 14:00</v>
      </c>
      <c r="E96" s="284"/>
      <c r="F96" s="285"/>
      <c r="G96" s="283" t="str">
        <f>TEXT($G$1, "[$-ko-KR]yyyy-mm-dd(ddd) ") &amp; "오후 19:00"</f>
        <v>2021-06-11(금) 오후 19:00</v>
      </c>
      <c r="H96" s="284"/>
      <c r="I96" s="285"/>
      <c r="J96" s="283" t="str">
        <f>TEXT($G$1, "[$-ko-KR]yyyy-mm-dd(ddd) ") &amp; "오후 21:00"</f>
        <v>2021-06-11(금) 오후 21:00</v>
      </c>
      <c r="K96" s="284"/>
      <c r="L96" s="285"/>
      <c r="M96" s="283" t="str">
        <f>TEXT($G$1+1, "[$-ko-KR]yyyy-mm-dd(ddd) ") &amp; "오전 00:00"</f>
        <v>2021-06-12(토)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1" t="s">
        <v>58</v>
      </c>
      <c r="H97" s="202" t="s">
        <v>293</v>
      </c>
      <c r="I97" s="20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249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69"/>
      <c r="R98" s="269"/>
      <c r="S98" s="269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69"/>
      <c r="R99" s="269"/>
      <c r="S99" s="269"/>
    </row>
    <row r="100" spans="1:19" ht="17.25" thickBot="1">
      <c r="A100" s="162" t="s">
        <v>185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59"/>
      <c r="R100" s="259"/>
      <c r="S100" s="259"/>
    </row>
    <row r="101" spans="1:19" ht="17.25" thickBot="1">
      <c r="A101" s="162" t="s">
        <v>214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59"/>
      <c r="R101" s="259"/>
      <c r="S101" s="259"/>
    </row>
    <row r="102" spans="1:19" ht="17.25" thickBot="1">
      <c r="A102" s="163" t="s">
        <v>263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59"/>
      <c r="R102" s="259"/>
      <c r="S102" s="259"/>
    </row>
    <row r="103" spans="1:19" ht="17.25" thickBot="1">
      <c r="A103" s="162" t="s">
        <v>217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59"/>
      <c r="R103" s="259"/>
      <c r="S103" s="259"/>
    </row>
    <row r="104" spans="1:19" ht="17.25" thickBot="1">
      <c r="A104" s="162" t="s">
        <v>261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59"/>
      <c r="R104" s="259"/>
      <c r="S104" s="259"/>
    </row>
    <row r="105" spans="1:19" ht="17.25" thickBot="1">
      <c r="A105" s="162" t="s">
        <v>246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59"/>
      <c r="R105" s="259"/>
      <c r="S105" s="259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259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60"/>
      <c r="R107" s="261"/>
      <c r="S107" s="262"/>
    </row>
    <row r="108" spans="1:19">
      <c r="A108" s="161" t="s">
        <v>215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63"/>
      <c r="R108" s="264"/>
      <c r="S108" s="265"/>
    </row>
    <row r="109" spans="1:19" ht="17.25" thickBot="1">
      <c r="A109" s="162" t="s">
        <v>219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66"/>
      <c r="R109" s="267"/>
      <c r="S109" s="268"/>
    </row>
    <row r="110" spans="1:19" ht="17.25" thickBot="1">
      <c r="A110" s="162" t="s">
        <v>255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59"/>
      <c r="R110" s="259"/>
      <c r="S110" s="259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69"/>
      <c r="R111" s="269"/>
      <c r="S111" s="269"/>
    </row>
    <row r="112" spans="1:19" ht="17.25" thickBot="1">
      <c r="A112" s="163" t="s">
        <v>197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69"/>
      <c r="R112" s="269"/>
      <c r="S112" s="269"/>
    </row>
    <row r="113" spans="1:19" ht="17.25" thickBot="1">
      <c r="A113" s="162" t="s">
        <v>199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59"/>
      <c r="R113" s="259"/>
      <c r="S113" s="259"/>
    </row>
    <row r="114" spans="1:19" ht="17.25" thickBot="1">
      <c r="A114" s="162" t="s">
        <v>212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59"/>
      <c r="R114" s="259"/>
      <c r="S114" s="259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59"/>
      <c r="R115" s="259"/>
      <c r="S115" s="259"/>
    </row>
    <row r="116" spans="1:19">
      <c r="A116" s="162" t="s">
        <v>277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48"/>
      <c r="R116" s="249"/>
      <c r="S116" s="250"/>
    </row>
    <row r="117" spans="1:19" ht="17.25" thickBot="1">
      <c r="A117" s="130" t="s">
        <v>161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296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296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296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00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2021-06-11(금) 오전 00:00</v>
      </c>
      <c r="C123" s="311"/>
      <c r="D123" s="283" t="str">
        <f>TEXT($G$1, "[$-ko-KR]yyyy-mm-dd(ddd) ") &amp; "오후 14:00"</f>
        <v>2021-06-11(금) 오후 14:00</v>
      </c>
      <c r="E123" s="284"/>
      <c r="F123" s="285"/>
      <c r="G123" s="283" t="str">
        <f>TEXT($G$1, "[$-ko-KR]yyyy-mm-dd(ddd) ") &amp; "오후 19:00"</f>
        <v>2021-06-11(금) 오후 19:00</v>
      </c>
      <c r="H123" s="284"/>
      <c r="I123" s="285"/>
      <c r="J123" s="283" t="str">
        <f>TEXT($G$1, "[$-ko-KR]yyyy-mm-dd(ddd) ") &amp; "오후 21:00"</f>
        <v>2021-06-11(금) 오후 21:00</v>
      </c>
      <c r="K123" s="284"/>
      <c r="L123" s="285"/>
      <c r="M123" s="283" t="str">
        <f>TEXT($G$1+1, "[$-ko-KR]yyyy-mm-dd(ddd) ") &amp; "오전 00:00"</f>
        <v>2021-06-12(토)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1" t="s">
        <v>58</v>
      </c>
      <c r="H124" s="202" t="s">
        <v>293</v>
      </c>
      <c r="I124" s="20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259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69"/>
      <c r="R125" s="269"/>
      <c r="S125" s="269"/>
    </row>
    <row r="126" spans="1:19" ht="17.25" thickBot="1">
      <c r="A126" s="162" t="s">
        <v>215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69"/>
      <c r="R126" s="269"/>
      <c r="S126" s="269"/>
    </row>
    <row r="127" spans="1:19" ht="17.25" thickBot="1">
      <c r="A127" s="162" t="s">
        <v>219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59"/>
      <c r="R127" s="259"/>
      <c r="S127" s="259"/>
    </row>
    <row r="128" spans="1:19" ht="17.25" thickBot="1">
      <c r="A128" s="162" t="s">
        <v>255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59"/>
      <c r="R128" s="259"/>
      <c r="S128" s="259"/>
    </row>
    <row r="129" spans="1:19" ht="17.25" thickBot="1">
      <c r="A129" s="163" t="s">
        <v>197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59"/>
      <c r="R129" s="259"/>
      <c r="S129" s="259"/>
    </row>
    <row r="130" spans="1:19" ht="17.25" thickBot="1">
      <c r="A130" s="162" t="s">
        <v>212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59"/>
      <c r="R130" s="259"/>
      <c r="S130" s="259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59"/>
      <c r="R131" s="259"/>
      <c r="S131" s="259"/>
    </row>
    <row r="132" spans="1:19" ht="17.25" thickBot="1">
      <c r="A132" s="162" t="s">
        <v>210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59"/>
      <c r="R132" s="259"/>
      <c r="S132" s="259"/>
    </row>
    <row r="133" spans="1:19" ht="17.25" thickBot="1">
      <c r="A133" s="162" t="s">
        <v>225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195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60"/>
      <c r="R134" s="261"/>
      <c r="S134" s="262"/>
    </row>
    <row r="135" spans="1:19">
      <c r="A135" s="161" t="s">
        <v>233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63"/>
      <c r="R135" s="264"/>
      <c r="S135" s="265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66"/>
      <c r="R136" s="267"/>
      <c r="S136" s="268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59"/>
      <c r="R137" s="259"/>
      <c r="S137" s="259"/>
    </row>
    <row r="138" spans="1:19" ht="17.25" thickBot="1">
      <c r="A138" s="162" t="s">
        <v>171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69"/>
      <c r="R138" s="269"/>
      <c r="S138" s="269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69"/>
      <c r="R139" s="269"/>
      <c r="S139" s="269"/>
    </row>
    <row r="140" spans="1:19" ht="17.25" thickBot="1">
      <c r="A140" s="162" t="s">
        <v>167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59"/>
      <c r="R140" s="259"/>
      <c r="S140" s="259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59"/>
      <c r="R141" s="259"/>
      <c r="S141" s="259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59"/>
      <c r="R142" s="259"/>
      <c r="S142" s="259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48"/>
      <c r="R143" s="249"/>
      <c r="S143" s="250"/>
    </row>
    <row r="144" spans="1:19" ht="17.25" thickBot="1">
      <c r="A144" s="130" t="s">
        <v>273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296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296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296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00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2021-06-11(금) 오전 00:00</v>
      </c>
      <c r="C150" s="311"/>
      <c r="D150" s="283" t="str">
        <f>TEXT($G$1, "[$-ko-KR]yyyy-mm-dd(ddd) ") &amp; "오후 14:00"</f>
        <v>2021-06-11(금) 오후 14:00</v>
      </c>
      <c r="E150" s="284"/>
      <c r="F150" s="285"/>
      <c r="G150" s="283" t="str">
        <f>TEXT($G$1, "[$-ko-KR]yyyy-mm-dd(ddd) ") &amp; "오후 19:00"</f>
        <v>2021-06-11(금) 오후 19:00</v>
      </c>
      <c r="H150" s="284"/>
      <c r="I150" s="285"/>
      <c r="J150" s="283" t="str">
        <f>TEXT($G$1, "[$-ko-KR]yyyy-mm-dd(ddd) ") &amp; "오후 21:00"</f>
        <v>2021-06-11(금) 오후 21:00</v>
      </c>
      <c r="K150" s="284"/>
      <c r="L150" s="285"/>
      <c r="M150" s="283" t="str">
        <f>TEXT($G$1+1, "[$-ko-KR]yyyy-mm-dd(ddd) ") &amp; "오전 00:00"</f>
        <v>2021-06-12(토)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1" t="s">
        <v>58</v>
      </c>
      <c r="H151" s="202" t="s">
        <v>293</v>
      </c>
      <c r="I151" s="20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69"/>
      <c r="R152" s="269"/>
      <c r="S152" s="269"/>
    </row>
    <row r="153" spans="1:19" ht="17.25" thickBot="1">
      <c r="A153" s="162" t="s">
        <v>231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69"/>
      <c r="R153" s="269"/>
      <c r="S153" s="269"/>
    </row>
    <row r="154" spans="1:19" ht="17.25" thickBot="1">
      <c r="A154" s="162" t="s">
        <v>223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59"/>
      <c r="R154" s="259"/>
      <c r="S154" s="259"/>
    </row>
    <row r="155" spans="1:19" ht="17.25" thickBot="1">
      <c r="A155" s="162" t="s">
        <v>251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59"/>
      <c r="R155" s="259"/>
      <c r="S155" s="259"/>
    </row>
    <row r="156" spans="1:19" ht="17.25" thickBot="1">
      <c r="A156" s="163" t="s">
        <v>265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59"/>
      <c r="R156" s="259"/>
      <c r="S156" s="259"/>
    </row>
    <row r="157" spans="1:19" ht="17.25" thickBot="1">
      <c r="A157" s="162" t="s">
        <v>253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59"/>
      <c r="R157" s="259"/>
      <c r="S157" s="259"/>
    </row>
    <row r="158" spans="1:19" ht="17.25" thickBot="1">
      <c r="A158" s="162" t="s">
        <v>257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59"/>
      <c r="R158" s="259"/>
      <c r="S158" s="259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59"/>
      <c r="R159" s="259"/>
      <c r="S159" s="259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60"/>
      <c r="R161" s="261"/>
      <c r="S161" s="262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63"/>
      <c r="R162" s="264"/>
      <c r="S162" s="265"/>
    </row>
    <row r="163" spans="1:19" ht="17.25" thickBot="1">
      <c r="A163" s="162" t="s">
        <v>291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66"/>
      <c r="R163" s="267"/>
      <c r="S163" s="268"/>
    </row>
    <row r="164" spans="1:19" ht="17.25" thickBot="1">
      <c r="A164" s="162" t="s">
        <v>169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59"/>
      <c r="R164" s="259"/>
      <c r="S164" s="259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69"/>
      <c r="R165" s="269"/>
      <c r="S165" s="269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69"/>
      <c r="R166" s="269"/>
      <c r="S166" s="269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59"/>
      <c r="R167" s="259"/>
      <c r="S167" s="259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59"/>
      <c r="R168" s="259"/>
      <c r="S168" s="259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59"/>
      <c r="R169" s="259"/>
      <c r="S169" s="259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48"/>
      <c r="R170" s="249"/>
      <c r="S170" s="250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296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296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296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00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2021-06-11(금) 오전 00:00</v>
      </c>
      <c r="C177" s="311"/>
      <c r="D177" s="283" t="str">
        <f>TEXT($G$1, "[$-ko-KR]yyyy-mm-dd(ddd) ") &amp; "오후 14:00"</f>
        <v>2021-06-11(금) 오후 14:00</v>
      </c>
      <c r="E177" s="284"/>
      <c r="F177" s="285"/>
      <c r="G177" s="283" t="str">
        <f>TEXT($G$1, "[$-ko-KR]yyyy-mm-dd(ddd) ") &amp; "오후 19:00"</f>
        <v>2021-06-11(금) 오후 19:00</v>
      </c>
      <c r="H177" s="284"/>
      <c r="I177" s="285"/>
      <c r="J177" s="283" t="str">
        <f>TEXT($G$1, "[$-ko-KR]yyyy-mm-dd(ddd) ") &amp; "오후 21:00"</f>
        <v>2021-06-11(금) 오후 21:00</v>
      </c>
      <c r="K177" s="284"/>
      <c r="L177" s="285"/>
      <c r="M177" s="283" t="str">
        <f>TEXT($G$1+1, "[$-ko-KR]yyyy-mm-dd(ddd) ") &amp; "오전 00:00"</f>
        <v>2021-06-12(토)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1" t="s">
        <v>58</v>
      </c>
      <c r="H178" s="202" t="s">
        <v>293</v>
      </c>
      <c r="I178" s="20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69"/>
      <c r="R179" s="269"/>
      <c r="S179" s="269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69"/>
      <c r="R180" s="269"/>
      <c r="S180" s="269"/>
    </row>
    <row r="181" spans="1:19" ht="17.25" thickBot="1">
      <c r="A181" s="162" t="s">
        <v>177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59"/>
      <c r="R181" s="259"/>
      <c r="S181" s="259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59"/>
      <c r="R182" s="259"/>
      <c r="S182" s="259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59"/>
      <c r="R183" s="259"/>
      <c r="S183" s="259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59"/>
      <c r="R184" s="259"/>
      <c r="S184" s="259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59"/>
      <c r="R185" s="259"/>
      <c r="S185" s="259"/>
    </row>
    <row r="186" spans="1:19" ht="17.25" thickBot="1">
      <c r="A186" s="162" t="s">
        <v>244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59"/>
      <c r="R186" s="259"/>
      <c r="S186" s="259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60"/>
      <c r="R188" s="261"/>
      <c r="S188" s="262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63"/>
      <c r="R189" s="264"/>
      <c r="S189" s="265"/>
    </row>
    <row r="190" spans="1:19" ht="17.25" thickBot="1">
      <c r="A190" s="162" t="s">
        <v>191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66"/>
      <c r="R190" s="267"/>
      <c r="S190" s="268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59"/>
      <c r="R191" s="259"/>
      <c r="S191" s="259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69"/>
      <c r="R192" s="269"/>
      <c r="S192" s="269"/>
    </row>
    <row r="193" spans="1:19" ht="17.25" thickBot="1">
      <c r="A193" s="163" t="s">
        <v>271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69"/>
      <c r="R193" s="269"/>
      <c r="S193" s="269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59"/>
      <c r="R194" s="259"/>
      <c r="S194" s="259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59"/>
      <c r="R195" s="259"/>
      <c r="S195" s="259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59"/>
      <c r="R196" s="259"/>
      <c r="S196" s="259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48"/>
      <c r="R197" s="249"/>
      <c r="S197" s="250"/>
    </row>
    <row r="198" spans="1:19" ht="17.25" thickBot="1">
      <c r="A198" s="130" t="s">
        <v>189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296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296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296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44359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04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2021-06-12(토) 오전 00:00</v>
      </c>
      <c r="C15" s="309"/>
      <c r="D15" s="283" t="str">
        <f>TEXT($G$1, "[$-ko-KR]yyyy-mm-dd(ddd) ") &amp; "오후 14:00"</f>
        <v>2021-06-12(토) 오후 14:00</v>
      </c>
      <c r="E15" s="284"/>
      <c r="F15" s="285"/>
      <c r="G15" s="283" t="str">
        <f>TEXT($G$1, "[$-ko-KR]yyyy-mm-dd(ddd) ") &amp; "오후 19:00"</f>
        <v>2021-06-12(토) 오후 19:00</v>
      </c>
      <c r="H15" s="284"/>
      <c r="I15" s="285"/>
      <c r="J15" s="283" t="str">
        <f>TEXT($G$1, "[$-ko-KR]yyyy-mm-dd(ddd) ") &amp; "오후 21:00"</f>
        <v>2021-06-12(토) 오후 21:00</v>
      </c>
      <c r="K15" s="284"/>
      <c r="L15" s="285"/>
      <c r="M15" s="283" t="str">
        <f>TEXT($G$1+1, "[$-ko-KR]yyyy-mm-dd(ddd) ") &amp; "오전 00:00"</f>
        <v>2021-06-13(일)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04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2021-06-12(토) 오전 00:00</v>
      </c>
      <c r="C42" s="311"/>
      <c r="D42" s="283" t="str">
        <f>TEXT($G$1, "[$-ko-KR]yyyy-mm-dd(ddd) ") &amp; "오후 14:00"</f>
        <v>2021-06-12(토) 오후 14:00</v>
      </c>
      <c r="E42" s="284"/>
      <c r="F42" s="285"/>
      <c r="G42" s="283" t="str">
        <f>TEXT($G$1, "[$-ko-KR]yyyy-mm-dd(ddd) ") &amp; "오후 19:00"</f>
        <v>2021-06-12(토) 오후 19:00</v>
      </c>
      <c r="H42" s="284"/>
      <c r="I42" s="285"/>
      <c r="J42" s="283" t="str">
        <f>TEXT($G$1, "[$-ko-KR]yyyy-mm-dd(ddd) ") &amp; "오후 21:00"</f>
        <v>2021-06-12(토) 오후 21:00</v>
      </c>
      <c r="K42" s="284"/>
      <c r="L42" s="285"/>
      <c r="M42" s="283" t="str">
        <f>TEXT($G$1+1, "[$-ko-KR]yyyy-mm-dd(ddd) ") &amp; "오전 00:00"</f>
        <v>2021-06-13(일)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5" t="s">
        <v>58</v>
      </c>
      <c r="H43" s="206" t="s">
        <v>293</v>
      </c>
      <c r="I43" s="20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261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69"/>
      <c r="R44" s="269"/>
      <c r="S44" s="269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69"/>
      <c r="R45" s="269"/>
      <c r="S45" s="269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59"/>
      <c r="R46" s="259"/>
      <c r="S46" s="259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59"/>
      <c r="R47" s="259"/>
      <c r="S47" s="259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59"/>
      <c r="R48" s="259"/>
      <c r="S48" s="259"/>
    </row>
    <row r="49" spans="1:19" ht="17.25" customHeight="1" thickBot="1">
      <c r="A49" s="162" t="s">
        <v>273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59"/>
      <c r="R49" s="259"/>
      <c r="S49" s="259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59"/>
      <c r="R50" s="259"/>
      <c r="S50" s="259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59"/>
      <c r="R51" s="259"/>
      <c r="S51" s="259"/>
    </row>
    <row r="52" spans="1:19" ht="17.25" customHeight="1" thickBot="1">
      <c r="A52" s="162" t="s">
        <v>259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167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60"/>
      <c r="R53" s="261"/>
      <c r="S53" s="262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63"/>
      <c r="R54" s="264"/>
      <c r="S54" s="265"/>
    </row>
    <row r="55" spans="1:19" ht="17.25" customHeight="1" thickBot="1">
      <c r="A55" s="162" t="s">
        <v>217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66"/>
      <c r="R55" s="267"/>
      <c r="S55" s="268"/>
    </row>
    <row r="56" spans="1:19" ht="17.25" customHeight="1" thickBot="1">
      <c r="A56" s="162" t="s">
        <v>255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59"/>
      <c r="R56" s="259"/>
      <c r="S56" s="259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69"/>
      <c r="R57" s="269"/>
      <c r="S57" s="269"/>
    </row>
    <row r="58" spans="1:19" ht="17.25" customHeight="1" thickBot="1">
      <c r="A58" s="163" t="s">
        <v>195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69"/>
      <c r="R58" s="269"/>
      <c r="S58" s="269"/>
    </row>
    <row r="59" spans="1:19" ht="17.25" customHeight="1" thickBot="1">
      <c r="A59" s="162" t="s">
        <v>210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59"/>
      <c r="R59" s="259"/>
      <c r="S59" s="259"/>
    </row>
    <row r="60" spans="1:19" ht="17.25" customHeight="1" thickBot="1">
      <c r="A60" s="162" t="s">
        <v>225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59"/>
      <c r="R60" s="259"/>
      <c r="S60" s="259"/>
    </row>
    <row r="61" spans="1:19" ht="17.25" customHeight="1" thickBot="1">
      <c r="A61" s="162" t="s">
        <v>185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59"/>
      <c r="R61" s="259"/>
      <c r="S61" s="259"/>
    </row>
    <row r="62" spans="1:19" ht="17.25" customHeight="1">
      <c r="A62" s="162" t="s">
        <v>197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48"/>
      <c r="R62" s="249"/>
      <c r="S62" s="250"/>
    </row>
    <row r="63" spans="1:19" ht="17.25" customHeight="1" thickBot="1">
      <c r="A63" s="130" t="s">
        <v>212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296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296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296</v>
      </c>
      <c r="N64" s="27">
        <f>IF(COUNT(N44:N63), SUM(N44:N63) / COUNT(N44:N63), 0)</f>
        <v>-0.10913330710605953</v>
      </c>
      <c r="O64" s="28">
        <f>SUM(O44:O63)</f>
        <v>-218266.61421211908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04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2021-06-12(토) 오전 00:00</v>
      </c>
      <c r="C69" s="311"/>
      <c r="D69" s="283" t="str">
        <f>TEXT($G$1, "[$-ko-KR]yyyy-mm-dd(ddd) ") &amp; "오후 14:00"</f>
        <v>2021-06-12(토) 오후 14:00</v>
      </c>
      <c r="E69" s="284"/>
      <c r="F69" s="285"/>
      <c r="G69" s="283" t="str">
        <f>TEXT($G$1, "[$-ko-KR]yyyy-mm-dd(ddd) ") &amp; "오후 19:00"</f>
        <v>2021-06-12(토) 오후 19:00</v>
      </c>
      <c r="H69" s="284"/>
      <c r="I69" s="285"/>
      <c r="J69" s="283" t="str">
        <f>TEXT($G$1, "[$-ko-KR]yyyy-mm-dd(ddd) ") &amp; "오후 21:00"</f>
        <v>2021-06-12(토) 오후 21:00</v>
      </c>
      <c r="K69" s="284"/>
      <c r="L69" s="285"/>
      <c r="M69" s="283" t="str">
        <f>TEXT($G$1+1, "[$-ko-KR]yyyy-mm-dd(ddd) ") &amp; "오전 00:00"</f>
        <v>2021-06-13(일)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5" t="s">
        <v>58</v>
      </c>
      <c r="H70" s="206" t="s">
        <v>293</v>
      </c>
      <c r="I70" s="20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69"/>
      <c r="R71" s="269"/>
      <c r="S71" s="269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69"/>
      <c r="R72" s="269"/>
      <c r="S72" s="269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59"/>
      <c r="R73" s="259"/>
      <c r="S73" s="259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59"/>
      <c r="R74" s="259"/>
      <c r="S74" s="259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59"/>
      <c r="R75" s="259"/>
      <c r="S75" s="259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59"/>
      <c r="R76" s="259"/>
      <c r="S76" s="259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59"/>
      <c r="R77" s="259"/>
      <c r="S77" s="259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59"/>
      <c r="R78" s="259"/>
      <c r="S78" s="259"/>
    </row>
    <row r="79" spans="1:19" ht="17.25" thickBot="1">
      <c r="A79" s="162" t="s">
        <v>251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60"/>
      <c r="R80" s="261"/>
      <c r="S80" s="262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63"/>
      <c r="R81" s="264"/>
      <c r="S81" s="265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66"/>
      <c r="R82" s="267"/>
      <c r="S82" s="268"/>
    </row>
    <row r="83" spans="1:19" ht="17.25" thickBot="1">
      <c r="A83" s="162" t="s">
        <v>291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59"/>
      <c r="R83" s="259"/>
      <c r="S83" s="259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69"/>
      <c r="R84" s="269"/>
      <c r="S84" s="269"/>
    </row>
    <row r="85" spans="1:19" ht="17.25" thickBot="1">
      <c r="A85" s="163" t="s">
        <v>265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69"/>
      <c r="R85" s="269"/>
      <c r="S85" s="269"/>
    </row>
    <row r="86" spans="1:19" ht="17.25" thickBot="1">
      <c r="A86" s="162" t="s">
        <v>169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59"/>
      <c r="R86" s="259"/>
      <c r="S86" s="259"/>
    </row>
    <row r="87" spans="1:19" ht="17.25" thickBot="1">
      <c r="A87" s="162" t="s">
        <v>181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59"/>
      <c r="R87" s="259"/>
      <c r="S87" s="259"/>
    </row>
    <row r="88" spans="1:19" ht="17.25" thickBot="1">
      <c r="A88" s="162" t="s">
        <v>257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59"/>
      <c r="R88" s="259"/>
      <c r="S88" s="259"/>
    </row>
    <row r="89" spans="1:19">
      <c r="A89" s="162" t="s">
        <v>227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48"/>
      <c r="R89" s="249"/>
      <c r="S89" s="250"/>
    </row>
    <row r="90" spans="1:19" ht="17.25" thickBot="1">
      <c r="A90" s="130" t="s">
        <v>253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296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296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296</v>
      </c>
      <c r="N91" s="27">
        <f>IF(COUNT(N71:N90), SUM(N71:N90) / COUNT(N71:N90), 0)</f>
        <v>-9.1172786264253777E-2</v>
      </c>
      <c r="O91" s="28">
        <f>SUM(O71:O90)</f>
        <v>-182345.57252850762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04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2021-06-12(토) 오전 00:00</v>
      </c>
      <c r="C96" s="311"/>
      <c r="D96" s="283" t="str">
        <f>TEXT($G$1, "[$-ko-KR]yyyy-mm-dd(ddd) ") &amp; "오후 14:00"</f>
        <v>2021-06-12(토) 오후 14:00</v>
      </c>
      <c r="E96" s="284"/>
      <c r="F96" s="285"/>
      <c r="G96" s="283" t="str">
        <f>TEXT($G$1, "[$-ko-KR]yyyy-mm-dd(ddd) ") &amp; "오후 19:00"</f>
        <v>2021-06-12(토) 오후 19:00</v>
      </c>
      <c r="H96" s="284"/>
      <c r="I96" s="285"/>
      <c r="J96" s="283" t="str">
        <f>TEXT($G$1, "[$-ko-KR]yyyy-mm-dd(ddd) ") &amp; "오후 21:00"</f>
        <v>2021-06-12(토) 오후 21:00</v>
      </c>
      <c r="K96" s="284"/>
      <c r="L96" s="285"/>
      <c r="M96" s="283" t="str">
        <f>TEXT($G$1+1, "[$-ko-KR]yyyy-mm-dd(ddd) ") &amp; "오전 00:00"</f>
        <v>2021-06-13(일)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5" t="s">
        <v>58</v>
      </c>
      <c r="H97" s="206" t="s">
        <v>293</v>
      </c>
      <c r="I97" s="20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261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69"/>
      <c r="R98" s="269"/>
      <c r="S98" s="269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69"/>
      <c r="R99" s="269"/>
      <c r="S99" s="269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59"/>
      <c r="R100" s="259"/>
      <c r="S100" s="259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59"/>
      <c r="R101" s="259"/>
      <c r="S101" s="259"/>
    </row>
    <row r="102" spans="1:19" ht="17.25" thickBot="1">
      <c r="A102" s="163" t="s">
        <v>205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59"/>
      <c r="R102" s="259"/>
      <c r="S102" s="259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59"/>
      <c r="R103" s="259"/>
      <c r="S103" s="259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59"/>
      <c r="R104" s="259"/>
      <c r="S104" s="259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59"/>
      <c r="R105" s="259"/>
      <c r="S105" s="259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60"/>
      <c r="R107" s="261"/>
      <c r="S107" s="262"/>
    </row>
    <row r="108" spans="1:19">
      <c r="A108" s="161" t="s">
        <v>163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63"/>
      <c r="R108" s="264"/>
      <c r="S108" s="265"/>
    </row>
    <row r="109" spans="1:19" ht="17.25" thickBot="1">
      <c r="A109" s="162" t="s">
        <v>165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66"/>
      <c r="R109" s="267"/>
      <c r="S109" s="268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59"/>
      <c r="R110" s="259"/>
      <c r="S110" s="259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69"/>
      <c r="R111" s="269"/>
      <c r="S111" s="269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69"/>
      <c r="R112" s="269"/>
      <c r="S112" s="269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59"/>
      <c r="R113" s="259"/>
      <c r="S113" s="259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59"/>
      <c r="R114" s="259"/>
      <c r="S114" s="259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59"/>
      <c r="R115" s="259"/>
      <c r="S115" s="259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48"/>
      <c r="R116" s="249"/>
      <c r="S116" s="250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296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296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296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04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2021-06-12(토) 오전 00:00</v>
      </c>
      <c r="C123" s="311"/>
      <c r="D123" s="283" t="str">
        <f>TEXT($G$1, "[$-ko-KR]yyyy-mm-dd(ddd) ") &amp; "오후 14:00"</f>
        <v>2021-06-12(토) 오후 14:00</v>
      </c>
      <c r="E123" s="284"/>
      <c r="F123" s="285"/>
      <c r="G123" s="283" t="str">
        <f>TEXT($G$1, "[$-ko-KR]yyyy-mm-dd(ddd) ") &amp; "오후 19:00"</f>
        <v>2021-06-12(토) 오후 19:00</v>
      </c>
      <c r="H123" s="284"/>
      <c r="I123" s="285"/>
      <c r="J123" s="283" t="str">
        <f>TEXT($G$1, "[$-ko-KR]yyyy-mm-dd(ddd) ") &amp; "오후 21:00"</f>
        <v>2021-06-12(토) 오후 21:00</v>
      </c>
      <c r="K123" s="284"/>
      <c r="L123" s="285"/>
      <c r="M123" s="283" t="str">
        <f>TEXT($G$1+1, "[$-ko-KR]yyyy-mm-dd(ddd) ") &amp; "오전 00:00"</f>
        <v>2021-06-13(일)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5" t="s">
        <v>58</v>
      </c>
      <c r="H124" s="206" t="s">
        <v>293</v>
      </c>
      <c r="I124" s="20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167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69"/>
      <c r="R125" s="269"/>
      <c r="S125" s="269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69"/>
      <c r="R126" s="269"/>
      <c r="S126" s="269"/>
    </row>
    <row r="127" spans="1:19" ht="17.25" thickBot="1">
      <c r="A127" s="162" t="s">
        <v>217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59"/>
      <c r="R127" s="259"/>
      <c r="S127" s="259"/>
    </row>
    <row r="128" spans="1:19" ht="17.25" thickBot="1">
      <c r="A128" s="162" t="s">
        <v>255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59"/>
      <c r="R128" s="259"/>
      <c r="S128" s="259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59"/>
      <c r="R129" s="259"/>
      <c r="S129" s="259"/>
    </row>
    <row r="130" spans="1:19" ht="17.25" thickBot="1">
      <c r="A130" s="162" t="s">
        <v>195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59"/>
      <c r="R130" s="259"/>
      <c r="S130" s="259"/>
    </row>
    <row r="131" spans="1:19" ht="17.25" thickBot="1">
      <c r="A131" s="162" t="s">
        <v>210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59"/>
      <c r="R131" s="259"/>
      <c r="S131" s="259"/>
    </row>
    <row r="132" spans="1:19" ht="17.25" thickBot="1">
      <c r="A132" s="162" t="s">
        <v>225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59"/>
      <c r="R132" s="259"/>
      <c r="S132" s="259"/>
    </row>
    <row r="133" spans="1:19" ht="17.25" thickBot="1">
      <c r="A133" s="162" t="s">
        <v>185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197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60"/>
      <c r="R134" s="261"/>
      <c r="S134" s="262"/>
    </row>
    <row r="135" spans="1:19">
      <c r="A135" s="161" t="s">
        <v>212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63"/>
      <c r="R135" s="264"/>
      <c r="S135" s="265"/>
    </row>
    <row r="136" spans="1:19" ht="17.25" thickBot="1">
      <c r="A136" s="162" t="s">
        <v>219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66"/>
      <c r="R136" s="267"/>
      <c r="S136" s="268"/>
    </row>
    <row r="137" spans="1:19" ht="17.25" thickBot="1">
      <c r="A137" s="162" t="s">
        <v>263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59"/>
      <c r="R137" s="259"/>
      <c r="S137" s="259"/>
    </row>
    <row r="138" spans="1:19" ht="17.25" thickBot="1">
      <c r="A138" s="162" t="s">
        <v>277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69"/>
      <c r="R138" s="269"/>
      <c r="S138" s="269"/>
    </row>
    <row r="139" spans="1:19" ht="17.25" thickBot="1">
      <c r="A139" s="163" t="s">
        <v>246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69"/>
      <c r="R139" s="269"/>
      <c r="S139" s="269"/>
    </row>
    <row r="140" spans="1:19" ht="17.25" thickBot="1">
      <c r="A140" s="162" t="s">
        <v>233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59"/>
      <c r="R140" s="259"/>
      <c r="S140" s="259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59"/>
      <c r="R141" s="259"/>
      <c r="S141" s="259"/>
    </row>
    <row r="142" spans="1:19" ht="17.25" thickBot="1">
      <c r="A142" s="162" t="s">
        <v>215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59"/>
      <c r="R142" s="259"/>
      <c r="S142" s="259"/>
    </row>
    <row r="143" spans="1:19">
      <c r="A143" s="162" t="s">
        <v>171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48"/>
      <c r="R143" s="249"/>
      <c r="S143" s="250"/>
    </row>
    <row r="144" spans="1:19" ht="17.25" thickBot="1">
      <c r="A144" s="130" t="s">
        <v>249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296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296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296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04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2021-06-12(토) 오전 00:00</v>
      </c>
      <c r="C150" s="311"/>
      <c r="D150" s="283" t="str">
        <f>TEXT($G$1, "[$-ko-KR]yyyy-mm-dd(ddd) ") &amp; "오후 14:00"</f>
        <v>2021-06-12(토) 오후 14:00</v>
      </c>
      <c r="E150" s="284"/>
      <c r="F150" s="285"/>
      <c r="G150" s="283" t="str">
        <f>TEXT($G$1, "[$-ko-KR]yyyy-mm-dd(ddd) ") &amp; "오후 19:00"</f>
        <v>2021-06-12(토) 오후 19:00</v>
      </c>
      <c r="H150" s="284"/>
      <c r="I150" s="285"/>
      <c r="J150" s="283" t="str">
        <f>TEXT($G$1, "[$-ko-KR]yyyy-mm-dd(ddd) ") &amp; "오후 21:00"</f>
        <v>2021-06-12(토) 오후 21:00</v>
      </c>
      <c r="K150" s="284"/>
      <c r="L150" s="285"/>
      <c r="M150" s="283" t="str">
        <f>TEXT($G$1+1, "[$-ko-KR]yyyy-mm-dd(ddd) ") &amp; "오전 00:00"</f>
        <v>2021-06-13(일)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5" t="s">
        <v>58</v>
      </c>
      <c r="H151" s="206" t="s">
        <v>293</v>
      </c>
      <c r="I151" s="20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253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9"/>
      <c r="R152" s="269"/>
      <c r="S152" s="269"/>
    </row>
    <row r="153" spans="1:19" ht="17.25" thickBot="1">
      <c r="A153" s="162" t="s">
        <v>275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69"/>
      <c r="R153" s="269"/>
      <c r="S153" s="269"/>
    </row>
    <row r="154" spans="1:19" ht="17.25" thickBot="1">
      <c r="A154" s="162" t="s">
        <v>201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59"/>
      <c r="R154" s="259"/>
      <c r="S154" s="259"/>
    </row>
    <row r="155" spans="1:19" ht="17.25" thickBot="1">
      <c r="A155" s="162" t="s">
        <v>279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59"/>
      <c r="R155" s="259"/>
      <c r="S155" s="259"/>
    </row>
    <row r="156" spans="1:19" ht="17.25" thickBot="1">
      <c r="A156" s="163" t="s">
        <v>229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59"/>
      <c r="R156" s="259"/>
      <c r="S156" s="259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59"/>
      <c r="R157" s="259"/>
      <c r="S157" s="259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59"/>
      <c r="R158" s="259"/>
      <c r="S158" s="259"/>
    </row>
    <row r="159" spans="1:19" ht="17.25" thickBot="1">
      <c r="A159" s="162" t="s">
        <v>214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59"/>
      <c r="R159" s="259"/>
      <c r="S159" s="259"/>
    </row>
    <row r="160" spans="1:19" ht="17.25" thickBot="1">
      <c r="A160" s="162" t="s">
        <v>223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236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60"/>
      <c r="R161" s="261"/>
      <c r="S161" s="262"/>
    </row>
    <row r="162" spans="1:19">
      <c r="A162" s="161" t="s">
        <v>199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63"/>
      <c r="R162" s="264"/>
      <c r="S162" s="265"/>
    </row>
    <row r="163" spans="1:19" ht="17.25" thickBot="1">
      <c r="A163" s="162" t="s">
        <v>242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66"/>
      <c r="R163" s="267"/>
      <c r="S163" s="268"/>
    </row>
    <row r="164" spans="1:19" ht="17.25" thickBot="1">
      <c r="A164" s="162" t="s">
        <v>208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59"/>
      <c r="R164" s="259"/>
      <c r="S164" s="259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69"/>
      <c r="R165" s="269"/>
      <c r="S165" s="269"/>
    </row>
    <row r="166" spans="1:19" ht="17.25" thickBot="1">
      <c r="A166" s="163" t="s">
        <v>173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69"/>
      <c r="R166" s="269"/>
      <c r="S166" s="269"/>
    </row>
    <row r="167" spans="1:19" ht="17.25" thickBot="1">
      <c r="A167" s="162" t="s">
        <v>234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59"/>
      <c r="R167" s="259"/>
      <c r="S167" s="259"/>
    </row>
    <row r="168" spans="1:19" ht="17.25" thickBot="1">
      <c r="A168" s="162" t="s">
        <v>161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59"/>
      <c r="R168" s="259"/>
      <c r="S168" s="259"/>
    </row>
    <row r="169" spans="1:19" ht="17.25" thickBot="1">
      <c r="A169" s="162" t="s">
        <v>231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59"/>
      <c r="R169" s="259"/>
      <c r="S169" s="259"/>
    </row>
    <row r="170" spans="1:19">
      <c r="A170" s="162" t="s">
        <v>206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48"/>
      <c r="R170" s="249"/>
      <c r="S170" s="250"/>
    </row>
    <row r="171" spans="1:19" ht="17.25" thickBot="1">
      <c r="A171" s="130" t="s">
        <v>248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296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296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296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04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2021-06-12(토) 오전 00:00</v>
      </c>
      <c r="C177" s="311"/>
      <c r="D177" s="283" t="str">
        <f>TEXT($G$1, "[$-ko-KR]yyyy-mm-dd(ddd) ") &amp; "오후 14:00"</f>
        <v>2021-06-12(토) 오후 14:00</v>
      </c>
      <c r="E177" s="284"/>
      <c r="F177" s="285"/>
      <c r="G177" s="283" t="str">
        <f>TEXT($G$1, "[$-ko-KR]yyyy-mm-dd(ddd) ") &amp; "오후 19:00"</f>
        <v>2021-06-12(토) 오후 19:00</v>
      </c>
      <c r="H177" s="284"/>
      <c r="I177" s="285"/>
      <c r="J177" s="283" t="str">
        <f>TEXT($G$1, "[$-ko-KR]yyyy-mm-dd(ddd) ") &amp; "오후 21:00"</f>
        <v>2021-06-12(토) 오후 21:00</v>
      </c>
      <c r="K177" s="284"/>
      <c r="L177" s="285"/>
      <c r="M177" s="283" t="str">
        <f>TEXT($G$1+1, "[$-ko-KR]yyyy-mm-dd(ddd) ") &amp; "오전 00:00"</f>
        <v>2021-06-13(일)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5" t="s">
        <v>58</v>
      </c>
      <c r="H178" s="206" t="s">
        <v>293</v>
      </c>
      <c r="I178" s="20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219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69"/>
      <c r="R179" s="269"/>
      <c r="S179" s="269"/>
    </row>
    <row r="180" spans="1:19" ht="17.25" thickBot="1">
      <c r="A180" s="162" t="s">
        <v>242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69"/>
      <c r="R180" s="269"/>
      <c r="S180" s="269"/>
    </row>
    <row r="181" spans="1:19" ht="17.25" thickBot="1">
      <c r="A181" s="162" t="s">
        <v>189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59"/>
      <c r="R181" s="259"/>
      <c r="S181" s="259"/>
    </row>
    <row r="182" spans="1:19" ht="17.25" thickBot="1">
      <c r="A182" s="162" t="s">
        <v>208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59"/>
      <c r="R182" s="259"/>
      <c r="S182" s="259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59"/>
      <c r="R183" s="259"/>
      <c r="S183" s="259"/>
    </row>
    <row r="184" spans="1:19" ht="17.25" thickBot="1">
      <c r="A184" s="162" t="s">
        <v>244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59"/>
      <c r="R184" s="259"/>
      <c r="S184" s="259"/>
    </row>
    <row r="185" spans="1:19" ht="17.25" thickBot="1">
      <c r="A185" s="162" t="s">
        <v>173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59"/>
      <c r="R185" s="259"/>
      <c r="S185" s="259"/>
    </row>
    <row r="186" spans="1:19" ht="17.25" thickBot="1">
      <c r="A186" s="162" t="s">
        <v>263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59"/>
      <c r="R186" s="259"/>
      <c r="S186" s="259"/>
    </row>
    <row r="187" spans="1:19" ht="17.25" thickBot="1">
      <c r="A187" s="162" t="s">
        <v>234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277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60"/>
      <c r="R188" s="261"/>
      <c r="S188" s="262"/>
    </row>
    <row r="189" spans="1:19">
      <c r="A189" s="161" t="s">
        <v>161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63"/>
      <c r="R189" s="264"/>
      <c r="S189" s="265"/>
    </row>
    <row r="190" spans="1:19" ht="17.25" thickBot="1">
      <c r="A190" s="162" t="s">
        <v>246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66"/>
      <c r="R190" s="267"/>
      <c r="S190" s="268"/>
    </row>
    <row r="191" spans="1:19" ht="17.25" thickBot="1">
      <c r="A191" s="162" t="s">
        <v>231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59"/>
      <c r="R191" s="259"/>
      <c r="S191" s="259"/>
    </row>
    <row r="192" spans="1:19" ht="17.25" thickBot="1">
      <c r="A192" s="162" t="s">
        <v>206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69"/>
      <c r="R192" s="269"/>
      <c r="S192" s="269"/>
    </row>
    <row r="193" spans="1:19" ht="17.25" thickBot="1">
      <c r="A193" s="163" t="s">
        <v>233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69"/>
      <c r="R193" s="269"/>
      <c r="S193" s="269"/>
    </row>
    <row r="194" spans="1:19" ht="17.25" thickBot="1">
      <c r="A194" s="162" t="s">
        <v>248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59"/>
      <c r="R194" s="259"/>
      <c r="S194" s="259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59"/>
      <c r="R195" s="259"/>
      <c r="S195" s="259"/>
    </row>
    <row r="196" spans="1:19" ht="17.25" thickBot="1">
      <c r="A196" s="162" t="s">
        <v>215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59"/>
      <c r="R196" s="259"/>
      <c r="S196" s="259"/>
    </row>
    <row r="197" spans="1:19">
      <c r="A197" s="162" t="s">
        <v>171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48"/>
      <c r="R197" s="249"/>
      <c r="S197" s="250"/>
    </row>
    <row r="198" spans="1:19" ht="17.25" thickBot="1">
      <c r="A198" s="130" t="s">
        <v>249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296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296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296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44360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08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2021-06-13(일) 오전 00:00</v>
      </c>
      <c r="C15" s="309"/>
      <c r="D15" s="283" t="str">
        <f>TEXT($G$1, "[$-ko-KR]yyyy-mm-dd(ddd) ") &amp; "오후 14:00"</f>
        <v>2021-06-13(일) 오후 14:00</v>
      </c>
      <c r="E15" s="284"/>
      <c r="F15" s="285"/>
      <c r="G15" s="283" t="str">
        <f>TEXT($G$1, "[$-ko-KR]yyyy-mm-dd(ddd) ") &amp; "오후 19:00"</f>
        <v>2021-06-13(일) 오후 19:00</v>
      </c>
      <c r="H15" s="284"/>
      <c r="I15" s="285"/>
      <c r="J15" s="283" t="str">
        <f>TEXT($G$1, "[$-ko-KR]yyyy-mm-dd(ddd) ") &amp; "오후 21:00"</f>
        <v>2021-06-13(일) 오후 21:00</v>
      </c>
      <c r="K15" s="284"/>
      <c r="L15" s="285"/>
      <c r="M15" s="283" t="str">
        <f>TEXT($G$1+1, "[$-ko-KR]yyyy-mm-dd(ddd) ") &amp; "오전 00:00"</f>
        <v>2021-06-14(월)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08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2021-06-13(일) 오전 00:00</v>
      </c>
      <c r="C42" s="311"/>
      <c r="D42" s="283" t="str">
        <f>TEXT($G$1, "[$-ko-KR]yyyy-mm-dd(ddd) ") &amp; "오후 14:00"</f>
        <v>2021-06-13(일) 오후 14:00</v>
      </c>
      <c r="E42" s="284"/>
      <c r="F42" s="285"/>
      <c r="G42" s="283" t="str">
        <f>TEXT($G$1, "[$-ko-KR]yyyy-mm-dd(ddd) ") &amp; "오후 19:00"</f>
        <v>2021-06-13(일) 오후 19:00</v>
      </c>
      <c r="H42" s="284"/>
      <c r="I42" s="285"/>
      <c r="J42" s="283" t="str">
        <f>TEXT($G$1, "[$-ko-KR]yyyy-mm-dd(ddd) ") &amp; "오후 21:00"</f>
        <v>2021-06-13(일) 오후 21:00</v>
      </c>
      <c r="K42" s="284"/>
      <c r="L42" s="285"/>
      <c r="M42" s="283" t="str">
        <f>TEXT($G$1+1, "[$-ko-KR]yyyy-mm-dd(ddd) ") &amp; "오전 00:00"</f>
        <v>2021-06-14(월)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09" t="s">
        <v>58</v>
      </c>
      <c r="H43" s="210" t="s">
        <v>293</v>
      </c>
      <c r="I43" s="21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259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69"/>
      <c r="R44" s="269"/>
      <c r="S44" s="269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69"/>
      <c r="R45" s="269"/>
      <c r="S45" s="269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59"/>
      <c r="R46" s="259"/>
      <c r="S46" s="259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59"/>
      <c r="R47" s="259"/>
      <c r="S47" s="259"/>
    </row>
    <row r="48" spans="1:19" ht="17.25" customHeight="1" thickBot="1">
      <c r="A48" s="163" t="s">
        <v>273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59"/>
      <c r="R48" s="259"/>
      <c r="S48" s="259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59"/>
      <c r="R49" s="259"/>
      <c r="S49" s="259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59"/>
      <c r="R50" s="259"/>
      <c r="S50" s="259"/>
    </row>
    <row r="51" spans="1:19" ht="17.25" customHeight="1" thickBot="1">
      <c r="A51" s="162" t="s">
        <v>217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59"/>
      <c r="R51" s="259"/>
      <c r="S51" s="259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255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60"/>
      <c r="R53" s="261"/>
      <c r="S53" s="262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63"/>
      <c r="R54" s="264"/>
      <c r="S54" s="265"/>
    </row>
    <row r="55" spans="1:19" ht="17.25" customHeight="1" thickBot="1">
      <c r="A55" s="162" t="s">
        <v>167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66"/>
      <c r="R55" s="267"/>
      <c r="S55" s="268"/>
    </row>
    <row r="56" spans="1:19" ht="17.25" customHeight="1" thickBot="1">
      <c r="A56" s="162" t="s">
        <v>185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59"/>
      <c r="R56" s="259"/>
      <c r="S56" s="259"/>
    </row>
    <row r="57" spans="1:19" ht="17.25" customHeight="1" thickBot="1">
      <c r="A57" s="162" t="s">
        <v>210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69"/>
      <c r="R57" s="269"/>
      <c r="S57" s="269"/>
    </row>
    <row r="58" spans="1:19" ht="17.25" customHeight="1" thickBot="1">
      <c r="A58" s="163" t="s">
        <v>225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69"/>
      <c r="R58" s="269"/>
      <c r="S58" s="269"/>
    </row>
    <row r="59" spans="1:19" ht="17.25" customHeight="1" thickBot="1">
      <c r="A59" s="162" t="s">
        <v>227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59"/>
      <c r="R59" s="259"/>
      <c r="S59" s="259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59"/>
      <c r="R60" s="259"/>
      <c r="S60" s="259"/>
    </row>
    <row r="61" spans="1:19" ht="17.25" customHeight="1" thickBot="1">
      <c r="A61" s="162" t="s">
        <v>201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59"/>
      <c r="R61" s="259"/>
      <c r="S61" s="259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48"/>
      <c r="R62" s="249"/>
      <c r="S62" s="250"/>
    </row>
    <row r="63" spans="1:19" ht="17.25" customHeight="1" thickBot="1">
      <c r="A63" s="130" t="s">
        <v>195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296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296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296</v>
      </c>
      <c r="N64" s="27">
        <f>IF(COUNT(N44:N63), SUM(N44:N63) / COUNT(N44:N63), 0)</f>
        <v>-4.4949914930421948E-2</v>
      </c>
      <c r="O64" s="28">
        <f>SUM(O44:O63)</f>
        <v>-89899.829860843907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08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2021-06-13(일) 오전 00:00</v>
      </c>
      <c r="C69" s="311"/>
      <c r="D69" s="283" t="str">
        <f>TEXT($G$1, "[$-ko-KR]yyyy-mm-dd(ddd) ") &amp; "오후 14:00"</f>
        <v>2021-06-13(일) 오후 14:00</v>
      </c>
      <c r="E69" s="284"/>
      <c r="F69" s="285"/>
      <c r="G69" s="283" t="str">
        <f>TEXT($G$1, "[$-ko-KR]yyyy-mm-dd(ddd) ") &amp; "오후 19:00"</f>
        <v>2021-06-13(일) 오후 19:00</v>
      </c>
      <c r="H69" s="284"/>
      <c r="I69" s="285"/>
      <c r="J69" s="283" t="str">
        <f>TEXT($G$1, "[$-ko-KR]yyyy-mm-dd(ddd) ") &amp; "오후 21:00"</f>
        <v>2021-06-13(일) 오후 21:00</v>
      </c>
      <c r="K69" s="284"/>
      <c r="L69" s="285"/>
      <c r="M69" s="283" t="str">
        <f>TEXT($G$1+1, "[$-ko-KR]yyyy-mm-dd(ddd) ") &amp; "오전 00:00"</f>
        <v>2021-06-14(월)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09" t="s">
        <v>58</v>
      </c>
      <c r="H70" s="210" t="s">
        <v>293</v>
      </c>
      <c r="I70" s="21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9"/>
      <c r="R71" s="269"/>
      <c r="S71" s="269"/>
    </row>
    <row r="72" spans="1:19" ht="17.25" thickBot="1">
      <c r="A72" s="162" t="s">
        <v>275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69"/>
      <c r="R72" s="269"/>
      <c r="S72" s="269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59"/>
      <c r="R73" s="259"/>
      <c r="S73" s="259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59"/>
      <c r="R74" s="259"/>
      <c r="S74" s="259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59"/>
      <c r="R75" s="259"/>
      <c r="S75" s="259"/>
    </row>
    <row r="76" spans="1:19" ht="17.25" thickBot="1">
      <c r="A76" s="162" t="s">
        <v>291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59"/>
      <c r="R76" s="259"/>
      <c r="S76" s="259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59"/>
      <c r="R77" s="259"/>
      <c r="S77" s="259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59"/>
      <c r="R78" s="259"/>
      <c r="S78" s="259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60"/>
      <c r="R80" s="261"/>
      <c r="S80" s="262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63"/>
      <c r="R81" s="264"/>
      <c r="S81" s="265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66"/>
      <c r="R82" s="267"/>
      <c r="S82" s="268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59"/>
      <c r="R83" s="259"/>
      <c r="S83" s="259"/>
    </row>
    <row r="84" spans="1:19" ht="17.25" thickBot="1">
      <c r="A84" s="162" t="s">
        <v>175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69"/>
      <c r="R84" s="269"/>
      <c r="S84" s="269"/>
    </row>
    <row r="85" spans="1:19" ht="17.25" thickBot="1">
      <c r="A85" s="163" t="s">
        <v>265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69"/>
      <c r="R85" s="269"/>
      <c r="S85" s="269"/>
    </row>
    <row r="86" spans="1:19" ht="17.25" thickBot="1">
      <c r="A86" s="162" t="s">
        <v>279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59"/>
      <c r="R86" s="259"/>
      <c r="S86" s="259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59"/>
      <c r="R87" s="259"/>
      <c r="S87" s="259"/>
    </row>
    <row r="88" spans="1:19" ht="17.25" thickBot="1">
      <c r="A88" s="162" t="s">
        <v>253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59"/>
      <c r="R88" s="259"/>
      <c r="S88" s="259"/>
    </row>
    <row r="89" spans="1:19">
      <c r="A89" s="162" t="s">
        <v>214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48"/>
      <c r="R89" s="249"/>
      <c r="S89" s="250"/>
    </row>
    <row r="90" spans="1:19" ht="17.25" thickBot="1">
      <c r="A90" s="130" t="s">
        <v>169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296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296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296</v>
      </c>
      <c r="N91" s="27">
        <f>IF(COUNT(N71:N90), SUM(N71:N90) / COUNT(N71:N90), 0)</f>
        <v>-4.3828638843510801E-3</v>
      </c>
      <c r="O91" s="28">
        <f>SUM(O71:O90)</f>
        <v>-8765.7277687021669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08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2021-06-13(일) 오전 00:00</v>
      </c>
      <c r="C96" s="311"/>
      <c r="D96" s="283" t="str">
        <f>TEXT($G$1, "[$-ko-KR]yyyy-mm-dd(ddd) ") &amp; "오후 14:00"</f>
        <v>2021-06-13(일) 오후 14:00</v>
      </c>
      <c r="E96" s="284"/>
      <c r="F96" s="285"/>
      <c r="G96" s="283" t="str">
        <f>TEXT($G$1, "[$-ko-KR]yyyy-mm-dd(ddd) ") &amp; "오후 19:00"</f>
        <v>2021-06-13(일) 오후 19:00</v>
      </c>
      <c r="H96" s="284"/>
      <c r="I96" s="285"/>
      <c r="J96" s="283" t="str">
        <f>TEXT($G$1, "[$-ko-KR]yyyy-mm-dd(ddd) ") &amp; "오후 21:00"</f>
        <v>2021-06-13(일) 오후 21:00</v>
      </c>
      <c r="K96" s="284"/>
      <c r="L96" s="285"/>
      <c r="M96" s="283" t="str">
        <f>TEXT($G$1+1, "[$-ko-KR]yyyy-mm-dd(ddd) ") &amp; "오전 00:00"</f>
        <v>2021-06-14(월)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09" t="s">
        <v>58</v>
      </c>
      <c r="H97" s="210" t="s">
        <v>293</v>
      </c>
      <c r="I97" s="21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259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69"/>
      <c r="R98" s="269"/>
      <c r="S98" s="269"/>
    </row>
    <row r="99" spans="1:19" ht="17.25" thickBot="1">
      <c r="A99" s="162" t="s">
        <v>163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69"/>
      <c r="R99" s="269"/>
      <c r="S99" s="269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59"/>
      <c r="R100" s="259"/>
      <c r="S100" s="259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59"/>
      <c r="R101" s="259"/>
      <c r="S101" s="259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59"/>
      <c r="R102" s="259"/>
      <c r="S102" s="259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59"/>
      <c r="R103" s="259"/>
      <c r="S103" s="259"/>
    </row>
    <row r="104" spans="1:19" ht="17.25" thickBot="1">
      <c r="A104" s="162" t="s">
        <v>183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59"/>
      <c r="R104" s="259"/>
      <c r="S104" s="259"/>
    </row>
    <row r="105" spans="1:19" ht="17.25" thickBot="1">
      <c r="A105" s="162" t="s">
        <v>275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59"/>
      <c r="R105" s="259"/>
      <c r="S105" s="259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60"/>
      <c r="R107" s="261"/>
      <c r="S107" s="262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63"/>
      <c r="R108" s="264"/>
      <c r="S108" s="265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66"/>
      <c r="R109" s="267"/>
      <c r="S109" s="268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59"/>
      <c r="R110" s="259"/>
      <c r="S110" s="259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69"/>
      <c r="R111" s="269"/>
      <c r="S111" s="269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69"/>
      <c r="R112" s="269"/>
      <c r="S112" s="269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59"/>
      <c r="R113" s="259"/>
      <c r="S113" s="259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59"/>
      <c r="R114" s="259"/>
      <c r="S114" s="259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59"/>
      <c r="R115" s="259"/>
      <c r="S115" s="259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48"/>
      <c r="R116" s="249"/>
      <c r="S116" s="250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296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296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296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08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2021-06-13(일) 오전 00:00</v>
      </c>
      <c r="C123" s="311"/>
      <c r="D123" s="283" t="str">
        <f>TEXT($G$1, "[$-ko-KR]yyyy-mm-dd(ddd) ") &amp; "오후 14:00"</f>
        <v>2021-06-13(일) 오후 14:00</v>
      </c>
      <c r="E123" s="284"/>
      <c r="F123" s="285"/>
      <c r="G123" s="283" t="str">
        <f>TEXT($G$1, "[$-ko-KR]yyyy-mm-dd(ddd) ") &amp; "오후 19:00"</f>
        <v>2021-06-13(일) 오후 19:00</v>
      </c>
      <c r="H123" s="284"/>
      <c r="I123" s="285"/>
      <c r="J123" s="283" t="str">
        <f>TEXT($G$1, "[$-ko-KR]yyyy-mm-dd(ddd) ") &amp; "오후 21:00"</f>
        <v>2021-06-13(일) 오후 21:00</v>
      </c>
      <c r="K123" s="284"/>
      <c r="L123" s="285"/>
      <c r="M123" s="283" t="str">
        <f>TEXT($G$1+1, "[$-ko-KR]yyyy-mm-dd(ddd) ") &amp; "오전 00:00"</f>
        <v>2021-06-14(월)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09" t="s">
        <v>58</v>
      </c>
      <c r="H124" s="210" t="s">
        <v>293</v>
      </c>
      <c r="I124" s="21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69"/>
      <c r="R125" s="269"/>
      <c r="S125" s="269"/>
    </row>
    <row r="126" spans="1:19" ht="17.25" thickBot="1">
      <c r="A126" s="162" t="s">
        <v>201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69"/>
      <c r="R126" s="269"/>
      <c r="S126" s="269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59"/>
      <c r="R127" s="259"/>
      <c r="S127" s="259"/>
    </row>
    <row r="128" spans="1:19" ht="17.25" thickBot="1">
      <c r="A128" s="162" t="s">
        <v>195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59"/>
      <c r="R128" s="259"/>
      <c r="S128" s="259"/>
    </row>
    <row r="129" spans="1:19" ht="17.25" thickBot="1">
      <c r="A129" s="163" t="s">
        <v>229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59"/>
      <c r="R129" s="259"/>
      <c r="S129" s="259"/>
    </row>
    <row r="130" spans="1:19" ht="17.25" thickBot="1">
      <c r="A130" s="162" t="s">
        <v>263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59"/>
      <c r="R130" s="259"/>
      <c r="S130" s="259"/>
    </row>
    <row r="131" spans="1:19" ht="17.25" thickBot="1">
      <c r="A131" s="162" t="s">
        <v>277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59"/>
      <c r="R131" s="259"/>
      <c r="S131" s="259"/>
    </row>
    <row r="132" spans="1:19" ht="17.25" thickBot="1">
      <c r="A132" s="162" t="s">
        <v>197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59"/>
      <c r="R132" s="259"/>
      <c r="S132" s="259"/>
    </row>
    <row r="133" spans="1:19" ht="17.25" thickBot="1">
      <c r="A133" s="162" t="s">
        <v>234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236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60"/>
      <c r="R134" s="261"/>
      <c r="S134" s="262"/>
    </row>
    <row r="135" spans="1:19">
      <c r="A135" s="161" t="s">
        <v>219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63"/>
      <c r="R135" s="264"/>
      <c r="S135" s="265"/>
    </row>
    <row r="136" spans="1:19" ht="17.25" thickBot="1">
      <c r="A136" s="162" t="s">
        <v>208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66"/>
      <c r="R136" s="267"/>
      <c r="S136" s="268"/>
    </row>
    <row r="137" spans="1:19" ht="17.25" thickBot="1">
      <c r="A137" s="162" t="s">
        <v>246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59"/>
      <c r="R137" s="259"/>
      <c r="S137" s="259"/>
    </row>
    <row r="138" spans="1:19" ht="17.25" thickBot="1">
      <c r="A138" s="162" t="s">
        <v>212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69"/>
      <c r="R138" s="269"/>
      <c r="S138" s="269"/>
    </row>
    <row r="139" spans="1:19" ht="17.25" thickBot="1">
      <c r="A139" s="163" t="s">
        <v>261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69"/>
      <c r="R139" s="269"/>
      <c r="S139" s="269"/>
    </row>
    <row r="140" spans="1:19" ht="17.25" thickBot="1">
      <c r="A140" s="162" t="s">
        <v>233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59"/>
      <c r="R140" s="259"/>
      <c r="S140" s="259"/>
    </row>
    <row r="141" spans="1:19" ht="17.25" thickBot="1">
      <c r="A141" s="162" t="s">
        <v>215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59"/>
      <c r="R141" s="259"/>
      <c r="S141" s="259"/>
    </row>
    <row r="142" spans="1:19" ht="17.25" thickBot="1">
      <c r="A142" s="162" t="s">
        <v>249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59"/>
      <c r="R142" s="259"/>
      <c r="S142" s="259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48"/>
      <c r="R143" s="249"/>
      <c r="S143" s="250"/>
    </row>
    <row r="144" spans="1:19" ht="17.25" thickBot="1">
      <c r="A144" s="130" t="s">
        <v>171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296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296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296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08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2021-06-13(일) 오전 00:00</v>
      </c>
      <c r="C150" s="311"/>
      <c r="D150" s="283" t="str">
        <f>TEXT($G$1, "[$-ko-KR]yyyy-mm-dd(ddd) ") &amp; "오후 14:00"</f>
        <v>2021-06-13(일) 오후 14:00</v>
      </c>
      <c r="E150" s="284"/>
      <c r="F150" s="285"/>
      <c r="G150" s="283" t="str">
        <f>TEXT($G$1, "[$-ko-KR]yyyy-mm-dd(ddd) ") &amp; "오후 19:00"</f>
        <v>2021-06-13(일) 오후 19:00</v>
      </c>
      <c r="H150" s="284"/>
      <c r="I150" s="285"/>
      <c r="J150" s="283" t="str">
        <f>TEXT($G$1, "[$-ko-KR]yyyy-mm-dd(ddd) ") &amp; "오후 21:00"</f>
        <v>2021-06-13(일) 오후 21:00</v>
      </c>
      <c r="K150" s="284"/>
      <c r="L150" s="285"/>
      <c r="M150" s="283" t="str">
        <f>TEXT($G$1+1, "[$-ko-KR]yyyy-mm-dd(ddd) ") &amp; "오전 00:00"</f>
        <v>2021-06-14(월)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09" t="s">
        <v>58</v>
      </c>
      <c r="H151" s="210" t="s">
        <v>293</v>
      </c>
      <c r="I151" s="21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279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69"/>
      <c r="R152" s="269"/>
      <c r="S152" s="269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69"/>
      <c r="R153" s="269"/>
      <c r="S153" s="269"/>
    </row>
    <row r="154" spans="1:19" ht="17.25" thickBot="1">
      <c r="A154" s="162" t="s">
        <v>253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59"/>
      <c r="R154" s="259"/>
      <c r="S154" s="259"/>
    </row>
    <row r="155" spans="1:19" ht="17.25" thickBot="1">
      <c r="A155" s="162" t="s">
        <v>214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59"/>
      <c r="R155" s="259"/>
      <c r="S155" s="259"/>
    </row>
    <row r="156" spans="1:19" ht="17.25" thickBot="1">
      <c r="A156" s="163" t="s">
        <v>169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59"/>
      <c r="R156" s="259"/>
      <c r="S156" s="259"/>
    </row>
    <row r="157" spans="1:19" ht="17.25" thickBot="1">
      <c r="A157" s="162" t="s">
        <v>191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59"/>
      <c r="R157" s="259"/>
      <c r="S157" s="259"/>
    </row>
    <row r="158" spans="1:19" ht="17.25" thickBot="1">
      <c r="A158" s="162" t="s">
        <v>181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59"/>
      <c r="R158" s="259"/>
      <c r="S158" s="259"/>
    </row>
    <row r="159" spans="1:19" ht="17.25" thickBot="1">
      <c r="A159" s="162" t="s">
        <v>251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59"/>
      <c r="R159" s="259"/>
      <c r="S159" s="259"/>
    </row>
    <row r="160" spans="1:19" ht="17.25" thickBot="1">
      <c r="A160" s="162" t="s">
        <v>242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199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60"/>
      <c r="R161" s="261"/>
      <c r="S161" s="262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63"/>
      <c r="R162" s="264"/>
      <c r="S162" s="265"/>
    </row>
    <row r="163" spans="1:19" ht="17.25" thickBot="1">
      <c r="A163" s="162" t="s">
        <v>257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66"/>
      <c r="R163" s="267"/>
      <c r="S163" s="268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59"/>
      <c r="R164" s="259"/>
      <c r="S164" s="259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69"/>
      <c r="R165" s="269"/>
      <c r="S165" s="269"/>
    </row>
    <row r="166" spans="1:19" ht="17.25" thickBot="1">
      <c r="A166" s="163" t="s">
        <v>223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69"/>
      <c r="R166" s="269"/>
      <c r="S166" s="269"/>
    </row>
    <row r="167" spans="1:19" ht="17.25" thickBot="1">
      <c r="A167" s="162" t="s">
        <v>173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59"/>
      <c r="R167" s="259"/>
      <c r="S167" s="259"/>
    </row>
    <row r="168" spans="1:19" ht="17.25" thickBot="1">
      <c r="A168" s="162" t="s">
        <v>161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59"/>
      <c r="R168" s="259"/>
      <c r="S168" s="259"/>
    </row>
    <row r="169" spans="1:19" ht="17.25" thickBot="1">
      <c r="A169" s="162" t="s">
        <v>231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59"/>
      <c r="R169" s="259"/>
      <c r="S169" s="259"/>
    </row>
    <row r="170" spans="1:19">
      <c r="A170" s="162" t="s">
        <v>248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48"/>
      <c r="R170" s="249"/>
      <c r="S170" s="250"/>
    </row>
    <row r="171" spans="1:19" ht="17.25" thickBot="1">
      <c r="A171" s="130" t="s">
        <v>206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296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296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296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08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2021-06-13(일) 오전 00:00</v>
      </c>
      <c r="C177" s="311"/>
      <c r="D177" s="283" t="str">
        <f>TEXT($G$1, "[$-ko-KR]yyyy-mm-dd(ddd) ") &amp; "오후 14:00"</f>
        <v>2021-06-13(일) 오후 14:00</v>
      </c>
      <c r="E177" s="284"/>
      <c r="F177" s="285"/>
      <c r="G177" s="283" t="str">
        <f>TEXT($G$1, "[$-ko-KR]yyyy-mm-dd(ddd) ") &amp; "오후 19:00"</f>
        <v>2021-06-13(일) 오후 19:00</v>
      </c>
      <c r="H177" s="284"/>
      <c r="I177" s="285"/>
      <c r="J177" s="283" t="str">
        <f>TEXT($G$1, "[$-ko-KR]yyyy-mm-dd(ddd) ") &amp; "오후 21:00"</f>
        <v>2021-06-13(일) 오후 21:00</v>
      </c>
      <c r="K177" s="284"/>
      <c r="L177" s="285"/>
      <c r="M177" s="283" t="str">
        <f>TEXT($G$1+1, "[$-ko-KR]yyyy-mm-dd(ddd) ") &amp; "오전 00:00"</f>
        <v>2021-06-14(월)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09" t="s">
        <v>58</v>
      </c>
      <c r="H178" s="210" t="s">
        <v>293</v>
      </c>
      <c r="I178" s="21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234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69"/>
      <c r="R179" s="269"/>
      <c r="S179" s="269"/>
    </row>
    <row r="180" spans="1:19" ht="17.25" thickBot="1">
      <c r="A180" s="162" t="s">
        <v>236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69"/>
      <c r="R180" s="269"/>
      <c r="S180" s="269"/>
    </row>
    <row r="181" spans="1:19" ht="17.25" thickBot="1">
      <c r="A181" s="162" t="s">
        <v>219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59"/>
      <c r="R181" s="259"/>
      <c r="S181" s="259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59"/>
      <c r="R182" s="259"/>
      <c r="S182" s="259"/>
    </row>
    <row r="183" spans="1:19" ht="17.25" thickBot="1">
      <c r="A183" s="163" t="s">
        <v>223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59"/>
      <c r="R183" s="259"/>
      <c r="S183" s="259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59"/>
      <c r="R184" s="259"/>
      <c r="S184" s="259"/>
    </row>
    <row r="185" spans="1:19" ht="17.25" thickBot="1">
      <c r="A185" s="162" t="s">
        <v>173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59"/>
      <c r="R185" s="259"/>
      <c r="S185" s="259"/>
    </row>
    <row r="186" spans="1:19" ht="17.25" thickBot="1">
      <c r="A186" s="162" t="s">
        <v>208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59"/>
      <c r="R186" s="259"/>
      <c r="S186" s="259"/>
    </row>
    <row r="187" spans="1:19" ht="17.25" thickBot="1">
      <c r="A187" s="162" t="s">
        <v>246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212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60"/>
      <c r="R188" s="261"/>
      <c r="S188" s="262"/>
    </row>
    <row r="189" spans="1:19">
      <c r="A189" s="161" t="s">
        <v>261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63"/>
      <c r="R189" s="264"/>
      <c r="S189" s="265"/>
    </row>
    <row r="190" spans="1:19" ht="17.25" thickBot="1">
      <c r="A190" s="162" t="s">
        <v>161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66"/>
      <c r="R190" s="267"/>
      <c r="S190" s="268"/>
    </row>
    <row r="191" spans="1:19" ht="17.25" thickBot="1">
      <c r="A191" s="162" t="s">
        <v>231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59"/>
      <c r="R191" s="259"/>
      <c r="S191" s="259"/>
    </row>
    <row r="192" spans="1:19" ht="17.25" thickBot="1">
      <c r="A192" s="162" t="s">
        <v>248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69"/>
      <c r="R192" s="269"/>
      <c r="S192" s="269"/>
    </row>
    <row r="193" spans="1:19" ht="17.25" thickBot="1">
      <c r="A193" s="163" t="s">
        <v>206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69"/>
      <c r="R193" s="269"/>
      <c r="S193" s="269"/>
    </row>
    <row r="194" spans="1:19" ht="17.25" thickBot="1">
      <c r="A194" s="162" t="s">
        <v>233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59"/>
      <c r="R194" s="259"/>
      <c r="S194" s="259"/>
    </row>
    <row r="195" spans="1:19" ht="17.25" thickBot="1">
      <c r="A195" s="162" t="s">
        <v>215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59"/>
      <c r="R195" s="259"/>
      <c r="S195" s="259"/>
    </row>
    <row r="196" spans="1:19" ht="17.25" thickBot="1">
      <c r="A196" s="162" t="s">
        <v>249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59"/>
      <c r="R196" s="259"/>
      <c r="S196" s="259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48"/>
      <c r="R197" s="249"/>
      <c r="S197" s="250"/>
    </row>
    <row r="198" spans="1:19" ht="17.25" thickBot="1">
      <c r="A198" s="130" t="s">
        <v>171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296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296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296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zoomScaleNormal="100" workbookViewId="0">
      <selection activeCell="G4" sqref="G4:I5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44361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12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2021-06-14(월) 오전 00:00</v>
      </c>
      <c r="C15" s="309"/>
      <c r="D15" s="283" t="str">
        <f>TEXT($G$1, "[$-ko-KR]yyyy-mm-dd(ddd) ") &amp; "오후 14:00"</f>
        <v>2021-06-14(월) 오후 14:00</v>
      </c>
      <c r="E15" s="284"/>
      <c r="F15" s="285"/>
      <c r="G15" s="283" t="str">
        <f>TEXT($G$1, "[$-ko-KR]yyyy-mm-dd(ddd) ") &amp; "오후 19:00"</f>
        <v>2021-06-14(월) 오후 19:00</v>
      </c>
      <c r="H15" s="284"/>
      <c r="I15" s="285"/>
      <c r="J15" s="283" t="str">
        <f>TEXT($G$1, "[$-ko-KR]yyyy-mm-dd(ddd) ") &amp; "오후 21:00"</f>
        <v>2021-06-14(월) 오후 21:00</v>
      </c>
      <c r="K15" s="284"/>
      <c r="L15" s="285"/>
      <c r="M15" s="283" t="str">
        <f>TEXT($G$1+1, "[$-ko-KR]yyyy-mm-dd(ddd) ") &amp; "오전 00:00"</f>
        <v>2021-06-15(화)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59"/>
      <c r="R21" s="259"/>
      <c r="S21" s="259"/>
    </row>
    <row r="22" spans="1:19" ht="17.25" customHeight="1" thickBot="1">
      <c r="A22" s="162" t="s">
        <v>214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59"/>
      <c r="R22" s="259"/>
      <c r="S22" s="259"/>
    </row>
    <row r="23" spans="1:19" ht="17.25" customHeight="1" thickBot="1">
      <c r="A23" s="162" t="s">
        <v>169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59"/>
      <c r="R23" s="259"/>
      <c r="S23" s="259"/>
    </row>
    <row r="24" spans="1:19" ht="17.25" customHeight="1" thickBot="1">
      <c r="A24" s="162" t="s">
        <v>191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59"/>
      <c r="R24" s="259"/>
      <c r="S24" s="259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185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60"/>
      <c r="R26" s="261"/>
      <c r="S26" s="262"/>
    </row>
    <row r="27" spans="1:19" ht="17.25" customHeight="1">
      <c r="A27" s="161" t="s">
        <v>269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63"/>
      <c r="R27" s="264"/>
      <c r="S27" s="265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66"/>
      <c r="R28" s="267"/>
      <c r="S28" s="268"/>
    </row>
    <row r="29" spans="1:19" ht="17.25" customHeight="1" thickBot="1">
      <c r="A29" s="162" t="s">
        <v>265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59"/>
      <c r="R29" s="259"/>
      <c r="S29" s="259"/>
    </row>
    <row r="30" spans="1:19" ht="17.25" customHeight="1" thickBot="1">
      <c r="A30" s="162" t="s">
        <v>271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69"/>
      <c r="R30" s="269"/>
      <c r="S30" s="269"/>
    </row>
    <row r="31" spans="1:19" ht="17.25" customHeight="1" thickBot="1">
      <c r="A31" s="163" t="s">
        <v>267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12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2021-06-14(월) 오전 00:00</v>
      </c>
      <c r="C42" s="311"/>
      <c r="D42" s="283" t="str">
        <f>TEXT($G$1, "[$-ko-KR]yyyy-mm-dd(ddd) ") &amp; "오후 14:00"</f>
        <v>2021-06-14(월) 오후 14:00</v>
      </c>
      <c r="E42" s="284"/>
      <c r="F42" s="285"/>
      <c r="G42" s="283" t="str">
        <f>TEXT($G$1, "[$-ko-KR]yyyy-mm-dd(ddd) ") &amp; "오후 19:00"</f>
        <v>2021-06-14(월) 오후 19:00</v>
      </c>
      <c r="H42" s="284"/>
      <c r="I42" s="285"/>
      <c r="J42" s="283" t="str">
        <f>TEXT($G$1, "[$-ko-KR]yyyy-mm-dd(ddd) ") &amp; "오후 21:00"</f>
        <v>2021-06-14(월) 오후 21:00</v>
      </c>
      <c r="K42" s="284"/>
      <c r="L42" s="285"/>
      <c r="M42" s="283" t="str">
        <f>TEXT($G$1+1, "[$-ko-KR]yyyy-mm-dd(ddd) ") &amp; "오전 00:00"</f>
        <v>2021-06-15(화)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3" t="s">
        <v>58</v>
      </c>
      <c r="H43" s="214" t="s">
        <v>293</v>
      </c>
      <c r="I43" s="21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185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69"/>
      <c r="R44" s="269"/>
      <c r="S44" s="269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69"/>
      <c r="R45" s="269"/>
      <c r="S45" s="269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59"/>
      <c r="R46" s="259"/>
      <c r="S46" s="259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59"/>
      <c r="R47" s="259"/>
      <c r="S47" s="259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59"/>
      <c r="R48" s="259"/>
      <c r="S48" s="259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59"/>
      <c r="R49" s="259"/>
      <c r="S49" s="259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59"/>
      <c r="R50" s="259"/>
      <c r="S50" s="259"/>
    </row>
    <row r="51" spans="1:19" ht="17.25" customHeight="1" thickBot="1">
      <c r="A51" s="162" t="s">
        <v>273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59"/>
      <c r="R51" s="259"/>
      <c r="S51" s="259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197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60"/>
      <c r="R53" s="261"/>
      <c r="S53" s="262"/>
    </row>
    <row r="54" spans="1:19" ht="17.25" customHeight="1">
      <c r="A54" s="161" t="s">
        <v>167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63"/>
      <c r="R54" s="264"/>
      <c r="S54" s="265"/>
    </row>
    <row r="55" spans="1:19" ht="17.25" customHeight="1" thickBot="1">
      <c r="A55" s="162" t="s">
        <v>236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66"/>
      <c r="R55" s="267"/>
      <c r="S55" s="268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59"/>
      <c r="R56" s="259"/>
      <c r="S56" s="259"/>
    </row>
    <row r="57" spans="1:19" ht="17.25" customHeight="1" thickBot="1">
      <c r="A57" s="162" t="s">
        <v>217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69"/>
      <c r="R57" s="269"/>
      <c r="S57" s="269"/>
    </row>
    <row r="58" spans="1:19" ht="17.25" customHeight="1" thickBot="1">
      <c r="A58" s="163" t="s">
        <v>234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69"/>
      <c r="R58" s="269"/>
      <c r="S58" s="269"/>
    </row>
    <row r="59" spans="1:19" ht="17.25" customHeight="1" thickBot="1">
      <c r="A59" s="162" t="s">
        <v>195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59"/>
      <c r="R59" s="259"/>
      <c r="S59" s="259"/>
    </row>
    <row r="60" spans="1:19" ht="17.25" customHeight="1" thickBot="1">
      <c r="A60" s="162" t="s">
        <v>255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59"/>
      <c r="R60" s="259"/>
      <c r="S60" s="259"/>
    </row>
    <row r="61" spans="1:19" ht="17.25" customHeight="1" thickBot="1">
      <c r="A61" s="162" t="s">
        <v>277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59"/>
      <c r="R61" s="259"/>
      <c r="S61" s="259"/>
    </row>
    <row r="62" spans="1:19" ht="17.25" customHeight="1">
      <c r="A62" s="162" t="s">
        <v>246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48"/>
      <c r="R62" s="249"/>
      <c r="S62" s="250"/>
    </row>
    <row r="63" spans="1:19" ht="17.25" customHeight="1" thickBot="1">
      <c r="A63" s="130" t="s">
        <v>263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296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296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296</v>
      </c>
      <c r="N64" s="27">
        <f>IF(COUNT(N44:N63), SUM(N44:N63) / COUNT(N44:N63), 0)</f>
        <v>9.6243299021396417E-2</v>
      </c>
      <c r="O64" s="28">
        <f>SUM(O44:O63)</f>
        <v>192486.59804279282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12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2021-06-14(월) 오전 00:00</v>
      </c>
      <c r="C69" s="311"/>
      <c r="D69" s="283" t="str">
        <f>TEXT($G$1, "[$-ko-KR]yyyy-mm-dd(ddd) ") &amp; "오후 14:00"</f>
        <v>2021-06-14(월) 오후 14:00</v>
      </c>
      <c r="E69" s="284"/>
      <c r="F69" s="285"/>
      <c r="G69" s="283" t="str">
        <f>TEXT($G$1, "[$-ko-KR]yyyy-mm-dd(ddd) ") &amp; "오후 19:00"</f>
        <v>2021-06-14(월) 오후 19:00</v>
      </c>
      <c r="H69" s="284"/>
      <c r="I69" s="285"/>
      <c r="J69" s="283" t="str">
        <f>TEXT($G$1, "[$-ko-KR]yyyy-mm-dd(ddd) ") &amp; "오후 21:00"</f>
        <v>2021-06-14(월) 오후 21:00</v>
      </c>
      <c r="K69" s="284"/>
      <c r="L69" s="285"/>
      <c r="M69" s="283" t="str">
        <f>TEXT($G$1+1, "[$-ko-KR]yyyy-mm-dd(ddd) ") &amp; "오전 00:00"</f>
        <v>2021-06-15(화)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3" t="s">
        <v>58</v>
      </c>
      <c r="H70" s="214" t="s">
        <v>293</v>
      </c>
      <c r="I70" s="21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69"/>
      <c r="R71" s="269"/>
      <c r="S71" s="269"/>
    </row>
    <row r="72" spans="1:19" ht="17.25" thickBot="1">
      <c r="A72" s="162" t="s">
        <v>253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69"/>
      <c r="R72" s="269"/>
      <c r="S72" s="269"/>
    </row>
    <row r="73" spans="1:19" ht="17.25" thickBot="1">
      <c r="A73" s="162" t="s">
        <v>199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59"/>
      <c r="R73" s="259"/>
      <c r="S73" s="259"/>
    </row>
    <row r="74" spans="1:19" ht="17.25" thickBot="1">
      <c r="A74" s="162" t="s">
        <v>214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59"/>
      <c r="R74" s="259"/>
      <c r="S74" s="259"/>
    </row>
    <row r="75" spans="1:19" ht="17.25" thickBot="1">
      <c r="A75" s="163" t="s">
        <v>169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59"/>
      <c r="R75" s="259"/>
      <c r="S75" s="259"/>
    </row>
    <row r="76" spans="1:19" ht="17.25" thickBot="1">
      <c r="A76" s="162" t="s">
        <v>191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59"/>
      <c r="R76" s="259"/>
      <c r="S76" s="259"/>
    </row>
    <row r="77" spans="1:19" ht="17.25" thickBot="1">
      <c r="A77" s="162" t="s">
        <v>265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59"/>
      <c r="R77" s="259"/>
      <c r="S77" s="259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59"/>
      <c r="R78" s="259"/>
      <c r="S78" s="259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60"/>
      <c r="R80" s="261"/>
      <c r="S80" s="262"/>
    </row>
    <row r="81" spans="1:19">
      <c r="A81" s="161" t="s">
        <v>291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63"/>
      <c r="R81" s="264"/>
      <c r="S81" s="265"/>
    </row>
    <row r="82" spans="1:19" ht="17.25" thickBot="1">
      <c r="A82" s="162" t="s">
        <v>175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66"/>
      <c r="R82" s="267"/>
      <c r="S82" s="268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59"/>
      <c r="R83" s="259"/>
      <c r="S83" s="259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69"/>
      <c r="R84" s="269"/>
      <c r="S84" s="269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69"/>
      <c r="R85" s="269"/>
      <c r="S85" s="269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59"/>
      <c r="R86" s="259"/>
      <c r="S86" s="259"/>
    </row>
    <row r="87" spans="1:19" ht="17.25" thickBot="1">
      <c r="A87" s="162" t="s">
        <v>181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59"/>
      <c r="R87" s="259"/>
      <c r="S87" s="259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59"/>
      <c r="R88" s="259"/>
      <c r="S88" s="259"/>
    </row>
    <row r="89" spans="1:19">
      <c r="A89" s="162" t="s">
        <v>257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48"/>
      <c r="R89" s="249"/>
      <c r="S89" s="250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296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296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296</v>
      </c>
      <c r="N91" s="27">
        <f>IF(COUNT(N71:N90), SUM(N71:N90) / COUNT(N71:N90), 0)</f>
        <v>5.9260019998025534E-2</v>
      </c>
      <c r="O91" s="28">
        <f>SUM(O71:O90)</f>
        <v>118520.03999605105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12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2021-06-14(월) 오전 00:00</v>
      </c>
      <c r="C96" s="311"/>
      <c r="D96" s="283" t="str">
        <f>TEXT($G$1, "[$-ko-KR]yyyy-mm-dd(ddd) ") &amp; "오후 14:00"</f>
        <v>2021-06-14(월) 오후 14:00</v>
      </c>
      <c r="E96" s="284"/>
      <c r="F96" s="285"/>
      <c r="G96" s="283" t="str">
        <f>TEXT($G$1, "[$-ko-KR]yyyy-mm-dd(ddd) ") &amp; "오후 19:00"</f>
        <v>2021-06-14(월) 오후 19:00</v>
      </c>
      <c r="H96" s="284"/>
      <c r="I96" s="285"/>
      <c r="J96" s="283" t="str">
        <f>TEXT($G$1, "[$-ko-KR]yyyy-mm-dd(ddd) ") &amp; "오후 21:00"</f>
        <v>2021-06-14(월) 오후 21:00</v>
      </c>
      <c r="K96" s="284"/>
      <c r="L96" s="285"/>
      <c r="M96" s="283" t="str">
        <f>TEXT($G$1+1, "[$-ko-KR]yyyy-mm-dd(ddd) ") &amp; "오전 00:00"</f>
        <v>2021-06-15(화)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3" t="s">
        <v>58</v>
      </c>
      <c r="H97" s="214" t="s">
        <v>293</v>
      </c>
      <c r="I97" s="21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69"/>
      <c r="R98" s="269"/>
      <c r="S98" s="269"/>
    </row>
    <row r="99" spans="1:19" ht="17.25" thickBot="1">
      <c r="A99" s="162" t="s">
        <v>189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69"/>
      <c r="R99" s="269"/>
      <c r="S99" s="269"/>
    </row>
    <row r="100" spans="1:19" ht="17.25" thickBot="1">
      <c r="A100" s="162" t="s">
        <v>269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59"/>
      <c r="R100" s="259"/>
      <c r="S100" s="259"/>
    </row>
    <row r="101" spans="1:19" ht="17.25" thickBot="1">
      <c r="A101" s="162" t="s">
        <v>253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59"/>
      <c r="R101" s="259"/>
      <c r="S101" s="259"/>
    </row>
    <row r="102" spans="1:19" ht="17.25" thickBot="1">
      <c r="A102" s="163" t="s">
        <v>199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59"/>
      <c r="R102" s="259"/>
      <c r="S102" s="259"/>
    </row>
    <row r="103" spans="1:19" ht="17.25" thickBot="1">
      <c r="A103" s="162" t="s">
        <v>214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59"/>
      <c r="R103" s="259"/>
      <c r="S103" s="259"/>
    </row>
    <row r="104" spans="1:19" ht="17.25" thickBot="1">
      <c r="A104" s="162" t="s">
        <v>169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59"/>
      <c r="R104" s="259"/>
      <c r="S104" s="259"/>
    </row>
    <row r="105" spans="1:19" ht="17.25" thickBot="1">
      <c r="A105" s="162" t="s">
        <v>191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59"/>
      <c r="R105" s="259"/>
      <c r="S105" s="259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185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60"/>
      <c r="R107" s="261"/>
      <c r="S107" s="262"/>
    </row>
    <row r="108" spans="1:19">
      <c r="A108" s="161" t="s">
        <v>244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63"/>
      <c r="R108" s="264"/>
      <c r="S108" s="265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66"/>
      <c r="R109" s="267"/>
      <c r="S109" s="268"/>
    </row>
    <row r="110" spans="1:19" ht="17.25" thickBot="1">
      <c r="A110" s="162" t="s">
        <v>265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59"/>
      <c r="R110" s="259"/>
      <c r="S110" s="259"/>
    </row>
    <row r="111" spans="1:19" ht="17.25" thickBot="1">
      <c r="A111" s="162" t="s">
        <v>271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69"/>
      <c r="R111" s="269"/>
      <c r="S111" s="269"/>
    </row>
    <row r="112" spans="1:19" ht="17.25" thickBot="1">
      <c r="A112" s="163" t="s">
        <v>267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69"/>
      <c r="R112" s="269"/>
      <c r="S112" s="269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59"/>
      <c r="R113" s="259"/>
      <c r="S113" s="259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59"/>
      <c r="R114" s="259"/>
      <c r="S114" s="259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59"/>
      <c r="R115" s="259"/>
      <c r="S115" s="259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48"/>
      <c r="R116" s="249"/>
      <c r="S116" s="250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296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296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296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12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2021-06-14(월) 오전 00:00</v>
      </c>
      <c r="C123" s="311"/>
      <c r="D123" s="283" t="str">
        <f>TEXT($G$1, "[$-ko-KR]yyyy-mm-dd(ddd) ") &amp; "오후 14:00"</f>
        <v>2021-06-14(월) 오후 14:00</v>
      </c>
      <c r="E123" s="284"/>
      <c r="F123" s="285"/>
      <c r="G123" s="283" t="str">
        <f>TEXT($G$1, "[$-ko-KR]yyyy-mm-dd(ddd) ") &amp; "오후 19:00"</f>
        <v>2021-06-14(월) 오후 19:00</v>
      </c>
      <c r="H123" s="284"/>
      <c r="I123" s="285"/>
      <c r="J123" s="283" t="str">
        <f>TEXT($G$1, "[$-ko-KR]yyyy-mm-dd(ddd) ") &amp; "오후 21:00"</f>
        <v>2021-06-14(월) 오후 21:00</v>
      </c>
      <c r="K123" s="284"/>
      <c r="L123" s="285"/>
      <c r="M123" s="283" t="str">
        <f>TEXT($G$1+1, "[$-ko-KR]yyyy-mm-dd(ddd) ") &amp; "오전 00:00"</f>
        <v>2021-06-15(화)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3" t="s">
        <v>58</v>
      </c>
      <c r="H124" s="214" t="s">
        <v>293</v>
      </c>
      <c r="I124" s="21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246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69"/>
      <c r="R125" s="269"/>
      <c r="S125" s="269"/>
    </row>
    <row r="126" spans="1:19" ht="17.25" thickBot="1">
      <c r="A126" s="162" t="s">
        <v>263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69"/>
      <c r="R126" s="269"/>
      <c r="S126" s="269"/>
    </row>
    <row r="127" spans="1:19" ht="17.25" thickBot="1">
      <c r="A127" s="162" t="s">
        <v>210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59"/>
      <c r="R127" s="259"/>
      <c r="S127" s="259"/>
    </row>
    <row r="128" spans="1:19" ht="17.25" thickBot="1">
      <c r="A128" s="162" t="s">
        <v>225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59"/>
      <c r="R128" s="259"/>
      <c r="S128" s="259"/>
    </row>
    <row r="129" spans="1:19" ht="17.25" thickBot="1">
      <c r="A129" s="163" t="s">
        <v>219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59"/>
      <c r="R129" s="259"/>
      <c r="S129" s="259"/>
    </row>
    <row r="130" spans="1:19" ht="17.25" thickBot="1">
      <c r="A130" s="162" t="s">
        <v>229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59"/>
      <c r="R130" s="259"/>
      <c r="S130" s="259"/>
    </row>
    <row r="131" spans="1:19" ht="17.25" thickBot="1">
      <c r="A131" s="162" t="s">
        <v>215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59"/>
      <c r="R131" s="259"/>
      <c r="S131" s="259"/>
    </row>
    <row r="132" spans="1:19" ht="17.25" thickBot="1">
      <c r="A132" s="162" t="s">
        <v>206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59"/>
      <c r="R132" s="259"/>
      <c r="S132" s="259"/>
    </row>
    <row r="133" spans="1:19" ht="17.25" thickBot="1">
      <c r="A133" s="162" t="s">
        <v>261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227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60"/>
      <c r="R134" s="261"/>
      <c r="S134" s="262"/>
    </row>
    <row r="135" spans="1:19">
      <c r="A135" s="161" t="s">
        <v>201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63"/>
      <c r="R135" s="264"/>
      <c r="S135" s="265"/>
    </row>
    <row r="136" spans="1:19" ht="17.25" thickBot="1">
      <c r="A136" s="162" t="s">
        <v>259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66"/>
      <c r="R136" s="267"/>
      <c r="S136" s="268"/>
    </row>
    <row r="137" spans="1:19" ht="17.25" thickBot="1">
      <c r="A137" s="162" t="s">
        <v>212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59"/>
      <c r="R137" s="259"/>
      <c r="S137" s="259"/>
    </row>
    <row r="138" spans="1:19" ht="17.25" thickBot="1">
      <c r="A138" s="162" t="s">
        <v>208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69"/>
      <c r="R138" s="269"/>
      <c r="S138" s="269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69"/>
      <c r="R139" s="269"/>
      <c r="S139" s="269"/>
    </row>
    <row r="140" spans="1:19" ht="17.25" thickBot="1">
      <c r="A140" s="162" t="s">
        <v>171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59"/>
      <c r="R140" s="259"/>
      <c r="S140" s="259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59"/>
      <c r="R141" s="259"/>
      <c r="S141" s="259"/>
    </row>
    <row r="142" spans="1:19" ht="17.25" thickBot="1">
      <c r="A142" s="162" t="s">
        <v>249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59"/>
      <c r="R142" s="259"/>
      <c r="S142" s="259"/>
    </row>
    <row r="143" spans="1:19">
      <c r="A143" s="162" t="s">
        <v>248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48"/>
      <c r="R143" s="249"/>
      <c r="S143" s="250"/>
    </row>
    <row r="144" spans="1:19" ht="17.25" thickBot="1">
      <c r="A144" s="130" t="s">
        <v>233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296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296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296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12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2021-06-14(월) 오전 00:00</v>
      </c>
      <c r="C150" s="311"/>
      <c r="D150" s="283" t="str">
        <f>TEXT($G$1, "[$-ko-KR]yyyy-mm-dd(ddd) ") &amp; "오후 14:00"</f>
        <v>2021-06-14(월) 오후 14:00</v>
      </c>
      <c r="E150" s="284"/>
      <c r="F150" s="285"/>
      <c r="G150" s="283" t="str">
        <f>TEXT($G$1, "[$-ko-KR]yyyy-mm-dd(ddd) ") &amp; "오후 19:00"</f>
        <v>2021-06-14(월) 오후 19:00</v>
      </c>
      <c r="H150" s="284"/>
      <c r="I150" s="285"/>
      <c r="J150" s="283" t="str">
        <f>TEXT($G$1, "[$-ko-KR]yyyy-mm-dd(ddd) ") &amp; "오후 21:00"</f>
        <v>2021-06-14(월) 오후 21:00</v>
      </c>
      <c r="K150" s="284"/>
      <c r="L150" s="285"/>
      <c r="M150" s="283" t="str">
        <f>TEXT($G$1+1, "[$-ko-KR]yyyy-mm-dd(ddd) ") &amp; "오전 00:00"</f>
        <v>2021-06-15(화)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3" t="s">
        <v>58</v>
      </c>
      <c r="H151" s="214" t="s">
        <v>293</v>
      </c>
      <c r="I151" s="21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69"/>
      <c r="R152" s="269"/>
      <c r="S152" s="269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69"/>
      <c r="R153" s="269"/>
      <c r="S153" s="269"/>
    </row>
    <row r="154" spans="1:19" ht="17.25" thickBot="1">
      <c r="A154" s="162" t="s">
        <v>181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59"/>
      <c r="R154" s="259"/>
      <c r="S154" s="259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59"/>
      <c r="R155" s="259"/>
      <c r="S155" s="259"/>
    </row>
    <row r="156" spans="1:19" ht="17.25" thickBot="1">
      <c r="A156" s="163" t="s">
        <v>257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59"/>
      <c r="R156" s="259"/>
      <c r="S156" s="259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59"/>
      <c r="R157" s="259"/>
      <c r="S157" s="259"/>
    </row>
    <row r="158" spans="1:19" ht="17.25" thickBot="1">
      <c r="A158" s="162" t="s">
        <v>279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59"/>
      <c r="R158" s="259"/>
      <c r="S158" s="259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59"/>
      <c r="R159" s="259"/>
      <c r="S159" s="259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60"/>
      <c r="R161" s="261"/>
      <c r="S161" s="262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63"/>
      <c r="R162" s="264"/>
      <c r="S162" s="265"/>
    </row>
    <row r="163" spans="1:19" ht="17.25" thickBot="1">
      <c r="A163" s="162" t="s">
        <v>251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66"/>
      <c r="R163" s="267"/>
      <c r="S163" s="268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59"/>
      <c r="R164" s="259"/>
      <c r="S164" s="259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69"/>
      <c r="R165" s="269"/>
      <c r="S165" s="269"/>
    </row>
    <row r="166" spans="1:19" ht="17.25" thickBot="1">
      <c r="A166" s="163" t="s">
        <v>231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69"/>
      <c r="R166" s="269"/>
      <c r="S166" s="269"/>
    </row>
    <row r="167" spans="1:19" ht="17.25" thickBot="1">
      <c r="A167" s="162" t="s">
        <v>161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59"/>
      <c r="R167" s="259"/>
      <c r="S167" s="259"/>
    </row>
    <row r="168" spans="1:19" ht="17.25" thickBot="1">
      <c r="A168" s="162" t="s">
        <v>275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59"/>
      <c r="R168" s="259"/>
      <c r="S168" s="259"/>
    </row>
    <row r="169" spans="1:19" ht="17.25" thickBot="1">
      <c r="A169" s="162" t="s">
        <v>223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59"/>
      <c r="R169" s="259"/>
      <c r="S169" s="259"/>
    </row>
    <row r="170" spans="1:19">
      <c r="A170" s="162" t="s">
        <v>173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48"/>
      <c r="R170" s="249"/>
      <c r="S170" s="250"/>
    </row>
    <row r="171" spans="1:19" ht="17.25" thickBot="1">
      <c r="A171" s="130" t="s">
        <v>242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296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296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296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12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2021-06-14(월) 오전 00:00</v>
      </c>
      <c r="C177" s="311"/>
      <c r="D177" s="283" t="str">
        <f>TEXT($G$1, "[$-ko-KR]yyyy-mm-dd(ddd) ") &amp; "오후 14:00"</f>
        <v>2021-06-14(월) 오후 14:00</v>
      </c>
      <c r="E177" s="284"/>
      <c r="F177" s="285"/>
      <c r="G177" s="283" t="str">
        <f>TEXT($G$1, "[$-ko-KR]yyyy-mm-dd(ddd) ") &amp; "오후 19:00"</f>
        <v>2021-06-14(월) 오후 19:00</v>
      </c>
      <c r="H177" s="284"/>
      <c r="I177" s="285"/>
      <c r="J177" s="283" t="str">
        <f>TEXT($G$1, "[$-ko-KR]yyyy-mm-dd(ddd) ") &amp; "오후 21:00"</f>
        <v>2021-06-14(월) 오후 21:00</v>
      </c>
      <c r="K177" s="284"/>
      <c r="L177" s="285"/>
      <c r="M177" s="283" t="str">
        <f>TEXT($G$1+1, "[$-ko-KR]yyyy-mm-dd(ddd) ") &amp; "오전 00:00"</f>
        <v>2021-06-15(화)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3" t="s">
        <v>58</v>
      </c>
      <c r="H178" s="214" t="s">
        <v>293</v>
      </c>
      <c r="I178" s="21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225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69"/>
      <c r="R179" s="269"/>
      <c r="S179" s="269"/>
    </row>
    <row r="180" spans="1:19" ht="17.25" thickBot="1">
      <c r="A180" s="162" t="s">
        <v>223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69"/>
      <c r="R180" s="269"/>
      <c r="S180" s="269"/>
    </row>
    <row r="181" spans="1:19" ht="17.25" thickBot="1">
      <c r="A181" s="162" t="s">
        <v>219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59"/>
      <c r="R181" s="259"/>
      <c r="S181" s="259"/>
    </row>
    <row r="182" spans="1:19" ht="17.25" thickBot="1">
      <c r="A182" s="162" t="s">
        <v>229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59"/>
      <c r="R182" s="259"/>
      <c r="S182" s="259"/>
    </row>
    <row r="183" spans="1:19" ht="17.25" thickBot="1">
      <c r="A183" s="163" t="s">
        <v>215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59"/>
      <c r="R183" s="259"/>
      <c r="S183" s="259"/>
    </row>
    <row r="184" spans="1:19" ht="17.25" thickBot="1">
      <c r="A184" s="162" t="s">
        <v>206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59"/>
      <c r="R184" s="259"/>
      <c r="S184" s="259"/>
    </row>
    <row r="185" spans="1:19" ht="17.25" thickBot="1">
      <c r="A185" s="162" t="s">
        <v>261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59"/>
      <c r="R185" s="259"/>
      <c r="S185" s="259"/>
    </row>
    <row r="186" spans="1:19" ht="17.25" thickBot="1">
      <c r="A186" s="162" t="s">
        <v>227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59"/>
      <c r="R186" s="259"/>
      <c r="S186" s="259"/>
    </row>
    <row r="187" spans="1:19" ht="17.25" thickBot="1">
      <c r="A187" s="162" t="s">
        <v>173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201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60"/>
      <c r="R188" s="261"/>
      <c r="S188" s="262"/>
    </row>
    <row r="189" spans="1:19">
      <c r="A189" s="161" t="s">
        <v>259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63"/>
      <c r="R189" s="264"/>
      <c r="S189" s="265"/>
    </row>
    <row r="190" spans="1:19" ht="17.25" thickBot="1">
      <c r="A190" s="162" t="s">
        <v>242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66"/>
      <c r="R190" s="267"/>
      <c r="S190" s="268"/>
    </row>
    <row r="191" spans="1:19" ht="17.25" thickBot="1">
      <c r="A191" s="162" t="s">
        <v>212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59"/>
      <c r="R191" s="259"/>
      <c r="S191" s="259"/>
    </row>
    <row r="192" spans="1:19" ht="17.25" thickBot="1">
      <c r="A192" s="162" t="s">
        <v>208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69"/>
      <c r="R192" s="269"/>
      <c r="S192" s="269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69"/>
      <c r="R193" s="269"/>
      <c r="S193" s="269"/>
    </row>
    <row r="194" spans="1:19" ht="17.25" thickBot="1">
      <c r="A194" s="162" t="s">
        <v>171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59"/>
      <c r="R194" s="259"/>
      <c r="S194" s="259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59"/>
      <c r="R195" s="259"/>
      <c r="S195" s="259"/>
    </row>
    <row r="196" spans="1:19" ht="17.25" thickBot="1">
      <c r="A196" s="162" t="s">
        <v>249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59"/>
      <c r="R196" s="259"/>
      <c r="S196" s="259"/>
    </row>
    <row r="197" spans="1:19">
      <c r="A197" s="162" t="s">
        <v>248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48"/>
      <c r="R197" s="249"/>
      <c r="S197" s="250"/>
    </row>
    <row r="198" spans="1:19" ht="17.25" thickBot="1">
      <c r="A198" s="130" t="s">
        <v>233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296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296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296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44362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16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2021-06-15(화) 오전 00:00</v>
      </c>
      <c r="C15" s="309"/>
      <c r="D15" s="283" t="str">
        <f>TEXT($G$1, "[$-ko-KR]yyyy-mm-dd(ddd) ") &amp; "오후 14:00"</f>
        <v>2021-06-15(화) 오후 14:00</v>
      </c>
      <c r="E15" s="284"/>
      <c r="F15" s="285"/>
      <c r="G15" s="283" t="str">
        <f>TEXT($G$1, "[$-ko-KR]yyyy-mm-dd(ddd) ") &amp; "오후 19:00"</f>
        <v>2021-06-15(화) 오후 19:00</v>
      </c>
      <c r="H15" s="284"/>
      <c r="I15" s="285"/>
      <c r="J15" s="283" t="str">
        <f>TEXT($G$1, "[$-ko-KR]yyyy-mm-dd(ddd) ") &amp; "오후 21:00"</f>
        <v>2021-06-15(화) 오후 21:00</v>
      </c>
      <c r="K15" s="284"/>
      <c r="L15" s="285"/>
      <c r="M15" s="283" t="str">
        <f>TEXT($G$1+1, "[$-ko-KR]yyyy-mm-dd(ddd) ") &amp; "오전 00:00"</f>
        <v>2021-06-16(수)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59"/>
      <c r="R19" s="259"/>
      <c r="S19" s="25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59"/>
      <c r="R20" s="259"/>
      <c r="S20" s="259"/>
    </row>
    <row r="21" spans="1:19" ht="17.25" customHeight="1" thickBot="1">
      <c r="A21" s="163" t="s">
        <v>242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59"/>
      <c r="R21" s="259"/>
      <c r="S21" s="259"/>
    </row>
    <row r="22" spans="1:19" ht="17.25" customHeight="1" thickBot="1">
      <c r="A22" s="162" t="s">
        <v>229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59"/>
      <c r="R22" s="259"/>
      <c r="S22" s="259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59"/>
      <c r="R23" s="259"/>
      <c r="S23" s="259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59"/>
      <c r="R24" s="259"/>
      <c r="S24" s="259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223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60"/>
      <c r="R26" s="261"/>
      <c r="S26" s="262"/>
    </row>
    <row r="27" spans="1:19" ht="17.25" customHeight="1">
      <c r="A27" s="161" t="s">
        <v>221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63"/>
      <c r="R27" s="264"/>
      <c r="S27" s="265"/>
    </row>
    <row r="28" spans="1:19" ht="17.25" customHeight="1" thickBot="1">
      <c r="A28" s="162" t="s">
        <v>238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66"/>
      <c r="R28" s="267"/>
      <c r="S28" s="268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59"/>
      <c r="R29" s="259"/>
      <c r="S29" s="259"/>
    </row>
    <row r="30" spans="1:19" ht="17.25" customHeight="1" thickBot="1">
      <c r="A30" s="162" t="s">
        <v>173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69"/>
      <c r="R30" s="269"/>
      <c r="S30" s="269"/>
    </row>
    <row r="31" spans="1:19" ht="17.25" customHeight="1" thickBot="1">
      <c r="A31" s="163" t="s">
        <v>265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16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2021-06-15(화) 오전 00:00</v>
      </c>
      <c r="C42" s="311"/>
      <c r="D42" s="283" t="str">
        <f>TEXT($G$1, "[$-ko-KR]yyyy-mm-dd(ddd) ") &amp; "오후 14:00"</f>
        <v>2021-06-15(화) 오후 14:00</v>
      </c>
      <c r="E42" s="284"/>
      <c r="F42" s="285"/>
      <c r="G42" s="283" t="str">
        <f>TEXT($G$1, "[$-ko-KR]yyyy-mm-dd(ddd) ") &amp; "오후 19:00"</f>
        <v>2021-06-15(화) 오후 19:00</v>
      </c>
      <c r="H42" s="284"/>
      <c r="I42" s="285"/>
      <c r="J42" s="283" t="str">
        <f>TEXT($G$1, "[$-ko-KR]yyyy-mm-dd(ddd) ") &amp; "오후 21:00"</f>
        <v>2021-06-15(화) 오후 21:00</v>
      </c>
      <c r="K42" s="284"/>
      <c r="L42" s="285"/>
      <c r="M42" s="283" t="str">
        <f>TEXT($G$1+1, "[$-ko-KR]yyyy-mm-dd(ddd) ") &amp; "오전 00:00"</f>
        <v>2021-06-16(수)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17" t="s">
        <v>58</v>
      </c>
      <c r="H43" s="218" t="s">
        <v>293</v>
      </c>
      <c r="I43" s="21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197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69"/>
      <c r="R44" s="269"/>
      <c r="S44" s="269"/>
    </row>
    <row r="45" spans="1:19" ht="17.25" customHeight="1" thickBot="1">
      <c r="A45" s="162" t="s">
        <v>234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69"/>
      <c r="R45" s="269"/>
      <c r="S45" s="269"/>
    </row>
    <row r="46" spans="1:19" ht="17.25" customHeight="1" thickBot="1">
      <c r="A46" s="162" t="s">
        <v>215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59"/>
      <c r="R46" s="259"/>
      <c r="S46" s="259"/>
    </row>
    <row r="47" spans="1:19" ht="17.25" customHeight="1" thickBot="1">
      <c r="A47" s="162" t="s">
        <v>229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59"/>
      <c r="R47" s="259"/>
      <c r="S47" s="259"/>
    </row>
    <row r="48" spans="1:19" ht="17.25" customHeight="1" thickBot="1">
      <c r="A48" s="163" t="s">
        <v>206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59"/>
      <c r="R48" s="259"/>
      <c r="S48" s="259"/>
    </row>
    <row r="49" spans="1:19" ht="17.25" customHeight="1" thickBot="1">
      <c r="A49" s="162" t="s">
        <v>212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59"/>
      <c r="R49" s="259"/>
      <c r="S49" s="259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59"/>
      <c r="R50" s="259"/>
      <c r="S50" s="259"/>
    </row>
    <row r="51" spans="1:19" ht="17.25" customHeight="1" thickBot="1">
      <c r="A51" s="162" t="s">
        <v>249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59"/>
      <c r="R51" s="259"/>
      <c r="S51" s="259"/>
    </row>
    <row r="52" spans="1:19" ht="17.25" customHeight="1" thickBot="1">
      <c r="A52" s="162" t="s">
        <v>225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246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60"/>
      <c r="R53" s="261"/>
      <c r="S53" s="262"/>
    </row>
    <row r="54" spans="1:19" ht="17.25" customHeight="1">
      <c r="A54" s="161" t="s">
        <v>236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63"/>
      <c r="R54" s="264"/>
      <c r="S54" s="265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66"/>
      <c r="R55" s="267"/>
      <c r="S55" s="268"/>
    </row>
    <row r="56" spans="1:19" ht="17.25" customHeight="1" thickBot="1">
      <c r="A56" s="162" t="s">
        <v>167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59"/>
      <c r="R56" s="259"/>
      <c r="S56" s="259"/>
    </row>
    <row r="57" spans="1:19" ht="17.25" customHeight="1" thickBot="1">
      <c r="A57" s="162" t="s">
        <v>208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69"/>
      <c r="R57" s="269"/>
      <c r="S57" s="269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69"/>
      <c r="R58" s="269"/>
      <c r="S58" s="269"/>
    </row>
    <row r="59" spans="1:19" ht="17.25" customHeight="1" thickBot="1">
      <c r="A59" s="162" t="s">
        <v>195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59"/>
      <c r="R59" s="259"/>
      <c r="S59" s="259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59"/>
      <c r="R60" s="259"/>
      <c r="S60" s="259"/>
    </row>
    <row r="61" spans="1:19" ht="17.25" customHeight="1" thickBot="1">
      <c r="A61" s="162" t="s">
        <v>171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59"/>
      <c r="R61" s="259"/>
      <c r="S61" s="259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48"/>
      <c r="R62" s="249"/>
      <c r="S62" s="250"/>
    </row>
    <row r="63" spans="1:19" ht="17.25" customHeight="1" thickBot="1">
      <c r="A63" s="130" t="s">
        <v>233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296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296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296</v>
      </c>
      <c r="N64" s="27">
        <f>IF(COUNT(N44:N63), SUM(N44:N63) / COUNT(N44:N63), 0)</f>
        <v>4.6004013280069742E-2</v>
      </c>
      <c r="O64" s="28">
        <f>SUM(O44:O63)</f>
        <v>92008.026560139479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16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2021-06-15(화) 오전 00:00</v>
      </c>
      <c r="C69" s="311"/>
      <c r="D69" s="283" t="str">
        <f>TEXT($G$1, "[$-ko-KR]yyyy-mm-dd(ddd) ") &amp; "오후 14:00"</f>
        <v>2021-06-15(화) 오후 14:00</v>
      </c>
      <c r="E69" s="284"/>
      <c r="F69" s="285"/>
      <c r="G69" s="283" t="str">
        <f>TEXT($G$1, "[$-ko-KR]yyyy-mm-dd(ddd) ") &amp; "오후 19:00"</f>
        <v>2021-06-15(화) 오후 19:00</v>
      </c>
      <c r="H69" s="284"/>
      <c r="I69" s="285"/>
      <c r="J69" s="283" t="str">
        <f>TEXT($G$1, "[$-ko-KR]yyyy-mm-dd(ddd) ") &amp; "오후 21:00"</f>
        <v>2021-06-15(화) 오후 21:00</v>
      </c>
      <c r="K69" s="284"/>
      <c r="L69" s="285"/>
      <c r="M69" s="283" t="str">
        <f>TEXT($G$1+1, "[$-ko-KR]yyyy-mm-dd(ddd) ") &amp; "오전 00:00"</f>
        <v>2021-06-16(수)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17" t="s">
        <v>58</v>
      </c>
      <c r="H70" s="218" t="s">
        <v>293</v>
      </c>
      <c r="I70" s="21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161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69"/>
      <c r="R71" s="269"/>
      <c r="S71" s="269"/>
    </row>
    <row r="72" spans="1:19" ht="17.25" thickBot="1">
      <c r="A72" s="162" t="s">
        <v>231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69"/>
      <c r="R72" s="269"/>
      <c r="S72" s="269"/>
    </row>
    <row r="73" spans="1:19" ht="17.25" thickBot="1">
      <c r="A73" s="162" t="s">
        <v>223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59"/>
      <c r="R73" s="259"/>
      <c r="S73" s="259"/>
    </row>
    <row r="74" spans="1:19" ht="17.25" thickBot="1">
      <c r="A74" s="162" t="s">
        <v>248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59"/>
      <c r="R74" s="259"/>
      <c r="S74" s="259"/>
    </row>
    <row r="75" spans="1:19" ht="17.25" thickBot="1">
      <c r="A75" s="163" t="s">
        <v>173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59"/>
      <c r="R75" s="259"/>
      <c r="S75" s="259"/>
    </row>
    <row r="76" spans="1:19" ht="17.25" thickBot="1">
      <c r="A76" s="162" t="s">
        <v>265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59"/>
      <c r="R76" s="259"/>
      <c r="S76" s="259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59"/>
      <c r="R77" s="259"/>
      <c r="S77" s="259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59"/>
      <c r="R78" s="259"/>
      <c r="S78" s="259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279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60"/>
      <c r="R80" s="261"/>
      <c r="S80" s="262"/>
    </row>
    <row r="81" spans="1:19">
      <c r="A81" s="161" t="s">
        <v>291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63"/>
      <c r="R81" s="264"/>
      <c r="S81" s="265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66"/>
      <c r="R82" s="267"/>
      <c r="S82" s="268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59"/>
      <c r="R83" s="259"/>
      <c r="S83" s="259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69"/>
      <c r="R84" s="269"/>
      <c r="S84" s="269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69"/>
      <c r="R85" s="269"/>
      <c r="S85" s="269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59"/>
      <c r="R86" s="259"/>
      <c r="S86" s="259"/>
    </row>
    <row r="87" spans="1:19" ht="17.25" thickBot="1">
      <c r="A87" s="162" t="s">
        <v>181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59"/>
      <c r="R87" s="259"/>
      <c r="S87" s="259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59"/>
      <c r="R88" s="259"/>
      <c r="S88" s="259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48"/>
      <c r="R89" s="249"/>
      <c r="S89" s="250"/>
    </row>
    <row r="90" spans="1:19" ht="17.25" thickBot="1">
      <c r="A90" s="130" t="s">
        <v>251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296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296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296</v>
      </c>
      <c r="N91" s="27">
        <f>IF(COUNT(N71:N90), SUM(N71:N90) / COUNT(N71:N90), 0)</f>
        <v>1.9097057000224145E-4</v>
      </c>
      <c r="O91" s="28">
        <f>SUM(O71:O90)</f>
        <v>381.94114000448326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16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2021-06-15(화) 오전 00:00</v>
      </c>
      <c r="C96" s="311"/>
      <c r="D96" s="283" t="str">
        <f>TEXT($G$1, "[$-ko-KR]yyyy-mm-dd(ddd) ") &amp; "오후 14:00"</f>
        <v>2021-06-15(화) 오후 14:00</v>
      </c>
      <c r="E96" s="284"/>
      <c r="F96" s="285"/>
      <c r="G96" s="283" t="str">
        <f>TEXT($G$1, "[$-ko-KR]yyyy-mm-dd(ddd) ") &amp; "오후 19:00"</f>
        <v>2021-06-15(화) 오후 19:00</v>
      </c>
      <c r="H96" s="284"/>
      <c r="I96" s="285"/>
      <c r="J96" s="283" t="str">
        <f>TEXT($G$1, "[$-ko-KR]yyyy-mm-dd(ddd) ") &amp; "오후 21:00"</f>
        <v>2021-06-15(화) 오후 21:00</v>
      </c>
      <c r="K96" s="284"/>
      <c r="L96" s="285"/>
      <c r="M96" s="283" t="str">
        <f>TEXT($G$1+1, "[$-ko-KR]yyyy-mm-dd(ddd) ") &amp; "오전 00:00"</f>
        <v>2021-06-16(수)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17" t="s">
        <v>58</v>
      </c>
      <c r="H97" s="218" t="s">
        <v>293</v>
      </c>
      <c r="I97" s="21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161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69"/>
      <c r="R98" s="269"/>
      <c r="S98" s="269"/>
    </row>
    <row r="99" spans="1:19" ht="17.25" thickBot="1">
      <c r="A99" s="162" t="s">
        <v>197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69"/>
      <c r="R99" s="269"/>
      <c r="S99" s="269"/>
    </row>
    <row r="100" spans="1:19" ht="17.25" thickBot="1">
      <c r="A100" s="162" t="s">
        <v>231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59"/>
      <c r="R100" s="259"/>
      <c r="S100" s="259"/>
    </row>
    <row r="101" spans="1:19" ht="17.25" thickBot="1">
      <c r="A101" s="162" t="s">
        <v>234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59"/>
      <c r="R101" s="259"/>
      <c r="S101" s="259"/>
    </row>
    <row r="102" spans="1:19" ht="17.25" thickBot="1">
      <c r="A102" s="163" t="s">
        <v>215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59"/>
      <c r="R102" s="259"/>
      <c r="S102" s="259"/>
    </row>
    <row r="103" spans="1:19" ht="17.25" thickBot="1">
      <c r="A103" s="162" t="s">
        <v>229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59"/>
      <c r="R103" s="259"/>
      <c r="S103" s="259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59"/>
      <c r="R104" s="259"/>
      <c r="S104" s="259"/>
    </row>
    <row r="105" spans="1:19" ht="17.25" thickBot="1">
      <c r="A105" s="162" t="s">
        <v>206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59"/>
      <c r="R105" s="259"/>
      <c r="S105" s="259"/>
    </row>
    <row r="106" spans="1:19" ht="17.25" thickBot="1">
      <c r="A106" s="162" t="s">
        <v>212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60"/>
      <c r="R107" s="261"/>
      <c r="S107" s="262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63"/>
      <c r="R108" s="264"/>
      <c r="S108" s="265"/>
    </row>
    <row r="109" spans="1:19" ht="17.25" thickBot="1">
      <c r="A109" s="162" t="s">
        <v>223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66"/>
      <c r="R109" s="267"/>
      <c r="S109" s="268"/>
    </row>
    <row r="110" spans="1:19" ht="17.25" thickBot="1">
      <c r="A110" s="162" t="s">
        <v>221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59"/>
      <c r="R110" s="259"/>
      <c r="S110" s="259"/>
    </row>
    <row r="111" spans="1:19" ht="17.25" thickBot="1">
      <c r="A111" s="162" t="s">
        <v>249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69"/>
      <c r="R111" s="269"/>
      <c r="S111" s="269"/>
    </row>
    <row r="112" spans="1:19" ht="17.25" thickBot="1">
      <c r="A112" s="163" t="s">
        <v>238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69"/>
      <c r="R112" s="269"/>
      <c r="S112" s="269"/>
    </row>
    <row r="113" spans="1:19" ht="17.25" thickBot="1">
      <c r="A113" s="162" t="s">
        <v>225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59"/>
      <c r="R113" s="259"/>
      <c r="S113" s="259"/>
    </row>
    <row r="114" spans="1:19" ht="17.25" thickBot="1">
      <c r="A114" s="162" t="s">
        <v>248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59"/>
      <c r="R114" s="259"/>
      <c r="S114" s="259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59"/>
      <c r="R115" s="259"/>
      <c r="S115" s="259"/>
    </row>
    <row r="116" spans="1:19">
      <c r="A116" s="162" t="s">
        <v>173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48"/>
      <c r="R116" s="249"/>
      <c r="S116" s="250"/>
    </row>
    <row r="117" spans="1:19" ht="17.25" thickBot="1">
      <c r="A117" s="130" t="s">
        <v>246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296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296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296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16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2021-06-15(화) 오전 00:00</v>
      </c>
      <c r="C123" s="311"/>
      <c r="D123" s="283" t="str">
        <f>TEXT($G$1, "[$-ko-KR]yyyy-mm-dd(ddd) ") &amp; "오후 14:00"</f>
        <v>2021-06-15(화) 오후 14:00</v>
      </c>
      <c r="E123" s="284"/>
      <c r="F123" s="285"/>
      <c r="G123" s="283" t="str">
        <f>TEXT($G$1, "[$-ko-KR]yyyy-mm-dd(ddd) ") &amp; "오후 19:00"</f>
        <v>2021-06-15(화) 오후 19:00</v>
      </c>
      <c r="H123" s="284"/>
      <c r="I123" s="285"/>
      <c r="J123" s="283" t="str">
        <f>TEXT($G$1, "[$-ko-KR]yyyy-mm-dd(ddd) ") &amp; "오후 21:00"</f>
        <v>2021-06-15(화) 오후 21:00</v>
      </c>
      <c r="K123" s="284"/>
      <c r="L123" s="285"/>
      <c r="M123" s="283" t="str">
        <f>TEXT($G$1+1, "[$-ko-KR]yyyy-mm-dd(ddd) ") &amp; "오전 00:00"</f>
        <v>2021-06-16(수)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17" t="s">
        <v>58</v>
      </c>
      <c r="H124" s="218" t="s">
        <v>293</v>
      </c>
      <c r="I124" s="21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69"/>
      <c r="R125" s="269"/>
      <c r="S125" s="269"/>
    </row>
    <row r="126" spans="1:19" ht="17.25" thickBot="1">
      <c r="A126" s="162" t="s">
        <v>171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69"/>
      <c r="R126" s="269"/>
      <c r="S126" s="269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59"/>
      <c r="R127" s="259"/>
      <c r="S127" s="259"/>
    </row>
    <row r="128" spans="1:19" ht="17.25" thickBot="1">
      <c r="A128" s="162" t="s">
        <v>233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59"/>
      <c r="R128" s="259"/>
      <c r="S128" s="259"/>
    </row>
    <row r="129" spans="1:19" ht="17.25" thickBot="1">
      <c r="A129" s="163" t="s">
        <v>263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59"/>
      <c r="R129" s="259"/>
      <c r="S129" s="259"/>
    </row>
    <row r="130" spans="1:19" ht="17.25" thickBot="1">
      <c r="A130" s="162" t="s">
        <v>210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59"/>
      <c r="R130" s="259"/>
      <c r="S130" s="259"/>
    </row>
    <row r="131" spans="1:19" ht="17.25" thickBot="1">
      <c r="A131" s="162" t="s">
        <v>219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59"/>
      <c r="R131" s="259"/>
      <c r="S131" s="259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59"/>
      <c r="R132" s="259"/>
      <c r="S132" s="259"/>
    </row>
    <row r="133" spans="1:19" ht="17.25" thickBot="1">
      <c r="A133" s="162" t="s">
        <v>227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201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60"/>
      <c r="R134" s="261"/>
      <c r="S134" s="262"/>
    </row>
    <row r="135" spans="1:19">
      <c r="A135" s="161" t="s">
        <v>277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63"/>
      <c r="R135" s="264"/>
      <c r="S135" s="265"/>
    </row>
    <row r="136" spans="1:19" ht="17.25" thickBot="1">
      <c r="A136" s="162" t="s">
        <v>217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66"/>
      <c r="R136" s="267"/>
      <c r="S136" s="268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59"/>
      <c r="R137" s="259"/>
      <c r="S137" s="259"/>
    </row>
    <row r="138" spans="1:19" ht="17.25" thickBot="1">
      <c r="A138" s="162" t="s">
        <v>273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69"/>
      <c r="R138" s="269"/>
      <c r="S138" s="269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69"/>
      <c r="R139" s="269"/>
      <c r="S139" s="269"/>
    </row>
    <row r="140" spans="1:19" ht="17.25" thickBot="1">
      <c r="A140" s="162" t="s">
        <v>185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59"/>
      <c r="R140" s="259"/>
      <c r="S140" s="259"/>
    </row>
    <row r="141" spans="1:19" ht="17.25" thickBot="1">
      <c r="A141" s="162" t="s">
        <v>261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59"/>
      <c r="R141" s="259"/>
      <c r="S141" s="259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59"/>
      <c r="R142" s="259"/>
      <c r="S142" s="259"/>
    </row>
    <row r="143" spans="1:19">
      <c r="A143" s="162" t="s">
        <v>255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48"/>
      <c r="R143" s="249"/>
      <c r="S143" s="250"/>
    </row>
    <row r="144" spans="1:19" ht="17.25" thickBot="1">
      <c r="A144" s="130" t="s">
        <v>259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296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296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296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16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2021-06-15(화) 오전 00:00</v>
      </c>
      <c r="C150" s="311"/>
      <c r="D150" s="283" t="str">
        <f>TEXT($G$1, "[$-ko-KR]yyyy-mm-dd(ddd) ") &amp; "오후 14:00"</f>
        <v>2021-06-15(화) 오후 14:00</v>
      </c>
      <c r="E150" s="284"/>
      <c r="F150" s="285"/>
      <c r="G150" s="283" t="str">
        <f>TEXT($G$1, "[$-ko-KR]yyyy-mm-dd(ddd) ") &amp; "오후 19:00"</f>
        <v>2021-06-15(화) 오후 19:00</v>
      </c>
      <c r="H150" s="284"/>
      <c r="I150" s="285"/>
      <c r="J150" s="283" t="str">
        <f>TEXT($G$1, "[$-ko-KR]yyyy-mm-dd(ddd) ") &amp; "오후 21:00"</f>
        <v>2021-06-15(화) 오후 21:00</v>
      </c>
      <c r="K150" s="284"/>
      <c r="L150" s="285"/>
      <c r="M150" s="283" t="str">
        <f>TEXT($G$1+1, "[$-ko-KR]yyyy-mm-dd(ddd) ") &amp; "오전 00:00"</f>
        <v>2021-06-16(수)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17" t="s">
        <v>58</v>
      </c>
      <c r="H151" s="218" t="s">
        <v>293</v>
      </c>
      <c r="I151" s="21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69"/>
      <c r="R152" s="269"/>
      <c r="S152" s="269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69"/>
      <c r="R153" s="269"/>
      <c r="S153" s="269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59"/>
      <c r="R154" s="259"/>
      <c r="S154" s="259"/>
    </row>
    <row r="155" spans="1:19" ht="17.25" thickBot="1">
      <c r="A155" s="162" t="s">
        <v>181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59"/>
      <c r="R155" s="259"/>
      <c r="S155" s="259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59"/>
      <c r="R156" s="259"/>
      <c r="S156" s="259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59"/>
      <c r="R157" s="259"/>
      <c r="S157" s="259"/>
    </row>
    <row r="158" spans="1:19" ht="17.25" thickBot="1">
      <c r="A158" s="162" t="s">
        <v>251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59"/>
      <c r="R158" s="259"/>
      <c r="S158" s="259"/>
    </row>
    <row r="159" spans="1:19" ht="17.25" thickBot="1">
      <c r="A159" s="162" t="s">
        <v>199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59"/>
      <c r="R159" s="259"/>
      <c r="S159" s="259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191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60"/>
      <c r="R161" s="261"/>
      <c r="S161" s="262"/>
    </row>
    <row r="162" spans="1:19">
      <c r="A162" s="161" t="s">
        <v>275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63"/>
      <c r="R162" s="264"/>
      <c r="S162" s="265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66"/>
      <c r="R163" s="267"/>
      <c r="S163" s="268"/>
    </row>
    <row r="164" spans="1:19" ht="17.25" thickBot="1">
      <c r="A164" s="162" t="s">
        <v>169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59"/>
      <c r="R164" s="259"/>
      <c r="S164" s="259"/>
    </row>
    <row r="165" spans="1:19" ht="17.25" thickBot="1">
      <c r="A165" s="162" t="s">
        <v>253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69"/>
      <c r="R165" s="269"/>
      <c r="S165" s="269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69"/>
      <c r="R166" s="269"/>
      <c r="S166" s="269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59"/>
      <c r="R167" s="259"/>
      <c r="S167" s="259"/>
    </row>
    <row r="168" spans="1:19" ht="17.25" thickBot="1">
      <c r="A168" s="162" t="s">
        <v>257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59"/>
      <c r="R168" s="259"/>
      <c r="S168" s="259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59"/>
      <c r="R169" s="259"/>
      <c r="S169" s="259"/>
    </row>
    <row r="170" spans="1:19">
      <c r="A170" s="162" t="s">
        <v>214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48"/>
      <c r="R170" s="249"/>
      <c r="S170" s="250"/>
    </row>
    <row r="171" spans="1:19" ht="17.25" thickBot="1">
      <c r="A171" s="130" t="s">
        <v>242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296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296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296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16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2021-06-15(화) 오전 00:00</v>
      </c>
      <c r="C177" s="311"/>
      <c r="D177" s="283" t="str">
        <f>TEXT($G$1, "[$-ko-KR]yyyy-mm-dd(ddd) ") &amp; "오후 14:00"</f>
        <v>2021-06-15(화) 오후 14:00</v>
      </c>
      <c r="E177" s="284"/>
      <c r="F177" s="285"/>
      <c r="G177" s="283" t="str">
        <f>TEXT($G$1, "[$-ko-KR]yyyy-mm-dd(ddd) ") &amp; "오후 19:00"</f>
        <v>2021-06-15(화) 오후 19:00</v>
      </c>
      <c r="H177" s="284"/>
      <c r="I177" s="285"/>
      <c r="J177" s="283" t="str">
        <f>TEXT($G$1, "[$-ko-KR]yyyy-mm-dd(ddd) ") &amp; "오후 21:00"</f>
        <v>2021-06-15(화) 오후 21:00</v>
      </c>
      <c r="K177" s="284"/>
      <c r="L177" s="285"/>
      <c r="M177" s="283" t="str">
        <f>TEXT($G$1+1, "[$-ko-KR]yyyy-mm-dd(ddd) ") &amp; "오전 00:00"</f>
        <v>2021-06-16(수)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17" t="s">
        <v>58</v>
      </c>
      <c r="H178" s="218" t="s">
        <v>293</v>
      </c>
      <c r="I178" s="21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69"/>
      <c r="R179" s="269"/>
      <c r="S179" s="269"/>
    </row>
    <row r="180" spans="1:19" ht="17.25" thickBot="1">
      <c r="A180" s="162" t="s">
        <v>177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69"/>
      <c r="R180" s="269"/>
      <c r="S180" s="269"/>
    </row>
    <row r="181" spans="1:19" ht="17.25" thickBot="1">
      <c r="A181" s="162" t="s">
        <v>189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59"/>
      <c r="R181" s="259"/>
      <c r="S181" s="259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59"/>
      <c r="R182" s="259"/>
      <c r="S182" s="259"/>
    </row>
    <row r="183" spans="1:19" ht="17.25" thickBot="1">
      <c r="A183" s="163" t="s">
        <v>203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59"/>
      <c r="R183" s="259"/>
      <c r="S183" s="259"/>
    </row>
    <row r="184" spans="1:19" ht="17.25" thickBot="1">
      <c r="A184" s="162" t="s">
        <v>261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59"/>
      <c r="R184" s="259"/>
      <c r="S184" s="259"/>
    </row>
    <row r="185" spans="1:19" ht="17.25" thickBot="1">
      <c r="A185" s="162" t="s">
        <v>169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9"/>
      <c r="R185" s="259"/>
      <c r="S185" s="259"/>
    </row>
    <row r="186" spans="1:19" ht="17.25" thickBot="1">
      <c r="A186" s="162" t="s">
        <v>175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59"/>
      <c r="R186" s="259"/>
      <c r="S186" s="259"/>
    </row>
    <row r="187" spans="1:19" ht="17.25" thickBot="1">
      <c r="A187" s="162" t="s">
        <v>253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60"/>
      <c r="R188" s="261"/>
      <c r="S188" s="262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63"/>
      <c r="R189" s="264"/>
      <c r="S189" s="265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66"/>
      <c r="R190" s="267"/>
      <c r="S190" s="268"/>
    </row>
    <row r="191" spans="1:19" ht="17.25" thickBot="1">
      <c r="A191" s="162" t="s">
        <v>271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59"/>
      <c r="R191" s="259"/>
      <c r="S191" s="259"/>
    </row>
    <row r="192" spans="1:19" ht="17.25" thickBot="1">
      <c r="A192" s="162" t="s">
        <v>257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69"/>
      <c r="R192" s="269"/>
      <c r="S192" s="269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69"/>
      <c r="R193" s="269"/>
      <c r="S193" s="269"/>
    </row>
    <row r="194" spans="1:19" ht="17.25" thickBot="1">
      <c r="A194" s="162" t="s">
        <v>267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59"/>
      <c r="R194" s="259"/>
      <c r="S194" s="259"/>
    </row>
    <row r="195" spans="1:19" ht="17.25" thickBot="1">
      <c r="A195" s="162" t="s">
        <v>214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59"/>
      <c r="R195" s="259"/>
      <c r="S195" s="259"/>
    </row>
    <row r="196" spans="1:19" ht="17.25" thickBot="1">
      <c r="A196" s="162" t="s">
        <v>255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59"/>
      <c r="R196" s="259"/>
      <c r="S196" s="259"/>
    </row>
    <row r="197" spans="1:19">
      <c r="A197" s="162" t="s">
        <v>242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48"/>
      <c r="R197" s="249"/>
      <c r="S197" s="250"/>
    </row>
    <row r="198" spans="1:19" ht="17.25" thickBot="1">
      <c r="A198" s="130" t="s">
        <v>259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296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296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296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44363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20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2021-06-16(수) 오전 00:00</v>
      </c>
      <c r="C15" s="309"/>
      <c r="D15" s="283" t="str">
        <f>TEXT($G$1, "[$-ko-KR]yyyy-mm-dd(ddd) ") &amp; "오후 14:00"</f>
        <v>2021-06-16(수) 오후 14:00</v>
      </c>
      <c r="E15" s="284"/>
      <c r="F15" s="285"/>
      <c r="G15" s="283" t="str">
        <f>TEXT($G$1, "[$-ko-KR]yyyy-mm-dd(ddd) ") &amp; "오후 19:00"</f>
        <v>2021-06-16(수) 오후 19:00</v>
      </c>
      <c r="H15" s="284"/>
      <c r="I15" s="285"/>
      <c r="J15" s="283" t="str">
        <f>TEXT($G$1, "[$-ko-KR]yyyy-mm-dd(ddd) ") &amp; "오후 21:00"</f>
        <v>2021-06-16(수) 오후 21:00</v>
      </c>
      <c r="K15" s="284"/>
      <c r="L15" s="285"/>
      <c r="M15" s="283" t="str">
        <f>TEXT($G$1+1, "[$-ko-KR]yyyy-mm-dd(ddd) ") &amp; "오전 00:00"</f>
        <v>2021-06-17(목)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59"/>
      <c r="R19" s="259"/>
      <c r="S19" s="259"/>
    </row>
    <row r="20" spans="1:19" ht="17.25" customHeight="1" thickBot="1">
      <c r="A20" s="162" t="s">
        <v>356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59"/>
      <c r="R20" s="259"/>
      <c r="S20" s="259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20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2021-06-16(수) 오전 00:00</v>
      </c>
      <c r="C42" s="311"/>
      <c r="D42" s="283" t="str">
        <f>TEXT($G$1, "[$-ko-KR]yyyy-mm-dd(ddd) ") &amp; "오후 14:00"</f>
        <v>2021-06-16(수) 오후 14:00</v>
      </c>
      <c r="E42" s="284"/>
      <c r="F42" s="285"/>
      <c r="G42" s="283" t="str">
        <f>TEXT($G$1, "[$-ko-KR]yyyy-mm-dd(ddd) ") &amp; "오후 19:00"</f>
        <v>2021-06-16(수) 오후 19:00</v>
      </c>
      <c r="H42" s="284"/>
      <c r="I42" s="285"/>
      <c r="J42" s="283" t="str">
        <f>TEXT($G$1, "[$-ko-KR]yyyy-mm-dd(ddd) ") &amp; "오후 21:00"</f>
        <v>2021-06-16(수) 오후 21:00</v>
      </c>
      <c r="K42" s="284"/>
      <c r="L42" s="285"/>
      <c r="M42" s="283" t="str">
        <f>TEXT($G$1+1, "[$-ko-KR]yyyy-mm-dd(ddd) ") &amp; "오전 00:00"</f>
        <v>2021-06-17(목)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1" t="s">
        <v>58</v>
      </c>
      <c r="H43" s="222" t="s">
        <v>293</v>
      </c>
      <c r="I43" s="22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246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69"/>
      <c r="R44" s="269"/>
      <c r="S44" s="269"/>
    </row>
    <row r="45" spans="1:19" ht="17.25" customHeight="1" thickBot="1">
      <c r="A45" s="162" t="s">
        <v>197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69"/>
      <c r="R45" s="269"/>
      <c r="S45" s="269"/>
    </row>
    <row r="46" spans="1:19" ht="17.25" customHeight="1" thickBot="1">
      <c r="A46" s="162" t="s">
        <v>212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59"/>
      <c r="R46" s="259"/>
      <c r="S46" s="259"/>
    </row>
    <row r="47" spans="1:19" ht="17.25" customHeight="1" thickBot="1">
      <c r="A47" s="162" t="s">
        <v>225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59"/>
      <c r="R47" s="259"/>
      <c r="S47" s="259"/>
    </row>
    <row r="48" spans="1:19" ht="17.25" customHeight="1" thickBot="1">
      <c r="A48" s="163" t="s">
        <v>219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59"/>
      <c r="R48" s="259"/>
      <c r="S48" s="259"/>
    </row>
    <row r="49" spans="1:19" ht="17.25" customHeight="1" thickBot="1">
      <c r="A49" s="162" t="s">
        <v>195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59"/>
      <c r="R49" s="259"/>
      <c r="S49" s="259"/>
    </row>
    <row r="50" spans="1:19" ht="17.25" customHeight="1" thickBot="1">
      <c r="A50" s="162" t="s">
        <v>277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59"/>
      <c r="R50" s="259"/>
      <c r="S50" s="259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59"/>
      <c r="R51" s="259"/>
      <c r="S51" s="259"/>
    </row>
    <row r="52" spans="1:19" ht="17.25" customHeight="1" thickBot="1">
      <c r="A52" s="162" t="s">
        <v>261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171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60"/>
      <c r="R53" s="261"/>
      <c r="S53" s="262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63"/>
      <c r="R54" s="264"/>
      <c r="S54" s="265"/>
    </row>
    <row r="55" spans="1:19" ht="17.25" customHeight="1" thickBot="1">
      <c r="A55" s="162" t="s">
        <v>263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66"/>
      <c r="R55" s="267"/>
      <c r="S55" s="268"/>
    </row>
    <row r="56" spans="1:19" ht="17.25" customHeight="1" thickBot="1">
      <c r="A56" s="162" t="s">
        <v>210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59"/>
      <c r="R56" s="259"/>
      <c r="S56" s="259"/>
    </row>
    <row r="57" spans="1:19" ht="17.25" customHeight="1" thickBot="1">
      <c r="A57" s="162" t="s">
        <v>249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69"/>
      <c r="R57" s="269"/>
      <c r="S57" s="269"/>
    </row>
    <row r="58" spans="1:19" ht="17.25" customHeight="1" thickBot="1">
      <c r="A58" s="163" t="s">
        <v>208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69"/>
      <c r="R58" s="269"/>
      <c r="S58" s="269"/>
    </row>
    <row r="59" spans="1:19" ht="17.25" customHeight="1" thickBot="1">
      <c r="A59" s="162" t="s">
        <v>233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59"/>
      <c r="R59" s="259"/>
      <c r="S59" s="259"/>
    </row>
    <row r="60" spans="1:19" ht="17.25" customHeight="1" thickBot="1">
      <c r="A60" s="162" t="s">
        <v>234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59"/>
      <c r="R60" s="259"/>
      <c r="S60" s="259"/>
    </row>
    <row r="61" spans="1:19" ht="17.25" customHeight="1" thickBot="1">
      <c r="A61" s="162" t="s">
        <v>215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59"/>
      <c r="R61" s="259"/>
      <c r="S61" s="259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48"/>
      <c r="R62" s="249"/>
      <c r="S62" s="250"/>
    </row>
    <row r="63" spans="1:19" ht="17.25" customHeight="1" thickBot="1">
      <c r="A63" s="130" t="s">
        <v>273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296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296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296</v>
      </c>
      <c r="N64" s="27">
        <f>IF(COUNT(N44:N63), SUM(N44:N63) / COUNT(N44:N63), 0)</f>
        <v>-7.4001798540067956E-2</v>
      </c>
      <c r="O64" s="28">
        <f>SUM(O44:O63)</f>
        <v>-148003.59708013589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20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2021-06-16(수) 오전 00:00</v>
      </c>
      <c r="C69" s="311"/>
      <c r="D69" s="283" t="str">
        <f>TEXT($G$1, "[$-ko-KR]yyyy-mm-dd(ddd) ") &amp; "오후 14:00"</f>
        <v>2021-06-16(수) 오후 14:00</v>
      </c>
      <c r="E69" s="284"/>
      <c r="F69" s="285"/>
      <c r="G69" s="283" t="str">
        <f>TEXT($G$1, "[$-ko-KR]yyyy-mm-dd(ddd) ") &amp; "오후 19:00"</f>
        <v>2021-06-16(수) 오후 19:00</v>
      </c>
      <c r="H69" s="284"/>
      <c r="I69" s="285"/>
      <c r="J69" s="283" t="str">
        <f>TEXT($G$1, "[$-ko-KR]yyyy-mm-dd(ddd) ") &amp; "오후 21:00"</f>
        <v>2021-06-16(수) 오후 21:00</v>
      </c>
      <c r="K69" s="284"/>
      <c r="L69" s="285"/>
      <c r="M69" s="283" t="str">
        <f>TEXT($G$1+1, "[$-ko-KR]yyyy-mm-dd(ddd) ") &amp; "오전 00:00"</f>
        <v>2021-06-17(목)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1" t="s">
        <v>58</v>
      </c>
      <c r="H70" s="222" t="s">
        <v>293</v>
      </c>
      <c r="I70" s="22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173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69"/>
      <c r="R71" s="269"/>
      <c r="S71" s="269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69"/>
      <c r="R72" s="269"/>
      <c r="S72" s="269"/>
    </row>
    <row r="73" spans="1:19" ht="17.25" thickBot="1">
      <c r="A73" s="162" t="s">
        <v>199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59"/>
      <c r="R73" s="259"/>
      <c r="S73" s="259"/>
    </row>
    <row r="74" spans="1:19" ht="17.25" thickBot="1">
      <c r="A74" s="162" t="s">
        <v>251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59"/>
      <c r="R74" s="259"/>
      <c r="S74" s="259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59"/>
      <c r="R75" s="259"/>
      <c r="S75" s="259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59"/>
      <c r="R76" s="259"/>
      <c r="S76" s="259"/>
    </row>
    <row r="77" spans="1:19" ht="17.25" thickBot="1">
      <c r="A77" s="162" t="s">
        <v>248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59"/>
      <c r="R77" s="259"/>
      <c r="S77" s="259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59"/>
      <c r="R78" s="259"/>
      <c r="S78" s="259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60"/>
      <c r="R80" s="261"/>
      <c r="S80" s="262"/>
    </row>
    <row r="81" spans="1:19">
      <c r="A81" s="161" t="s">
        <v>265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63"/>
      <c r="R81" s="264"/>
      <c r="S81" s="265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66"/>
      <c r="R82" s="267"/>
      <c r="S82" s="268"/>
    </row>
    <row r="83" spans="1:19" ht="17.25" thickBot="1">
      <c r="A83" s="162" t="s">
        <v>169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59"/>
      <c r="R83" s="259"/>
      <c r="S83" s="259"/>
    </row>
    <row r="84" spans="1:19" ht="17.25" thickBot="1">
      <c r="A84" s="162" t="s">
        <v>181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69"/>
      <c r="R84" s="269"/>
      <c r="S84" s="269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69"/>
      <c r="R85" s="269"/>
      <c r="S85" s="269"/>
    </row>
    <row r="86" spans="1:19" ht="17.25" thickBot="1">
      <c r="A86" s="162" t="s">
        <v>291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59"/>
      <c r="R86" s="259"/>
      <c r="S86" s="259"/>
    </row>
    <row r="87" spans="1:19" ht="17.25" thickBot="1">
      <c r="A87" s="162" t="s">
        <v>242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59"/>
      <c r="R87" s="259"/>
      <c r="S87" s="259"/>
    </row>
    <row r="88" spans="1:19" ht="17.25" thickBot="1">
      <c r="A88" s="162" t="s">
        <v>253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59"/>
      <c r="R88" s="259"/>
      <c r="S88" s="259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48"/>
      <c r="R89" s="249"/>
      <c r="S89" s="250"/>
    </row>
    <row r="90" spans="1:19" ht="17.25" thickBot="1">
      <c r="A90" s="130" t="s">
        <v>223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296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296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296</v>
      </c>
      <c r="N91" s="27">
        <f>IF(COUNT(N71:N90), SUM(N71:N90) / COUNT(N71:N90), 0)</f>
        <v>-1.6938411265856108E-2</v>
      </c>
      <c r="O91" s="28">
        <f>SUM(O71:O90)</f>
        <v>-33876.822531712227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20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2021-06-16(수) 오전 00:00</v>
      </c>
      <c r="C96" s="311"/>
      <c r="D96" s="283" t="str">
        <f>TEXT($G$1, "[$-ko-KR]yyyy-mm-dd(ddd) ") &amp; "오후 14:00"</f>
        <v>2021-06-16(수) 오후 14:00</v>
      </c>
      <c r="E96" s="284"/>
      <c r="F96" s="285"/>
      <c r="G96" s="283" t="str">
        <f>TEXT($G$1, "[$-ko-KR]yyyy-mm-dd(ddd) ") &amp; "오후 19:00"</f>
        <v>2021-06-16(수) 오후 19:00</v>
      </c>
      <c r="H96" s="284"/>
      <c r="I96" s="285"/>
      <c r="J96" s="283" t="str">
        <f>TEXT($G$1, "[$-ko-KR]yyyy-mm-dd(ddd) ") &amp; "오후 21:00"</f>
        <v>2021-06-16(수) 오후 21:00</v>
      </c>
      <c r="K96" s="284"/>
      <c r="L96" s="285"/>
      <c r="M96" s="283" t="str">
        <f>TEXT($G$1+1, "[$-ko-KR]yyyy-mm-dd(ddd) ") &amp; "오전 00:00"</f>
        <v>2021-06-17(목)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1" t="s">
        <v>58</v>
      </c>
      <c r="H97" s="222" t="s">
        <v>293</v>
      </c>
      <c r="I97" s="22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246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69"/>
      <c r="R98" s="269"/>
      <c r="S98" s="269"/>
    </row>
    <row r="99" spans="1:19" ht="17.25" thickBot="1">
      <c r="A99" s="162" t="s">
        <v>197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69"/>
      <c r="R99" s="269"/>
      <c r="S99" s="269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59"/>
      <c r="R100" s="259"/>
      <c r="S100" s="259"/>
    </row>
    <row r="101" spans="1:19" ht="17.25" thickBot="1">
      <c r="A101" s="162" t="s">
        <v>212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59"/>
      <c r="R101" s="259"/>
      <c r="S101" s="259"/>
    </row>
    <row r="102" spans="1:19" ht="17.25" thickBot="1">
      <c r="A102" s="163" t="s">
        <v>225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59"/>
      <c r="R102" s="259"/>
      <c r="S102" s="259"/>
    </row>
    <row r="103" spans="1:19" ht="17.25" thickBot="1">
      <c r="A103" s="162" t="s">
        <v>219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59"/>
      <c r="R103" s="259"/>
      <c r="S103" s="259"/>
    </row>
    <row r="104" spans="1:19" ht="17.25" thickBot="1">
      <c r="A104" s="162" t="s">
        <v>173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59"/>
      <c r="R104" s="259"/>
      <c r="S104" s="259"/>
    </row>
    <row r="105" spans="1:19" ht="17.25" thickBot="1">
      <c r="A105" s="162" t="s">
        <v>195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59"/>
      <c r="R105" s="259"/>
      <c r="S105" s="259"/>
    </row>
    <row r="106" spans="1:19" ht="17.25" thickBot="1">
      <c r="A106" s="162" t="s">
        <v>277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60"/>
      <c r="R107" s="261"/>
      <c r="S107" s="262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63"/>
      <c r="R108" s="264"/>
      <c r="S108" s="265"/>
    </row>
    <row r="109" spans="1:19" ht="17.25" thickBot="1">
      <c r="A109" s="162" t="s">
        <v>261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66"/>
      <c r="R109" s="267"/>
      <c r="S109" s="268"/>
    </row>
    <row r="110" spans="1:19" ht="17.25" thickBot="1">
      <c r="A110" s="162" t="s">
        <v>199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59"/>
      <c r="R110" s="259"/>
      <c r="S110" s="259"/>
    </row>
    <row r="111" spans="1:19" ht="17.25" thickBot="1">
      <c r="A111" s="162" t="s">
        <v>171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69"/>
      <c r="R111" s="269"/>
      <c r="S111" s="269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69"/>
      <c r="R112" s="269"/>
      <c r="S112" s="269"/>
    </row>
    <row r="113" spans="1:19" ht="17.25" thickBot="1">
      <c r="A113" s="162" t="s">
        <v>251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59"/>
      <c r="R113" s="259"/>
      <c r="S113" s="259"/>
    </row>
    <row r="114" spans="1:19" ht="17.25" thickBot="1">
      <c r="A114" s="162" t="s">
        <v>163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59"/>
      <c r="R114" s="259"/>
      <c r="S114" s="259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59"/>
      <c r="R115" s="259"/>
      <c r="S115" s="259"/>
    </row>
    <row r="116" spans="1:19">
      <c r="A116" s="162" t="s">
        <v>263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48"/>
      <c r="R116" s="249"/>
      <c r="S116" s="250"/>
    </row>
    <row r="117" spans="1:19" ht="17.25" thickBot="1">
      <c r="A117" s="130" t="s">
        <v>210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296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296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296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20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2021-06-16(수) 오전 00:00</v>
      </c>
      <c r="C123" s="311"/>
      <c r="D123" s="283" t="str">
        <f>TEXT($G$1, "[$-ko-KR]yyyy-mm-dd(ddd) ") &amp; "오후 14:00"</f>
        <v>2021-06-16(수) 오후 14:00</v>
      </c>
      <c r="E123" s="284"/>
      <c r="F123" s="285"/>
      <c r="G123" s="283" t="str">
        <f>TEXT($G$1, "[$-ko-KR]yyyy-mm-dd(ddd) ") &amp; "오후 19:00"</f>
        <v>2021-06-16(수) 오후 19:00</v>
      </c>
      <c r="H123" s="284"/>
      <c r="I123" s="285"/>
      <c r="J123" s="283" t="str">
        <f>TEXT($G$1, "[$-ko-KR]yyyy-mm-dd(ddd) ") &amp; "오후 21:00"</f>
        <v>2021-06-16(수) 오후 21:00</v>
      </c>
      <c r="K123" s="284"/>
      <c r="L123" s="285"/>
      <c r="M123" s="283" t="str">
        <f>TEXT($G$1+1, "[$-ko-KR]yyyy-mm-dd(ddd) ") &amp; "오전 00:00"</f>
        <v>2021-06-17(목)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1" t="s">
        <v>58</v>
      </c>
      <c r="H124" s="222" t="s">
        <v>293</v>
      </c>
      <c r="I124" s="22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215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69"/>
      <c r="R125" s="269"/>
      <c r="S125" s="269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69"/>
      <c r="R126" s="269"/>
      <c r="S126" s="269"/>
    </row>
    <row r="127" spans="1:19" ht="17.25" thickBot="1">
      <c r="A127" s="162" t="s">
        <v>273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59"/>
      <c r="R127" s="259"/>
      <c r="S127" s="259"/>
    </row>
    <row r="128" spans="1:19" ht="17.25" thickBot="1">
      <c r="A128" s="162" t="s">
        <v>227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59"/>
      <c r="R128" s="259"/>
      <c r="S128" s="259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59"/>
      <c r="R129" s="259"/>
      <c r="S129" s="259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59"/>
      <c r="R130" s="259"/>
      <c r="S130" s="259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59"/>
      <c r="R131" s="259"/>
      <c r="S131" s="259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59"/>
      <c r="R132" s="259"/>
      <c r="S132" s="259"/>
    </row>
    <row r="133" spans="1:19" ht="17.25" thickBot="1">
      <c r="A133" s="162" t="s">
        <v>255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167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60"/>
      <c r="R134" s="261"/>
      <c r="S134" s="262"/>
    </row>
    <row r="135" spans="1:19">
      <c r="A135" s="161" t="s">
        <v>236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63"/>
      <c r="R135" s="264"/>
      <c r="S135" s="265"/>
    </row>
    <row r="136" spans="1:19" ht="17.25" thickBot="1">
      <c r="A136" s="162" t="s">
        <v>185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66"/>
      <c r="R136" s="267"/>
      <c r="S136" s="268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59"/>
      <c r="R137" s="259"/>
      <c r="S137" s="259"/>
    </row>
    <row r="138" spans="1:19" ht="17.25" thickBot="1">
      <c r="A138" s="162" t="s">
        <v>201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69"/>
      <c r="R138" s="269"/>
      <c r="S138" s="269"/>
    </row>
    <row r="139" spans="1:19" ht="17.25" thickBot="1">
      <c r="A139" s="163" t="s">
        <v>217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69"/>
      <c r="R139" s="269"/>
      <c r="S139" s="269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59"/>
      <c r="R140" s="259"/>
      <c r="S140" s="259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59"/>
      <c r="R141" s="259"/>
      <c r="S141" s="259"/>
    </row>
    <row r="142" spans="1:19" ht="17.25" thickBot="1">
      <c r="A142" s="162" t="s">
        <v>259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59"/>
      <c r="R142" s="259"/>
      <c r="S142" s="259"/>
    </row>
    <row r="143" spans="1:19">
      <c r="A143" s="162" t="s">
        <v>206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48"/>
      <c r="R143" s="249"/>
      <c r="S143" s="250"/>
    </row>
    <row r="144" spans="1:19" ht="17.25" thickBot="1">
      <c r="A144" s="130" t="s">
        <v>229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296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296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296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20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2021-06-16(수) 오전 00:00</v>
      </c>
      <c r="C150" s="311"/>
      <c r="D150" s="283" t="str">
        <f>TEXT($G$1, "[$-ko-KR]yyyy-mm-dd(ddd) ") &amp; "오후 14:00"</f>
        <v>2021-06-16(수) 오후 14:00</v>
      </c>
      <c r="E150" s="284"/>
      <c r="F150" s="285"/>
      <c r="G150" s="283" t="str">
        <f>TEXT($G$1, "[$-ko-KR]yyyy-mm-dd(ddd) ") &amp; "오후 19:00"</f>
        <v>2021-06-16(수) 오후 19:00</v>
      </c>
      <c r="H150" s="284"/>
      <c r="I150" s="285"/>
      <c r="J150" s="283" t="str">
        <f>TEXT($G$1, "[$-ko-KR]yyyy-mm-dd(ddd) ") &amp; "오후 21:00"</f>
        <v>2021-06-16(수) 오후 21:00</v>
      </c>
      <c r="K150" s="284"/>
      <c r="L150" s="285"/>
      <c r="M150" s="283" t="str">
        <f>TEXT($G$1+1, "[$-ko-KR]yyyy-mm-dd(ddd) ") &amp; "오전 00:00"</f>
        <v>2021-06-17(목)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1" t="s">
        <v>58</v>
      </c>
      <c r="H151" s="222" t="s">
        <v>293</v>
      </c>
      <c r="I151" s="22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181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69"/>
      <c r="R152" s="269"/>
      <c r="S152" s="269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69"/>
      <c r="R153" s="269"/>
      <c r="S153" s="269"/>
    </row>
    <row r="154" spans="1:19" ht="17.25" thickBot="1">
      <c r="A154" s="162" t="s">
        <v>291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59"/>
      <c r="R154" s="259"/>
      <c r="S154" s="259"/>
    </row>
    <row r="155" spans="1:19" ht="17.25" thickBot="1">
      <c r="A155" s="162" t="s">
        <v>242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59"/>
      <c r="R155" s="259"/>
      <c r="S155" s="259"/>
    </row>
    <row r="156" spans="1:19" ht="17.25" thickBot="1">
      <c r="A156" s="163" t="s">
        <v>253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59"/>
      <c r="R156" s="259"/>
      <c r="S156" s="259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59"/>
      <c r="R157" s="259"/>
      <c r="S157" s="259"/>
    </row>
    <row r="158" spans="1:19" ht="17.25" thickBot="1">
      <c r="A158" s="162" t="s">
        <v>223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59"/>
      <c r="R158" s="259"/>
      <c r="S158" s="259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59"/>
      <c r="R159" s="259"/>
      <c r="S159" s="259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60"/>
      <c r="R161" s="261"/>
      <c r="S161" s="262"/>
    </row>
    <row r="162" spans="1:19">
      <c r="A162" s="161" t="s">
        <v>275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63"/>
      <c r="R162" s="264"/>
      <c r="S162" s="265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66"/>
      <c r="R163" s="267"/>
      <c r="S163" s="268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59"/>
      <c r="R164" s="259"/>
      <c r="S164" s="259"/>
    </row>
    <row r="165" spans="1:19" ht="17.25" thickBot="1">
      <c r="A165" s="162" t="s">
        <v>214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69"/>
      <c r="R165" s="269"/>
      <c r="S165" s="269"/>
    </row>
    <row r="166" spans="1:19" ht="17.25" thickBot="1">
      <c r="A166" s="163" t="s">
        <v>279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69"/>
      <c r="R166" s="269"/>
      <c r="S166" s="269"/>
    </row>
    <row r="167" spans="1:19" ht="17.25" thickBot="1">
      <c r="A167" s="162" t="s">
        <v>257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59"/>
      <c r="R167" s="259"/>
      <c r="S167" s="259"/>
    </row>
    <row r="168" spans="1:19" ht="17.25" thickBot="1">
      <c r="A168" s="162" t="s">
        <v>191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59"/>
      <c r="R168" s="259"/>
      <c r="S168" s="259"/>
    </row>
    <row r="169" spans="1:19" ht="17.25" thickBot="1">
      <c r="A169" s="162" t="s">
        <v>231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59"/>
      <c r="R169" s="259"/>
      <c r="S169" s="259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48"/>
      <c r="R170" s="249"/>
      <c r="S170" s="250"/>
    </row>
    <row r="171" spans="1:19" ht="17.25" thickBot="1">
      <c r="A171" s="130" t="s">
        <v>161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296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296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296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20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2021-06-16(수) 오전 00:00</v>
      </c>
      <c r="C177" s="311"/>
      <c r="D177" s="283" t="str">
        <f>TEXT($G$1, "[$-ko-KR]yyyy-mm-dd(ddd) ") &amp; "오후 14:00"</f>
        <v>2021-06-16(수) 오후 14:00</v>
      </c>
      <c r="E177" s="284"/>
      <c r="F177" s="285"/>
      <c r="G177" s="283" t="str">
        <f>TEXT($G$1, "[$-ko-KR]yyyy-mm-dd(ddd) ") &amp; "오후 19:00"</f>
        <v>2021-06-16(수) 오후 19:00</v>
      </c>
      <c r="H177" s="284"/>
      <c r="I177" s="285"/>
      <c r="J177" s="283" t="str">
        <f>TEXT($G$1, "[$-ko-KR]yyyy-mm-dd(ddd) ") &amp; "오후 21:00"</f>
        <v>2021-06-16(수) 오후 21:00</v>
      </c>
      <c r="K177" s="284"/>
      <c r="L177" s="285"/>
      <c r="M177" s="283" t="str">
        <f>TEXT($G$1+1, "[$-ko-KR]yyyy-mm-dd(ddd) ") &amp; "오전 00:00"</f>
        <v>2021-06-17(목)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1" t="s">
        <v>58</v>
      </c>
      <c r="H178" s="222" t="s">
        <v>293</v>
      </c>
      <c r="I178" s="22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69"/>
      <c r="R179" s="269"/>
      <c r="S179" s="269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69"/>
      <c r="R180" s="269"/>
      <c r="S180" s="269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59"/>
      <c r="R181" s="259"/>
      <c r="S181" s="259"/>
    </row>
    <row r="182" spans="1:19" ht="17.25" thickBot="1">
      <c r="A182" s="162" t="s">
        <v>267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59"/>
      <c r="R182" s="259"/>
      <c r="S182" s="259"/>
    </row>
    <row r="183" spans="1:19" ht="17.25" thickBot="1">
      <c r="A183" s="163" t="s">
        <v>259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59"/>
      <c r="R183" s="259"/>
      <c r="S183" s="259"/>
    </row>
    <row r="184" spans="1:19" ht="17.25" thickBot="1">
      <c r="A184" s="162" t="s">
        <v>214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59"/>
      <c r="R184" s="259"/>
      <c r="S184" s="259"/>
    </row>
    <row r="185" spans="1:19" ht="17.25" thickBot="1">
      <c r="A185" s="162" t="s">
        <v>279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59"/>
      <c r="R185" s="259"/>
      <c r="S185" s="259"/>
    </row>
    <row r="186" spans="1:19" ht="17.25" thickBot="1">
      <c r="A186" s="162" t="s">
        <v>206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59"/>
      <c r="R186" s="259"/>
      <c r="S186" s="259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257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60"/>
      <c r="R188" s="261"/>
      <c r="S188" s="262"/>
    </row>
    <row r="189" spans="1:19">
      <c r="A189" s="161" t="s">
        <v>191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63"/>
      <c r="R189" s="264"/>
      <c r="S189" s="265"/>
    </row>
    <row r="190" spans="1:19" ht="17.25" thickBot="1">
      <c r="A190" s="162" t="s">
        <v>238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66"/>
      <c r="R190" s="267"/>
      <c r="S190" s="268"/>
    </row>
    <row r="191" spans="1:19" ht="17.25" thickBot="1">
      <c r="A191" s="162" t="s">
        <v>229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59"/>
      <c r="R191" s="259"/>
      <c r="S191" s="259"/>
    </row>
    <row r="192" spans="1:19" ht="17.25" thickBot="1">
      <c r="A192" s="162" t="s">
        <v>179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69"/>
      <c r="R192" s="269"/>
      <c r="S192" s="269"/>
    </row>
    <row r="193" spans="1:19" ht="17.25" thickBot="1">
      <c r="A193" s="163" t="s">
        <v>189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69"/>
      <c r="R193" s="269"/>
      <c r="S193" s="269"/>
    </row>
    <row r="194" spans="1:19" ht="17.25" thickBot="1">
      <c r="A194" s="162" t="s">
        <v>269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59"/>
      <c r="R194" s="259"/>
      <c r="S194" s="259"/>
    </row>
    <row r="195" spans="1:19" ht="17.25" thickBot="1">
      <c r="A195" s="162" t="s">
        <v>231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59"/>
      <c r="R195" s="259"/>
      <c r="S195" s="259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59"/>
      <c r="R196" s="259"/>
      <c r="S196" s="259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48"/>
      <c r="R197" s="249"/>
      <c r="S197" s="250"/>
    </row>
    <row r="198" spans="1:19" ht="17.25" thickBot="1">
      <c r="A198" s="130" t="s">
        <v>161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296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296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296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54"/>
      <c r="R199" s="255"/>
      <c r="S199" s="25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opLeftCell="A9" zoomScaleNormal="100" workbookViewId="0">
      <selection activeCell="A17" sqref="A17:A2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44364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20,776 KRW (1.04%)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13,123 KRW (0.66%)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5,951 KRW (0.30%)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-148,670 KRW (-7.43%)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-6,004 KRW (-1.50%)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24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2021-06-17(목) 오전 00:00</v>
      </c>
      <c r="C15" s="309"/>
      <c r="D15" s="283" t="str">
        <f>TEXT($G$1, "[$-ko-KR]yyyy-mm-dd(ddd) ") &amp; "오후 14:00"</f>
        <v>2021-06-17(목) 오후 14:00</v>
      </c>
      <c r="E15" s="284"/>
      <c r="F15" s="285"/>
      <c r="G15" s="283" t="str">
        <f>TEXT($G$1, "[$-ko-KR]yyyy-mm-dd(ddd) ") &amp; "오후 19:00"</f>
        <v>2021-06-17(목) 오후 19:00</v>
      </c>
      <c r="H15" s="284"/>
      <c r="I15" s="285"/>
      <c r="J15" s="283" t="str">
        <f>TEXT($G$1, "[$-ko-KR]yyyy-mm-dd(ddd) ") &amp; "오후 21:00"</f>
        <v>2021-06-17(목) 오후 21:00</v>
      </c>
      <c r="K15" s="284"/>
      <c r="L15" s="285"/>
      <c r="M15" s="283" t="str">
        <f>TEXT($G$1+1, "[$-ko-KR]yyyy-mm-dd(ddd) ") &amp; "오전 00:00"</f>
        <v>2021-06-18(금)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>
        <f>IF(NOT(ISBLANK(_xlfn.IFNA(VLOOKUP($A17, $A$40:$O$199, 13, FALSE), ))), _xlfn.IFNA(VLOOKUP($A17, $A$40:$O$199, 13, FALSE), ), "")</f>
        <v>77.2</v>
      </c>
      <c r="N17" s="14">
        <f>IF(NOT(ISBLANK(_xlfn.IFNA(VLOOKUP($A17, $A$40:$O$199, 14, FALSE), ))), _xlfn.IFNA(VLOOKUP($A17, $A$40:$O$199, 14, FALSE), ), "")</f>
        <v>-1.4048531289910527E-2</v>
      </c>
      <c r="O17" s="16">
        <f>IF(NOT(ISBLANK(_xlfn.IFNA(VLOOKUP($A17, $A$40:$O$199, 15, FALSE), ))), _xlfn.IFNA(VLOOKUP($A17, $A$40:$O$199, 15, FALSE), ), "")</f>
        <v>-1404.8531289910527</v>
      </c>
      <c r="Q17" s="269"/>
      <c r="R17" s="269"/>
      <c r="S17" s="269"/>
    </row>
    <row r="18" spans="1:19" ht="17.25" customHeight="1" thickBot="1">
      <c r="A18" s="162" t="s">
        <v>210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-1.2962962962963016E-2</v>
      </c>
      <c r="O18" s="18">
        <f t="shared" ref="O18:O36" si="13">IF(NOT(ISBLANK(_xlfn.IFNA(VLOOKUP($A18, $A$40:$O$199, 15, FALSE), ))), _xlfn.IFNA(VLOOKUP($A18, $A$40:$O$199, 15, FALSE), ), "")</f>
        <v>-1296.2962962963015</v>
      </c>
      <c r="Q18" s="269"/>
      <c r="R18" s="269"/>
      <c r="S18" s="269"/>
    </row>
    <row r="19" spans="1:19" ht="17.25" customHeight="1" thickBot="1">
      <c r="A19" s="162" t="s">
        <v>201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>
        <f t="shared" si="11"/>
        <v>84.9</v>
      </c>
      <c r="N19" s="32">
        <f t="shared" si="12"/>
        <v>-3.3029612756264141E-2</v>
      </c>
      <c r="O19" s="18">
        <f t="shared" si="13"/>
        <v>-3302.9612756264141</v>
      </c>
      <c r="Q19" s="259"/>
      <c r="R19" s="259"/>
      <c r="S19" s="259"/>
    </row>
    <row r="20" spans="1:19" ht="17.25" customHeight="1" thickBot="1">
      <c r="A20" s="162" t="s">
        <v>356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>
        <f t="shared" si="11"/>
        <v>250</v>
      </c>
      <c r="N20" s="32">
        <f t="shared" si="12"/>
        <v>0</v>
      </c>
      <c r="O20" s="18">
        <f t="shared" si="13"/>
        <v>0</v>
      </c>
      <c r="Q20" s="259"/>
      <c r="R20" s="259"/>
      <c r="S20" s="259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-1.5010276752284422E-2</v>
      </c>
      <c r="O37" s="28">
        <f>SUM(O17:O36)</f>
        <v>-6004.1107009137686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24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2021-06-17(목) 오전 00:00</v>
      </c>
      <c r="C42" s="311"/>
      <c r="D42" s="283" t="str">
        <f>TEXT($G$1, "[$-ko-KR]yyyy-mm-dd(ddd) ") &amp; "오후 14:00"</f>
        <v>2021-06-17(목) 오후 14:00</v>
      </c>
      <c r="E42" s="284"/>
      <c r="F42" s="285"/>
      <c r="G42" s="283" t="str">
        <f>TEXT($G$1, "[$-ko-KR]yyyy-mm-dd(ddd) ") &amp; "오후 19:00"</f>
        <v>2021-06-17(목) 오후 19:00</v>
      </c>
      <c r="H42" s="284"/>
      <c r="I42" s="285"/>
      <c r="J42" s="283" t="str">
        <f>TEXT($G$1, "[$-ko-KR]yyyy-mm-dd(ddd) ") &amp; "오후 21:00"</f>
        <v>2021-06-17(목) 오후 21:00</v>
      </c>
      <c r="K42" s="284"/>
      <c r="L42" s="285"/>
      <c r="M42" s="283" t="str">
        <f>TEXT($G$1+1, "[$-ko-KR]yyyy-mm-dd(ddd) ") &amp; "오전 00:00"</f>
        <v>2021-06-18(금)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5" t="s">
        <v>58</v>
      </c>
      <c r="H43" s="226" t="s">
        <v>293</v>
      </c>
      <c r="I43" s="22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197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>
        <v>13.7</v>
      </c>
      <c r="N44" s="14">
        <f>IF(ISNUMBER(M44), (M44 - $B44) / $B44, "")</f>
        <v>-6.8027210884353748E-2</v>
      </c>
      <c r="O44" s="16">
        <f>IF(ISNUMBER(M44), $B64 * N44, "")</f>
        <v>-6802.7210884353744</v>
      </c>
      <c r="Q44" s="269"/>
      <c r="R44" s="269"/>
      <c r="S44" s="269"/>
    </row>
    <row r="45" spans="1:19" ht="17.25" customHeight="1" thickBot="1">
      <c r="A45" s="162" t="s">
        <v>236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>
        <v>85.7</v>
      </c>
      <c r="N45" s="32">
        <f t="shared" ref="N45:N48" si="17">IF(ISNUMBER(M45), (M45 - $B45) / $B45, "")</f>
        <v>-3.1638418079096016E-2</v>
      </c>
      <c r="O45" s="18">
        <f>IF(ISNUMBER(M45), $B64 * N45, "")</f>
        <v>-3163.8418079096018</v>
      </c>
      <c r="Q45" s="269"/>
      <c r="R45" s="269"/>
      <c r="S45" s="269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>
        <v>84.8</v>
      </c>
      <c r="N46" s="32">
        <f t="shared" si="17"/>
        <v>5.0805452292441065E-2</v>
      </c>
      <c r="O46" s="18">
        <f>IF(ISNUMBER(M46), $B64 * N46, "")</f>
        <v>5080.5452292441068</v>
      </c>
      <c r="Q46" s="259"/>
      <c r="R46" s="259"/>
      <c r="S46" s="259"/>
    </row>
    <row r="47" spans="1:19" ht="17.25" customHeight="1" thickBot="1">
      <c r="A47" s="162" t="s">
        <v>273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>
        <v>71.900000000000006</v>
      </c>
      <c r="N47" s="32">
        <f t="shared" si="17"/>
        <v>3.7518037518037645E-2</v>
      </c>
      <c r="O47" s="18">
        <f>IF(ISNUMBER(M47), $B64 * N47, "")</f>
        <v>3751.8037518037645</v>
      </c>
      <c r="Q47" s="259"/>
      <c r="R47" s="259"/>
      <c r="S47" s="259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>
        <v>3.93</v>
      </c>
      <c r="N48" s="21">
        <f t="shared" si="17"/>
        <v>1.0282776349614406E-2</v>
      </c>
      <c r="O48" s="22">
        <f>IF(ISNUMBER(M48), $B64 * N48, "")</f>
        <v>1028.2776349614405</v>
      </c>
      <c r="Q48" s="259"/>
      <c r="R48" s="259"/>
      <c r="S48" s="259"/>
    </row>
    <row r="49" spans="1:19" ht="17.25" customHeight="1" thickBot="1">
      <c r="A49" s="162" t="s">
        <v>167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>
        <v>83.8</v>
      </c>
      <c r="N49" s="107">
        <f>IF(ISNUMBER(M49), (M49 - $B49) / $B49, "")</f>
        <v>2.1951219512195086E-2</v>
      </c>
      <c r="O49" s="108">
        <f>IF(ISNUMBER(M49), $B64 * N49, "")</f>
        <v>2195.1219512195084</v>
      </c>
      <c r="Q49" s="259"/>
      <c r="R49" s="259"/>
      <c r="S49" s="259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>
        <v>77.2</v>
      </c>
      <c r="N50" s="32">
        <f t="shared" ref="N50:N53" si="21">IF(ISNUMBER(M50), (M50 - $B50) / $B50, "")</f>
        <v>-1.4048531289910527E-2</v>
      </c>
      <c r="O50" s="18">
        <f>IF(ISNUMBER(M50), $B64 * N50, "")</f>
        <v>-1404.8531289910527</v>
      </c>
      <c r="Q50" s="259"/>
      <c r="R50" s="259"/>
      <c r="S50" s="259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>
        <v>95.1</v>
      </c>
      <c r="N51" s="32">
        <f t="shared" si="21"/>
        <v>6.3492063492062894E-3</v>
      </c>
      <c r="O51" s="18">
        <f>IF(ISNUMBER(M51), $B64 * N51, "")</f>
        <v>634.92063492062891</v>
      </c>
      <c r="Q51" s="259"/>
      <c r="R51" s="259"/>
      <c r="S51" s="259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>
        <v>31.7</v>
      </c>
      <c r="N52" s="32">
        <f t="shared" si="21"/>
        <v>-9.3750000000000222E-3</v>
      </c>
      <c r="O52" s="18">
        <f>IF(ISNUMBER(M52), $B64 * N52, "")</f>
        <v>-937.50000000000227</v>
      </c>
      <c r="Q52" s="33"/>
      <c r="R52" s="33"/>
    </row>
    <row r="53" spans="1:19" ht="17.25" customHeight="1" thickBot="1">
      <c r="A53" s="130" t="s">
        <v>227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>
        <v>88.7</v>
      </c>
      <c r="N53" s="25">
        <f t="shared" si="21"/>
        <v>-3.3707865168539006E-3</v>
      </c>
      <c r="O53" s="104">
        <f>IF(ISNUMBER(M53), $B64 * N53, "")</f>
        <v>-337.07865168539007</v>
      </c>
      <c r="Q53" s="260"/>
      <c r="R53" s="261"/>
      <c r="S53" s="262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>
        <v>8.99</v>
      </c>
      <c r="N54" s="14">
        <f>IF(ISNUMBER(M54), (M54 - $B54) / $B54, "")</f>
        <v>3.6908881199538675E-2</v>
      </c>
      <c r="O54" s="16">
        <f>IF(ISNUMBER(M54), $B64 * N54, "")</f>
        <v>3690.8881199538673</v>
      </c>
      <c r="Q54" s="263"/>
      <c r="R54" s="264"/>
      <c r="S54" s="265"/>
    </row>
    <row r="55" spans="1:19" ht="17.25" customHeight="1" thickBot="1">
      <c r="A55" s="162" t="s">
        <v>225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>
        <v>8.16</v>
      </c>
      <c r="N55" s="32">
        <f t="shared" ref="N55:N58" si="25">IF(ISNUMBER(M55), (M55 - $B55) / $B55, "")</f>
        <v>2.4570024570024045E-3</v>
      </c>
      <c r="O55" s="18">
        <f>IF(ISNUMBER(M55), $B64 * N55, "")</f>
        <v>245.70024570024046</v>
      </c>
      <c r="Q55" s="266"/>
      <c r="R55" s="267"/>
      <c r="S55" s="268"/>
    </row>
    <row r="56" spans="1:19" ht="17.25" customHeight="1" thickBot="1">
      <c r="A56" s="162" t="s">
        <v>195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>
        <v>8.98</v>
      </c>
      <c r="N56" s="32">
        <f t="shared" si="25"/>
        <v>4.2973286875726019E-2</v>
      </c>
      <c r="O56" s="18">
        <f>IF(ISNUMBER(M56), $B64 * N56, "")</f>
        <v>4297.3286875726017</v>
      </c>
      <c r="Q56" s="259"/>
      <c r="R56" s="259"/>
      <c r="S56" s="259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>
        <v>18.5</v>
      </c>
      <c r="N57" s="32">
        <f t="shared" si="25"/>
        <v>0</v>
      </c>
      <c r="O57" s="18">
        <f>IF(ISNUMBER(M57), $B64 * N57, "")</f>
        <v>0</v>
      </c>
      <c r="Q57" s="269"/>
      <c r="R57" s="269"/>
      <c r="S57" s="269"/>
    </row>
    <row r="58" spans="1:19" ht="17.25" customHeight="1" thickBot="1">
      <c r="A58" s="163" t="s">
        <v>208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>
        <v>86.6</v>
      </c>
      <c r="N58" s="21">
        <f t="shared" si="25"/>
        <v>2.122641509433959E-2</v>
      </c>
      <c r="O58" s="22">
        <f>IF(ISNUMBER(M58), $B64 * N58, "")</f>
        <v>2122.6415094339591</v>
      </c>
      <c r="Q58" s="269"/>
      <c r="R58" s="269"/>
      <c r="S58" s="269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>
        <v>17.899999999999999</v>
      </c>
      <c r="N59" s="107">
        <f>IF(ISNUMBER(M59), (M59 - $B59) / $B59, "")</f>
        <v>2.2857142857142777E-2</v>
      </c>
      <c r="O59" s="108">
        <f>IF(ISNUMBER(M59), $B64 * N59, "")</f>
        <v>2285.7142857142776</v>
      </c>
      <c r="Q59" s="259"/>
      <c r="R59" s="259"/>
      <c r="S59" s="259"/>
    </row>
    <row r="60" spans="1:19" ht="17.25" customHeight="1" thickBot="1">
      <c r="A60" s="162" t="s">
        <v>259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>
        <v>72.5</v>
      </c>
      <c r="N60" s="32">
        <f t="shared" ref="N60:N63" si="29">IF(ISNUMBER(M60), (M60 - $B60) / $B60, "")</f>
        <v>1.5406162464985914E-2</v>
      </c>
      <c r="O60" s="18">
        <f>IF(ISNUMBER(M60), $B64 * N60, "")</f>
        <v>1540.6162464985914</v>
      </c>
      <c r="Q60" s="259"/>
      <c r="R60" s="259"/>
      <c r="S60" s="259"/>
    </row>
    <row r="61" spans="1:19" ht="17.25" customHeight="1" thickBot="1">
      <c r="A61" s="162" t="s">
        <v>212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>
        <v>9.52</v>
      </c>
      <c r="N61" s="32">
        <f t="shared" si="29"/>
        <v>-1.2448132780083091E-2</v>
      </c>
      <c r="O61" s="18">
        <f>IF(ISNUMBER(M61), $B64 * N61, "")</f>
        <v>-1244.813278008309</v>
      </c>
      <c r="Q61" s="259"/>
      <c r="R61" s="259"/>
      <c r="S61" s="259"/>
    </row>
    <row r="62" spans="1:19" ht="17.25" customHeight="1">
      <c r="A62" s="162" t="s">
        <v>185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>
        <v>14.2</v>
      </c>
      <c r="N62" s="32">
        <f t="shared" si="29"/>
        <v>-6.9930069930070919E-3</v>
      </c>
      <c r="O62" s="18">
        <f>IF(ISNUMBER(M62), $B64 * N62, "")</f>
        <v>-699.3006993007092</v>
      </c>
      <c r="Q62" s="248"/>
      <c r="R62" s="249"/>
      <c r="S62" s="250"/>
    </row>
    <row r="63" spans="1:19" ht="17.25" customHeight="1" thickBot="1">
      <c r="A63" s="130" t="s">
        <v>217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>
        <v>9.61</v>
      </c>
      <c r="N63" s="25">
        <f t="shared" si="29"/>
        <v>8.3945435466946557E-3</v>
      </c>
      <c r="O63" s="104">
        <f>IF(ISNUMBER(M63), $B64 * N63, "")</f>
        <v>839.4543546694656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296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296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296</v>
      </c>
      <c r="N64" s="27">
        <f>IF(COUNT(N44:N63), SUM(N44:N63) / COUNT(N44:N63), 0)</f>
        <v>6.5614519986810071E-3</v>
      </c>
      <c r="O64" s="28">
        <f>SUM(O44:O63)</f>
        <v>13122.903997362013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24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2021-06-17(목) 오전 00:00</v>
      </c>
      <c r="C69" s="311"/>
      <c r="D69" s="283" t="str">
        <f>TEXT($G$1, "[$-ko-KR]yyyy-mm-dd(ddd) ") &amp; "오후 14:00"</f>
        <v>2021-06-17(목) 오후 14:00</v>
      </c>
      <c r="E69" s="284"/>
      <c r="F69" s="285"/>
      <c r="G69" s="283" t="str">
        <f>TEXT($G$1, "[$-ko-KR]yyyy-mm-dd(ddd) ") &amp; "오후 19:00"</f>
        <v>2021-06-17(목) 오후 19:00</v>
      </c>
      <c r="H69" s="284"/>
      <c r="I69" s="285"/>
      <c r="J69" s="283" t="str">
        <f>TEXT($G$1, "[$-ko-KR]yyyy-mm-dd(ddd) ") &amp; "오후 21:00"</f>
        <v>2021-06-17(목) 오후 21:00</v>
      </c>
      <c r="K69" s="284"/>
      <c r="L69" s="285"/>
      <c r="M69" s="283" t="str">
        <f>TEXT($G$1+1, "[$-ko-KR]yyyy-mm-dd(ddd) ") &amp; "오전 00:00"</f>
        <v>2021-06-18(금)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5" t="s">
        <v>58</v>
      </c>
      <c r="H70" s="226" t="s">
        <v>293</v>
      </c>
      <c r="I70" s="22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229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>
        <v>96.2</v>
      </c>
      <c r="N71" s="14">
        <f>IF(ISNUMBER(M71), (M71 - $B71) / $B71, "")</f>
        <v>-5.6862745098039187E-2</v>
      </c>
      <c r="O71" s="16">
        <f>IF(ISNUMBER(M71), $B91 * N71, "")</f>
        <v>-5686.2745098039186</v>
      </c>
      <c r="Q71" s="269"/>
      <c r="R71" s="269"/>
      <c r="S71" s="269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>
        <v>395</v>
      </c>
      <c r="N72" s="32">
        <f t="shared" ref="N72:N75" si="33">IF(ISNUMBER(M72), (M72 - $B72) / $B72, "")</f>
        <v>1.804123711340206E-2</v>
      </c>
      <c r="O72" s="18">
        <f>IF(ISNUMBER(M72), $B91 * N72, "")</f>
        <v>1804.123711340206</v>
      </c>
      <c r="Q72" s="269"/>
      <c r="R72" s="269"/>
      <c r="S72" s="269"/>
    </row>
    <row r="73" spans="1:19" ht="17.25" thickBot="1">
      <c r="A73" s="162" t="s">
        <v>199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>
        <v>165</v>
      </c>
      <c r="N73" s="32">
        <f t="shared" si="33"/>
        <v>-3.5087719298245612E-2</v>
      </c>
      <c r="O73" s="18">
        <f>IF(ISNUMBER(M73), $B91 * N73, "")</f>
        <v>-3508.7719298245611</v>
      </c>
      <c r="Q73" s="259"/>
      <c r="R73" s="259"/>
      <c r="S73" s="259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>
        <v>135</v>
      </c>
      <c r="N74" s="32">
        <f t="shared" si="33"/>
        <v>-7.3529411764705881E-3</v>
      </c>
      <c r="O74" s="18">
        <f>IF(ISNUMBER(M74), $B91 * N74, "")</f>
        <v>-735.29411764705878</v>
      </c>
      <c r="Q74" s="259"/>
      <c r="R74" s="259"/>
      <c r="S74" s="259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>
        <v>825</v>
      </c>
      <c r="N75" s="21">
        <f t="shared" si="33"/>
        <v>1.600985221674877E-2</v>
      </c>
      <c r="O75" s="22">
        <f>IF(ISNUMBER(M75), $B91 * N75, "")</f>
        <v>1600.985221674877</v>
      </c>
      <c r="Q75" s="259"/>
      <c r="R75" s="259"/>
      <c r="S75" s="259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>
        <v>126</v>
      </c>
      <c r="N76" s="107">
        <f>IF(ISNUMBER(M76), (M76 - $B76) / $B76, "")</f>
        <v>3.2786885245901641E-2</v>
      </c>
      <c r="O76" s="108">
        <f>IF(ISNUMBER(M76), $B91 * N76, "")</f>
        <v>3278.688524590164</v>
      </c>
      <c r="Q76" s="259"/>
      <c r="R76" s="259"/>
      <c r="S76" s="259"/>
    </row>
    <row r="77" spans="1:19" ht="17.25" thickBot="1">
      <c r="A77" s="162" t="s">
        <v>291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>
        <v>362</v>
      </c>
      <c r="N77" s="32">
        <f t="shared" ref="N77:N80" si="37">IF(ISNUMBER(M77), (M77 - $B77) / $B77, "")</f>
        <v>8.356545961002786E-3</v>
      </c>
      <c r="O77" s="18">
        <f>IF(ISNUMBER(M77), $B91 * N77, "")</f>
        <v>835.65459610027858</v>
      </c>
      <c r="Q77" s="259"/>
      <c r="R77" s="259"/>
      <c r="S77" s="259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>
        <v>127</v>
      </c>
      <c r="N78" s="32">
        <f t="shared" si="37"/>
        <v>1.6E-2</v>
      </c>
      <c r="O78" s="18">
        <f>IF(ISNUMBER(M78), $B91 * N78, "")</f>
        <v>1600</v>
      </c>
      <c r="Q78" s="259"/>
      <c r="R78" s="259"/>
      <c r="S78" s="259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>
        <v>380</v>
      </c>
      <c r="N79" s="32">
        <f t="shared" si="37"/>
        <v>1.876675603217158E-2</v>
      </c>
      <c r="O79" s="18">
        <f>IF(ISNUMBER(M79), $B91 * N79, "")</f>
        <v>1876.6756032171581</v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>
        <v>784</v>
      </c>
      <c r="N80" s="25">
        <f t="shared" si="37"/>
        <v>1.950585175552666E-2</v>
      </c>
      <c r="O80" s="104">
        <f>IF(ISNUMBER(M80), $B91 * N80, "")</f>
        <v>1950.585175552666</v>
      </c>
      <c r="Q80" s="260"/>
      <c r="R80" s="261"/>
      <c r="S80" s="262"/>
    </row>
    <row r="81" spans="1:19">
      <c r="A81" s="161" t="s">
        <v>169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>
        <v>244</v>
      </c>
      <c r="N81" s="14">
        <f>IF(ISNUMBER(M81), (M81 - $B81) / $B81, "")</f>
        <v>0</v>
      </c>
      <c r="O81" s="16">
        <f>IF(ISNUMBER(M81), $B91 * N81, "")</f>
        <v>0</v>
      </c>
      <c r="Q81" s="263"/>
      <c r="R81" s="264"/>
      <c r="S81" s="265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>
        <v>995</v>
      </c>
      <c r="N82" s="32">
        <f t="shared" ref="N82:N85" si="41">IF(ISNUMBER(M82), (M82 - $B82) / $B82, "")</f>
        <v>2.7892561983471075E-2</v>
      </c>
      <c r="O82" s="18">
        <f>IF(ISNUMBER(M82), $B91 * N82, "")</f>
        <v>2789.2561983471073</v>
      </c>
      <c r="Q82" s="266"/>
      <c r="R82" s="267"/>
      <c r="S82" s="268"/>
    </row>
    <row r="83" spans="1:19" ht="17.25" thickBot="1">
      <c r="A83" s="162" t="s">
        <v>251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>
        <v>144</v>
      </c>
      <c r="N83" s="32">
        <f t="shared" si="41"/>
        <v>0</v>
      </c>
      <c r="O83" s="18">
        <f>IF(ISNUMBER(M83), $B91 * N83, "")</f>
        <v>0</v>
      </c>
      <c r="Q83" s="259"/>
      <c r="R83" s="259"/>
      <c r="S83" s="259"/>
    </row>
    <row r="84" spans="1:19" ht="17.25" thickBot="1">
      <c r="A84" s="162" t="s">
        <v>265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>
        <v>329</v>
      </c>
      <c r="N84" s="32">
        <f t="shared" si="41"/>
        <v>0</v>
      </c>
      <c r="O84" s="18">
        <f>IF(ISNUMBER(M84), $B91 * N84, "")</f>
        <v>0</v>
      </c>
      <c r="Q84" s="269"/>
      <c r="R84" s="269"/>
      <c r="S84" s="269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>
        <v>324</v>
      </c>
      <c r="N85" s="21">
        <f t="shared" si="41"/>
        <v>2.2082018927444796E-2</v>
      </c>
      <c r="O85" s="22">
        <f>IF(ISNUMBER(M85), $B91 * N85, "")</f>
        <v>2208.2018927444797</v>
      </c>
      <c r="Q85" s="269"/>
      <c r="R85" s="269"/>
      <c r="S85" s="269"/>
    </row>
    <row r="86" spans="1:19" ht="17.25" thickBot="1">
      <c r="A86" s="162" t="s">
        <v>253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>
        <v>398</v>
      </c>
      <c r="N86" s="107">
        <f>IF(ISNUMBER(M86), (M86 - $B86) / $B86, "")</f>
        <v>-9.9502487562189053E-3</v>
      </c>
      <c r="O86" s="108">
        <f>IF(ISNUMBER(M86), $B91 * N86, "")</f>
        <v>-995.02487562189049</v>
      </c>
      <c r="Q86" s="259"/>
      <c r="R86" s="259"/>
      <c r="S86" s="259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>
        <v>194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59"/>
      <c r="R87" s="259"/>
      <c r="S87" s="259"/>
    </row>
    <row r="88" spans="1:19" ht="17.25" thickBot="1">
      <c r="A88" s="162" t="s">
        <v>242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>
        <v>250</v>
      </c>
      <c r="N88" s="32">
        <f t="shared" si="45"/>
        <v>0</v>
      </c>
      <c r="O88" s="18">
        <f>IF(ISNUMBER(M88), $B91 * N88, "")</f>
        <v>0</v>
      </c>
      <c r="Q88" s="259"/>
      <c r="R88" s="259"/>
      <c r="S88" s="259"/>
    </row>
    <row r="89" spans="1:19">
      <c r="A89" s="162" t="s">
        <v>257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>
        <v>474</v>
      </c>
      <c r="N89" s="32">
        <f t="shared" si="45"/>
        <v>-6.2893081761006293E-3</v>
      </c>
      <c r="O89" s="18">
        <f>IF(ISNUMBER(M89), $B91 * N89, "")</f>
        <v>-628.93081761006295</v>
      </c>
      <c r="Q89" s="248"/>
      <c r="R89" s="249"/>
      <c r="S89" s="250"/>
    </row>
    <row r="90" spans="1:19" ht="17.25" thickBot="1">
      <c r="A90" s="130" t="s">
        <v>181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>
        <v>227</v>
      </c>
      <c r="N90" s="25">
        <f t="shared" si="45"/>
        <v>-4.3859649122807015E-3</v>
      </c>
      <c r="O90" s="104">
        <f>IF(ISNUMBER(M90), $B91 * N90, "")</f>
        <v>-438.59649122807014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296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296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296</v>
      </c>
      <c r="N91" s="27">
        <f>IF(COUNT(N71:N90), SUM(N71:N90) / COUNT(N71:N90), 0)</f>
        <v>2.9756390909156877E-3</v>
      </c>
      <c r="O91" s="28">
        <f>SUM(O71:O90)</f>
        <v>5951.2781818313742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24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2021-06-17(목) 오전 00:00</v>
      </c>
      <c r="C96" s="311"/>
      <c r="D96" s="283" t="str">
        <f>TEXT($G$1, "[$-ko-KR]yyyy-mm-dd(ddd) ") &amp; "오후 14:00"</f>
        <v>2021-06-17(목) 오후 14:00</v>
      </c>
      <c r="E96" s="284"/>
      <c r="F96" s="285"/>
      <c r="G96" s="283" t="str">
        <f>TEXT($G$1, "[$-ko-KR]yyyy-mm-dd(ddd) ") &amp; "오후 19:00"</f>
        <v>2021-06-17(목) 오후 19:00</v>
      </c>
      <c r="H96" s="284"/>
      <c r="I96" s="285"/>
      <c r="J96" s="283" t="str">
        <f>TEXT($G$1, "[$-ko-KR]yyyy-mm-dd(ddd) ") &amp; "오후 21:00"</f>
        <v>2021-06-17(목) 오후 21:00</v>
      </c>
      <c r="K96" s="284"/>
      <c r="L96" s="285"/>
      <c r="M96" s="283" t="str">
        <f>TEXT($G$1+1, "[$-ko-KR]yyyy-mm-dd(ddd) ") &amp; "오전 00:00"</f>
        <v>2021-06-18(금)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5" t="s">
        <v>58</v>
      </c>
      <c r="H97" s="226" t="s">
        <v>293</v>
      </c>
      <c r="I97" s="22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229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>
        <v>96.2</v>
      </c>
      <c r="N98" s="14">
        <f>IF(ISNUMBER(M98), (M98 - $B98) / $B98, "")</f>
        <v>-5.6862745098039187E-2</v>
      </c>
      <c r="O98" s="16">
        <f>IF(ISNUMBER(M98), $B118 * N98, "")</f>
        <v>-5686.2745098039186</v>
      </c>
      <c r="Q98" s="269"/>
      <c r="R98" s="269"/>
      <c r="S98" s="269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>
        <v>4810</v>
      </c>
      <c r="N99" s="32">
        <f t="shared" ref="N99:N102" si="49">IF(ISNUMBER(M99), (M99 - $B99) / $B99, "")</f>
        <v>-3.7999999999999999E-2</v>
      </c>
      <c r="O99" s="18">
        <f>IF(ISNUMBER(M99), $B118 * N99, "")</f>
        <v>-3800</v>
      </c>
      <c r="Q99" s="269"/>
      <c r="R99" s="269"/>
      <c r="S99" s="269"/>
    </row>
    <row r="100" spans="1:19" ht="17.25" thickBot="1">
      <c r="A100" s="162" t="s">
        <v>163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>
        <v>21950</v>
      </c>
      <c r="N100" s="32">
        <f t="shared" si="49"/>
        <v>0.10246107483676545</v>
      </c>
      <c r="O100" s="18">
        <f>IF(ISNUMBER(M100), $B118 * N100, "")</f>
        <v>10246.107483676546</v>
      </c>
      <c r="Q100" s="259"/>
      <c r="R100" s="259"/>
      <c r="S100" s="259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>
        <v>2660</v>
      </c>
      <c r="N101" s="32">
        <f t="shared" si="49"/>
        <v>1.3333333333333334E-2</v>
      </c>
      <c r="O101" s="18">
        <f>IF(ISNUMBER(M101), $B118 * N101, "")</f>
        <v>1333.3333333333335</v>
      </c>
      <c r="Q101" s="259"/>
      <c r="R101" s="259"/>
      <c r="S101" s="259"/>
    </row>
    <row r="102" spans="1:19" ht="17.25" thickBot="1">
      <c r="A102" s="163" t="s">
        <v>175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>
        <v>1060</v>
      </c>
      <c r="N102" s="21">
        <f t="shared" si="49"/>
        <v>9.5238095238095247E-3</v>
      </c>
      <c r="O102" s="22">
        <f>IF(ISNUMBER(M102), $B118 * N102, "")</f>
        <v>952.38095238095252</v>
      </c>
      <c r="Q102" s="259"/>
      <c r="R102" s="259"/>
      <c r="S102" s="259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>
        <v>1680</v>
      </c>
      <c r="N103" s="107">
        <f>IF(ISNUMBER(M103), (M103 - $B103) / $B103, "")</f>
        <v>1.5105740181268883E-2</v>
      </c>
      <c r="O103" s="108">
        <f>IF(ISNUMBER(M103), $B118 * N103, "")</f>
        <v>1510.5740181268884</v>
      </c>
      <c r="Q103" s="259"/>
      <c r="R103" s="259"/>
      <c r="S103" s="259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395</v>
      </c>
      <c r="N104" s="32">
        <f t="shared" ref="N104:N107" si="53">IF(ISNUMBER(M104), (M104 - $B104) / $B104, "")</f>
        <v>1.804123711340206E-2</v>
      </c>
      <c r="O104" s="18">
        <f>IF(ISNUMBER(M104), $B118 * N104, "")</f>
        <v>1804.123711340206</v>
      </c>
      <c r="Q104" s="259"/>
      <c r="R104" s="259"/>
      <c r="S104" s="259"/>
    </row>
    <row r="105" spans="1:19" ht="17.25" thickBot="1">
      <c r="A105" s="162" t="s">
        <v>199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>
        <v>165</v>
      </c>
      <c r="N105" s="32">
        <f t="shared" si="53"/>
        <v>-3.5087719298245612E-2</v>
      </c>
      <c r="O105" s="18">
        <f>IF(ISNUMBER(M105), $B118 * N105, "")</f>
        <v>-3508.7719298245611</v>
      </c>
      <c r="Q105" s="259"/>
      <c r="R105" s="259"/>
      <c r="S105" s="259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>
        <v>135</v>
      </c>
      <c r="N106" s="32">
        <f t="shared" si="53"/>
        <v>-7.3529411764705881E-3</v>
      </c>
      <c r="O106" s="18">
        <f>IF(ISNUMBER(M106), $B118 * N106, "")</f>
        <v>-735.29411764705878</v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>
        <v>2320</v>
      </c>
      <c r="N107" s="25">
        <f t="shared" si="53"/>
        <v>7.407407407407407E-2</v>
      </c>
      <c r="O107" s="104">
        <f>IF(ISNUMBER(M107), $B118 * N107, "")</f>
        <v>7407.4074074074069</v>
      </c>
      <c r="Q107" s="260"/>
      <c r="R107" s="261"/>
      <c r="S107" s="262"/>
    </row>
    <row r="108" spans="1:19">
      <c r="A108" s="161" t="s">
        <v>197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>
        <v>13.7</v>
      </c>
      <c r="N108" s="14">
        <f>IF(ISNUMBER(M108), (M108 - $B108) / $B108, "")</f>
        <v>-6.8027210884353748E-2</v>
      </c>
      <c r="O108" s="16">
        <f>IF(ISNUMBER(M108), $B118 * N108, "")</f>
        <v>-6802.7210884353744</v>
      </c>
      <c r="Q108" s="263"/>
      <c r="R108" s="264"/>
      <c r="S108" s="265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>
        <v>6115</v>
      </c>
      <c r="N109" s="32">
        <f t="shared" ref="N109:N112" si="57">IF(ISNUMBER(M109), (M109 - $B109) / $B109, "")</f>
        <v>2.686817800167926E-2</v>
      </c>
      <c r="O109" s="18">
        <f>IF(ISNUMBER(M109), $B118 * N109, "")</f>
        <v>2686.8178001679262</v>
      </c>
      <c r="Q109" s="266"/>
      <c r="R109" s="267"/>
      <c r="S109" s="268"/>
    </row>
    <row r="110" spans="1:19" ht="17.25" thickBot="1">
      <c r="A110" s="162" t="s">
        <v>189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>
        <v>52250</v>
      </c>
      <c r="N110" s="32">
        <f t="shared" si="57"/>
        <v>5.0009617234083479E-3</v>
      </c>
      <c r="O110" s="18">
        <f>IF(ISNUMBER(M110), $B118 * N110, "")</f>
        <v>500.09617234083481</v>
      </c>
      <c r="Q110" s="259"/>
      <c r="R110" s="259"/>
      <c r="S110" s="259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>
        <v>825</v>
      </c>
      <c r="N111" s="32">
        <f t="shared" si="57"/>
        <v>1.600985221674877E-2</v>
      </c>
      <c r="O111" s="18">
        <f>IF(ISNUMBER(M111), $B118 * N111, "")</f>
        <v>1600.985221674877</v>
      </c>
      <c r="Q111" s="269"/>
      <c r="R111" s="269"/>
      <c r="S111" s="269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>
        <v>126</v>
      </c>
      <c r="N112" s="21">
        <f t="shared" si="57"/>
        <v>3.2786885245901641E-2</v>
      </c>
      <c r="O112" s="22">
        <f>IF(ISNUMBER(M112), $B118 * N112, "")</f>
        <v>3278.688524590164</v>
      </c>
      <c r="Q112" s="269"/>
      <c r="R112" s="269"/>
      <c r="S112" s="269"/>
    </row>
    <row r="113" spans="1:19" ht="17.25" thickBot="1">
      <c r="A113" s="162" t="s">
        <v>240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>
        <v>1475</v>
      </c>
      <c r="N113" s="107">
        <f>IF(ISNUMBER(M113), (M113 - $B113) / $B113, "")</f>
        <v>0</v>
      </c>
      <c r="O113" s="108">
        <f>IF(ISNUMBER(M113), $B118 * N113, "")</f>
        <v>0</v>
      </c>
      <c r="Q113" s="259"/>
      <c r="R113" s="259"/>
      <c r="S113" s="259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>
        <v>11050</v>
      </c>
      <c r="N114" s="32">
        <f t="shared" ref="N114:N117" si="61">IF(ISNUMBER(M114), (M114 - $B114) / $B114, "")</f>
        <v>0.1038961038961039</v>
      </c>
      <c r="O114" s="18">
        <f>IF(ISNUMBER(M114), $B118 * N114, "")</f>
        <v>10389.61038961039</v>
      </c>
      <c r="Q114" s="259"/>
      <c r="R114" s="259"/>
      <c r="S114" s="259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>
        <v>1030</v>
      </c>
      <c r="N115" s="32">
        <f t="shared" si="61"/>
        <v>1.9801980198019802E-2</v>
      </c>
      <c r="O115" s="18">
        <f>IF(ISNUMBER(M115), $B118 * N115, "")</f>
        <v>1980.1980198019803</v>
      </c>
      <c r="Q115" s="259"/>
      <c r="R115" s="259"/>
      <c r="S115" s="259"/>
    </row>
    <row r="116" spans="1:19">
      <c r="A116" s="162" t="s">
        <v>236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>
        <v>85.7</v>
      </c>
      <c r="N116" s="32">
        <f t="shared" si="61"/>
        <v>-3.1638418079096016E-2</v>
      </c>
      <c r="O116" s="18">
        <f>IF(ISNUMBER(M116), $B118 * N116, "")</f>
        <v>-3163.8418079096018</v>
      </c>
      <c r="Q116" s="248"/>
      <c r="R116" s="249"/>
      <c r="S116" s="250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>
        <v>45567000</v>
      </c>
      <c r="N117" s="25">
        <f t="shared" si="61"/>
        <v>7.8296065290956139E-3</v>
      </c>
      <c r="O117" s="104">
        <f>IF(ISNUMBER(M117), $B118 * N117, "")</f>
        <v>782.96065290956142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296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296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296</v>
      </c>
      <c r="N118" s="27">
        <f>IF(COUNT(N98:N117), SUM(N98:N117) / COUNT(N98:N117), 0)</f>
        <v>1.0388190116870276E-2</v>
      </c>
      <c r="O118" s="28">
        <f>SUM(O98:O117)</f>
        <v>20776.38023374055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24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2021-06-17(목) 오전 00:00</v>
      </c>
      <c r="C123" s="311"/>
      <c r="D123" s="283" t="str">
        <f>TEXT($G$1, "[$-ko-KR]yyyy-mm-dd(ddd) ") &amp; "오후 14:00"</f>
        <v>2021-06-17(목) 오후 14:00</v>
      </c>
      <c r="E123" s="284"/>
      <c r="F123" s="285"/>
      <c r="G123" s="283" t="str">
        <f>TEXT($G$1, "[$-ko-KR]yyyy-mm-dd(ddd) ") &amp; "오후 19:00"</f>
        <v>2021-06-17(목) 오후 19:00</v>
      </c>
      <c r="H123" s="284"/>
      <c r="I123" s="285"/>
      <c r="J123" s="283" t="str">
        <f>TEXT($G$1, "[$-ko-KR]yyyy-mm-dd(ddd) ") &amp; "오후 21:00"</f>
        <v>2021-06-17(목) 오후 21:00</v>
      </c>
      <c r="K123" s="284"/>
      <c r="L123" s="285"/>
      <c r="M123" s="283" t="str">
        <f>TEXT($G$1+1, "[$-ko-KR]yyyy-mm-dd(ddd) ") &amp; "오전 00:00"</f>
        <v>2021-06-18(금)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5" t="s">
        <v>58</v>
      </c>
      <c r="H124" s="226" t="s">
        <v>293</v>
      </c>
      <c r="I124" s="22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259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>
        <v>72.5</v>
      </c>
      <c r="N125" s="14">
        <f>IF(ISNUMBER(M125), (M125 - $B125) / $B125, "")</f>
        <v>1.5406162464985914E-2</v>
      </c>
      <c r="O125" s="16">
        <f>IF(ISNUMBER(M125), $B145 * N125, "")</f>
        <v>1540.6162464985914</v>
      </c>
      <c r="Q125" s="269"/>
      <c r="R125" s="269"/>
      <c r="S125" s="269"/>
    </row>
    <row r="126" spans="1:19" ht="17.25" thickBot="1">
      <c r="A126" s="162" t="s">
        <v>212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>
        <v>9.52</v>
      </c>
      <c r="N126" s="32">
        <f t="shared" ref="N126:N129" si="65">IF(ISNUMBER(M126), (M126 - $B126) / $B126, "")</f>
        <v>-1.2448132780083091E-2</v>
      </c>
      <c r="O126" s="18">
        <f>IF(ISNUMBER(M126), $B145 * N126, "")</f>
        <v>-1244.813278008309</v>
      </c>
      <c r="Q126" s="269"/>
      <c r="R126" s="269"/>
      <c r="S126" s="269"/>
    </row>
    <row r="127" spans="1:19" ht="17.25" thickBot="1">
      <c r="A127" s="162" t="s">
        <v>185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>
        <v>14.2</v>
      </c>
      <c r="N127" s="32">
        <f t="shared" si="65"/>
        <v>-6.9930069930070919E-3</v>
      </c>
      <c r="O127" s="18">
        <f>IF(ISNUMBER(M127), $B145 * N127, "")</f>
        <v>-699.3006993007092</v>
      </c>
      <c r="Q127" s="259"/>
      <c r="R127" s="259"/>
      <c r="S127" s="259"/>
    </row>
    <row r="128" spans="1:19" ht="17.25" thickBot="1">
      <c r="A128" s="162" t="s">
        <v>217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>
        <v>9.61</v>
      </c>
      <c r="N128" s="32">
        <f t="shared" si="65"/>
        <v>8.3945435466946557E-3</v>
      </c>
      <c r="O128" s="18">
        <f>IF(ISNUMBER(M128), $B145 * N128, "")</f>
        <v>839.4543546694656</v>
      </c>
      <c r="Q128" s="259"/>
      <c r="R128" s="259"/>
      <c r="S128" s="259"/>
    </row>
    <row r="129" spans="1:19" ht="17.25" thickBot="1">
      <c r="A129" s="163" t="s">
        <v>255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>
        <v>56.1</v>
      </c>
      <c r="N129" s="21">
        <f t="shared" si="65"/>
        <v>-8.8339222614840993E-3</v>
      </c>
      <c r="O129" s="22">
        <f>IF(ISNUMBER(M129), $B145 * N129, "")</f>
        <v>-883.39222614840992</v>
      </c>
      <c r="Q129" s="259"/>
      <c r="R129" s="259"/>
      <c r="S129" s="259"/>
    </row>
    <row r="130" spans="1:19" ht="17.25" thickBot="1">
      <c r="A130" s="162" t="s">
        <v>201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>
        <v>84.9</v>
      </c>
      <c r="N130" s="107">
        <f>IF(ISNUMBER(M130), (M130 - $B130) / $B130, "")</f>
        <v>-3.3029612756264141E-2</v>
      </c>
      <c r="O130" s="108">
        <f>IF(ISNUMBER(M130), $B145 * N130, "")</f>
        <v>-3302.9612756264141</v>
      </c>
      <c r="Q130" s="259"/>
      <c r="R130" s="259"/>
      <c r="S130" s="259"/>
    </row>
    <row r="131" spans="1:19" ht="17.25" thickBot="1">
      <c r="A131" s="162" t="s">
        <v>261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>
        <v>53.3</v>
      </c>
      <c r="N131" s="32">
        <f t="shared" ref="N131:N134" si="69">IF(ISNUMBER(M131), (M131 - $B131) / $B131, "")</f>
        <v>5.6603773584905127E-3</v>
      </c>
      <c r="O131" s="18">
        <f>IF(ISNUMBER(M131), $B145 * N131, "")</f>
        <v>566.03773584905127</v>
      </c>
      <c r="Q131" s="259"/>
      <c r="R131" s="259"/>
      <c r="S131" s="259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>
        <v>24.6</v>
      </c>
      <c r="N132" s="32">
        <f t="shared" si="69"/>
        <v>2.9288702928870414E-2</v>
      </c>
      <c r="O132" s="18">
        <f>IF(ISNUMBER(M132), $B145 * N132, "")</f>
        <v>2928.8702928870416</v>
      </c>
      <c r="Q132" s="259"/>
      <c r="R132" s="259"/>
      <c r="S132" s="259"/>
    </row>
    <row r="133" spans="1:19" ht="17.25" thickBot="1">
      <c r="A133" s="162" t="s">
        <v>219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>
        <v>9.81</v>
      </c>
      <c r="N133" s="32">
        <f t="shared" si="69"/>
        <v>0.1748502994011977</v>
      </c>
      <c r="O133" s="18">
        <f>IF(ISNUMBER(M133), $B145 * N133, "")</f>
        <v>17485.02994011977</v>
      </c>
      <c r="Q133" s="33"/>
      <c r="R133" s="33"/>
    </row>
    <row r="134" spans="1:19" ht="17.25" thickBot="1">
      <c r="A134" s="130" t="s">
        <v>210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>
        <v>53.3</v>
      </c>
      <c r="N134" s="25">
        <f t="shared" si="69"/>
        <v>-1.2962962962963016E-2</v>
      </c>
      <c r="O134" s="104">
        <f>IF(ISNUMBER(M134), $B145 * N134, "")</f>
        <v>-1296.2962962963015</v>
      </c>
      <c r="Q134" s="260"/>
      <c r="R134" s="261"/>
      <c r="S134" s="262"/>
    </row>
    <row r="135" spans="1:19">
      <c r="A135" s="161" t="s">
        <v>234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>
        <v>78.7</v>
      </c>
      <c r="N135" s="14">
        <f>IF(ISNUMBER(M135), (M135 - $B135) / $B135, "")</f>
        <v>-9.7477064220183485E-2</v>
      </c>
      <c r="O135" s="16">
        <f>IF(ISNUMBER(M135), $B145 * N135, "")</f>
        <v>-9747.7064220183493</v>
      </c>
      <c r="Q135" s="263"/>
      <c r="R135" s="264"/>
      <c r="S135" s="265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>
        <v>18.899999999999999</v>
      </c>
      <c r="N136" s="32">
        <f t="shared" ref="N136:N139" si="73">IF(ISNUMBER(M136), (M136 - $B136) / $B136, "")</f>
        <v>-0.19915254237288146</v>
      </c>
      <c r="O136" s="18">
        <f>IF(ISNUMBER(M136), $B145 * N136, "")</f>
        <v>-19915.254237288147</v>
      </c>
      <c r="Q136" s="266"/>
      <c r="R136" s="267"/>
      <c r="S136" s="268"/>
    </row>
    <row r="137" spans="1:19" ht="17.25" thickBot="1">
      <c r="A137" s="162" t="s">
        <v>171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>
        <v>4.0999999999999996</v>
      </c>
      <c r="N137" s="32">
        <f t="shared" si="73"/>
        <v>-0.14937759336099599</v>
      </c>
      <c r="O137" s="18">
        <f>IF(ISNUMBER(M137), $B145 * N137, "")</f>
        <v>-14937.759336099598</v>
      </c>
      <c r="Q137" s="259"/>
      <c r="R137" s="259"/>
      <c r="S137" s="259"/>
    </row>
    <row r="138" spans="1:19" ht="17.25" thickBot="1">
      <c r="A138" s="162" t="s">
        <v>263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>
        <v>24.8</v>
      </c>
      <c r="N138" s="32">
        <f t="shared" si="73"/>
        <v>-7.1161048689138529E-2</v>
      </c>
      <c r="O138" s="18">
        <f>IF(ISNUMBER(M138), $B145 * N138, "")</f>
        <v>-7116.1048689138524</v>
      </c>
      <c r="Q138" s="269"/>
      <c r="R138" s="269"/>
      <c r="S138" s="269"/>
    </row>
    <row r="139" spans="1:19" ht="17.25" thickBot="1">
      <c r="A139" s="163" t="s">
        <v>206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>
        <v>72</v>
      </c>
      <c r="N139" s="21">
        <f t="shared" si="73"/>
        <v>-0.19463087248322153</v>
      </c>
      <c r="O139" s="22">
        <f>IF(ISNUMBER(M139), $B145 * N139, "")</f>
        <v>-19463.087248322154</v>
      </c>
      <c r="Q139" s="269"/>
      <c r="R139" s="269"/>
      <c r="S139" s="269"/>
    </row>
    <row r="140" spans="1:19" ht="17.25" thickBot="1">
      <c r="A140" s="162" t="s">
        <v>249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>
        <v>16.399999999999999</v>
      </c>
      <c r="N140" s="107">
        <f>IF(ISNUMBER(M140), (M140 - $B140) / $B140, "")</f>
        <v>-0.16326530612244911</v>
      </c>
      <c r="O140" s="108">
        <f>IF(ISNUMBER(M140), $B145 * N140, "")</f>
        <v>-16326.530612244911</v>
      </c>
      <c r="Q140" s="259"/>
      <c r="R140" s="259"/>
      <c r="S140" s="259"/>
    </row>
    <row r="141" spans="1:19" ht="17.25" thickBot="1">
      <c r="A141" s="162" t="s">
        <v>215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>
        <v>4.55</v>
      </c>
      <c r="N141" s="32">
        <f t="shared" ref="N141:N144" si="77">IF(ISNUMBER(M141), (M141 - $B141) / $B141, "")</f>
        <v>-0.1801801801801802</v>
      </c>
      <c r="O141" s="18">
        <f>IF(ISNUMBER(M141), $B145 * N141, "")</f>
        <v>-18018.018018018021</v>
      </c>
      <c r="Q141" s="259"/>
      <c r="R141" s="259"/>
      <c r="S141" s="259"/>
    </row>
    <row r="142" spans="1:19" ht="17.25" thickBot="1">
      <c r="A142" s="162" t="s">
        <v>233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>
        <v>15.1</v>
      </c>
      <c r="N142" s="32">
        <f t="shared" si="77"/>
        <v>-0.14689265536723162</v>
      </c>
      <c r="O142" s="18">
        <f>IF(ISNUMBER(M142), $B145 * N142, "")</f>
        <v>-14689.265536723162</v>
      </c>
      <c r="Q142" s="259"/>
      <c r="R142" s="259"/>
      <c r="S142" s="259"/>
    </row>
    <row r="143" spans="1:19">
      <c r="A143" s="162" t="s">
        <v>246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>
        <v>53.1</v>
      </c>
      <c r="N143" s="32">
        <f t="shared" si="77"/>
        <v>-0.14216478190630044</v>
      </c>
      <c r="O143" s="18">
        <f>IF(ISNUMBER(M143), $B145 * N143, "")</f>
        <v>-14216.478190630045</v>
      </c>
      <c r="Q143" s="248"/>
      <c r="R143" s="249"/>
      <c r="S143" s="250"/>
    </row>
    <row r="144" spans="1:19" ht="17.25" thickBot="1">
      <c r="A144" s="130" t="s">
        <v>277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>
        <v>48</v>
      </c>
      <c r="N144" s="25">
        <f t="shared" si="77"/>
        <v>-0.1304347826086957</v>
      </c>
      <c r="O144" s="104">
        <f>IF(ISNUMBER(M144), $B145 * N144, "")</f>
        <v>-13043.47826086957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296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296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296</v>
      </c>
      <c r="N145" s="27">
        <f>IF(COUNT(N125:N144), SUM(N125:N144) / COUNT(N125:N144), 0)</f>
        <v>-6.577021896824202E-2</v>
      </c>
      <c r="O145" s="28">
        <f>SUM(O125:O144)</f>
        <v>-131540.43793648406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24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2021-06-17(목) 오전 00:00</v>
      </c>
      <c r="C150" s="311"/>
      <c r="D150" s="283" t="str">
        <f>TEXT($G$1, "[$-ko-KR]yyyy-mm-dd(ddd) ") &amp; "오후 14:00"</f>
        <v>2021-06-17(목) 오후 14:00</v>
      </c>
      <c r="E150" s="284"/>
      <c r="F150" s="285"/>
      <c r="G150" s="283" t="str">
        <f>TEXT($G$1, "[$-ko-KR]yyyy-mm-dd(ddd) ") &amp; "오후 19:00"</f>
        <v>2021-06-17(목) 오후 19:00</v>
      </c>
      <c r="H150" s="284"/>
      <c r="I150" s="285"/>
      <c r="J150" s="283" t="str">
        <f>TEXT($G$1, "[$-ko-KR]yyyy-mm-dd(ddd) ") &amp; "오후 21:00"</f>
        <v>2021-06-17(목) 오후 21:00</v>
      </c>
      <c r="K150" s="284"/>
      <c r="L150" s="285"/>
      <c r="M150" s="283" t="str">
        <f>TEXT($G$1+1, "[$-ko-KR]yyyy-mm-dd(ddd) ") &amp; "오전 00:00"</f>
        <v>2021-06-18(금)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5" t="s">
        <v>58</v>
      </c>
      <c r="H151" s="226" t="s">
        <v>293</v>
      </c>
      <c r="I151" s="22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>
        <v>324</v>
      </c>
      <c r="N152" s="14">
        <f>IF(ISNUMBER(M152), (M152 - $B152) / $B152, "")</f>
        <v>2.2082018927444796E-2</v>
      </c>
      <c r="O152" s="16">
        <f>IF(ISNUMBER(M152), $B172 * N152, "")</f>
        <v>2208.2018927444797</v>
      </c>
      <c r="Q152" s="269"/>
      <c r="R152" s="269"/>
      <c r="S152" s="269"/>
    </row>
    <row r="153" spans="1:19" ht="17.25" thickBot="1">
      <c r="A153" s="162" t="s">
        <v>253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>
        <v>398</v>
      </c>
      <c r="N153" s="32">
        <f t="shared" ref="N153:N156" si="81">IF(ISNUMBER(M153), (M153 - $B153) / $B153, "")</f>
        <v>-9.9502487562189053E-3</v>
      </c>
      <c r="O153" s="18">
        <f>IF(ISNUMBER(M153), $B172 * N153, "")</f>
        <v>-995.02487562189049</v>
      </c>
      <c r="Q153" s="269"/>
      <c r="R153" s="269"/>
      <c r="S153" s="269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>
        <v>194</v>
      </c>
      <c r="N154" s="32">
        <f t="shared" si="81"/>
        <v>0</v>
      </c>
      <c r="O154" s="18">
        <f>IF(ISNUMBER(M154), $B172 * N154, "")</f>
        <v>0</v>
      </c>
      <c r="Q154" s="259"/>
      <c r="R154" s="259"/>
      <c r="S154" s="259"/>
    </row>
    <row r="155" spans="1:19" ht="17.25" thickBot="1">
      <c r="A155" s="162" t="s">
        <v>242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>
        <v>250</v>
      </c>
      <c r="N155" s="32">
        <f t="shared" si="81"/>
        <v>0</v>
      </c>
      <c r="O155" s="18">
        <f>IF(ISNUMBER(M155), $B172 * N155, "")</f>
        <v>0</v>
      </c>
      <c r="Q155" s="259"/>
      <c r="R155" s="259"/>
      <c r="S155" s="259"/>
    </row>
    <row r="156" spans="1:19" ht="17.25" thickBot="1">
      <c r="A156" s="163" t="s">
        <v>257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>
        <v>474</v>
      </c>
      <c r="N156" s="21">
        <f t="shared" si="81"/>
        <v>-6.2893081761006293E-3</v>
      </c>
      <c r="O156" s="22">
        <f>IF(ISNUMBER(M156), $B172 * N156, "")</f>
        <v>-628.93081761006295</v>
      </c>
      <c r="Q156" s="259"/>
      <c r="R156" s="259"/>
      <c r="S156" s="259"/>
    </row>
    <row r="157" spans="1:19" ht="17.25" thickBot="1">
      <c r="A157" s="162" t="s">
        <v>181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>
        <v>227</v>
      </c>
      <c r="N157" s="107">
        <f>IF(ISNUMBER(M157), (M157 - $B157) / $B157, "")</f>
        <v>-4.3859649122807015E-3</v>
      </c>
      <c r="O157" s="108">
        <f>IF(ISNUMBER(M157), $B172 * N157, "")</f>
        <v>-438.59649122807014</v>
      </c>
      <c r="Q157" s="259"/>
      <c r="R157" s="259"/>
      <c r="S157" s="259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>
        <v>300</v>
      </c>
      <c r="N158" s="32">
        <f t="shared" ref="N158:N161" si="85">IF(ISNUMBER(M158), (M158 - $B158) / $B158, "")</f>
        <v>1.3513513513513514E-2</v>
      </c>
      <c r="O158" s="18">
        <f>IF(ISNUMBER(M158), $B172 * N158, "")</f>
        <v>1351.3513513513515</v>
      </c>
      <c r="Q158" s="259"/>
      <c r="R158" s="259"/>
      <c r="S158" s="259"/>
    </row>
    <row r="159" spans="1:19" ht="17.25" thickBot="1">
      <c r="A159" s="162" t="s">
        <v>191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>
        <v>951</v>
      </c>
      <c r="N159" s="32">
        <f t="shared" si="85"/>
        <v>3.1645569620253164E-3</v>
      </c>
      <c r="O159" s="18">
        <f>IF(ISNUMBER(M159), $B172 * N159, "")</f>
        <v>316.45569620253161</v>
      </c>
      <c r="Q159" s="259"/>
      <c r="R159" s="259"/>
      <c r="S159" s="259"/>
    </row>
    <row r="160" spans="1:19" ht="17.25" thickBot="1">
      <c r="A160" s="162" t="s">
        <v>275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>
        <v>811</v>
      </c>
      <c r="N160" s="32">
        <f t="shared" si="85"/>
        <v>1.2484394506866416E-2</v>
      </c>
      <c r="O160" s="18">
        <f>IF(ISNUMBER(M160), $B172 * N160, "")</f>
        <v>1248.4394506866415</v>
      </c>
      <c r="Q160" s="33"/>
      <c r="R160" s="33"/>
    </row>
    <row r="161" spans="1:19" ht="17.25" thickBot="1">
      <c r="A161" s="130" t="s">
        <v>223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>
        <v>210</v>
      </c>
      <c r="N161" s="25">
        <f t="shared" si="85"/>
        <v>-4.7393364928909956E-3</v>
      </c>
      <c r="O161" s="104">
        <f>IF(ISNUMBER(M161), $B172 * N161, "")</f>
        <v>-473.93364928909955</v>
      </c>
      <c r="Q161" s="260"/>
      <c r="R161" s="261"/>
      <c r="S161" s="262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>
        <v>641</v>
      </c>
      <c r="N162" s="14">
        <f>IF(ISNUMBER(M162), (M162 - $B162) / $B162, "")</f>
        <v>0.12259194395796848</v>
      </c>
      <c r="O162" s="16">
        <f>IF(ISNUMBER(M162), $B172 * N162, "")</f>
        <v>12259.194395796847</v>
      </c>
      <c r="Q162" s="263"/>
      <c r="R162" s="264"/>
      <c r="S162" s="265"/>
    </row>
    <row r="163" spans="1:19" ht="17.25" thickBot="1">
      <c r="A163" s="162" t="s">
        <v>214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>
        <v>239</v>
      </c>
      <c r="N163" s="32">
        <f t="shared" ref="N163:N166" si="89">IF(ISNUMBER(M163), (M163 - $B163) / $B163, "")</f>
        <v>2.1367521367521368E-2</v>
      </c>
      <c r="O163" s="18">
        <f>IF(ISNUMBER(M163), $B172 * N163, "")</f>
        <v>2136.7521367521367</v>
      </c>
      <c r="Q163" s="266"/>
      <c r="R163" s="267"/>
      <c r="S163" s="268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>
        <v>125</v>
      </c>
      <c r="N164" s="32">
        <f t="shared" si="89"/>
        <v>-4.5801526717557252E-2</v>
      </c>
      <c r="O164" s="18">
        <f>IF(ISNUMBER(M164), $B172 * N164, "")</f>
        <v>-4580.1526717557254</v>
      </c>
      <c r="Q164" s="259"/>
      <c r="R164" s="259"/>
      <c r="S164" s="259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>
        <v>238</v>
      </c>
      <c r="N165" s="32">
        <f t="shared" si="89"/>
        <v>3.9301310043668124E-2</v>
      </c>
      <c r="O165" s="18">
        <f>IF(ISNUMBER(M165), $B172 * N165, "")</f>
        <v>3930.1310043668122</v>
      </c>
      <c r="Q165" s="269"/>
      <c r="R165" s="269"/>
      <c r="S165" s="269"/>
    </row>
    <row r="166" spans="1:19" ht="17.25" thickBot="1">
      <c r="A166" s="163" t="s">
        <v>173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>
        <v>112</v>
      </c>
      <c r="N166" s="21">
        <f t="shared" si="89"/>
        <v>-7.43801652892562E-2</v>
      </c>
      <c r="O166" s="22">
        <f>IF(ISNUMBER(M166), $B172 * N166, "")</f>
        <v>-7438.0165289256202</v>
      </c>
      <c r="Q166" s="269"/>
      <c r="R166" s="269"/>
      <c r="S166" s="269"/>
    </row>
    <row r="167" spans="1:19" ht="17.25" thickBot="1">
      <c r="A167" s="162" t="s">
        <v>279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>
        <v>193</v>
      </c>
      <c r="N167" s="107">
        <f>IF(ISNUMBER(M167), (M167 - $B167) / $B167, "")</f>
        <v>5.208333333333333E-3</v>
      </c>
      <c r="O167" s="108">
        <f>IF(ISNUMBER(M167), $B172 * N167, "")</f>
        <v>520.83333333333326</v>
      </c>
      <c r="Q167" s="259"/>
      <c r="R167" s="259"/>
      <c r="S167" s="259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>
        <v>856</v>
      </c>
      <c r="N168" s="32">
        <f t="shared" ref="N168:N171" si="93">IF(ISNUMBER(M168), (M168 - $B168) / $B168, "")</f>
        <v>8.4917617237008872E-2</v>
      </c>
      <c r="O168" s="18">
        <f>IF(ISNUMBER(M168), $B172 * N168, "")</f>
        <v>8491.7617237008872</v>
      </c>
      <c r="Q168" s="259"/>
      <c r="R168" s="259"/>
      <c r="S168" s="259"/>
    </row>
    <row r="169" spans="1:19" ht="17.25" thickBot="1">
      <c r="A169" s="162" t="s">
        <v>161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>
        <v>619</v>
      </c>
      <c r="N169" s="32">
        <f t="shared" si="93"/>
        <v>-0.15437158469945356</v>
      </c>
      <c r="O169" s="18">
        <f>IF(ISNUMBER(M169), $B172 * N169, "")</f>
        <v>-15437.158469945356</v>
      </c>
      <c r="Q169" s="259"/>
      <c r="R169" s="259"/>
      <c r="S169" s="259"/>
    </row>
    <row r="170" spans="1:19">
      <c r="A170" s="162" t="s">
        <v>248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>
        <v>85.2</v>
      </c>
      <c r="N170" s="32">
        <f t="shared" si="93"/>
        <v>-0.14799999999999996</v>
      </c>
      <c r="O170" s="18">
        <f>IF(ISNUMBER(M170), $B172 * N170, "")</f>
        <v>-14799.999999999996</v>
      </c>
      <c r="Q170" s="248"/>
      <c r="R170" s="249"/>
      <c r="S170" s="250"/>
    </row>
    <row r="171" spans="1:19" ht="17.25" thickBot="1">
      <c r="A171" s="130" t="s">
        <v>231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>
        <v>270</v>
      </c>
      <c r="N171" s="25">
        <f t="shared" si="93"/>
        <v>-0.12337662337662338</v>
      </c>
      <c r="O171" s="104">
        <f>IF(ISNUMBER(M171), $B172 * N171, "")</f>
        <v>-12337.662337662337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296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296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296</v>
      </c>
      <c r="N172" s="27">
        <f>IF(COUNT(N152:N171), SUM(N152:N171) / COUNT(N152:N171), 0)</f>
        <v>-1.2333177428551566E-2</v>
      </c>
      <c r="O172" s="28">
        <f>SUM(O152:O171)</f>
        <v>-24666.354857103135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24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2021-06-17(목) 오전 00:00</v>
      </c>
      <c r="C177" s="311"/>
      <c r="D177" s="283" t="str">
        <f>TEXT($G$1, "[$-ko-KR]yyyy-mm-dd(ddd) ") &amp; "오후 14:00"</f>
        <v>2021-06-17(목) 오후 14:00</v>
      </c>
      <c r="E177" s="284"/>
      <c r="F177" s="285"/>
      <c r="G177" s="283" t="str">
        <f>TEXT($G$1, "[$-ko-KR]yyyy-mm-dd(ddd) ") &amp; "오후 19:00"</f>
        <v>2021-06-17(목) 오후 19:00</v>
      </c>
      <c r="H177" s="284"/>
      <c r="I177" s="285"/>
      <c r="J177" s="283" t="str">
        <f>TEXT($G$1, "[$-ko-KR]yyyy-mm-dd(ddd) ") &amp; "오후 21:00"</f>
        <v>2021-06-17(목) 오후 21:00</v>
      </c>
      <c r="K177" s="284"/>
      <c r="L177" s="285"/>
      <c r="M177" s="283" t="str">
        <f>TEXT($G$1+1, "[$-ko-KR]yyyy-mm-dd(ddd) ") &amp; "오전 00:00"</f>
        <v>2021-06-18(금)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5" t="s">
        <v>58</v>
      </c>
      <c r="H178" s="226" t="s">
        <v>293</v>
      </c>
      <c r="I178" s="22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279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>
        <v>193</v>
      </c>
      <c r="N179" s="14">
        <f>IF(ISNUMBER(M179), (M179 - $B179) / $B179, "")</f>
        <v>5.208333333333333E-3</v>
      </c>
      <c r="O179" s="16">
        <f>IF(ISNUMBER(M179), $B199 * N179, "")</f>
        <v>520.83333333333326</v>
      </c>
      <c r="Q179" s="269"/>
      <c r="R179" s="269"/>
      <c r="S179" s="269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>
        <v>24.6</v>
      </c>
      <c r="N180" s="32">
        <f t="shared" ref="N180:N183" si="97">IF(ISNUMBER(M180), (M180 - $B180) / $B180, "")</f>
        <v>2.9288702928870414E-2</v>
      </c>
      <c r="O180" s="18">
        <f>IF(ISNUMBER(M180), $B199 * N180, "")</f>
        <v>2928.8702928870416</v>
      </c>
      <c r="Q180" s="269"/>
      <c r="R180" s="269"/>
      <c r="S180" s="269"/>
    </row>
    <row r="181" spans="1:19" ht="17.25" thickBot="1">
      <c r="A181" s="162" t="s">
        <v>219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>
        <v>9.81</v>
      </c>
      <c r="N181" s="32">
        <f t="shared" si="97"/>
        <v>0.1748502994011977</v>
      </c>
      <c r="O181" s="18">
        <f>IF(ISNUMBER(M181), $B199 * N181, "")</f>
        <v>17485.02994011977</v>
      </c>
      <c r="Q181" s="259"/>
      <c r="R181" s="259"/>
      <c r="S181" s="259"/>
    </row>
    <row r="182" spans="1:19" ht="17.25" thickBot="1">
      <c r="A182" s="162" t="s">
        <v>210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>
        <v>53.3</v>
      </c>
      <c r="N182" s="32">
        <f t="shared" si="97"/>
        <v>-1.2962962962963016E-2</v>
      </c>
      <c r="O182" s="18">
        <f>IF(ISNUMBER(M182), $B199 * N182, "")</f>
        <v>-1296.2962962963015</v>
      </c>
      <c r="Q182" s="259"/>
      <c r="R182" s="259"/>
      <c r="S182" s="259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>
        <v>1325</v>
      </c>
      <c r="N183" s="21">
        <f t="shared" si="97"/>
        <v>0.13247863247863248</v>
      </c>
      <c r="O183" s="22">
        <f>IF(ISNUMBER(M183), $B199 * N183, "")</f>
        <v>13247.863247863248</v>
      </c>
      <c r="Q183" s="259"/>
      <c r="R183" s="259"/>
      <c r="S183" s="259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>
        <v>856</v>
      </c>
      <c r="N184" s="107">
        <f>IF(ISNUMBER(M184), (M184 - $B184) / $B184, "")</f>
        <v>8.4917617237008872E-2</v>
      </c>
      <c r="O184" s="108">
        <f>IF(ISNUMBER(M184), $B199 * N184, "")</f>
        <v>8491.7617237008872</v>
      </c>
      <c r="Q184" s="259"/>
      <c r="R184" s="259"/>
      <c r="S184" s="259"/>
    </row>
    <row r="185" spans="1:19" ht="17.25" thickBot="1">
      <c r="A185" s="162" t="s">
        <v>244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>
        <v>1225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59"/>
      <c r="R185" s="259"/>
      <c r="S185" s="259"/>
    </row>
    <row r="186" spans="1:19" ht="17.25" thickBot="1">
      <c r="A186" s="162" t="s">
        <v>234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>
        <v>78.7</v>
      </c>
      <c r="N186" s="32">
        <f t="shared" si="101"/>
        <v>-9.7477064220183485E-2</v>
      </c>
      <c r="O186" s="18">
        <f>IF(ISNUMBER(M186), $B199 * N186, "")</f>
        <v>-9747.7064220183493</v>
      </c>
      <c r="Q186" s="259"/>
      <c r="R186" s="259"/>
      <c r="S186" s="259"/>
    </row>
    <row r="187" spans="1:19" ht="17.25" thickBot="1">
      <c r="A187" s="162" t="s">
        <v>161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>
        <v>619</v>
      </c>
      <c r="N187" s="32">
        <f t="shared" si="101"/>
        <v>-0.15437158469945356</v>
      </c>
      <c r="O187" s="18">
        <f>IF(ISNUMBER(M187), $B199 * N187, "")</f>
        <v>-15437.158469945356</v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>
        <v>18.899999999999999</v>
      </c>
      <c r="N188" s="25">
        <f t="shared" si="101"/>
        <v>-0.19915254237288146</v>
      </c>
      <c r="O188" s="104">
        <f>IF(ISNUMBER(M188), $B199 * N188, "")</f>
        <v>-19915.254237288147</v>
      </c>
      <c r="Q188" s="260"/>
      <c r="R188" s="261"/>
      <c r="S188" s="262"/>
    </row>
    <row r="189" spans="1:19">
      <c r="A189" s="161" t="s">
        <v>171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>
        <v>4.0999999999999996</v>
      </c>
      <c r="N189" s="14">
        <f>IF(ISNUMBER(M189), (M189 - $B189) / $B189, "")</f>
        <v>-0.14937759336099599</v>
      </c>
      <c r="O189" s="16">
        <f>IF(ISNUMBER(M189), $B199 * N189, "")</f>
        <v>-14937.759336099598</v>
      </c>
      <c r="Q189" s="263"/>
      <c r="R189" s="264"/>
      <c r="S189" s="265"/>
    </row>
    <row r="190" spans="1:19" ht="17.25" thickBot="1">
      <c r="A190" s="162" t="s">
        <v>263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>
        <v>24.8</v>
      </c>
      <c r="N190" s="32">
        <f t="shared" ref="N190:N193" si="105">IF(ISNUMBER(M190), (M190 - $B190) / $B190, "")</f>
        <v>-7.1161048689138529E-2</v>
      </c>
      <c r="O190" s="18">
        <f>IF(ISNUMBER(M190), $B199 * N190, "")</f>
        <v>-7116.1048689138524</v>
      </c>
      <c r="Q190" s="266"/>
      <c r="R190" s="267"/>
      <c r="S190" s="268"/>
    </row>
    <row r="191" spans="1:19" ht="17.25" thickBot="1">
      <c r="A191" s="162" t="s">
        <v>206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>
        <v>72</v>
      </c>
      <c r="N191" s="32">
        <f t="shared" si="105"/>
        <v>-0.19463087248322153</v>
      </c>
      <c r="O191" s="18">
        <f>IF(ISNUMBER(M191), $B199 * N191, "")</f>
        <v>-19463.087248322154</v>
      </c>
      <c r="Q191" s="259"/>
      <c r="R191" s="259"/>
      <c r="S191" s="259"/>
    </row>
    <row r="192" spans="1:19" ht="17.25" thickBot="1">
      <c r="A192" s="162" t="s">
        <v>249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>
        <v>16.399999999999999</v>
      </c>
      <c r="N192" s="32">
        <f t="shared" si="105"/>
        <v>-0.16326530612244911</v>
      </c>
      <c r="O192" s="18">
        <f>IF(ISNUMBER(M192), $B199 * N192, "")</f>
        <v>-16326.530612244911</v>
      </c>
      <c r="Q192" s="269"/>
      <c r="R192" s="269"/>
      <c r="S192" s="269"/>
    </row>
    <row r="193" spans="1:19" ht="17.25" thickBot="1">
      <c r="A193" s="163" t="s">
        <v>215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>
        <v>4.55</v>
      </c>
      <c r="N193" s="21">
        <f t="shared" si="105"/>
        <v>-0.1801801801801802</v>
      </c>
      <c r="O193" s="22">
        <f>IF(ISNUMBER(M193), $B199 * N193, "")</f>
        <v>-18018.018018018021</v>
      </c>
      <c r="Q193" s="269"/>
      <c r="R193" s="269"/>
      <c r="S193" s="269"/>
    </row>
    <row r="194" spans="1:19" ht="17.25" thickBot="1">
      <c r="A194" s="162" t="s">
        <v>233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>
        <v>15.1</v>
      </c>
      <c r="N194" s="107">
        <f>IF(ISNUMBER(M194), (M194 - $B194) / $B194, "")</f>
        <v>-0.14689265536723162</v>
      </c>
      <c r="O194" s="108">
        <f>IF(ISNUMBER(M194), $B199 * N194, "")</f>
        <v>-14689.265536723162</v>
      </c>
      <c r="Q194" s="259"/>
      <c r="R194" s="259"/>
      <c r="S194" s="259"/>
    </row>
    <row r="195" spans="1:19" ht="17.25" thickBot="1">
      <c r="A195" s="162" t="s">
        <v>246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>
        <v>53.1</v>
      </c>
      <c r="N195" s="32">
        <f t="shared" ref="N195:N198" si="109">IF(ISNUMBER(M195), (M195 - $B195) / $B195, "")</f>
        <v>-0.14216478190630044</v>
      </c>
      <c r="O195" s="18">
        <f>IF(ISNUMBER(M195), $B199 * N195, "")</f>
        <v>-14216.478190630045</v>
      </c>
      <c r="Q195" s="259"/>
      <c r="R195" s="259"/>
      <c r="S195" s="259"/>
    </row>
    <row r="196" spans="1:19" ht="17.25" thickBot="1">
      <c r="A196" s="162" t="s">
        <v>277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>
        <v>48</v>
      </c>
      <c r="N196" s="32">
        <f t="shared" si="109"/>
        <v>-0.1304347826086957</v>
      </c>
      <c r="O196" s="18">
        <f>IF(ISNUMBER(M196), $B199 * N196, "")</f>
        <v>-13043.47826086957</v>
      </c>
      <c r="Q196" s="259"/>
      <c r="R196" s="259"/>
      <c r="S196" s="259"/>
    </row>
    <row r="197" spans="1:19">
      <c r="A197" s="162" t="s">
        <v>248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>
        <v>85.2</v>
      </c>
      <c r="N197" s="32">
        <f t="shared" si="109"/>
        <v>-0.14799999999999996</v>
      </c>
      <c r="O197" s="18">
        <f>IF(ISNUMBER(M197), $B199 * N197, "")</f>
        <v>-14799.999999999996</v>
      </c>
      <c r="Q197" s="248"/>
      <c r="R197" s="249"/>
      <c r="S197" s="250"/>
    </row>
    <row r="198" spans="1:19" ht="17.25" thickBot="1">
      <c r="A198" s="130" t="s">
        <v>231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>
        <v>270</v>
      </c>
      <c r="N198" s="25">
        <f t="shared" si="109"/>
        <v>-0.12337662337662338</v>
      </c>
      <c r="O198" s="104">
        <f>IF(ISNUMBER(M198), $B199 * N198, "")</f>
        <v>-12337.662337662337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296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296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296</v>
      </c>
      <c r="N199" s="27">
        <f>IF(COUNT(N179:N198), SUM(N179:N198) / COUNT(N179:N198), 0)</f>
        <v>-7.4335220648563766E-2</v>
      </c>
      <c r="O199" s="28">
        <f>SUM(O179:O198)</f>
        <v>-148670.44129712752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79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069" priority="169">
      <formula>AND($N17 &gt; 0, ISNUMBER($N17))</formula>
    </cfRule>
    <cfRule type="expression" dxfId="1068" priority="170">
      <formula>AND($N17 = 0 * ISNUMBER($N17))</formula>
    </cfRule>
    <cfRule type="expression" dxfId="1067" priority="171">
      <formula>AND($N17 &lt; 0, ISNUMBER($N17))</formula>
    </cfRule>
  </conditionalFormatting>
  <conditionalFormatting sqref="A21:F36 B17:F20">
    <cfRule type="expression" dxfId="1066" priority="178">
      <formula>AND($E17 &gt; 0, ISNUMBER($E17))</formula>
    </cfRule>
    <cfRule type="expression" dxfId="1065" priority="179">
      <formula>AND($E17 = 0 * ISNUMBER($E17))</formula>
    </cfRule>
    <cfRule type="expression" dxfId="1064" priority="180">
      <formula>AND($E17 &lt; 0, ISNUMBER($E17))</formula>
    </cfRule>
  </conditionalFormatting>
  <conditionalFormatting sqref="A21:C36 G17:I36 B17:C20">
    <cfRule type="expression" dxfId="1063" priority="175">
      <formula>AND($H17 &gt; 0, ISNUMBER($H17))</formula>
    </cfRule>
    <cfRule type="expression" dxfId="1062" priority="176">
      <formula>AND($H17 = 0 * ISNUMBER($H17))</formula>
    </cfRule>
    <cfRule type="expression" dxfId="1061" priority="177">
      <formula>AND($H17 &lt; 0, ISNUMBER($H17))</formula>
    </cfRule>
  </conditionalFormatting>
  <conditionalFormatting sqref="A21:C36 J17:L36 B17:C20">
    <cfRule type="expression" dxfId="1060" priority="172">
      <formula>AND($K17 &gt; 0, ISNUMBER($K17))</formula>
    </cfRule>
    <cfRule type="expression" dxfId="1059" priority="173">
      <formula>AND($K17 = 0 * ISNUMBER($K17))</formula>
    </cfRule>
    <cfRule type="expression" dxfId="1058" priority="174">
      <formula>AND($K17 &lt; 0, ISNUMBER($K17))</formula>
    </cfRule>
  </conditionalFormatting>
  <conditionalFormatting sqref="D15:F16 E37:F37">
    <cfRule type="expression" dxfId="1057" priority="166">
      <formula>$E$37 &gt; 0</formula>
    </cfRule>
    <cfRule type="expression" dxfId="1056" priority="167">
      <formula>$E$37 = 0</formula>
    </cfRule>
    <cfRule type="expression" dxfId="1055" priority="168">
      <formula>$E$37 &lt; 0</formula>
    </cfRule>
  </conditionalFormatting>
  <conditionalFormatting sqref="G15:I16 H37:I37">
    <cfRule type="expression" dxfId="1054" priority="163">
      <formula>$H$37 &gt; 0</formula>
    </cfRule>
    <cfRule type="expression" dxfId="1053" priority="164">
      <formula>$H$37 = 0</formula>
    </cfRule>
    <cfRule type="expression" dxfId="1052" priority="165">
      <formula>$H$37 &lt; 0</formula>
    </cfRule>
  </conditionalFormatting>
  <conditionalFormatting sqref="J15:L16 K37:L37">
    <cfRule type="expression" dxfId="1051" priority="160">
      <formula>$K$37 &gt; 0</formula>
    </cfRule>
    <cfRule type="expression" dxfId="1050" priority="161">
      <formula>$K$37 = 0</formula>
    </cfRule>
    <cfRule type="expression" dxfId="1049" priority="162">
      <formula>$K$37 &lt; 0</formula>
    </cfRule>
  </conditionalFormatting>
  <conditionalFormatting sqref="M15:O16 N37:O37">
    <cfRule type="expression" dxfId="1048" priority="157">
      <formula>$N$37 &gt; 0</formula>
    </cfRule>
    <cfRule type="expression" dxfId="1047" priority="158">
      <formula>$N$37 = 0</formula>
    </cfRule>
    <cfRule type="expression" dxfId="1046" priority="159">
      <formula>$N$37 &lt; 0</formula>
    </cfRule>
  </conditionalFormatting>
  <conditionalFormatting sqref="A44:C63 M44:O63">
    <cfRule type="expression" dxfId="1045" priority="145">
      <formula>AND($N44 &gt; 0, ISNUMBER($N44))</formula>
    </cfRule>
    <cfRule type="expression" dxfId="1044" priority="146">
      <formula>AND($N44 = 0 * ISNUMBER($N44))</formula>
    </cfRule>
    <cfRule type="expression" dxfId="1043" priority="147">
      <formula>AND($N44 &lt; 0, ISNUMBER($N44))</formula>
    </cfRule>
  </conditionalFormatting>
  <conditionalFormatting sqref="A44:F63">
    <cfRule type="expression" dxfId="1042" priority="154">
      <formula>AND($E44 &gt; 0, ISNUMBER($E44))</formula>
    </cfRule>
    <cfRule type="expression" dxfId="1041" priority="155">
      <formula>AND($E44 = 0 * ISNUMBER($E44))</formula>
    </cfRule>
    <cfRule type="expression" dxfId="1040" priority="156">
      <formula>AND($E44 &lt; 0, ISNUMBER($E44))</formula>
    </cfRule>
  </conditionalFormatting>
  <conditionalFormatting sqref="A44:C63 G44:I63">
    <cfRule type="expression" dxfId="1039" priority="151">
      <formula>AND($H44 &gt; 0, ISNUMBER($H44))</formula>
    </cfRule>
    <cfRule type="expression" dxfId="1038" priority="152">
      <formula>AND($H44 = 0 * ISNUMBER($H44))</formula>
    </cfRule>
    <cfRule type="expression" dxfId="1037" priority="153">
      <formula>AND($H44 &lt; 0, ISNUMBER($H44))</formula>
    </cfRule>
  </conditionalFormatting>
  <conditionalFormatting sqref="A44:C63 J44:L63">
    <cfRule type="expression" dxfId="1036" priority="148">
      <formula>AND($K44 &gt; 0, ISNUMBER($K44))</formula>
    </cfRule>
    <cfRule type="expression" dxfId="1035" priority="149">
      <formula>AND($K44 = 0 * ISNUMBER($K44))</formula>
    </cfRule>
    <cfRule type="expression" dxfId="1034" priority="150">
      <formula>AND($K44 &lt; 0, ISNUMBER($K44))</formula>
    </cfRule>
  </conditionalFormatting>
  <conditionalFormatting sqref="D42:F43 E64:F64">
    <cfRule type="expression" dxfId="1033" priority="142">
      <formula>$E$64 &gt; 0</formula>
    </cfRule>
    <cfRule type="expression" dxfId="1032" priority="143">
      <formula>$E$64 = 0</formula>
    </cfRule>
    <cfRule type="expression" dxfId="1031" priority="144">
      <formula>$E$64 &lt; 0</formula>
    </cfRule>
  </conditionalFormatting>
  <conditionalFormatting sqref="G42:I43 H64:I64">
    <cfRule type="expression" dxfId="1030" priority="139">
      <formula>$H$64 &gt; 0</formula>
    </cfRule>
    <cfRule type="expression" dxfId="1029" priority="140">
      <formula>$H$64 = 0</formula>
    </cfRule>
    <cfRule type="expression" dxfId="1028" priority="141">
      <formula>$H$64 &lt; 0</formula>
    </cfRule>
  </conditionalFormatting>
  <conditionalFormatting sqref="J42:L43 K64:L64">
    <cfRule type="expression" dxfId="1027" priority="136">
      <formula>$K$64 &gt; 0</formula>
    </cfRule>
    <cfRule type="expression" dxfId="1026" priority="137">
      <formula>$K$64 = 0</formula>
    </cfRule>
    <cfRule type="expression" dxfId="1025" priority="138">
      <formula>$K$64 &lt; 0</formula>
    </cfRule>
  </conditionalFormatting>
  <conditionalFormatting sqref="M42:O43 N64:O64">
    <cfRule type="expression" dxfId="1024" priority="133">
      <formula>$N$64 &gt; 0</formula>
    </cfRule>
    <cfRule type="expression" dxfId="1023" priority="134">
      <formula>$N$64 = 0</formula>
    </cfRule>
    <cfRule type="expression" dxfId="1022" priority="135">
      <formula>$N$64 &lt; 0</formula>
    </cfRule>
  </conditionalFormatting>
  <conditionalFormatting sqref="A71:C90 M71:O90">
    <cfRule type="expression" dxfId="1021" priority="121">
      <formula>AND($N71 &gt; 0, ISNUMBER($N71))</formula>
    </cfRule>
    <cfRule type="expression" dxfId="1020" priority="122">
      <formula>AND($N71 = 0 * ISNUMBER($N71))</formula>
    </cfRule>
    <cfRule type="expression" dxfId="1019" priority="123">
      <formula>AND($N71 &lt; 0, ISNUMBER($N71))</formula>
    </cfRule>
  </conditionalFormatting>
  <conditionalFormatting sqref="A71:F90">
    <cfRule type="expression" dxfId="1018" priority="130">
      <formula>AND($E71 &gt; 0, ISNUMBER($E71))</formula>
    </cfRule>
    <cfRule type="expression" dxfId="1017" priority="131">
      <formula>AND($E71 = 0 * ISNUMBER($E71))</formula>
    </cfRule>
    <cfRule type="expression" dxfId="1016" priority="132">
      <formula>AND($E71 &lt; 0, ISNUMBER($E71))</formula>
    </cfRule>
  </conditionalFormatting>
  <conditionalFormatting sqref="A71:C90 G71:I90">
    <cfRule type="expression" dxfId="1015" priority="127">
      <formula>AND($H71 &gt; 0, ISNUMBER($H71))</formula>
    </cfRule>
    <cfRule type="expression" dxfId="1014" priority="128">
      <formula>AND($H71 = 0 * ISNUMBER($H71))</formula>
    </cfRule>
    <cfRule type="expression" dxfId="1013" priority="129">
      <formula>AND($H71 &lt; 0, ISNUMBER($H71))</formula>
    </cfRule>
  </conditionalFormatting>
  <conditionalFormatting sqref="A71:C90 J71:L90">
    <cfRule type="expression" dxfId="1012" priority="124">
      <formula>AND($K71 &gt; 0, ISNUMBER($K71))</formula>
    </cfRule>
    <cfRule type="expression" dxfId="1011" priority="125">
      <formula>AND($K71 = 0 * ISNUMBER($K71))</formula>
    </cfRule>
    <cfRule type="expression" dxfId="1010" priority="126">
      <formula>AND($K71 &lt; 0, ISNUMBER($K71))</formula>
    </cfRule>
  </conditionalFormatting>
  <conditionalFormatting sqref="D69:F70 E91:F91">
    <cfRule type="expression" dxfId="1009" priority="118">
      <formula>$E$91 &gt; 0</formula>
    </cfRule>
    <cfRule type="expression" dxfId="1008" priority="119">
      <formula>$E$91 = 0</formula>
    </cfRule>
    <cfRule type="expression" dxfId="1007" priority="120">
      <formula>$E$91 &lt; 0</formula>
    </cfRule>
  </conditionalFormatting>
  <conditionalFormatting sqref="G69:I70 H91:I91">
    <cfRule type="expression" dxfId="1006" priority="115">
      <formula>$H$91 &gt; 0</formula>
    </cfRule>
    <cfRule type="expression" dxfId="1005" priority="116">
      <formula>$H$91 = 0</formula>
    </cfRule>
    <cfRule type="expression" dxfId="1004" priority="117">
      <formula>$H$91 &lt; 0</formula>
    </cfRule>
  </conditionalFormatting>
  <conditionalFormatting sqref="J69:L70 K91:L91">
    <cfRule type="expression" dxfId="1003" priority="112">
      <formula>$K$91 &gt; 0</formula>
    </cfRule>
    <cfRule type="expression" dxfId="1002" priority="113">
      <formula>$K$91 = 0</formula>
    </cfRule>
    <cfRule type="expression" dxfId="1001" priority="114">
      <formula>$K$91 &lt; 0</formula>
    </cfRule>
  </conditionalFormatting>
  <conditionalFormatting sqref="M69:O70 N91:O91">
    <cfRule type="expression" dxfId="1000" priority="109">
      <formula>$N$91 &gt; 0</formula>
    </cfRule>
    <cfRule type="expression" dxfId="999" priority="110">
      <formula>$N$91 = 0</formula>
    </cfRule>
    <cfRule type="expression" dxfId="998" priority="111">
      <formula>$N$91 &lt; 0</formula>
    </cfRule>
  </conditionalFormatting>
  <conditionalFormatting sqref="A98:C117 M98:O117">
    <cfRule type="expression" dxfId="997" priority="97">
      <formula>AND($N98 &gt; 0, ISNUMBER($N98))</formula>
    </cfRule>
    <cfRule type="expression" dxfId="996" priority="98">
      <formula>AND($N98 = 0 * ISNUMBER($N98))</formula>
    </cfRule>
    <cfRule type="expression" dxfId="995" priority="99">
      <formula>AND($N98 &lt; 0, ISNUMBER($N98))</formula>
    </cfRule>
  </conditionalFormatting>
  <conditionalFormatting sqref="A98:F117">
    <cfRule type="expression" dxfId="994" priority="106">
      <formula>AND($E98 &gt; 0, ISNUMBER($E98))</formula>
    </cfRule>
    <cfRule type="expression" dxfId="993" priority="107">
      <formula>AND($E98 = 0 * ISNUMBER($E98))</formula>
    </cfRule>
    <cfRule type="expression" dxfId="992" priority="108">
      <formula>AND($E98 &lt; 0, ISNUMBER($E98))</formula>
    </cfRule>
  </conditionalFormatting>
  <conditionalFormatting sqref="A98:C117 G98:I117">
    <cfRule type="expression" dxfId="991" priority="103">
      <formula>AND($H98 &gt; 0, ISNUMBER($H98))</formula>
    </cfRule>
    <cfRule type="expression" dxfId="990" priority="104">
      <formula>AND($H98 = 0 * ISNUMBER($H98))</formula>
    </cfRule>
    <cfRule type="expression" dxfId="989" priority="105">
      <formula>AND($H98 &lt; 0, ISNUMBER($H98))</formula>
    </cfRule>
  </conditionalFormatting>
  <conditionalFormatting sqref="A98:C117 J98:L117">
    <cfRule type="expression" dxfId="988" priority="100">
      <formula>AND($K98 &gt; 0, ISNUMBER($K98))</formula>
    </cfRule>
    <cfRule type="expression" dxfId="987" priority="101">
      <formula>AND($K98 = 0 * ISNUMBER($K98))</formula>
    </cfRule>
    <cfRule type="expression" dxfId="986" priority="102">
      <formula>AND($K98 &lt; 0, ISNUMBER($K98))</formula>
    </cfRule>
  </conditionalFormatting>
  <conditionalFormatting sqref="D96:F97 E118:F118">
    <cfRule type="expression" dxfId="985" priority="94">
      <formula>$E$118 &gt; 0</formula>
    </cfRule>
    <cfRule type="expression" dxfId="984" priority="95">
      <formula>$E$118 = 0</formula>
    </cfRule>
    <cfRule type="expression" dxfId="983" priority="96">
      <formula>$E$118 &lt; 0</formula>
    </cfRule>
  </conditionalFormatting>
  <conditionalFormatting sqref="G96:I97 H118:I118">
    <cfRule type="expression" dxfId="982" priority="91">
      <formula>$H$118 &gt; 0</formula>
    </cfRule>
    <cfRule type="expression" dxfId="981" priority="92">
      <formula>$H$118 = 0</formula>
    </cfRule>
    <cfRule type="expression" dxfId="980" priority="93">
      <formula>$H$118 &lt; 0</formula>
    </cfRule>
  </conditionalFormatting>
  <conditionalFormatting sqref="J96:L97 K118:L118">
    <cfRule type="expression" dxfId="979" priority="88">
      <formula>$K$118 &gt; 0</formula>
    </cfRule>
    <cfRule type="expression" dxfId="978" priority="89">
      <formula>$K$118 = 0</formula>
    </cfRule>
    <cfRule type="expression" dxfId="977" priority="90">
      <formula>$K$118 &lt; 0</formula>
    </cfRule>
  </conditionalFormatting>
  <conditionalFormatting sqref="M96:O97 N118:O118">
    <cfRule type="expression" dxfId="976" priority="85">
      <formula>$N$118 &gt; 0</formula>
    </cfRule>
    <cfRule type="expression" dxfId="975" priority="86">
      <formula>$N$118 = 0</formula>
    </cfRule>
    <cfRule type="expression" dxfId="974" priority="87">
      <formula>$N$118 &lt; 0</formula>
    </cfRule>
  </conditionalFormatting>
  <conditionalFormatting sqref="A125:C144 M125:O144">
    <cfRule type="expression" dxfId="973" priority="73">
      <formula>AND($N125 &gt; 0, ISNUMBER($N125))</formula>
    </cfRule>
    <cfRule type="expression" dxfId="972" priority="74">
      <formula>AND($N125 = 0 * ISNUMBER($N125))</formula>
    </cfRule>
    <cfRule type="expression" dxfId="971" priority="75">
      <formula>AND($N125 &lt; 0, ISNUMBER($N125))</formula>
    </cfRule>
  </conditionalFormatting>
  <conditionalFormatting sqref="A125:F144">
    <cfRule type="expression" dxfId="970" priority="82">
      <formula>AND($E125 &gt; 0, ISNUMBER($E125))</formula>
    </cfRule>
    <cfRule type="expression" dxfId="969" priority="83">
      <formula>AND($E125 = 0 * ISNUMBER($E125))</formula>
    </cfRule>
    <cfRule type="expression" dxfId="968" priority="84">
      <formula>AND($E125 &lt; 0, ISNUMBER($E125))</formula>
    </cfRule>
  </conditionalFormatting>
  <conditionalFormatting sqref="A125:C144 G125:I144">
    <cfRule type="expression" dxfId="967" priority="79">
      <formula>AND($H125 &gt; 0, ISNUMBER($H125))</formula>
    </cfRule>
    <cfRule type="expression" dxfId="966" priority="80">
      <formula>AND($H125 = 0 * ISNUMBER($H125))</formula>
    </cfRule>
    <cfRule type="expression" dxfId="965" priority="81">
      <formula>AND($H125 &lt; 0, ISNUMBER($H125))</formula>
    </cfRule>
  </conditionalFormatting>
  <conditionalFormatting sqref="A125:C144 J125:L144">
    <cfRule type="expression" dxfId="964" priority="76">
      <formula>AND($K125 &gt; 0, ISNUMBER($K125))</formula>
    </cfRule>
    <cfRule type="expression" dxfId="963" priority="77">
      <formula>AND($K125 = 0 * ISNUMBER($K125))</formula>
    </cfRule>
    <cfRule type="expression" dxfId="962" priority="78">
      <formula>AND($K125 &lt; 0, ISNUMBER($K125))</formula>
    </cfRule>
  </conditionalFormatting>
  <conditionalFormatting sqref="D123:F124 E145:F145">
    <cfRule type="expression" dxfId="961" priority="70">
      <formula>$E$145 &gt; 0</formula>
    </cfRule>
    <cfRule type="expression" dxfId="960" priority="71">
      <formula>$E$145 = 0</formula>
    </cfRule>
    <cfRule type="expression" dxfId="959" priority="72">
      <formula>$E$145 &lt; 0</formula>
    </cfRule>
  </conditionalFormatting>
  <conditionalFormatting sqref="G123:I124 H145:I145">
    <cfRule type="expression" dxfId="958" priority="67">
      <formula>$H$145 &gt; 0</formula>
    </cfRule>
    <cfRule type="expression" dxfId="957" priority="68">
      <formula>$H$145 = 0</formula>
    </cfRule>
    <cfRule type="expression" dxfId="956" priority="69">
      <formula>$H$145 &lt; 0</formula>
    </cfRule>
  </conditionalFormatting>
  <conditionalFormatting sqref="J123:L124 K145:L145">
    <cfRule type="expression" dxfId="955" priority="64">
      <formula>$K$145 &gt; 0</formula>
    </cfRule>
    <cfRule type="expression" dxfId="954" priority="65">
      <formula>$K$145 = 0</formula>
    </cfRule>
    <cfRule type="expression" dxfId="953" priority="66">
      <formula>$K$145 &lt; 0</formula>
    </cfRule>
  </conditionalFormatting>
  <conditionalFormatting sqref="M123:O124 N145:O145">
    <cfRule type="expression" dxfId="952" priority="61">
      <formula>$N$145 &gt; 0</formula>
    </cfRule>
    <cfRule type="expression" dxfId="951" priority="62">
      <formula>$N$145 = 0</formula>
    </cfRule>
    <cfRule type="expression" dxfId="950" priority="63">
      <formula>$N$145 &lt; 0</formula>
    </cfRule>
  </conditionalFormatting>
  <conditionalFormatting sqref="A152:C171 M152:O171">
    <cfRule type="expression" dxfId="949" priority="49">
      <formula>AND($N152 &gt; 0, ISNUMBER($N152))</formula>
    </cfRule>
    <cfRule type="expression" dxfId="948" priority="50">
      <formula>AND($N152 = 0 * ISNUMBER($N152))</formula>
    </cfRule>
    <cfRule type="expression" dxfId="947" priority="51">
      <formula>AND($N152 &lt; 0, ISNUMBER($N152))</formula>
    </cfRule>
  </conditionalFormatting>
  <conditionalFormatting sqref="A152:F171">
    <cfRule type="expression" dxfId="946" priority="58">
      <formula>AND($E152 &gt; 0, ISNUMBER($E152))</formula>
    </cfRule>
    <cfRule type="expression" dxfId="945" priority="59">
      <formula>AND($E152 = 0 * ISNUMBER($E152))</formula>
    </cfRule>
    <cfRule type="expression" dxfId="944" priority="60">
      <formula>AND($E152 &lt; 0, ISNUMBER($E152))</formula>
    </cfRule>
  </conditionalFormatting>
  <conditionalFormatting sqref="A152:C171 G152:I171">
    <cfRule type="expression" dxfId="943" priority="55">
      <formula>AND($H152 &gt; 0, ISNUMBER($H152))</formula>
    </cfRule>
    <cfRule type="expression" dxfId="942" priority="56">
      <formula>AND($H152 = 0 * ISNUMBER($H152))</formula>
    </cfRule>
    <cfRule type="expression" dxfId="941" priority="57">
      <formula>AND($H152 &lt; 0, ISNUMBER($H152))</formula>
    </cfRule>
  </conditionalFormatting>
  <conditionalFormatting sqref="A152:C171 J152:L171">
    <cfRule type="expression" dxfId="940" priority="52">
      <formula>AND($K152 &gt; 0, ISNUMBER($K152))</formula>
    </cfRule>
    <cfRule type="expression" dxfId="939" priority="53">
      <formula>AND($K152 = 0 * ISNUMBER($K152))</formula>
    </cfRule>
    <cfRule type="expression" dxfId="938" priority="54">
      <formula>AND($K152 &lt; 0, ISNUMBER($K152))</formula>
    </cfRule>
  </conditionalFormatting>
  <conditionalFormatting sqref="D150:F151 E172:F172">
    <cfRule type="expression" dxfId="937" priority="46">
      <formula>$E$172 &gt; 0</formula>
    </cfRule>
    <cfRule type="expression" dxfId="936" priority="47">
      <formula>$E$172 = 0</formula>
    </cfRule>
    <cfRule type="expression" dxfId="935" priority="48">
      <formula>$E$172 &lt; 0</formula>
    </cfRule>
  </conditionalFormatting>
  <conditionalFormatting sqref="G150:I151 H172:I172">
    <cfRule type="expression" dxfId="934" priority="43">
      <formula>$H$172 &gt; 0</formula>
    </cfRule>
    <cfRule type="expression" dxfId="933" priority="44">
      <formula>$H$172 = 0</formula>
    </cfRule>
    <cfRule type="expression" dxfId="932" priority="45">
      <formula>$H$172 &lt; 0</formula>
    </cfRule>
  </conditionalFormatting>
  <conditionalFormatting sqref="J150:L151 K172:L172">
    <cfRule type="expression" dxfId="931" priority="40">
      <formula>$K$172 &gt; 0</formula>
    </cfRule>
    <cfRule type="expression" dxfId="930" priority="41">
      <formula>$K$172 = 0</formula>
    </cfRule>
    <cfRule type="expression" dxfId="929" priority="42">
      <formula>$K$172 &lt; 0</formula>
    </cfRule>
  </conditionalFormatting>
  <conditionalFormatting sqref="M150:O151 N172:O172">
    <cfRule type="expression" dxfId="928" priority="37">
      <formula>$N$172 &gt; 0</formula>
    </cfRule>
    <cfRule type="expression" dxfId="927" priority="38">
      <formula>$N$172 = 0</formula>
    </cfRule>
    <cfRule type="expression" dxfId="926" priority="39">
      <formula>$N$172 &lt; 0</formula>
    </cfRule>
  </conditionalFormatting>
  <conditionalFormatting sqref="A179:C198 M179:O198">
    <cfRule type="expression" dxfId="925" priority="25">
      <formula>AND($N179 &gt; 0, ISNUMBER($N179))</formula>
    </cfRule>
    <cfRule type="expression" dxfId="924" priority="26">
      <formula>AND($N179 = 0 * ISNUMBER($N179))</formula>
    </cfRule>
    <cfRule type="expression" dxfId="923" priority="27">
      <formula>AND($N179 &lt; 0, ISNUMBER($N179))</formula>
    </cfRule>
  </conditionalFormatting>
  <conditionalFormatting sqref="A179:F198">
    <cfRule type="expression" dxfId="922" priority="34">
      <formula>AND($E179 &gt; 0, ISNUMBER($E179))</formula>
    </cfRule>
    <cfRule type="expression" dxfId="921" priority="35">
      <formula>AND($E179 = 0 * ISNUMBER($E179))</formula>
    </cfRule>
    <cfRule type="expression" dxfId="920" priority="36">
      <formula>AND($E179 &lt; 0, ISNUMBER($E179))</formula>
    </cfRule>
  </conditionalFormatting>
  <conditionalFormatting sqref="A179:C198 G179:I198">
    <cfRule type="expression" dxfId="919" priority="31">
      <formula>AND($H179 &gt; 0, ISNUMBER($H179))</formula>
    </cfRule>
    <cfRule type="expression" dxfId="918" priority="32">
      <formula>AND($H179 = 0 * ISNUMBER($H179))</formula>
    </cfRule>
    <cfRule type="expression" dxfId="917" priority="33">
      <formula>AND($H179 &lt; 0, ISNUMBER($H179))</formula>
    </cfRule>
  </conditionalFormatting>
  <conditionalFormatting sqref="A179:C198 J179:L198">
    <cfRule type="expression" dxfId="916" priority="28">
      <formula>AND($K179 &gt; 0, ISNUMBER($K179))</formula>
    </cfRule>
    <cfRule type="expression" dxfId="915" priority="29">
      <formula>AND($K179 = 0 * ISNUMBER($K179))</formula>
    </cfRule>
    <cfRule type="expression" dxfId="914" priority="30">
      <formula>AND($K179 &lt; 0, ISNUMBER($K179))</formula>
    </cfRule>
  </conditionalFormatting>
  <conditionalFormatting sqref="D177:F178 E199:F199">
    <cfRule type="expression" dxfId="913" priority="22">
      <formula>$E$199 &gt; 0</formula>
    </cfRule>
    <cfRule type="expression" dxfId="912" priority="23">
      <formula>$E$199 = 0</formula>
    </cfRule>
    <cfRule type="expression" dxfId="911" priority="24">
      <formula>$E$199 &lt; 0</formula>
    </cfRule>
  </conditionalFormatting>
  <conditionalFormatting sqref="G177:I178 H199:I199">
    <cfRule type="expression" dxfId="910" priority="19">
      <formula>$H$199 &gt; 0</formula>
    </cfRule>
    <cfRule type="expression" dxfId="909" priority="20">
      <formula>$H$199 = 0</formula>
    </cfRule>
    <cfRule type="expression" dxfId="908" priority="21">
      <formula>$H$199 &lt; 0</formula>
    </cfRule>
  </conditionalFormatting>
  <conditionalFormatting sqref="J177:L178 K199:L199">
    <cfRule type="expression" dxfId="907" priority="16">
      <formula>$K$199 &gt; 0</formula>
    </cfRule>
    <cfRule type="expression" dxfId="906" priority="17">
      <formula>$K$199 = 0</formula>
    </cfRule>
    <cfRule type="expression" dxfId="905" priority="18">
      <formula>$K$199 &lt; 0</formula>
    </cfRule>
  </conditionalFormatting>
  <conditionalFormatting sqref="M177:O178 N199:O199">
    <cfRule type="expression" dxfId="904" priority="13">
      <formula>$N$199 &gt; 0</formula>
    </cfRule>
    <cfRule type="expression" dxfId="903" priority="14">
      <formula>$N$199 = 0</formula>
    </cfRule>
    <cfRule type="expression" dxfId="902" priority="15">
      <formula>$N$199 &lt; 0</formula>
    </cfRule>
  </conditionalFormatting>
  <conditionalFormatting sqref="A17:A20">
    <cfRule type="expression" dxfId="901" priority="1">
      <formula>AND($N17 &gt; 0, ISNUMBER($N17))</formula>
    </cfRule>
    <cfRule type="expression" dxfId="900" priority="2">
      <formula>AND($N17 = 0 * ISNUMBER($N17))</formula>
    </cfRule>
    <cfRule type="expression" dxfId="899" priority="3">
      <formula>AND($N17 &lt; 0, ISNUMBER($N17))</formula>
    </cfRule>
  </conditionalFormatting>
  <conditionalFormatting sqref="A17:A20">
    <cfRule type="expression" dxfId="898" priority="10">
      <formula>AND($E17 &gt; 0, ISNUMBER($E17))</formula>
    </cfRule>
    <cfRule type="expression" dxfId="897" priority="11">
      <formula>AND($E17 = 0 * ISNUMBER($E17))</formula>
    </cfRule>
    <cfRule type="expression" dxfId="896" priority="12">
      <formula>AND($E17 &lt; 0, ISNUMBER($E17))</formula>
    </cfRule>
  </conditionalFormatting>
  <conditionalFormatting sqref="A17:A20">
    <cfRule type="expression" dxfId="895" priority="7">
      <formula>AND($H17 &gt; 0, ISNUMBER($H17))</formula>
    </cfRule>
    <cfRule type="expression" dxfId="894" priority="8">
      <formula>AND($H17 = 0 * ISNUMBER($H17))</formula>
    </cfRule>
    <cfRule type="expression" dxfId="893" priority="9">
      <formula>AND($H17 &lt; 0, ISNUMBER($H17))</formula>
    </cfRule>
  </conditionalFormatting>
  <conditionalFormatting sqref="A17:A20">
    <cfRule type="expression" dxfId="892" priority="4">
      <formula>AND($K17 &gt; 0, ISNUMBER($K17))</formula>
    </cfRule>
    <cfRule type="expression" dxfId="891" priority="5">
      <formula>AND($K17 = 0 * ISNUMBER($K17))</formula>
    </cfRule>
    <cfRule type="expression" dxfId="890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22A67-95E4-4C85-98C3-C388C14E59AE}">
  <sheetPr codeName="Sheet2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44365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-105,727 KRW (-5.29%)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-119,052 KRW (-5.95%)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-132,992 KRW (-6.65%)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-214,891 KRW (-14.33%)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-105,727 KRW (-5.29%)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28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2021-06-18(금) 오전 00:00</v>
      </c>
      <c r="C15" s="309"/>
      <c r="D15" s="283" t="str">
        <f>TEXT($G$1, "[$-ko-KR]yyyy-mm-dd(ddd) ") &amp; "오후 14:00"</f>
        <v>2021-06-18(금) 오후 14:00</v>
      </c>
      <c r="E15" s="284"/>
      <c r="F15" s="285"/>
      <c r="G15" s="283" t="str">
        <f>TEXT($G$1, "[$-ko-KR]yyyy-mm-dd(ddd) ") &amp; "오후 19:00"</f>
        <v>2021-06-18(금) 오후 19:00</v>
      </c>
      <c r="H15" s="284"/>
      <c r="I15" s="285"/>
      <c r="J15" s="283" t="str">
        <f>TEXT($G$1, "[$-ko-KR]yyyy-mm-dd(ddd) ") &amp; "오후 21:00"</f>
        <v>2021-06-18(금) 오후 21:00</v>
      </c>
      <c r="K15" s="284"/>
      <c r="L15" s="285"/>
      <c r="M15" s="283" t="str">
        <f>TEXT($G$1+1, "[$-ko-KR]yyyy-mm-dd(ddd) ") &amp; "오전 00:00"</f>
        <v>2021-06-19(토)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9" t="s">
        <v>37</v>
      </c>
      <c r="H16" s="230" t="s">
        <v>40</v>
      </c>
      <c r="I16" s="23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219</v>
      </c>
      <c r="B17" s="124">
        <f>IF(NOT(ISBLANK(_xlfn.IFNA(VLOOKUP($A17, $A$40:$O$199, 2, FALSE), ))), _xlfn.IFNA(VLOOKUP($A17, $A$40:$O$199, 2, FALSE), ), "")</f>
        <v>9.81</v>
      </c>
      <c r="C17" s="76">
        <f>IF(NOT(ISBLANK(_xlfn.IFNA(VLOOKUP($A17, $A$40:$O$199, 3, FALSE), ))), _xlfn.IFNA(VLOOKUP($A17, $A$40:$O$199, 3, FALSE), ), "")</f>
        <v>0.1527614571</v>
      </c>
      <c r="D17" s="13">
        <f>IF(NOT(ISBLANK(_xlfn.IFNA(VLOOKUP($A17, $A$40:$O$199, 4, FALSE), ))), _xlfn.IFNA(VLOOKUP($A17, $A$40:$O$199, 4, FALSE), ), "")</f>
        <v>9.6999999999999993</v>
      </c>
      <c r="E17" s="14">
        <f>IF(NOT(ISBLANK(_xlfn.IFNA(VLOOKUP($A17, $A$40:$O$199, 5, FALSE), ))), _xlfn.IFNA(VLOOKUP($A17, $A$40:$O$199, 5, FALSE), ), "")</f>
        <v>-1.121304791029574E-2</v>
      </c>
      <c r="F17" s="16">
        <f>IF(NOT(ISBLANK(_xlfn.IFNA(VLOOKUP($A17, $A$40:$O$199, 6, FALSE), ))), _xlfn.IFNA(VLOOKUP($A17, $A$40:$O$199, 6, FALSE), ), "")</f>
        <v>-1121.3047910295741</v>
      </c>
      <c r="G17" s="29">
        <f>IF(NOT(ISBLANK(_xlfn.IFNA(VLOOKUP($A17, $A$40:$O$199, 7, FALSE), ))), _xlfn.IFNA(VLOOKUP($A17, $A$40:$O$199, 7, FALSE), ), "")</f>
        <v>9.94</v>
      </c>
      <c r="H17" s="14">
        <f>IF(NOT(ISBLANK(_xlfn.IFNA(VLOOKUP($A17, $A$40:$O$199, 8, FALSE), ))), _xlfn.IFNA(VLOOKUP($A17, $A$40:$O$199, 8, FALSE), ), "")</f>
        <v>1.3251783893985626E-2</v>
      </c>
      <c r="I17" s="100">
        <f>IF(NOT(ISBLANK(_xlfn.IFNA(VLOOKUP($A17, $A$40:$O$199, 9, FALSE), ))), _xlfn.IFNA(VLOOKUP($A17, $A$40:$O$199, 9, FALSE), ), "")</f>
        <v>1325.1783893985626</v>
      </c>
      <c r="J17" s="13">
        <f>IF(NOT(ISBLANK(_xlfn.IFNA(VLOOKUP($A17, $A$40:$O$199, 10, FALSE), ))), _xlfn.IFNA(VLOOKUP($A17, $A$40:$O$199, 10, FALSE), ), "")</f>
        <v>9.8000000000000007</v>
      </c>
      <c r="K17" s="14">
        <f>IF(NOT(ISBLANK(_xlfn.IFNA(VLOOKUP($A17, $A$40:$O$199, 11, FALSE), ))), _xlfn.IFNA(VLOOKUP($A17, $A$40:$O$199, 11, FALSE), ), "")</f>
        <v>-1.0193679918450342E-3</v>
      </c>
      <c r="L17" s="16">
        <f>IF(NOT(ISBLANK(_xlfn.IFNA(VLOOKUP($A17, $A$40:$O$199, 12, FALSE), ))), _xlfn.IFNA(VLOOKUP($A17, $A$40:$O$199, 12, FALSE), ), "")</f>
        <v>-101.93679918450343</v>
      </c>
      <c r="M17" s="29">
        <f>IF(NOT(ISBLANK(_xlfn.IFNA(VLOOKUP($A17, $A$40:$O$199, 13, FALSE), ))), _xlfn.IFNA(VLOOKUP($A17, $A$40:$O$199, 13, FALSE), ), "")</f>
        <v>9.32</v>
      </c>
      <c r="N17" s="14">
        <f>IF(NOT(ISBLANK(_xlfn.IFNA(VLOOKUP($A17, $A$40:$O$199, 14, FALSE), ))), _xlfn.IFNA(VLOOKUP($A17, $A$40:$O$199, 14, FALSE), ), "")</f>
        <v>-4.9949031600407763E-2</v>
      </c>
      <c r="O17" s="16">
        <f>IF(NOT(ISBLANK(_xlfn.IFNA(VLOOKUP($A17, $A$40:$O$199, 15, FALSE), ))), _xlfn.IFNA(VLOOKUP($A17, $A$40:$O$199, 15, FALSE), ), "")</f>
        <v>-4994.9031600407761</v>
      </c>
      <c r="Q17" s="269"/>
      <c r="R17" s="269"/>
      <c r="S17" s="269"/>
    </row>
    <row r="18" spans="1:19" ht="17.25" customHeight="1" thickBot="1">
      <c r="A18" s="162" t="s">
        <v>110</v>
      </c>
      <c r="B18" s="126">
        <f t="shared" ref="B18:B36" si="0">IF(NOT(ISBLANK(_xlfn.IFNA(VLOOKUP($A18, $A$40:$O$199, 2, FALSE), ))), _xlfn.IFNA(VLOOKUP($A18, $A$40:$O$199, 2, FALSE), ), "")</f>
        <v>1325</v>
      </c>
      <c r="C18" s="77">
        <f t="shared" ref="C18:C36" si="1">IF(NOT(ISBLANK(_xlfn.IFNA(VLOOKUP($A18, $A$40:$O$199, 3, FALSE), ))), _xlfn.IFNA(VLOOKUP($A18, $A$40:$O$199, 3, FALSE), ), "")</f>
        <v>0.10416666669999999</v>
      </c>
      <c r="D18" s="15">
        <f t="shared" ref="D18:D36" si="2">IF(NOT(ISBLANK(_xlfn.IFNA(VLOOKUP($A18, $A$40:$O$199, 4, FALSE), ))), _xlfn.IFNA(VLOOKUP($A18, $A$40:$O$199, 4, FALSE), ), "")</f>
        <v>1255</v>
      </c>
      <c r="E18" s="32">
        <f t="shared" ref="E18:E36" si="3">IF(NOT(ISBLANK(_xlfn.IFNA(VLOOKUP($A18, $A$40:$O$199, 5, FALSE), ))), _xlfn.IFNA(VLOOKUP($A18, $A$40:$O$199, 5, FALSE), ), "")</f>
        <v>-5.2830188679245285E-2</v>
      </c>
      <c r="F18" s="18">
        <f t="shared" ref="F18:F36" si="4">IF(NOT(ISBLANK(_xlfn.IFNA(VLOOKUP($A18, $A$40:$O$199, 6, FALSE), ))), _xlfn.IFNA(VLOOKUP($A18, $A$40:$O$199, 6, FALSE), ), "")</f>
        <v>-5283.0188679245284</v>
      </c>
      <c r="G18" s="31">
        <f t="shared" ref="G18:G36" si="5">IF(NOT(ISBLANK(_xlfn.IFNA(VLOOKUP($A18, $A$40:$O$199, 7, FALSE), ))), _xlfn.IFNA(VLOOKUP($A18, $A$40:$O$199, 7, FALSE), ), "")</f>
        <v>1190</v>
      </c>
      <c r="H18" s="32">
        <f t="shared" ref="H18:H36" si="6">IF(NOT(ISBLANK(_xlfn.IFNA(VLOOKUP($A18, $A$40:$O$199, 8, FALSE), ))), _xlfn.IFNA(VLOOKUP($A18, $A$40:$O$199, 8, FALSE), ), "")</f>
        <v>-0.10188679245283019</v>
      </c>
      <c r="I18" s="101">
        <f t="shared" ref="I18:I36" si="7">IF(NOT(ISBLANK(_xlfn.IFNA(VLOOKUP($A18, $A$40:$O$199, 9, FALSE), ))), _xlfn.IFNA(VLOOKUP($A18, $A$40:$O$199, 9, FALSE), ), "")</f>
        <v>-10188.67924528302</v>
      </c>
      <c r="J18" s="15">
        <f t="shared" ref="J18:J36" si="8">IF(NOT(ISBLANK(_xlfn.IFNA(VLOOKUP($A18, $A$40:$O$199, 10, FALSE), ))), _xlfn.IFNA(VLOOKUP($A18, $A$40:$O$199, 10, FALSE), ), "")</f>
        <v>1195</v>
      </c>
      <c r="K18" s="32">
        <f t="shared" ref="K18:K36" si="9">IF(NOT(ISBLANK(_xlfn.IFNA(VLOOKUP($A18, $A$40:$O$199, 11, FALSE), ))), _xlfn.IFNA(VLOOKUP($A18, $A$40:$O$199, 11, FALSE), ), "")</f>
        <v>-9.8113207547169817E-2</v>
      </c>
      <c r="L18" s="18">
        <f t="shared" ref="L18:L36" si="10">IF(NOT(ISBLANK(_xlfn.IFNA(VLOOKUP($A18, $A$40:$O$199, 12, FALSE), ))), _xlfn.IFNA(VLOOKUP($A18, $A$40:$O$199, 12, FALSE), ), "")</f>
        <v>-9811.3207547169823</v>
      </c>
      <c r="M18" s="31">
        <f t="shared" ref="M18:M36" si="11">IF(NOT(ISBLANK(_xlfn.IFNA(VLOOKUP($A18, $A$40:$O$199, 13, FALSE), ))), _xlfn.IFNA(VLOOKUP($A18, $A$40:$O$199, 13, FALSE), ), "")</f>
        <v>1160</v>
      </c>
      <c r="N18" s="32">
        <f t="shared" ref="N18:N36" si="12">IF(NOT(ISBLANK(_xlfn.IFNA(VLOOKUP($A18, $A$40:$O$199, 14, FALSE), ))), _xlfn.IFNA(VLOOKUP($A18, $A$40:$O$199, 14, FALSE), ), "")</f>
        <v>-0.12452830188679245</v>
      </c>
      <c r="O18" s="18">
        <f t="shared" ref="O18:O36" si="13">IF(NOT(ISBLANK(_xlfn.IFNA(VLOOKUP($A18, $A$40:$O$199, 15, FALSE), ))), _xlfn.IFNA(VLOOKUP($A18, $A$40:$O$199, 15, FALSE), ), "")</f>
        <v>-12452.830188679245</v>
      </c>
      <c r="Q18" s="269"/>
      <c r="R18" s="269"/>
      <c r="S18" s="269"/>
    </row>
    <row r="19" spans="1:19" ht="17.25" customHeight="1" thickBot="1">
      <c r="A19" s="162" t="s">
        <v>163</v>
      </c>
      <c r="B19" s="126">
        <f t="shared" si="0"/>
        <v>21950</v>
      </c>
      <c r="C19" s="77">
        <f t="shared" si="1"/>
        <v>9.5309381200000001E-2</v>
      </c>
      <c r="D19" s="15">
        <f t="shared" si="2"/>
        <v>20880</v>
      </c>
      <c r="E19" s="32">
        <f t="shared" si="3"/>
        <v>-4.8747152619589978E-2</v>
      </c>
      <c r="F19" s="18">
        <f t="shared" si="4"/>
        <v>-4874.7152619589979</v>
      </c>
      <c r="G19" s="31">
        <f t="shared" si="5"/>
        <v>20150</v>
      </c>
      <c r="H19" s="32">
        <f t="shared" si="6"/>
        <v>-8.2004555808656038E-2</v>
      </c>
      <c r="I19" s="101">
        <f t="shared" si="7"/>
        <v>-8200.4555808656041</v>
      </c>
      <c r="J19" s="15">
        <f t="shared" si="8"/>
        <v>20020</v>
      </c>
      <c r="K19" s="32">
        <f t="shared" si="9"/>
        <v>-8.7927107061503418E-2</v>
      </c>
      <c r="L19" s="18">
        <f t="shared" si="10"/>
        <v>-8792.7107061503411</v>
      </c>
      <c r="M19" s="31">
        <f t="shared" si="11"/>
        <v>19640</v>
      </c>
      <c r="N19" s="32">
        <f t="shared" si="12"/>
        <v>-0.10523917995444192</v>
      </c>
      <c r="O19" s="18">
        <f t="shared" si="13"/>
        <v>-10523.917995444192</v>
      </c>
      <c r="Q19" s="259"/>
      <c r="R19" s="259"/>
      <c r="S19" s="259"/>
    </row>
    <row r="20" spans="1:19" ht="17.25" customHeight="1" thickBot="1">
      <c r="A20" s="162" t="s">
        <v>98</v>
      </c>
      <c r="B20" s="126">
        <f t="shared" si="0"/>
        <v>3980</v>
      </c>
      <c r="C20" s="77">
        <f t="shared" si="1"/>
        <v>8.0054274100000003E-2</v>
      </c>
      <c r="D20" s="15">
        <f t="shared" si="2"/>
        <v>3875</v>
      </c>
      <c r="E20" s="32">
        <f t="shared" si="3"/>
        <v>-2.6381909547738693E-2</v>
      </c>
      <c r="F20" s="18">
        <f t="shared" si="4"/>
        <v>-2638.1909547738692</v>
      </c>
      <c r="G20" s="31">
        <f t="shared" si="5"/>
        <v>3775</v>
      </c>
      <c r="H20" s="32">
        <f t="shared" si="6"/>
        <v>-5.1507537688442212E-2</v>
      </c>
      <c r="I20" s="101">
        <f t="shared" si="7"/>
        <v>-5150.7537688442208</v>
      </c>
      <c r="J20" s="15">
        <f t="shared" si="8"/>
        <v>3780</v>
      </c>
      <c r="K20" s="32">
        <f t="shared" si="9"/>
        <v>-5.0251256281407038E-2</v>
      </c>
      <c r="L20" s="18">
        <f t="shared" si="10"/>
        <v>-5025.1256281407041</v>
      </c>
      <c r="M20" s="31">
        <f t="shared" si="11"/>
        <v>3700</v>
      </c>
      <c r="N20" s="32">
        <f t="shared" si="12"/>
        <v>-7.0351758793969849E-2</v>
      </c>
      <c r="O20" s="18">
        <f t="shared" si="13"/>
        <v>-7035.1758793969848</v>
      </c>
      <c r="Q20" s="259"/>
      <c r="R20" s="259"/>
      <c r="S20" s="259"/>
    </row>
    <row r="21" spans="1:19" ht="17.25" customHeight="1" thickBot="1">
      <c r="A21" s="163" t="s">
        <v>142</v>
      </c>
      <c r="B21" s="128">
        <f t="shared" si="0"/>
        <v>641</v>
      </c>
      <c r="C21" s="78">
        <f t="shared" si="1"/>
        <v>7.3701842500000003E-2</v>
      </c>
      <c r="D21" s="20">
        <f t="shared" si="2"/>
        <v>731</v>
      </c>
      <c r="E21" s="21">
        <f t="shared" si="3"/>
        <v>0.14040561622464898</v>
      </c>
      <c r="F21" s="22">
        <f t="shared" si="4"/>
        <v>14040.561622464898</v>
      </c>
      <c r="G21" s="30">
        <f t="shared" si="5"/>
        <v>692</v>
      </c>
      <c r="H21" s="21">
        <f t="shared" si="6"/>
        <v>7.9563182527301088E-2</v>
      </c>
      <c r="I21" s="105">
        <f t="shared" si="7"/>
        <v>7956.3182527301087</v>
      </c>
      <c r="J21" s="20">
        <f t="shared" si="8"/>
        <v>694</v>
      </c>
      <c r="K21" s="21">
        <f t="shared" si="9"/>
        <v>8.2683307332293288E-2</v>
      </c>
      <c r="L21" s="22">
        <f t="shared" si="10"/>
        <v>8268.330733229328</v>
      </c>
      <c r="M21" s="30">
        <f t="shared" si="11"/>
        <v>675</v>
      </c>
      <c r="N21" s="21">
        <f t="shared" si="12"/>
        <v>5.3042121684867397E-2</v>
      </c>
      <c r="O21" s="22">
        <f t="shared" si="13"/>
        <v>5304.2121684867398</v>
      </c>
      <c r="Q21" s="259"/>
      <c r="R21" s="259"/>
      <c r="S21" s="259"/>
    </row>
    <row r="22" spans="1:19" ht="17.25" customHeight="1" thickBot="1">
      <c r="A22" s="162" t="s">
        <v>94</v>
      </c>
      <c r="B22" s="129">
        <f t="shared" si="0"/>
        <v>68460</v>
      </c>
      <c r="C22" s="80">
        <f t="shared" si="1"/>
        <v>6.1395348799999999E-2</v>
      </c>
      <c r="D22" s="106">
        <f t="shared" si="2"/>
        <v>65460</v>
      </c>
      <c r="E22" s="107">
        <f t="shared" si="3"/>
        <v>-4.3821209465381247E-2</v>
      </c>
      <c r="F22" s="108">
        <f t="shared" si="4"/>
        <v>-4382.1209465381244</v>
      </c>
      <c r="G22" s="109">
        <f t="shared" si="5"/>
        <v>64620</v>
      </c>
      <c r="H22" s="107">
        <f t="shared" si="6"/>
        <v>-5.6091148115687994E-2</v>
      </c>
      <c r="I22" s="110">
        <f t="shared" si="7"/>
        <v>-5609.1148115687993</v>
      </c>
      <c r="J22" s="106">
        <f t="shared" si="8"/>
        <v>64810</v>
      </c>
      <c r="K22" s="107">
        <f t="shared" si="9"/>
        <v>-5.3315804849547184E-2</v>
      </c>
      <c r="L22" s="108">
        <f t="shared" si="10"/>
        <v>-5331.5804849547185</v>
      </c>
      <c r="M22" s="109">
        <f t="shared" si="11"/>
        <v>63620</v>
      </c>
      <c r="N22" s="107">
        <f t="shared" si="12"/>
        <v>-7.0698217937481739E-2</v>
      </c>
      <c r="O22" s="108">
        <f t="shared" si="13"/>
        <v>-7069.8217937481741</v>
      </c>
      <c r="Q22" s="259"/>
      <c r="R22" s="259"/>
      <c r="S22" s="259"/>
    </row>
    <row r="23" spans="1:19" ht="17.25" customHeight="1" thickBot="1">
      <c r="A23" s="162" t="s">
        <v>158</v>
      </c>
      <c r="B23" s="126">
        <f t="shared" si="0"/>
        <v>5230</v>
      </c>
      <c r="C23" s="77">
        <f t="shared" si="1"/>
        <v>5.76339737E-2</v>
      </c>
      <c r="D23" s="15">
        <f t="shared" si="2"/>
        <v>5835</v>
      </c>
      <c r="E23" s="32">
        <f t="shared" si="3"/>
        <v>0.11567877629063097</v>
      </c>
      <c r="F23" s="18">
        <f t="shared" si="4"/>
        <v>11567.877629063098</v>
      </c>
      <c r="G23" s="31">
        <f t="shared" si="5"/>
        <v>5595</v>
      </c>
      <c r="H23" s="32">
        <f t="shared" si="6"/>
        <v>6.9789674952198857E-2</v>
      </c>
      <c r="I23" s="101">
        <f t="shared" si="7"/>
        <v>6978.9674952198857</v>
      </c>
      <c r="J23" s="15">
        <f t="shared" si="8"/>
        <v>5545</v>
      </c>
      <c r="K23" s="32">
        <f t="shared" si="9"/>
        <v>6.022944550669216E-2</v>
      </c>
      <c r="L23" s="18">
        <f t="shared" si="10"/>
        <v>6022.9445506692164</v>
      </c>
      <c r="M23" s="31">
        <f t="shared" si="11"/>
        <v>5300</v>
      </c>
      <c r="N23" s="32">
        <f t="shared" si="12"/>
        <v>1.338432122370937E-2</v>
      </c>
      <c r="O23" s="18">
        <f t="shared" si="13"/>
        <v>1338.4321223709369</v>
      </c>
      <c r="Q23" s="259"/>
      <c r="R23" s="259"/>
      <c r="S23" s="259"/>
    </row>
    <row r="24" spans="1:19" ht="17.25" customHeight="1" thickBot="1">
      <c r="A24" s="162" t="s">
        <v>114</v>
      </c>
      <c r="B24" s="126">
        <f t="shared" si="0"/>
        <v>11050</v>
      </c>
      <c r="C24" s="77">
        <f t="shared" si="1"/>
        <v>5.3384175399999997E-2</v>
      </c>
      <c r="D24" s="15">
        <f t="shared" si="2"/>
        <v>11590</v>
      </c>
      <c r="E24" s="32">
        <f t="shared" si="3"/>
        <v>4.8868778280542986E-2</v>
      </c>
      <c r="F24" s="18">
        <f t="shared" si="4"/>
        <v>4886.8778280542983</v>
      </c>
      <c r="G24" s="31">
        <f t="shared" si="5"/>
        <v>11220</v>
      </c>
      <c r="H24" s="32">
        <f t="shared" si="6"/>
        <v>1.5384615384615385E-2</v>
      </c>
      <c r="I24" s="101">
        <f t="shared" si="7"/>
        <v>1538.4615384615386</v>
      </c>
      <c r="J24" s="15">
        <f t="shared" si="8"/>
        <v>11100</v>
      </c>
      <c r="K24" s="32">
        <f t="shared" si="9"/>
        <v>4.5248868778280547E-3</v>
      </c>
      <c r="L24" s="18">
        <f t="shared" si="10"/>
        <v>452.48868778280547</v>
      </c>
      <c r="M24" s="31">
        <f t="shared" si="11"/>
        <v>10780</v>
      </c>
      <c r="N24" s="32">
        <f t="shared" si="12"/>
        <v>-2.4434389140271493E-2</v>
      </c>
      <c r="O24" s="18">
        <f t="shared" si="13"/>
        <v>-2443.4389140271492</v>
      </c>
      <c r="Q24" s="259"/>
      <c r="R24" s="259"/>
      <c r="S24" s="259"/>
    </row>
    <row r="25" spans="1:19" ht="17.25" customHeight="1" thickBot="1">
      <c r="A25" s="162" t="s">
        <v>361</v>
      </c>
      <c r="B25" s="126">
        <f t="shared" si="0"/>
        <v>1285</v>
      </c>
      <c r="C25" s="77">
        <f t="shared" si="1"/>
        <v>1.5810276700000001E-2</v>
      </c>
      <c r="D25" s="15">
        <f t="shared" si="2"/>
        <v>1230</v>
      </c>
      <c r="E25" s="32">
        <f t="shared" si="3"/>
        <v>-4.2801556420233464E-2</v>
      </c>
      <c r="F25" s="18">
        <f t="shared" si="4"/>
        <v>-4280.1556420233464</v>
      </c>
      <c r="G25" s="31">
        <f t="shared" si="5"/>
        <v>1220</v>
      </c>
      <c r="H25" s="32">
        <f t="shared" si="6"/>
        <v>-5.0583657587548639E-2</v>
      </c>
      <c r="I25" s="101">
        <f t="shared" si="7"/>
        <v>-5058.3657587548641</v>
      </c>
      <c r="J25" s="15">
        <f t="shared" si="8"/>
        <v>1235</v>
      </c>
      <c r="K25" s="32">
        <f t="shared" si="9"/>
        <v>-3.8910505836575876E-2</v>
      </c>
      <c r="L25" s="18">
        <f t="shared" si="10"/>
        <v>-3891.0505836575876</v>
      </c>
      <c r="M25" s="31">
        <f t="shared" si="11"/>
        <v>1200</v>
      </c>
      <c r="N25" s="32">
        <f t="shared" si="12"/>
        <v>-6.6147859922178989E-2</v>
      </c>
      <c r="O25" s="18">
        <f t="shared" si="13"/>
        <v>-6614.7859922178986</v>
      </c>
      <c r="Q25" s="33"/>
      <c r="R25" s="33"/>
    </row>
    <row r="26" spans="1:19" ht="17.25" customHeight="1" thickBot="1">
      <c r="A26" s="130" t="s">
        <v>74</v>
      </c>
      <c r="B26" s="131">
        <f t="shared" si="0"/>
        <v>16620</v>
      </c>
      <c r="C26" s="79">
        <f t="shared" si="1"/>
        <v>4.65994962E-2</v>
      </c>
      <c r="D26" s="24">
        <f t="shared" si="2"/>
        <v>15670</v>
      </c>
      <c r="E26" s="25">
        <f t="shared" si="3"/>
        <v>-5.7160048134777375E-2</v>
      </c>
      <c r="F26" s="104">
        <f t="shared" si="4"/>
        <v>-5716.0048134777371</v>
      </c>
      <c r="G26" s="102">
        <f t="shared" si="5"/>
        <v>15190</v>
      </c>
      <c r="H26" s="25">
        <f t="shared" si="6"/>
        <v>-8.6040914560770163E-2</v>
      </c>
      <c r="I26" s="103">
        <f t="shared" si="7"/>
        <v>-8604.0914560770161</v>
      </c>
      <c r="J26" s="24">
        <f t="shared" si="8"/>
        <v>15210</v>
      </c>
      <c r="K26" s="25">
        <f t="shared" si="9"/>
        <v>-8.4837545126353789E-2</v>
      </c>
      <c r="L26" s="104">
        <f t="shared" si="10"/>
        <v>-8483.754512635378</v>
      </c>
      <c r="M26" s="102">
        <f t="shared" si="11"/>
        <v>14950</v>
      </c>
      <c r="N26" s="25">
        <f t="shared" si="12"/>
        <v>-0.10048134777376655</v>
      </c>
      <c r="O26" s="104">
        <f t="shared" si="13"/>
        <v>-10048.134777376656</v>
      </c>
      <c r="Q26" s="260"/>
      <c r="R26" s="261"/>
      <c r="S26" s="262"/>
    </row>
    <row r="27" spans="1:19" ht="17.25" customHeight="1">
      <c r="A27" s="161" t="s">
        <v>156</v>
      </c>
      <c r="B27" s="124">
        <f t="shared" si="0"/>
        <v>84.8</v>
      </c>
      <c r="C27" s="76">
        <f t="shared" si="1"/>
        <v>3.9215686299999997E-2</v>
      </c>
      <c r="D27" s="13">
        <f t="shared" si="2"/>
        <v>85.2</v>
      </c>
      <c r="E27" s="14">
        <f t="shared" si="3"/>
        <v>4.7169811320755392E-3</v>
      </c>
      <c r="F27" s="16">
        <f t="shared" si="4"/>
        <v>471.69811320755394</v>
      </c>
      <c r="G27" s="29">
        <f t="shared" si="5"/>
        <v>86.2</v>
      </c>
      <c r="H27" s="14">
        <f t="shared" si="6"/>
        <v>1.650943396226422E-2</v>
      </c>
      <c r="I27" s="100">
        <f t="shared" si="7"/>
        <v>1650.943396226422</v>
      </c>
      <c r="J27" s="13">
        <f t="shared" si="8"/>
        <v>86.3</v>
      </c>
      <c r="K27" s="14">
        <f t="shared" si="9"/>
        <v>1.7688679245283018E-2</v>
      </c>
      <c r="L27" s="16">
        <f t="shared" si="10"/>
        <v>1768.8679245283017</v>
      </c>
      <c r="M27" s="29">
        <f t="shared" si="11"/>
        <v>84</v>
      </c>
      <c r="N27" s="14">
        <f t="shared" si="12"/>
        <v>-9.4339622641509101E-3</v>
      </c>
      <c r="O27" s="16">
        <f t="shared" si="13"/>
        <v>-943.39622641509106</v>
      </c>
      <c r="Q27" s="263"/>
      <c r="R27" s="264"/>
      <c r="S27" s="265"/>
    </row>
    <row r="28" spans="1:19" ht="17.25" customHeight="1" thickBot="1">
      <c r="A28" s="162" t="s">
        <v>108</v>
      </c>
      <c r="B28" s="126">
        <f t="shared" si="0"/>
        <v>30040</v>
      </c>
      <c r="C28" s="77">
        <f t="shared" si="1"/>
        <v>3.2302405499999999E-2</v>
      </c>
      <c r="D28" s="15">
        <f t="shared" si="2"/>
        <v>29140</v>
      </c>
      <c r="E28" s="32">
        <f t="shared" si="3"/>
        <v>-2.9960053262316912E-2</v>
      </c>
      <c r="F28" s="18">
        <f t="shared" si="4"/>
        <v>-2996.005326231691</v>
      </c>
      <c r="G28" s="31">
        <f t="shared" si="5"/>
        <v>28650</v>
      </c>
      <c r="H28" s="32">
        <f t="shared" si="6"/>
        <v>-4.6271637816245006E-2</v>
      </c>
      <c r="I28" s="101">
        <f t="shared" si="7"/>
        <v>-4627.1637816245011</v>
      </c>
      <c r="J28" s="15">
        <f t="shared" si="8"/>
        <v>28670</v>
      </c>
      <c r="K28" s="32">
        <f t="shared" si="9"/>
        <v>-4.5605858854860189E-2</v>
      </c>
      <c r="L28" s="18">
        <f t="shared" si="10"/>
        <v>-4560.5858854860189</v>
      </c>
      <c r="M28" s="31">
        <f t="shared" si="11"/>
        <v>28310</v>
      </c>
      <c r="N28" s="32">
        <f t="shared" si="12"/>
        <v>-5.7589880159786951E-2</v>
      </c>
      <c r="O28" s="18">
        <f t="shared" si="13"/>
        <v>-5758.9880159786953</v>
      </c>
      <c r="Q28" s="266"/>
      <c r="R28" s="267"/>
      <c r="S28" s="268"/>
    </row>
    <row r="29" spans="1:19" ht="17.25" customHeight="1" thickBot="1">
      <c r="A29" s="162" t="s">
        <v>76</v>
      </c>
      <c r="B29" s="126">
        <f t="shared" si="0"/>
        <v>27920</v>
      </c>
      <c r="C29" s="77">
        <f t="shared" si="1"/>
        <v>2.4587155999999999E-2</v>
      </c>
      <c r="D29" s="15">
        <f t="shared" si="2"/>
        <v>26760</v>
      </c>
      <c r="E29" s="32">
        <f t="shared" si="3"/>
        <v>-4.1547277936962751E-2</v>
      </c>
      <c r="F29" s="18">
        <f t="shared" si="4"/>
        <v>-4154.7277936962755</v>
      </c>
      <c r="G29" s="31">
        <f t="shared" si="5"/>
        <v>26400</v>
      </c>
      <c r="H29" s="32">
        <f t="shared" si="6"/>
        <v>-5.4441260744985676E-2</v>
      </c>
      <c r="I29" s="101">
        <f t="shared" si="7"/>
        <v>-5444.1260744985675</v>
      </c>
      <c r="J29" s="15">
        <f t="shared" si="8"/>
        <v>26280</v>
      </c>
      <c r="K29" s="32">
        <f t="shared" si="9"/>
        <v>-5.8739255014326648E-2</v>
      </c>
      <c r="L29" s="18">
        <f t="shared" si="10"/>
        <v>-5873.9255014326645</v>
      </c>
      <c r="M29" s="31">
        <f t="shared" si="11"/>
        <v>25850</v>
      </c>
      <c r="N29" s="32">
        <f t="shared" si="12"/>
        <v>-7.414040114613181E-2</v>
      </c>
      <c r="O29" s="18">
        <f t="shared" si="13"/>
        <v>-7414.0401146131808</v>
      </c>
      <c r="Q29" s="259"/>
      <c r="R29" s="259"/>
      <c r="S29" s="259"/>
    </row>
    <row r="30" spans="1:19" ht="17.25" customHeight="1" thickBot="1">
      <c r="A30" s="162" t="s">
        <v>136</v>
      </c>
      <c r="B30" s="126">
        <f t="shared" si="0"/>
        <v>126</v>
      </c>
      <c r="C30" s="77">
        <f t="shared" si="1"/>
        <v>2.4390243900000001E-2</v>
      </c>
      <c r="D30" s="15">
        <f t="shared" si="2"/>
        <v>121</v>
      </c>
      <c r="E30" s="32">
        <f t="shared" si="3"/>
        <v>-3.968253968253968E-2</v>
      </c>
      <c r="F30" s="18">
        <f t="shared" si="4"/>
        <v>-3968.2539682539682</v>
      </c>
      <c r="G30" s="31">
        <f t="shared" si="5"/>
        <v>122</v>
      </c>
      <c r="H30" s="32">
        <f t="shared" si="6"/>
        <v>-3.1746031746031744E-2</v>
      </c>
      <c r="I30" s="101">
        <f t="shared" si="7"/>
        <v>-3174.6031746031745</v>
      </c>
      <c r="J30" s="15">
        <f t="shared" si="8"/>
        <v>123</v>
      </c>
      <c r="K30" s="32">
        <f t="shared" si="9"/>
        <v>-2.3809523809523808E-2</v>
      </c>
      <c r="L30" s="18">
        <f t="shared" si="10"/>
        <v>-2380.9523809523807</v>
      </c>
      <c r="M30" s="31">
        <f t="shared" si="11"/>
        <v>122</v>
      </c>
      <c r="N30" s="32">
        <f t="shared" si="12"/>
        <v>-3.1746031746031744E-2</v>
      </c>
      <c r="O30" s="18">
        <f t="shared" si="13"/>
        <v>-3174.6031746031745</v>
      </c>
      <c r="Q30" s="269"/>
      <c r="R30" s="269"/>
      <c r="S30" s="269"/>
    </row>
    <row r="31" spans="1:19" ht="17.25" customHeight="1" thickBot="1">
      <c r="A31" s="163" t="s">
        <v>183</v>
      </c>
      <c r="B31" s="128">
        <f t="shared" si="0"/>
        <v>1330</v>
      </c>
      <c r="C31" s="78">
        <f t="shared" si="1"/>
        <v>2.3076923100000001E-2</v>
      </c>
      <c r="D31" s="20">
        <f t="shared" si="2"/>
        <v>1330</v>
      </c>
      <c r="E31" s="21">
        <f t="shared" si="3"/>
        <v>0</v>
      </c>
      <c r="F31" s="22">
        <f t="shared" si="4"/>
        <v>0</v>
      </c>
      <c r="G31" s="30">
        <f t="shared" si="5"/>
        <v>1295</v>
      </c>
      <c r="H31" s="21">
        <f t="shared" si="6"/>
        <v>-2.6315789473684209E-2</v>
      </c>
      <c r="I31" s="105">
        <f t="shared" si="7"/>
        <v>-2631.5789473684208</v>
      </c>
      <c r="J31" s="20">
        <f t="shared" si="8"/>
        <v>1300</v>
      </c>
      <c r="K31" s="21">
        <f t="shared" si="9"/>
        <v>-2.2556390977443608E-2</v>
      </c>
      <c r="L31" s="22">
        <f t="shared" si="10"/>
        <v>-2255.6390977443607</v>
      </c>
      <c r="M31" s="30">
        <f t="shared" si="11"/>
        <v>1275</v>
      </c>
      <c r="N31" s="21">
        <f t="shared" si="12"/>
        <v>-4.1353383458646614E-2</v>
      </c>
      <c r="O31" s="22">
        <f t="shared" si="13"/>
        <v>-4135.3383458646613</v>
      </c>
      <c r="Q31" s="269"/>
      <c r="R31" s="269"/>
      <c r="S31" s="269"/>
    </row>
    <row r="32" spans="1:19" ht="17.25" customHeight="1" thickBot="1">
      <c r="A32" s="162" t="s">
        <v>144</v>
      </c>
      <c r="B32" s="129">
        <f t="shared" si="0"/>
        <v>6115</v>
      </c>
      <c r="C32" s="80">
        <f t="shared" si="1"/>
        <v>2.2575250799999998E-2</v>
      </c>
      <c r="D32" s="106">
        <f t="shared" si="2"/>
        <v>5770</v>
      </c>
      <c r="E32" s="107">
        <f t="shared" si="3"/>
        <v>-5.6418642681929684E-2</v>
      </c>
      <c r="F32" s="108">
        <f t="shared" si="4"/>
        <v>-5641.8642681929687</v>
      </c>
      <c r="G32" s="109">
        <f t="shared" si="5"/>
        <v>5780</v>
      </c>
      <c r="H32" s="107">
        <f t="shared" si="6"/>
        <v>-5.4783319705641861E-2</v>
      </c>
      <c r="I32" s="110">
        <f t="shared" si="7"/>
        <v>-5478.3319705641861</v>
      </c>
      <c r="J32" s="106">
        <f t="shared" si="8"/>
        <v>5820</v>
      </c>
      <c r="K32" s="107">
        <f t="shared" si="9"/>
        <v>-4.8242027800490597E-2</v>
      </c>
      <c r="L32" s="108">
        <f t="shared" si="10"/>
        <v>-4824.2027800490596</v>
      </c>
      <c r="M32" s="109">
        <f t="shared" si="11"/>
        <v>5650</v>
      </c>
      <c r="N32" s="107">
        <f t="shared" si="12"/>
        <v>-7.6042518397383477E-2</v>
      </c>
      <c r="O32" s="108">
        <f t="shared" si="13"/>
        <v>-7604.2518397383474</v>
      </c>
      <c r="Q32" s="259"/>
      <c r="R32" s="259"/>
      <c r="S32" s="259"/>
    </row>
    <row r="33" spans="1:19" ht="17.25" customHeight="1" thickBot="1">
      <c r="A33" s="162" t="s">
        <v>273</v>
      </c>
      <c r="B33" s="126">
        <f t="shared" si="0"/>
        <v>71.900000000000006</v>
      </c>
      <c r="C33" s="77">
        <f t="shared" si="1"/>
        <v>2.1306818200000001E-2</v>
      </c>
      <c r="D33" s="15">
        <f t="shared" si="2"/>
        <v>71.099999999999994</v>
      </c>
      <c r="E33" s="32">
        <f t="shared" si="3"/>
        <v>-1.112656467315732E-2</v>
      </c>
      <c r="F33" s="18">
        <f t="shared" si="4"/>
        <v>-1112.656467315732</v>
      </c>
      <c r="G33" s="31">
        <f t="shared" si="5"/>
        <v>72.099999999999994</v>
      </c>
      <c r="H33" s="32">
        <f t="shared" si="6"/>
        <v>2.7816411682891323E-3</v>
      </c>
      <c r="I33" s="101">
        <f t="shared" si="7"/>
        <v>278.16411682891322</v>
      </c>
      <c r="J33" s="15">
        <f t="shared" si="8"/>
        <v>72.400000000000006</v>
      </c>
      <c r="K33" s="32">
        <f t="shared" si="9"/>
        <v>6.9541029207232262E-3</v>
      </c>
      <c r="L33" s="18">
        <f t="shared" si="10"/>
        <v>695.41029207232259</v>
      </c>
      <c r="M33" s="31">
        <f t="shared" si="11"/>
        <v>70.3</v>
      </c>
      <c r="N33" s="32">
        <f t="shared" si="12"/>
        <v>-2.2253129346314442E-2</v>
      </c>
      <c r="O33" s="18">
        <f t="shared" si="13"/>
        <v>-2225.312934631444</v>
      </c>
      <c r="Q33" s="259"/>
      <c r="R33" s="259"/>
      <c r="S33" s="259"/>
    </row>
    <row r="34" spans="1:19" ht="17.25" customHeight="1" thickBot="1">
      <c r="A34" s="162" t="s">
        <v>78</v>
      </c>
      <c r="B34" s="126">
        <f t="shared" si="0"/>
        <v>715700</v>
      </c>
      <c r="C34" s="77">
        <f t="shared" si="1"/>
        <v>2.06788363E-2</v>
      </c>
      <c r="D34" s="15">
        <f t="shared" si="2"/>
        <v>694700</v>
      </c>
      <c r="E34" s="32">
        <f t="shared" si="3"/>
        <v>-2.9341903031996647E-2</v>
      </c>
      <c r="F34" s="18">
        <f t="shared" si="4"/>
        <v>-2934.1903031996649</v>
      </c>
      <c r="G34" s="31">
        <f t="shared" si="5"/>
        <v>691000</v>
      </c>
      <c r="H34" s="32">
        <f t="shared" si="6"/>
        <v>-3.4511666899538912E-2</v>
      </c>
      <c r="I34" s="101">
        <f t="shared" si="7"/>
        <v>-3451.1666899538914</v>
      </c>
      <c r="J34" s="15">
        <f t="shared" si="8"/>
        <v>690800</v>
      </c>
      <c r="K34" s="32">
        <f t="shared" si="9"/>
        <v>-3.4791113595081739E-2</v>
      </c>
      <c r="L34" s="18">
        <f t="shared" si="10"/>
        <v>-3479.1113595081738</v>
      </c>
      <c r="M34" s="31">
        <f t="shared" si="11"/>
        <v>678500</v>
      </c>
      <c r="N34" s="32">
        <f t="shared" si="12"/>
        <v>-5.1977085370965487E-2</v>
      </c>
      <c r="O34" s="18">
        <f t="shared" si="13"/>
        <v>-5197.7085370965488</v>
      </c>
      <c r="Q34" s="259"/>
      <c r="R34" s="259"/>
      <c r="S34" s="259"/>
    </row>
    <row r="35" spans="1:19" ht="17.25" customHeight="1">
      <c r="A35" s="162" t="s">
        <v>86</v>
      </c>
      <c r="B35" s="126">
        <f t="shared" si="0"/>
        <v>5855</v>
      </c>
      <c r="C35" s="77">
        <f t="shared" si="1"/>
        <v>1.82608696E-2</v>
      </c>
      <c r="D35" s="15">
        <f t="shared" si="2"/>
        <v>5665</v>
      </c>
      <c r="E35" s="32">
        <f t="shared" si="3"/>
        <v>-3.2450896669513236E-2</v>
      </c>
      <c r="F35" s="18">
        <f t="shared" si="4"/>
        <v>-3245.0896669513236</v>
      </c>
      <c r="G35" s="31">
        <f t="shared" si="5"/>
        <v>5635</v>
      </c>
      <c r="H35" s="32">
        <f t="shared" si="6"/>
        <v>-3.7574722459436376E-2</v>
      </c>
      <c r="I35" s="101">
        <f t="shared" si="7"/>
        <v>-3757.4722459436375</v>
      </c>
      <c r="J35" s="15">
        <f t="shared" si="8"/>
        <v>5645</v>
      </c>
      <c r="K35" s="32">
        <f t="shared" si="9"/>
        <v>-3.5866780529461996E-2</v>
      </c>
      <c r="L35" s="18">
        <f t="shared" si="10"/>
        <v>-3586.6780529461994</v>
      </c>
      <c r="M35" s="31">
        <f t="shared" si="11"/>
        <v>5550</v>
      </c>
      <c r="N35" s="32">
        <f t="shared" si="12"/>
        <v>-5.2092228864218618E-2</v>
      </c>
      <c r="O35" s="18">
        <f t="shared" si="13"/>
        <v>-5209.2228864218614</v>
      </c>
      <c r="Q35" s="248"/>
      <c r="R35" s="249"/>
      <c r="S35" s="250"/>
    </row>
    <row r="36" spans="1:19" ht="17.25" customHeight="1" thickBot="1">
      <c r="A36" s="130" t="s">
        <v>360</v>
      </c>
      <c r="B36" s="131">
        <f t="shared" si="0"/>
        <v>1680</v>
      </c>
      <c r="C36" s="79">
        <f t="shared" si="1"/>
        <v>1.5100000000000001E-2</v>
      </c>
      <c r="D36" s="24">
        <f t="shared" si="2"/>
        <v>1605</v>
      </c>
      <c r="E36" s="25">
        <f t="shared" si="3"/>
        <v>-4.4642857142857144E-2</v>
      </c>
      <c r="F36" s="104">
        <f t="shared" si="4"/>
        <v>-4464.2857142857147</v>
      </c>
      <c r="G36" s="102">
        <f t="shared" si="5"/>
        <v>1560</v>
      </c>
      <c r="H36" s="25">
        <f t="shared" si="6"/>
        <v>-7.1428571428571425E-2</v>
      </c>
      <c r="I36" s="103">
        <f t="shared" si="7"/>
        <v>-7142.8571428571422</v>
      </c>
      <c r="J36" s="24">
        <f t="shared" si="8"/>
        <v>1545</v>
      </c>
      <c r="K36" s="25">
        <f t="shared" si="9"/>
        <v>-8.0357142857142863E-2</v>
      </c>
      <c r="L36" s="104">
        <f t="shared" si="10"/>
        <v>-8035.7142857142862</v>
      </c>
      <c r="M36" s="102">
        <f t="shared" si="11"/>
        <v>1520</v>
      </c>
      <c r="N36" s="25">
        <f t="shared" si="12"/>
        <v>-9.5238095238095233E-2</v>
      </c>
      <c r="O36" s="104">
        <f t="shared" si="13"/>
        <v>-9523.8095238095229</v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-1.2922784796531833E-2</v>
      </c>
      <c r="F37" s="28">
        <f>SUM(F17:F36)</f>
        <v>-25845.569593063668</v>
      </c>
      <c r="G37" s="26" t="s">
        <v>43</v>
      </c>
      <c r="H37" s="27">
        <f>IF(COUNT(H17:H36), SUM(H17:H36) / COUNT(H17:H36), 0)</f>
        <v>-2.9395363729970807E-2</v>
      </c>
      <c r="I37" s="28">
        <f>SUM(I17:I36)</f>
        <v>-58790.727459941612</v>
      </c>
      <c r="J37" s="26" t="s">
        <v>43</v>
      </c>
      <c r="K37" s="27">
        <f>IF(COUNT(K17:K36), SUM(K17:K36) / COUNT(K17:K36), 0)</f>
        <v>-2.9613123312495694E-2</v>
      </c>
      <c r="L37" s="28">
        <f>SUM(L17:L36)</f>
        <v>-59226.246624991385</v>
      </c>
      <c r="M37" s="26" t="s">
        <v>43</v>
      </c>
      <c r="N37" s="27">
        <f>IF(COUNT(N17:N36), SUM(N17:N36) / COUNT(N17:N36), 0)</f>
        <v>-5.2863518004622967E-2</v>
      </c>
      <c r="O37" s="28">
        <f>SUM(O17:O36)</f>
        <v>-105727.03600924595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28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2021-06-18(금) 오전 00:00</v>
      </c>
      <c r="C42" s="311"/>
      <c r="D42" s="283" t="str">
        <f>TEXT($G$1, "[$-ko-KR]yyyy-mm-dd(ddd) ") &amp; "오후 14:00"</f>
        <v>2021-06-18(금) 오후 14:00</v>
      </c>
      <c r="E42" s="284"/>
      <c r="F42" s="285"/>
      <c r="G42" s="283" t="str">
        <f>TEXT($G$1, "[$-ko-KR]yyyy-mm-dd(ddd) ") &amp; "오후 19:00"</f>
        <v>2021-06-18(금) 오후 19:00</v>
      </c>
      <c r="H42" s="284"/>
      <c r="I42" s="285"/>
      <c r="J42" s="283" t="str">
        <f>TEXT($G$1, "[$-ko-KR]yyyy-mm-dd(ddd) ") &amp; "오후 21:00"</f>
        <v>2021-06-18(금) 오후 21:00</v>
      </c>
      <c r="K42" s="284"/>
      <c r="L42" s="285"/>
      <c r="M42" s="283" t="str">
        <f>TEXT($G$1+1, "[$-ko-KR]yyyy-mm-dd(ddd) ") &amp; "오전 00:00"</f>
        <v>2021-06-19(토)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29" t="s">
        <v>58</v>
      </c>
      <c r="H43" s="230" t="s">
        <v>293</v>
      </c>
      <c r="I43" s="231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219</v>
      </c>
      <c r="B44" s="124">
        <v>9.81</v>
      </c>
      <c r="C44" s="76">
        <v>0.1527614571</v>
      </c>
      <c r="D44" s="13">
        <v>9.6999999999999993</v>
      </c>
      <c r="E44" s="14">
        <f>IF(ISNUMBER(D44), (D44 - $B44) / $B44, "")</f>
        <v>-1.121304791029574E-2</v>
      </c>
      <c r="F44" s="16">
        <f>IF(ISNUMBER(D44), $B64 * E44, "")</f>
        <v>-1121.3047910295741</v>
      </c>
      <c r="G44" s="29">
        <v>9.94</v>
      </c>
      <c r="H44" s="14">
        <f>IF(ISNUMBER(G44), (G44 - $B44) / $B44, "")</f>
        <v>1.3251783893985626E-2</v>
      </c>
      <c r="I44" s="100">
        <f>IF(ISNUMBER(G44), $B64 * H44, "")</f>
        <v>1325.1783893985626</v>
      </c>
      <c r="J44" s="13">
        <v>9.8000000000000007</v>
      </c>
      <c r="K44" s="14">
        <f>IF(ISNUMBER(J44), (J44 - $B44) / $B44, "")</f>
        <v>-1.0193679918450342E-3</v>
      </c>
      <c r="L44" s="16">
        <f>IF(ISNUMBER(J44), $B64 * K44, "")</f>
        <v>-101.93679918450343</v>
      </c>
      <c r="M44" s="29">
        <v>9.32</v>
      </c>
      <c r="N44" s="14">
        <f>IF(ISNUMBER(M44), (M44 - $B44) / $B44, "")</f>
        <v>-4.9949031600407763E-2</v>
      </c>
      <c r="O44" s="16">
        <f>IF(ISNUMBER(M44), $B64 * N44, "")</f>
        <v>-4994.9031600407761</v>
      </c>
      <c r="Q44" s="269"/>
      <c r="R44" s="269"/>
      <c r="S44" s="269"/>
    </row>
    <row r="45" spans="1:19" ht="17.25" customHeight="1" thickBot="1">
      <c r="A45" s="162" t="s">
        <v>156</v>
      </c>
      <c r="B45" s="126">
        <v>84.8</v>
      </c>
      <c r="C45" s="77">
        <v>3.9215686299999997E-2</v>
      </c>
      <c r="D45" s="15">
        <v>85.2</v>
      </c>
      <c r="E45" s="32">
        <f t="shared" ref="E45:E48" si="14">IF(ISNUMBER(D45), (D45 - $B45) / $B45, "")</f>
        <v>4.7169811320755392E-3</v>
      </c>
      <c r="F45" s="18">
        <f>IF(ISNUMBER(D45), $B64 * E45, "")</f>
        <v>471.69811320755394</v>
      </c>
      <c r="G45" s="31">
        <v>86.2</v>
      </c>
      <c r="H45" s="32">
        <f t="shared" ref="H45:H48" si="15">IF(ISNUMBER(G45), (G45 - $B45) / $B45, "")</f>
        <v>1.650943396226422E-2</v>
      </c>
      <c r="I45" s="101">
        <f>IF(ISNUMBER(G45), $B64 * H45, "")</f>
        <v>1650.943396226422</v>
      </c>
      <c r="J45" s="15">
        <v>86.3</v>
      </c>
      <c r="K45" s="32">
        <f t="shared" ref="K45:K48" si="16">IF(ISNUMBER(J45), (J45 - $B45) / $B45, "")</f>
        <v>1.7688679245283018E-2</v>
      </c>
      <c r="L45" s="18">
        <f>IF(ISNUMBER(J45), $B64 * K45, "")</f>
        <v>1768.8679245283017</v>
      </c>
      <c r="M45" s="31">
        <v>84</v>
      </c>
      <c r="N45" s="32">
        <f t="shared" ref="N45:N48" si="17">IF(ISNUMBER(M45), (M45 - $B45) / $B45, "")</f>
        <v>-9.4339622641509101E-3</v>
      </c>
      <c r="O45" s="18">
        <f>IF(ISNUMBER(M45), $B64 * N45, "")</f>
        <v>-943.39622641509106</v>
      </c>
      <c r="Q45" s="269"/>
      <c r="R45" s="269"/>
      <c r="S45" s="269"/>
    </row>
    <row r="46" spans="1:19" ht="17.25" customHeight="1" thickBot="1">
      <c r="A46" s="162" t="s">
        <v>273</v>
      </c>
      <c r="B46" s="126">
        <v>71.900000000000006</v>
      </c>
      <c r="C46" s="77">
        <v>2.1306818200000001E-2</v>
      </c>
      <c r="D46" s="15">
        <v>71.099999999999994</v>
      </c>
      <c r="E46" s="32">
        <f t="shared" si="14"/>
        <v>-1.112656467315732E-2</v>
      </c>
      <c r="F46" s="18">
        <f>IF(ISNUMBER(D46), $B64 * E46, "")</f>
        <v>-1112.656467315732</v>
      </c>
      <c r="G46" s="31">
        <v>72.099999999999994</v>
      </c>
      <c r="H46" s="32">
        <f t="shared" si="15"/>
        <v>2.7816411682891323E-3</v>
      </c>
      <c r="I46" s="101">
        <f>IF(ISNUMBER(G46), $B64 * H46, "")</f>
        <v>278.16411682891322</v>
      </c>
      <c r="J46" s="15">
        <v>72.400000000000006</v>
      </c>
      <c r="K46" s="32">
        <f t="shared" si="16"/>
        <v>6.9541029207232262E-3</v>
      </c>
      <c r="L46" s="18">
        <f>IF(ISNUMBER(J46), $B64 * K46, "")</f>
        <v>695.41029207232259</v>
      </c>
      <c r="M46" s="31">
        <v>70.3</v>
      </c>
      <c r="N46" s="32">
        <f t="shared" si="17"/>
        <v>-2.2253129346314442E-2</v>
      </c>
      <c r="O46" s="18">
        <f>IF(ISNUMBER(M46), $B64 * N46, "")</f>
        <v>-2225.312934631444</v>
      </c>
      <c r="Q46" s="259"/>
      <c r="R46" s="259"/>
      <c r="S46" s="259"/>
    </row>
    <row r="47" spans="1:19" ht="17.25" customHeight="1" thickBot="1">
      <c r="A47" s="162" t="s">
        <v>154</v>
      </c>
      <c r="B47" s="126">
        <v>8.99</v>
      </c>
      <c r="C47" s="77">
        <v>1.1248593899999999E-2</v>
      </c>
      <c r="D47" s="15">
        <v>8.44</v>
      </c>
      <c r="E47" s="32">
        <f t="shared" si="14"/>
        <v>-6.1179087875417211E-2</v>
      </c>
      <c r="F47" s="18">
        <f>IF(ISNUMBER(D47), $B64 * E47, "")</f>
        <v>-6117.9087875417208</v>
      </c>
      <c r="G47" s="31">
        <v>8.23</v>
      </c>
      <c r="H47" s="32">
        <f t="shared" si="15"/>
        <v>-8.4538375973303645E-2</v>
      </c>
      <c r="I47" s="101">
        <f>IF(ISNUMBER(G47), $B64 * H47, "")</f>
        <v>-8453.8375973303646</v>
      </c>
      <c r="J47" s="15">
        <v>8.24</v>
      </c>
      <c r="K47" s="32">
        <f t="shared" si="16"/>
        <v>-8.3426028921023354E-2</v>
      </c>
      <c r="L47" s="18">
        <f>IF(ISNUMBER(J47), $B64 * K47, "")</f>
        <v>-8342.6028921023353</v>
      </c>
      <c r="M47" s="31">
        <v>8.16</v>
      </c>
      <c r="N47" s="32">
        <f t="shared" si="17"/>
        <v>-9.2324805339265861E-2</v>
      </c>
      <c r="O47" s="18">
        <f>IF(ISNUMBER(M47), $B64 * N47, "")</f>
        <v>-9232.4805339265858</v>
      </c>
      <c r="Q47" s="259"/>
      <c r="R47" s="259"/>
      <c r="S47" s="259"/>
    </row>
    <row r="48" spans="1:19" ht="17.25" customHeight="1" thickBot="1">
      <c r="A48" s="163" t="s">
        <v>148</v>
      </c>
      <c r="B48" s="128">
        <v>95.1</v>
      </c>
      <c r="C48" s="78">
        <v>9.5541401000000005E-3</v>
      </c>
      <c r="D48" s="20">
        <v>92.2</v>
      </c>
      <c r="E48" s="21">
        <f t="shared" si="14"/>
        <v>-3.0494216614090342E-2</v>
      </c>
      <c r="F48" s="22">
        <f>IF(ISNUMBER(D48), $B64 * E48, "")</f>
        <v>-3049.4216614090342</v>
      </c>
      <c r="G48" s="30">
        <v>90.7</v>
      </c>
      <c r="H48" s="21">
        <f t="shared" si="15"/>
        <v>-4.6267087276550913E-2</v>
      </c>
      <c r="I48" s="105">
        <f>IF(ISNUMBER(G48), $B64 * H48, "")</f>
        <v>-4626.708727655091</v>
      </c>
      <c r="J48" s="20">
        <v>90.9</v>
      </c>
      <c r="K48" s="21">
        <f t="shared" si="16"/>
        <v>-4.4164037854889475E-2</v>
      </c>
      <c r="L48" s="22">
        <f>IF(ISNUMBER(J48), $B64 * K48, "")</f>
        <v>-4416.4037854889475</v>
      </c>
      <c r="M48" s="30">
        <v>88.3</v>
      </c>
      <c r="N48" s="21">
        <f t="shared" si="17"/>
        <v>-7.1503680336487879E-2</v>
      </c>
      <c r="O48" s="22">
        <f>IF(ISNUMBER(M48), $B64 * N48, "")</f>
        <v>-7150.3680336487878</v>
      </c>
      <c r="Q48" s="259"/>
      <c r="R48" s="259"/>
      <c r="S48" s="259"/>
    </row>
    <row r="49" spans="1:19" ht="17.25" customHeight="1" thickBot="1">
      <c r="A49" s="162" t="s">
        <v>195</v>
      </c>
      <c r="B49" s="129">
        <v>8.98</v>
      </c>
      <c r="C49" s="80">
        <v>7.8563412000000003E-3</v>
      </c>
      <c r="D49" s="106">
        <v>8.6</v>
      </c>
      <c r="E49" s="107">
        <f>IF(ISNUMBER(D49), (D49 - $B49) / $B49, "")</f>
        <v>-4.2316258351893184E-2</v>
      </c>
      <c r="F49" s="108">
        <f>IF(ISNUMBER(D49), $B64 * E49, "")</f>
        <v>-4231.6258351893184</v>
      </c>
      <c r="G49" s="109">
        <v>8.3000000000000007</v>
      </c>
      <c r="H49" s="107">
        <f>IF(ISNUMBER(G49), (G49 - $B49) / $B49, "")</f>
        <v>-7.5723830734966552E-2</v>
      </c>
      <c r="I49" s="110">
        <f>IF(ISNUMBER(G49), $B64 * H49, "")</f>
        <v>-7572.383073496655</v>
      </c>
      <c r="J49" s="106">
        <v>8.33</v>
      </c>
      <c r="K49" s="107">
        <f>IF(ISNUMBER(J49), (J49 - $B49) / $B49, "")</f>
        <v>-7.2383073496659275E-2</v>
      </c>
      <c r="L49" s="108">
        <f>IF(ISNUMBER(J49), $B64 * K49, "")</f>
        <v>-7238.3073496659272</v>
      </c>
      <c r="M49" s="109">
        <v>8.1999999999999993</v>
      </c>
      <c r="N49" s="107">
        <f>IF(ISNUMBER(M49), (M49 - $B49) / $B49, "")</f>
        <v>-8.6859688195991214E-2</v>
      </c>
      <c r="O49" s="108">
        <f>IF(ISNUMBER(M49), $B64 * N49, "")</f>
        <v>-8685.9688195991221</v>
      </c>
      <c r="Q49" s="259"/>
      <c r="R49" s="259"/>
      <c r="S49" s="259"/>
    </row>
    <row r="50" spans="1:19" ht="17.25" customHeight="1" thickBot="1">
      <c r="A50" s="162" t="s">
        <v>126</v>
      </c>
      <c r="B50" s="126">
        <v>24.6</v>
      </c>
      <c r="C50" s="77">
        <v>4.0816326999999998E-3</v>
      </c>
      <c r="D50" s="15">
        <v>23.5</v>
      </c>
      <c r="E50" s="32">
        <f t="shared" ref="E50:E53" si="18">IF(ISNUMBER(D50), (D50 - $B50) / $B50, "")</f>
        <v>-4.4715447154471601E-2</v>
      </c>
      <c r="F50" s="18">
        <f>IF(ISNUMBER(D50), $B64 * E50, "")</f>
        <v>-4471.5447154471603</v>
      </c>
      <c r="G50" s="31">
        <v>23.4</v>
      </c>
      <c r="H50" s="32">
        <f t="shared" ref="H50:H53" si="19">IF(ISNUMBER(G50), (G50 - $B50) / $B50, "")</f>
        <v>-4.8780487804878161E-2</v>
      </c>
      <c r="I50" s="101">
        <f>IF(ISNUMBER(G50), $B64 * H50, "")</f>
        <v>-4878.0487804878157</v>
      </c>
      <c r="J50" s="15">
        <v>23.3</v>
      </c>
      <c r="K50" s="32">
        <f t="shared" ref="K50:K53" si="20">IF(ISNUMBER(J50), (J50 - $B50) / $B50, "")</f>
        <v>-5.2845528455284577E-2</v>
      </c>
      <c r="L50" s="18">
        <f>IF(ISNUMBER(J50), $B64 * K50, "")</f>
        <v>-5284.5528455284575</v>
      </c>
      <c r="M50" s="31">
        <v>22.9</v>
      </c>
      <c r="N50" s="32">
        <f t="shared" ref="N50:N53" si="21">IF(ISNUMBER(M50), (M50 - $B50) / $B50, "")</f>
        <v>-6.9105691056910681E-2</v>
      </c>
      <c r="O50" s="18">
        <f>IF(ISNUMBER(M50), $B64 * N50, "")</f>
        <v>-6910.5691056910682</v>
      </c>
      <c r="Q50" s="259"/>
      <c r="R50" s="259"/>
      <c r="S50" s="259"/>
    </row>
    <row r="51" spans="1:19" ht="17.25" customHeight="1" thickBot="1">
      <c r="A51" s="162" t="s">
        <v>167</v>
      </c>
      <c r="B51" s="126">
        <v>83.8</v>
      </c>
      <c r="C51" s="77">
        <v>1.1947431000000001E-3</v>
      </c>
      <c r="D51" s="15">
        <v>79.599999999999994</v>
      </c>
      <c r="E51" s="32">
        <f t="shared" si="18"/>
        <v>-5.0119331742243471E-2</v>
      </c>
      <c r="F51" s="18">
        <f>IF(ISNUMBER(D51), $B64 * E51, "")</f>
        <v>-5011.9331742243476</v>
      </c>
      <c r="G51" s="31">
        <v>79.099999999999994</v>
      </c>
      <c r="H51" s="32">
        <f t="shared" si="19"/>
        <v>-5.6085918854415308E-2</v>
      </c>
      <c r="I51" s="101">
        <f>IF(ISNUMBER(G51), $B64 * H51, "")</f>
        <v>-5608.5918854415304</v>
      </c>
      <c r="J51" s="15">
        <v>79.5</v>
      </c>
      <c r="K51" s="32">
        <f t="shared" si="20"/>
        <v>-5.1312649164677773E-2</v>
      </c>
      <c r="L51" s="18">
        <f>IF(ISNUMBER(J51), $B64 * K51, "")</f>
        <v>-5131.2649164677778</v>
      </c>
      <c r="M51" s="31">
        <v>75.8</v>
      </c>
      <c r="N51" s="32">
        <f t="shared" si="21"/>
        <v>-9.5465393794749401E-2</v>
      </c>
      <c r="O51" s="18">
        <f>IF(ISNUMBER(M51), $B64 * N51, "")</f>
        <v>-9546.5393794749398</v>
      </c>
      <c r="Q51" s="259"/>
      <c r="R51" s="259"/>
      <c r="S51" s="259"/>
    </row>
    <row r="52" spans="1:19" ht="17.25" customHeight="1" thickBot="1">
      <c r="A52" s="162" t="s">
        <v>152</v>
      </c>
      <c r="B52" s="126">
        <v>17.899999999999999</v>
      </c>
      <c r="C52" s="77">
        <v>0</v>
      </c>
      <c r="D52" s="15">
        <v>17.600000000000001</v>
      </c>
      <c r="E52" s="32">
        <f t="shared" si="18"/>
        <v>-1.6759776536312693E-2</v>
      </c>
      <c r="F52" s="18">
        <f>IF(ISNUMBER(D52), $B64 * E52, "")</f>
        <v>-1675.9776536312693</v>
      </c>
      <c r="G52" s="31">
        <v>18</v>
      </c>
      <c r="H52" s="32">
        <f t="shared" si="19"/>
        <v>5.5865921787710297E-3</v>
      </c>
      <c r="I52" s="101">
        <f>IF(ISNUMBER(G52), $B64 * H52, "")</f>
        <v>558.65921787710295</v>
      </c>
      <c r="J52" s="15">
        <v>17.899999999999999</v>
      </c>
      <c r="K52" s="32">
        <f t="shared" si="20"/>
        <v>0</v>
      </c>
      <c r="L52" s="18">
        <f>IF(ISNUMBER(J52), $B64 * K52, "")</f>
        <v>0</v>
      </c>
      <c r="M52" s="31">
        <v>17.600000000000001</v>
      </c>
      <c r="N52" s="32">
        <f t="shared" si="21"/>
        <v>-1.6759776536312693E-2</v>
      </c>
      <c r="O52" s="18">
        <f>IF(ISNUMBER(M52), $B64 * N52, "")</f>
        <v>-1675.9776536312693</v>
      </c>
      <c r="Q52" s="33"/>
      <c r="R52" s="33"/>
    </row>
    <row r="53" spans="1:19" ht="17.25" customHeight="1" thickBot="1">
      <c r="A53" s="130" t="s">
        <v>100</v>
      </c>
      <c r="B53" s="131">
        <v>3.93</v>
      </c>
      <c r="C53" s="79">
        <v>-2.5380710999999999E-3</v>
      </c>
      <c r="D53" s="24">
        <v>3.82</v>
      </c>
      <c r="E53" s="25">
        <f t="shared" si="18"/>
        <v>-2.7989821882951734E-2</v>
      </c>
      <c r="F53" s="104">
        <f>IF(ISNUMBER(D53), $B64 * E53, "")</f>
        <v>-2798.9821882951733</v>
      </c>
      <c r="G53" s="102">
        <v>3.76</v>
      </c>
      <c r="H53" s="25">
        <f t="shared" si="19"/>
        <v>-4.3256997455470833E-2</v>
      </c>
      <c r="I53" s="103">
        <f>IF(ISNUMBER(G53), $B64 * H53, "")</f>
        <v>-4325.6997455470837</v>
      </c>
      <c r="J53" s="24">
        <v>3.78</v>
      </c>
      <c r="K53" s="25">
        <f t="shared" si="20"/>
        <v>-3.8167938931297801E-2</v>
      </c>
      <c r="L53" s="104">
        <f>IF(ISNUMBER(J53), $B64 * K53, "")</f>
        <v>-3816.7938931297799</v>
      </c>
      <c r="M53" s="102">
        <v>3.69</v>
      </c>
      <c r="N53" s="25">
        <f t="shared" si="21"/>
        <v>-6.1068702290076389E-2</v>
      </c>
      <c r="O53" s="104">
        <f>IF(ISNUMBER(M53), $B64 * N53, "")</f>
        <v>-6106.870229007639</v>
      </c>
      <c r="Q53" s="260"/>
      <c r="R53" s="261"/>
      <c r="S53" s="262"/>
    </row>
    <row r="54" spans="1:19" ht="17.25" customHeight="1">
      <c r="A54" s="161" t="s">
        <v>259</v>
      </c>
      <c r="B54" s="124">
        <v>72.5</v>
      </c>
      <c r="C54" s="76">
        <v>-8.2079343000000006E-3</v>
      </c>
      <c r="D54" s="13">
        <v>69.8</v>
      </c>
      <c r="E54" s="14">
        <f>IF(ISNUMBER(D54), (D54 - $B54) / $B54, "")</f>
        <v>-3.7241379310344866E-2</v>
      </c>
      <c r="F54" s="16">
        <f>IF(ISNUMBER(D54), $B64 * E54, "")</f>
        <v>-3724.1379310344864</v>
      </c>
      <c r="G54" s="29">
        <v>68.7</v>
      </c>
      <c r="H54" s="14">
        <f>IF(ISNUMBER(G54), (G54 - $B54) / $B54, "")</f>
        <v>-5.2413793103448236E-2</v>
      </c>
      <c r="I54" s="100">
        <f>IF(ISNUMBER(G54), $B64 * H54, "")</f>
        <v>-5241.3793103448234</v>
      </c>
      <c r="J54" s="13">
        <v>68.400000000000006</v>
      </c>
      <c r="K54" s="14">
        <f>IF(ISNUMBER(J54), (J54 - $B54) / $B54, "")</f>
        <v>-5.6551724137930956E-2</v>
      </c>
      <c r="L54" s="16">
        <f>IF(ISNUMBER(J54), $B64 * K54, "")</f>
        <v>-5655.172413793096</v>
      </c>
      <c r="M54" s="29">
        <v>67</v>
      </c>
      <c r="N54" s="14">
        <f>IF(ISNUMBER(M54), (M54 - $B54) / $B54, "")</f>
        <v>-7.586206896551724E-2</v>
      </c>
      <c r="O54" s="16">
        <f>IF(ISNUMBER(M54), $B64 * N54, "")</f>
        <v>-7586.2068965517237</v>
      </c>
      <c r="Q54" s="263"/>
      <c r="R54" s="264"/>
      <c r="S54" s="265"/>
    </row>
    <row r="55" spans="1:19" ht="17.25" customHeight="1" thickBot="1">
      <c r="A55" s="162" t="s">
        <v>217</v>
      </c>
      <c r="B55" s="126">
        <v>9.61</v>
      </c>
      <c r="C55" s="77">
        <v>-1.1316872400000001E-2</v>
      </c>
      <c r="D55" s="15">
        <v>9.07</v>
      </c>
      <c r="E55" s="32">
        <f t="shared" ref="E55:E58" si="22">IF(ISNUMBER(D55), (D55 - $B55) / $B55, "")</f>
        <v>-5.6191467221644038E-2</v>
      </c>
      <c r="F55" s="18">
        <f>IF(ISNUMBER(D55), $B64 * E55, "")</f>
        <v>-5619.1467221644034</v>
      </c>
      <c r="G55" s="31">
        <v>9.75</v>
      </c>
      <c r="H55" s="32">
        <f t="shared" ref="H55:H58" si="23">IF(ISNUMBER(G55), (G55 - $B55) / $B55, "")</f>
        <v>1.4568158168574461E-2</v>
      </c>
      <c r="I55" s="101">
        <f>IF(ISNUMBER(G55), $B64 * H55, "")</f>
        <v>1456.8158168574462</v>
      </c>
      <c r="J55" s="15">
        <v>10</v>
      </c>
      <c r="K55" s="32">
        <f t="shared" ref="K55:K58" si="24">IF(ISNUMBER(J55), (J55 - $B55) / $B55, "")</f>
        <v>4.0582726326743035E-2</v>
      </c>
      <c r="L55" s="18">
        <f>IF(ISNUMBER(J55), $B64 * K55, "")</f>
        <v>4058.2726326743036</v>
      </c>
      <c r="M55" s="31">
        <v>9.7899999999999991</v>
      </c>
      <c r="N55" s="32">
        <f t="shared" ref="N55:N58" si="25">IF(ISNUMBER(M55), (M55 - $B55) / $B55, "")</f>
        <v>1.8730489073881345E-2</v>
      </c>
      <c r="O55" s="18">
        <f>IF(ISNUMBER(M55), $B64 * N55, "")</f>
        <v>1873.0489073881345</v>
      </c>
      <c r="Q55" s="266"/>
      <c r="R55" s="267"/>
      <c r="S55" s="268"/>
    </row>
    <row r="56" spans="1:19" ht="17.25" customHeight="1" thickBot="1">
      <c r="A56" s="162" t="s">
        <v>261</v>
      </c>
      <c r="B56" s="126">
        <v>53.3</v>
      </c>
      <c r="C56" s="77">
        <v>-1.6605166099999999E-2</v>
      </c>
      <c r="D56" s="15">
        <v>51.6</v>
      </c>
      <c r="E56" s="32">
        <f t="shared" si="22"/>
        <v>-3.1894934333958645E-2</v>
      </c>
      <c r="F56" s="18">
        <f>IF(ISNUMBER(D56), $B64 * E56, "")</f>
        <v>-3189.4934333958645</v>
      </c>
      <c r="G56" s="31">
        <v>51.6</v>
      </c>
      <c r="H56" s="32">
        <f t="shared" si="23"/>
        <v>-3.1894934333958645E-2</v>
      </c>
      <c r="I56" s="101">
        <f>IF(ISNUMBER(G56), $B64 * H56, "")</f>
        <v>-3189.4934333958645</v>
      </c>
      <c r="J56" s="15">
        <v>51.5</v>
      </c>
      <c r="K56" s="32">
        <f t="shared" si="24"/>
        <v>-3.3771106941838595E-2</v>
      </c>
      <c r="L56" s="18">
        <f>IF(ISNUMBER(J56), $B64 * K56, "")</f>
        <v>-3377.1106941838593</v>
      </c>
      <c r="M56" s="31">
        <v>51.3</v>
      </c>
      <c r="N56" s="32">
        <f t="shared" si="25"/>
        <v>-3.7523452157598502E-2</v>
      </c>
      <c r="O56" s="18">
        <f>IF(ISNUMBER(M56), $B64 * N56, "")</f>
        <v>-3752.3452157598504</v>
      </c>
      <c r="Q56" s="259"/>
      <c r="R56" s="259"/>
      <c r="S56" s="259"/>
    </row>
    <row r="57" spans="1:19" ht="17.25" customHeight="1" thickBot="1">
      <c r="A57" s="162" t="s">
        <v>225</v>
      </c>
      <c r="B57" s="126">
        <v>8.16</v>
      </c>
      <c r="C57" s="77">
        <v>-1.6867469900000001E-2</v>
      </c>
      <c r="D57" s="15">
        <v>7.61</v>
      </c>
      <c r="E57" s="32">
        <f t="shared" si="22"/>
        <v>-6.7401960784313708E-2</v>
      </c>
      <c r="F57" s="18">
        <f>IF(ISNUMBER(D57), $B64 * E57, "")</f>
        <v>-6740.1960784313706</v>
      </c>
      <c r="G57" s="31">
        <v>7.55</v>
      </c>
      <c r="H57" s="32">
        <f t="shared" si="23"/>
        <v>-7.4754901960784353E-2</v>
      </c>
      <c r="I57" s="101">
        <f>IF(ISNUMBER(G57), $B64 * H57, "")</f>
        <v>-7475.4901960784355</v>
      </c>
      <c r="J57" s="15">
        <v>7.61</v>
      </c>
      <c r="K57" s="32">
        <f t="shared" si="24"/>
        <v>-6.7401960784313708E-2</v>
      </c>
      <c r="L57" s="18">
        <f>IF(ISNUMBER(J57), $B64 * K57, "")</f>
        <v>-6740.1960784313706</v>
      </c>
      <c r="M57" s="31">
        <v>7.37</v>
      </c>
      <c r="N57" s="32">
        <f t="shared" si="25"/>
        <v>-9.6813725490196081E-2</v>
      </c>
      <c r="O57" s="18">
        <f>IF(ISNUMBER(M57), $B64 * N57, "")</f>
        <v>-9681.3725490196084</v>
      </c>
      <c r="Q57" s="269"/>
      <c r="R57" s="269"/>
      <c r="S57" s="269"/>
    </row>
    <row r="58" spans="1:19" ht="17.25" customHeight="1" thickBot="1">
      <c r="A58" s="163" t="s">
        <v>65</v>
      </c>
      <c r="B58" s="128">
        <v>31.7</v>
      </c>
      <c r="C58" s="78">
        <v>-1.8575851399999999E-2</v>
      </c>
      <c r="D58" s="20">
        <v>31.2</v>
      </c>
      <c r="E58" s="21">
        <f t="shared" si="22"/>
        <v>-1.5772870662460567E-2</v>
      </c>
      <c r="F58" s="22">
        <f>IF(ISNUMBER(D58), $B64 * E58, "")</f>
        <v>-1577.2870662460566</v>
      </c>
      <c r="G58" s="30">
        <v>30.8</v>
      </c>
      <c r="H58" s="21">
        <f t="shared" si="23"/>
        <v>-2.8391167192428977E-2</v>
      </c>
      <c r="I58" s="105">
        <f>IF(ISNUMBER(G58), $B64 * H58, "")</f>
        <v>-2839.1167192428979</v>
      </c>
      <c r="J58" s="20">
        <v>31.1</v>
      </c>
      <c r="K58" s="21">
        <f t="shared" si="24"/>
        <v>-1.8927444794952616E-2</v>
      </c>
      <c r="L58" s="22">
        <f>IF(ISNUMBER(J58), $B64 * K58, "")</f>
        <v>-1892.7444794952617</v>
      </c>
      <c r="M58" s="30">
        <v>31.3</v>
      </c>
      <c r="N58" s="21">
        <f t="shared" si="25"/>
        <v>-1.2618296529968411E-2</v>
      </c>
      <c r="O58" s="22">
        <f>IF(ISNUMBER(M58), $B64 * N58, "")</f>
        <v>-1261.8296529968411</v>
      </c>
      <c r="Q58" s="269"/>
      <c r="R58" s="269"/>
      <c r="S58" s="269"/>
    </row>
    <row r="59" spans="1:19" ht="17.25" customHeight="1" thickBot="1">
      <c r="A59" s="162" t="s">
        <v>185</v>
      </c>
      <c r="B59" s="129">
        <v>14.2</v>
      </c>
      <c r="C59" s="80">
        <v>-2.06896552E-2</v>
      </c>
      <c r="D59" s="106">
        <v>13.9</v>
      </c>
      <c r="E59" s="107">
        <f>IF(ISNUMBER(D59), (D59 - $B59) / $B59, "")</f>
        <v>-2.1126760563380208E-2</v>
      </c>
      <c r="F59" s="108">
        <f>IF(ISNUMBER(D59), $B64 * E59, "")</f>
        <v>-2112.6760563380208</v>
      </c>
      <c r="G59" s="109">
        <v>13.6</v>
      </c>
      <c r="H59" s="107">
        <f>IF(ISNUMBER(G59), (G59 - $B59) / $B59, "")</f>
        <v>-4.2253521126760542E-2</v>
      </c>
      <c r="I59" s="110">
        <f>IF(ISNUMBER(G59), $B64 * H59, "")</f>
        <v>-4225.3521126760543</v>
      </c>
      <c r="J59" s="106">
        <v>13.7</v>
      </c>
      <c r="K59" s="107">
        <f>IF(ISNUMBER(J59), (J59 - $B59) / $B59, "")</f>
        <v>-3.5211267605633804E-2</v>
      </c>
      <c r="L59" s="108">
        <f>IF(ISNUMBER(J59), $B64 * K59, "")</f>
        <v>-3521.1267605633802</v>
      </c>
      <c r="M59" s="109">
        <v>13.4</v>
      </c>
      <c r="N59" s="107">
        <f>IF(ISNUMBER(M59), (M59 - $B59) / $B59, "")</f>
        <v>-5.6338028169014009E-2</v>
      </c>
      <c r="O59" s="108">
        <f>IF(ISNUMBER(M59), $B64 * N59, "")</f>
        <v>-5633.8028169014005</v>
      </c>
      <c r="Q59" s="259"/>
      <c r="R59" s="259"/>
      <c r="S59" s="259"/>
    </row>
    <row r="60" spans="1:19" ht="17.25" customHeight="1" thickBot="1">
      <c r="A60" s="162" t="s">
        <v>72</v>
      </c>
      <c r="B60" s="126">
        <v>18.5</v>
      </c>
      <c r="C60" s="77">
        <v>-2.1164021200000001E-2</v>
      </c>
      <c r="D60" s="15">
        <v>17.7</v>
      </c>
      <c r="E60" s="32">
        <f t="shared" ref="E60:E63" si="26">IF(ISNUMBER(D60), (D60 - $B60) / $B60, "")</f>
        <v>-4.324324324324328E-2</v>
      </c>
      <c r="F60" s="18">
        <f>IF(ISNUMBER(D60), $B64 * E60, "")</f>
        <v>-4324.3243243243278</v>
      </c>
      <c r="G60" s="31">
        <v>17.600000000000001</v>
      </c>
      <c r="H60" s="32">
        <f t="shared" ref="H60:H63" si="27">IF(ISNUMBER(G60), (G60 - $B60) / $B60, "")</f>
        <v>-4.8648648648648575E-2</v>
      </c>
      <c r="I60" s="101">
        <f>IF(ISNUMBER(G60), $B64 * H60, "")</f>
        <v>-4864.8648648648577</v>
      </c>
      <c r="J60" s="15">
        <v>17.600000000000001</v>
      </c>
      <c r="K60" s="32">
        <f t="shared" ref="K60:K63" si="28">IF(ISNUMBER(J60), (J60 - $B60) / $B60, "")</f>
        <v>-4.8648648648648575E-2</v>
      </c>
      <c r="L60" s="18">
        <f>IF(ISNUMBER(J60), $B64 * K60, "")</f>
        <v>-4864.8648648648577</v>
      </c>
      <c r="M60" s="31">
        <v>17.600000000000001</v>
      </c>
      <c r="N60" s="32">
        <f t="shared" ref="N60:N63" si="29">IF(ISNUMBER(M60), (M60 - $B60) / $B60, "")</f>
        <v>-4.8648648648648575E-2</v>
      </c>
      <c r="O60" s="18">
        <f>IF(ISNUMBER(M60), $B64 * N60, "")</f>
        <v>-4864.8648648648577</v>
      </c>
      <c r="Q60" s="259"/>
      <c r="R60" s="259"/>
      <c r="S60" s="259"/>
    </row>
    <row r="61" spans="1:19" ht="17.25" customHeight="1" thickBot="1">
      <c r="A61" s="162" t="s">
        <v>255</v>
      </c>
      <c r="B61" s="126">
        <v>56.1</v>
      </c>
      <c r="C61" s="77">
        <v>-2.7729635999999998E-2</v>
      </c>
      <c r="D61" s="15">
        <v>52.1</v>
      </c>
      <c r="E61" s="32">
        <f t="shared" si="26"/>
        <v>-7.130124777183601E-2</v>
      </c>
      <c r="F61" s="18">
        <f>IF(ISNUMBER(D61), $B64 * E61, "")</f>
        <v>-7130.1247771836006</v>
      </c>
      <c r="G61" s="31">
        <v>50.6</v>
      </c>
      <c r="H61" s="32">
        <f t="shared" si="27"/>
        <v>-9.8039215686274508E-2</v>
      </c>
      <c r="I61" s="101">
        <f>IF(ISNUMBER(G61), $B64 * H61, "")</f>
        <v>-9803.9215686274511</v>
      </c>
      <c r="J61" s="15">
        <v>51.3</v>
      </c>
      <c r="K61" s="32">
        <f t="shared" si="28"/>
        <v>-8.5561497326203287E-2</v>
      </c>
      <c r="L61" s="18">
        <f>IF(ISNUMBER(J61), $B64 * K61, "")</f>
        <v>-8556.149732620328</v>
      </c>
      <c r="M61" s="31">
        <v>49.8</v>
      </c>
      <c r="N61" s="32">
        <f t="shared" si="29"/>
        <v>-0.11229946524064179</v>
      </c>
      <c r="O61" s="18">
        <f>IF(ISNUMBER(M61), $B64 * N61, "")</f>
        <v>-11229.946524064178</v>
      </c>
      <c r="Q61" s="259"/>
      <c r="R61" s="259"/>
      <c r="S61" s="259"/>
    </row>
    <row r="62" spans="1:19" ht="17.25" customHeight="1">
      <c r="A62" s="162" t="s">
        <v>212</v>
      </c>
      <c r="B62" s="126">
        <v>9.52</v>
      </c>
      <c r="C62" s="77">
        <v>-3.1536113900000003E-2</v>
      </c>
      <c r="D62" s="15">
        <v>8.7100000000000009</v>
      </c>
      <c r="E62" s="32">
        <f t="shared" si="26"/>
        <v>-8.5084033613445242E-2</v>
      </c>
      <c r="F62" s="18">
        <f>IF(ISNUMBER(D62), $B64 * E62, "")</f>
        <v>-8508.4033613445245</v>
      </c>
      <c r="G62" s="31">
        <v>8.6999999999999993</v>
      </c>
      <c r="H62" s="32">
        <f t="shared" si="27"/>
        <v>-8.6134453781512632E-2</v>
      </c>
      <c r="I62" s="101">
        <f>IF(ISNUMBER(G62), $B64 * H62, "")</f>
        <v>-8613.4453781512639</v>
      </c>
      <c r="J62" s="15">
        <v>8.75</v>
      </c>
      <c r="K62" s="32">
        <f t="shared" si="28"/>
        <v>-8.0882352941176433E-2</v>
      </c>
      <c r="L62" s="18">
        <f>IF(ISNUMBER(J62), $B64 * K62, "")</f>
        <v>-8088.2352941176432</v>
      </c>
      <c r="M62" s="31">
        <v>8.52</v>
      </c>
      <c r="N62" s="32">
        <f t="shared" si="29"/>
        <v>-0.10504201680672269</v>
      </c>
      <c r="O62" s="18">
        <f>IF(ISNUMBER(M62), $B64 * N62, "")</f>
        <v>-10504.20168067227</v>
      </c>
      <c r="Q62" s="248"/>
      <c r="R62" s="249"/>
      <c r="S62" s="250"/>
    </row>
    <row r="63" spans="1:19" ht="17.25" customHeight="1" thickBot="1">
      <c r="A63" s="130" t="s">
        <v>134</v>
      </c>
      <c r="B63" s="131">
        <v>77.2</v>
      </c>
      <c r="C63" s="79">
        <v>-3.3792240299999998E-2</v>
      </c>
      <c r="D63" s="24">
        <v>73.7</v>
      </c>
      <c r="E63" s="25">
        <f t="shared" si="26"/>
        <v>-4.5336787564766841E-2</v>
      </c>
      <c r="F63" s="104">
        <f>IF(ISNUMBER(D63), $B64 * E63, "")</f>
        <v>-4533.6787564766837</v>
      </c>
      <c r="G63" s="102">
        <v>72</v>
      </c>
      <c r="H63" s="25">
        <f t="shared" si="27"/>
        <v>-6.7357512953367907E-2</v>
      </c>
      <c r="I63" s="103">
        <f>IF(ISNUMBER(G63), $B64 * H63, "")</f>
        <v>-6735.7512953367905</v>
      </c>
      <c r="J63" s="24">
        <v>71.8</v>
      </c>
      <c r="K63" s="25">
        <f t="shared" si="28"/>
        <v>-6.9948186528497477E-2</v>
      </c>
      <c r="L63" s="104">
        <f>IF(ISNUMBER(J63), $B64 * K63, "")</f>
        <v>-6994.8186528497481</v>
      </c>
      <c r="M63" s="102">
        <v>70.3</v>
      </c>
      <c r="N63" s="25">
        <f t="shared" si="29"/>
        <v>-8.937823834196898E-2</v>
      </c>
      <c r="O63" s="104">
        <f>IF(ISNUMBER(M63), $B64 * N63, "")</f>
        <v>-8937.8238341968972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-3.828956283390756E-2</v>
      </c>
      <c r="F64" s="28">
        <f>SUM(F44:F63)</f>
        <v>-76579.125667815111</v>
      </c>
      <c r="G64" s="26" t="s">
        <v>296</v>
      </c>
      <c r="H64" s="27">
        <f>IF(COUNT(H44:H63), SUM(H44:H63) / COUNT(H44:H63), 0)</f>
        <v>-4.1592161875744257E-2</v>
      </c>
      <c r="I64" s="28">
        <f>SUM(I44:I63)</f>
        <v>-83184.323751488526</v>
      </c>
      <c r="J64" s="26" t="s">
        <v>296</v>
      </c>
      <c r="K64" s="27">
        <f>IF(COUNT(K44:K63), SUM(K44:K63) / COUNT(K44:K63), 0)</f>
        <v>-3.8749865301606165E-2</v>
      </c>
      <c r="L64" s="28">
        <f>SUM(L44:L63)</f>
        <v>-77499.73060321236</v>
      </c>
      <c r="M64" s="26" t="s">
        <v>296</v>
      </c>
      <c r="N64" s="27">
        <f>IF(COUNT(N44:N63), SUM(N44:N63) / COUNT(N44:N63), 0)</f>
        <v>-5.952586560185312E-2</v>
      </c>
      <c r="O64" s="28">
        <f>SUM(O44:O63)</f>
        <v>-119051.73120370621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28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2021-06-18(금) 오전 00:00</v>
      </c>
      <c r="C69" s="311"/>
      <c r="D69" s="283" t="str">
        <f>TEXT($G$1, "[$-ko-KR]yyyy-mm-dd(ddd) ") &amp; "오후 14:00"</f>
        <v>2021-06-18(금) 오후 14:00</v>
      </c>
      <c r="E69" s="284"/>
      <c r="F69" s="285"/>
      <c r="G69" s="283" t="str">
        <f>TEXT($G$1, "[$-ko-KR]yyyy-mm-dd(ddd) ") &amp; "오후 19:00"</f>
        <v>2021-06-18(금) 오후 19:00</v>
      </c>
      <c r="H69" s="284"/>
      <c r="I69" s="285"/>
      <c r="J69" s="283" t="str">
        <f>TEXT($G$1, "[$-ko-KR]yyyy-mm-dd(ddd) ") &amp; "오후 21:00"</f>
        <v>2021-06-18(금) 오후 21:00</v>
      </c>
      <c r="K69" s="284"/>
      <c r="L69" s="285"/>
      <c r="M69" s="283" t="str">
        <f>TEXT($G$1+1, "[$-ko-KR]yyyy-mm-dd(ddd) ") &amp; "오전 00:00"</f>
        <v>2021-06-19(토)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29" t="s">
        <v>58</v>
      </c>
      <c r="H70" s="230" t="s">
        <v>293</v>
      </c>
      <c r="I70" s="231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142</v>
      </c>
      <c r="B71" s="124">
        <v>641</v>
      </c>
      <c r="C71" s="76">
        <v>7.3701842500000003E-2</v>
      </c>
      <c r="D71" s="13">
        <v>731</v>
      </c>
      <c r="E71" s="14">
        <f>IF(ISNUMBER(D71), (D71 - $B71) / $B71, "")</f>
        <v>0.14040561622464898</v>
      </c>
      <c r="F71" s="16">
        <f>IF(ISNUMBER(D71), $B91 * E71, "")</f>
        <v>14040.561622464898</v>
      </c>
      <c r="G71" s="29">
        <v>692</v>
      </c>
      <c r="H71" s="14">
        <f>IF(ISNUMBER(G71), (G71 - $B71) / $B71, "")</f>
        <v>7.9563182527301088E-2</v>
      </c>
      <c r="I71" s="100">
        <f>IF(ISNUMBER(G71), $B91 * H71, "")</f>
        <v>7956.3182527301087</v>
      </c>
      <c r="J71" s="13">
        <v>694</v>
      </c>
      <c r="K71" s="14">
        <f>IF(ISNUMBER(J71), (J71 - $B71) / $B71, "")</f>
        <v>8.2683307332293288E-2</v>
      </c>
      <c r="L71" s="16">
        <f>IF(ISNUMBER(J71), $B91 * K71, "")</f>
        <v>8268.330733229328</v>
      </c>
      <c r="M71" s="29">
        <v>675</v>
      </c>
      <c r="N71" s="14">
        <f>IF(ISNUMBER(M71), (M71 - $B71) / $B71, "")</f>
        <v>5.3042121684867397E-2</v>
      </c>
      <c r="O71" s="16">
        <f>IF(ISNUMBER(M71), $B91 * N71, "")</f>
        <v>5304.2121684867398</v>
      </c>
      <c r="Q71" s="269"/>
      <c r="R71" s="269"/>
      <c r="S71" s="269"/>
    </row>
    <row r="72" spans="1:19" ht="17.25" thickBot="1">
      <c r="A72" s="162" t="s">
        <v>82</v>
      </c>
      <c r="B72" s="126">
        <v>856</v>
      </c>
      <c r="C72" s="77">
        <v>5.2890528899999997E-2</v>
      </c>
      <c r="D72" s="15">
        <v>812</v>
      </c>
      <c r="E72" s="32">
        <f t="shared" ref="E72:E75" si="30">IF(ISNUMBER(D72), (D72 - $B72) / $B72, "")</f>
        <v>-5.1401869158878503E-2</v>
      </c>
      <c r="F72" s="18">
        <f>IF(ISNUMBER(D72), $B91 * E72, "")</f>
        <v>-5140.1869158878508</v>
      </c>
      <c r="G72" s="31">
        <v>760</v>
      </c>
      <c r="H72" s="32">
        <f t="shared" ref="H72:H75" si="31">IF(ISNUMBER(G72), (G72 - $B72) / $B72, "")</f>
        <v>-0.11214953271028037</v>
      </c>
      <c r="I72" s="101">
        <f>IF(ISNUMBER(G72), $B91 * H72, "")</f>
        <v>-11214.953271028036</v>
      </c>
      <c r="J72" s="15">
        <v>684</v>
      </c>
      <c r="K72" s="32">
        <f t="shared" ref="K72:K75" si="32">IF(ISNUMBER(J72), (J72 - $B72) / $B72, "")</f>
        <v>-0.20093457943925233</v>
      </c>
      <c r="L72" s="18">
        <f>IF(ISNUMBER(J72), $B91 * K72, "")</f>
        <v>-20093.457943925234</v>
      </c>
      <c r="M72" s="31">
        <v>673</v>
      </c>
      <c r="N72" s="32">
        <f t="shared" ref="N72:N75" si="33">IF(ISNUMBER(M72), (M72 - $B72) / $B72, "")</f>
        <v>-0.21378504672897197</v>
      </c>
      <c r="O72" s="18">
        <f>IF(ISNUMBER(M72), $B91 * N72, "")</f>
        <v>-21378.504672897197</v>
      </c>
      <c r="Q72" s="269"/>
      <c r="R72" s="269"/>
      <c r="S72" s="269"/>
    </row>
    <row r="73" spans="1:19" ht="17.25" thickBot="1">
      <c r="A73" s="162" t="s">
        <v>136</v>
      </c>
      <c r="B73" s="126">
        <v>126</v>
      </c>
      <c r="C73" s="77">
        <v>2.4390243900000001E-2</v>
      </c>
      <c r="D73" s="15">
        <v>121</v>
      </c>
      <c r="E73" s="32">
        <f t="shared" si="30"/>
        <v>-3.968253968253968E-2</v>
      </c>
      <c r="F73" s="18">
        <f>IF(ISNUMBER(D73), $B91 * E73, "")</f>
        <v>-3968.2539682539682</v>
      </c>
      <c r="G73" s="31">
        <v>122</v>
      </c>
      <c r="H73" s="32">
        <f t="shared" si="31"/>
        <v>-3.1746031746031744E-2</v>
      </c>
      <c r="I73" s="101">
        <f>IF(ISNUMBER(G73), $B91 * H73, "")</f>
        <v>-3174.6031746031745</v>
      </c>
      <c r="J73" s="15">
        <v>123</v>
      </c>
      <c r="K73" s="32">
        <f t="shared" si="32"/>
        <v>-2.3809523809523808E-2</v>
      </c>
      <c r="L73" s="18">
        <f>IF(ISNUMBER(J73), $B91 * K73, "")</f>
        <v>-2380.9523809523807</v>
      </c>
      <c r="M73" s="31">
        <v>122</v>
      </c>
      <c r="N73" s="32">
        <f t="shared" si="33"/>
        <v>-3.1746031746031744E-2</v>
      </c>
      <c r="O73" s="18">
        <f>IF(ISNUMBER(M73), $B91 * N73, "")</f>
        <v>-3174.6031746031745</v>
      </c>
      <c r="Q73" s="259"/>
      <c r="R73" s="259"/>
      <c r="S73" s="259"/>
    </row>
    <row r="74" spans="1:19" ht="17.25" thickBot="1">
      <c r="A74" s="162" t="s">
        <v>116</v>
      </c>
      <c r="B74" s="126">
        <v>324</v>
      </c>
      <c r="C74" s="77">
        <v>1.5673981199999999E-2</v>
      </c>
      <c r="D74" s="15">
        <v>312</v>
      </c>
      <c r="E74" s="32">
        <f t="shared" si="30"/>
        <v>-3.7037037037037035E-2</v>
      </c>
      <c r="F74" s="18">
        <f>IF(ISNUMBER(D74), $B91 * E74, "")</f>
        <v>-3703.7037037037035</v>
      </c>
      <c r="G74" s="31">
        <v>307</v>
      </c>
      <c r="H74" s="32">
        <f t="shared" si="31"/>
        <v>-5.2469135802469133E-2</v>
      </c>
      <c r="I74" s="101">
        <f>IF(ISNUMBER(G74), $B91 * H74, "")</f>
        <v>-5246.9135802469136</v>
      </c>
      <c r="J74" s="15">
        <v>307</v>
      </c>
      <c r="K74" s="32">
        <f t="shared" si="32"/>
        <v>-5.2469135802469133E-2</v>
      </c>
      <c r="L74" s="18">
        <f>IF(ISNUMBER(J74), $B91 * K74, "")</f>
        <v>-5246.9135802469136</v>
      </c>
      <c r="M74" s="31">
        <v>302</v>
      </c>
      <c r="N74" s="32">
        <f t="shared" si="33"/>
        <v>-6.7901234567901231E-2</v>
      </c>
      <c r="O74" s="18">
        <f>IF(ISNUMBER(M74), $B91 * N74, "")</f>
        <v>-6790.1234567901229</v>
      </c>
      <c r="Q74" s="259"/>
      <c r="R74" s="259"/>
      <c r="S74" s="259"/>
    </row>
    <row r="75" spans="1:19" ht="17.25" thickBot="1">
      <c r="A75" s="163" t="s">
        <v>92</v>
      </c>
      <c r="B75" s="128">
        <v>995</v>
      </c>
      <c r="C75" s="78">
        <v>1.11788618E-2</v>
      </c>
      <c r="D75" s="20">
        <v>982</v>
      </c>
      <c r="E75" s="21">
        <f t="shared" si="30"/>
        <v>-1.3065326633165829E-2</v>
      </c>
      <c r="F75" s="22">
        <f>IF(ISNUMBER(D75), $B91 * E75, "")</f>
        <v>-1306.532663316583</v>
      </c>
      <c r="G75" s="30">
        <v>978</v>
      </c>
      <c r="H75" s="21">
        <f t="shared" si="31"/>
        <v>-1.7085427135678392E-2</v>
      </c>
      <c r="I75" s="105">
        <f>IF(ISNUMBER(G75), $B91 * H75, "")</f>
        <v>-1708.5427135678392</v>
      </c>
      <c r="J75" s="20">
        <v>979</v>
      </c>
      <c r="K75" s="21">
        <f t="shared" si="32"/>
        <v>-1.6080402010050253E-2</v>
      </c>
      <c r="L75" s="22">
        <f>IF(ISNUMBER(J75), $B91 * K75, "")</f>
        <v>-1608.0402010050252</v>
      </c>
      <c r="M75" s="30">
        <v>952</v>
      </c>
      <c r="N75" s="21">
        <f t="shared" si="33"/>
        <v>-4.3216080402010047E-2</v>
      </c>
      <c r="O75" s="22">
        <f>IF(ISNUMBER(M75), $B91 * N75, "")</f>
        <v>-4321.6080402010048</v>
      </c>
      <c r="Q75" s="259"/>
      <c r="R75" s="259"/>
      <c r="S75" s="259"/>
    </row>
    <row r="76" spans="1:19" ht="17.25" thickBot="1">
      <c r="A76" s="162" t="s">
        <v>51</v>
      </c>
      <c r="B76" s="129">
        <v>380</v>
      </c>
      <c r="C76" s="80">
        <v>1.06382979E-2</v>
      </c>
      <c r="D76" s="106">
        <v>368</v>
      </c>
      <c r="E76" s="107">
        <f>IF(ISNUMBER(D76), (D76 - $B76) / $B76, "")</f>
        <v>-3.1578947368421054E-2</v>
      </c>
      <c r="F76" s="108">
        <f>IF(ISNUMBER(D76), $B91 * E76, "")</f>
        <v>-3157.8947368421054</v>
      </c>
      <c r="G76" s="109">
        <v>365</v>
      </c>
      <c r="H76" s="107">
        <f>IF(ISNUMBER(G76), (G76 - $B76) / $B76, "")</f>
        <v>-3.9473684210526314E-2</v>
      </c>
      <c r="I76" s="110">
        <f>IF(ISNUMBER(G76), $B91 * H76, "")</f>
        <v>-3947.3684210526312</v>
      </c>
      <c r="J76" s="106">
        <v>367</v>
      </c>
      <c r="K76" s="107">
        <f>IF(ISNUMBER(J76), (J76 - $B76) / $B76, "")</f>
        <v>-3.4210526315789476E-2</v>
      </c>
      <c r="L76" s="108">
        <f>IF(ISNUMBER(J76), $B91 * K76, "")</f>
        <v>-3421.0526315789475</v>
      </c>
      <c r="M76" s="109">
        <v>354</v>
      </c>
      <c r="N76" s="107">
        <f>IF(ISNUMBER(M76), (M76 - $B76) / $B76, "")</f>
        <v>-6.8421052631578952E-2</v>
      </c>
      <c r="O76" s="108">
        <f>IF(ISNUMBER(M76), $B91 * N76, "")</f>
        <v>-6842.105263157895</v>
      </c>
      <c r="Q76" s="259"/>
      <c r="R76" s="259"/>
      <c r="S76" s="259"/>
    </row>
    <row r="77" spans="1:19" ht="17.25" thickBot="1">
      <c r="A77" s="162" t="s">
        <v>80</v>
      </c>
      <c r="B77" s="126">
        <v>784</v>
      </c>
      <c r="C77" s="77">
        <v>1.03092784E-2</v>
      </c>
      <c r="D77" s="15">
        <v>760</v>
      </c>
      <c r="E77" s="32">
        <f t="shared" ref="E77:E80" si="34">IF(ISNUMBER(D77), (D77 - $B77) / $B77, "")</f>
        <v>-3.0612244897959183E-2</v>
      </c>
      <c r="F77" s="18">
        <f>IF(ISNUMBER(D77), $B91 * E77, "")</f>
        <v>-3061.2244897959181</v>
      </c>
      <c r="G77" s="31">
        <v>744</v>
      </c>
      <c r="H77" s="32">
        <f t="shared" ref="H77:H80" si="35">IF(ISNUMBER(G77), (G77 - $B77) / $B77, "")</f>
        <v>-5.1020408163265307E-2</v>
      </c>
      <c r="I77" s="101">
        <f>IF(ISNUMBER(G77), $B91 * H77, "")</f>
        <v>-5102.0408163265311</v>
      </c>
      <c r="J77" s="15">
        <v>744</v>
      </c>
      <c r="K77" s="32">
        <f t="shared" ref="K77:K80" si="36">IF(ISNUMBER(J77), (J77 - $B77) / $B77, "")</f>
        <v>-5.1020408163265307E-2</v>
      </c>
      <c r="L77" s="18">
        <f>IF(ISNUMBER(J77), $B91 * K77, "")</f>
        <v>-5102.0408163265311</v>
      </c>
      <c r="M77" s="31">
        <v>726</v>
      </c>
      <c r="N77" s="32">
        <f t="shared" ref="N77:N80" si="37">IF(ISNUMBER(M77), (M77 - $B77) / $B77, "")</f>
        <v>-7.3979591836734693E-2</v>
      </c>
      <c r="O77" s="18">
        <f>IF(ISNUMBER(M77), $B91 * N77, "")</f>
        <v>-7397.9591836734689</v>
      </c>
      <c r="Q77" s="259"/>
      <c r="R77" s="259"/>
      <c r="S77" s="259"/>
    </row>
    <row r="78" spans="1:19" ht="17.25" thickBot="1">
      <c r="A78" s="162" t="s">
        <v>120</v>
      </c>
      <c r="B78" s="126">
        <v>135</v>
      </c>
      <c r="C78" s="77">
        <v>7.4626865999999998E-3</v>
      </c>
      <c r="D78" s="15">
        <v>132</v>
      </c>
      <c r="E78" s="32">
        <f t="shared" si="34"/>
        <v>-2.2222222222222223E-2</v>
      </c>
      <c r="F78" s="18">
        <f>IF(ISNUMBER(D78), $B91 * E78, "")</f>
        <v>-2222.2222222222222</v>
      </c>
      <c r="G78" s="31">
        <v>131</v>
      </c>
      <c r="H78" s="32">
        <f t="shared" si="35"/>
        <v>-2.9629629629629631E-2</v>
      </c>
      <c r="I78" s="101">
        <f>IF(ISNUMBER(G78), $B91 * H78, "")</f>
        <v>-2962.962962962963</v>
      </c>
      <c r="J78" s="15">
        <v>131</v>
      </c>
      <c r="K78" s="32">
        <f t="shared" si="36"/>
        <v>-2.9629629629629631E-2</v>
      </c>
      <c r="L78" s="18">
        <f>IF(ISNUMBER(J78), $B91 * K78, "")</f>
        <v>-2962.962962962963</v>
      </c>
      <c r="M78" s="31">
        <v>128</v>
      </c>
      <c r="N78" s="32">
        <f t="shared" si="37"/>
        <v>-5.185185185185185E-2</v>
      </c>
      <c r="O78" s="18">
        <f>IF(ISNUMBER(M78), $B91 * N78, "")</f>
        <v>-5185.1851851851852</v>
      </c>
      <c r="Q78" s="259"/>
      <c r="R78" s="259"/>
      <c r="S78" s="259"/>
    </row>
    <row r="79" spans="1:19" ht="17.25" thickBot="1">
      <c r="A79" s="162" t="s">
        <v>128</v>
      </c>
      <c r="B79" s="126">
        <v>300</v>
      </c>
      <c r="C79" s="77">
        <v>0</v>
      </c>
      <c r="D79" s="15">
        <v>288</v>
      </c>
      <c r="E79" s="32">
        <f t="shared" si="34"/>
        <v>-0.04</v>
      </c>
      <c r="F79" s="18">
        <f>IF(ISNUMBER(D79), $B91 * E79, "")</f>
        <v>-4000</v>
      </c>
      <c r="G79" s="31">
        <v>282</v>
      </c>
      <c r="H79" s="32">
        <f t="shared" si="35"/>
        <v>-0.06</v>
      </c>
      <c r="I79" s="101">
        <f>IF(ISNUMBER(G79), $B91 * H79, "")</f>
        <v>-6000</v>
      </c>
      <c r="J79" s="15">
        <v>283</v>
      </c>
      <c r="K79" s="32">
        <f t="shared" si="36"/>
        <v>-5.6666666666666664E-2</v>
      </c>
      <c r="L79" s="18">
        <f>IF(ISNUMBER(J79), $B91 * K79, "")</f>
        <v>-5666.6666666666661</v>
      </c>
      <c r="M79" s="31">
        <v>277</v>
      </c>
      <c r="N79" s="32">
        <f t="shared" si="37"/>
        <v>-7.6666666666666661E-2</v>
      </c>
      <c r="O79" s="18">
        <f>IF(ISNUMBER(M79), $B91 * N79, "")</f>
        <v>-7666.6666666666661</v>
      </c>
      <c r="Q79" s="33"/>
      <c r="R79" s="33"/>
    </row>
    <row r="80" spans="1:19" ht="17.25" thickBot="1">
      <c r="A80" s="130" t="s">
        <v>132</v>
      </c>
      <c r="B80" s="131">
        <v>127</v>
      </c>
      <c r="C80" s="79">
        <v>0</v>
      </c>
      <c r="D80" s="24">
        <v>124</v>
      </c>
      <c r="E80" s="25">
        <f t="shared" si="34"/>
        <v>-2.3622047244094488E-2</v>
      </c>
      <c r="F80" s="104">
        <f>IF(ISNUMBER(D80), $B91 * E80, "")</f>
        <v>-2362.2047244094488</v>
      </c>
      <c r="G80" s="102">
        <v>123</v>
      </c>
      <c r="H80" s="25">
        <f t="shared" si="35"/>
        <v>-3.1496062992125984E-2</v>
      </c>
      <c r="I80" s="103">
        <f>IF(ISNUMBER(G80), $B91 * H80, "")</f>
        <v>-3149.6062992125985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120</v>
      </c>
      <c r="N80" s="25">
        <f t="shared" si="37"/>
        <v>-5.5118110236220472E-2</v>
      </c>
      <c r="O80" s="104">
        <f>IF(ISNUMBER(M80), $B91 * N80, "")</f>
        <v>-5511.8110236220473</v>
      </c>
      <c r="Q80" s="260"/>
      <c r="R80" s="261"/>
      <c r="S80" s="262"/>
    </row>
    <row r="81" spans="1:19">
      <c r="A81" s="161" t="s">
        <v>57</v>
      </c>
      <c r="B81" s="124">
        <v>194</v>
      </c>
      <c r="C81" s="76">
        <v>-5.1282050999999999E-3</v>
      </c>
      <c r="D81" s="13">
        <v>187</v>
      </c>
      <c r="E81" s="14">
        <f>IF(ISNUMBER(D81), (D81 - $B81) / $B81, "")</f>
        <v>-3.608247422680412E-2</v>
      </c>
      <c r="F81" s="16">
        <f>IF(ISNUMBER(D81), $B91 * E81, "")</f>
        <v>-3608.247422680412</v>
      </c>
      <c r="G81" s="29">
        <v>185</v>
      </c>
      <c r="H81" s="14">
        <f>IF(ISNUMBER(G81), (G81 - $B81) / $B81, "")</f>
        <v>-4.6391752577319589E-2</v>
      </c>
      <c r="I81" s="100">
        <f>IF(ISNUMBER(G81), $B91 * H81, "")</f>
        <v>-4639.1752577319585</v>
      </c>
      <c r="J81" s="13">
        <v>186</v>
      </c>
      <c r="K81" s="14">
        <f>IF(ISNUMBER(J81), (J81 - $B81) / $B81, "")</f>
        <v>-4.1237113402061855E-2</v>
      </c>
      <c r="L81" s="16">
        <f>IF(ISNUMBER(J81), $B91 * K81, "")</f>
        <v>-4123.7113402061859</v>
      </c>
      <c r="M81" s="29">
        <v>181</v>
      </c>
      <c r="N81" s="14">
        <f>IF(ISNUMBER(M81), (M81 - $B81) / $B81, "")</f>
        <v>-6.7010309278350513E-2</v>
      </c>
      <c r="O81" s="16">
        <f>IF(ISNUMBER(M81), $B91 * N81, "")</f>
        <v>-6701.0309278350514</v>
      </c>
      <c r="Q81" s="263"/>
      <c r="R81" s="264"/>
      <c r="S81" s="265"/>
    </row>
    <row r="82" spans="1:19" ht="17.25" thickBot="1">
      <c r="A82" s="162" t="s">
        <v>291</v>
      </c>
      <c r="B82" s="126">
        <v>362</v>
      </c>
      <c r="C82" s="77">
        <v>-5.4945055E-3</v>
      </c>
      <c r="D82" s="15">
        <v>357</v>
      </c>
      <c r="E82" s="32">
        <f t="shared" ref="E82:E85" si="38">IF(ISNUMBER(D82), (D82 - $B82) / $B82, "")</f>
        <v>-1.3812154696132596E-2</v>
      </c>
      <c r="F82" s="18">
        <f>IF(ISNUMBER(D82), $B91 * E82, "")</f>
        <v>-1381.2154696132595</v>
      </c>
      <c r="G82" s="31">
        <v>354</v>
      </c>
      <c r="H82" s="32">
        <f t="shared" ref="H82:H85" si="39">IF(ISNUMBER(G82), (G82 - $B82) / $B82, "")</f>
        <v>-2.2099447513812154E-2</v>
      </c>
      <c r="I82" s="101">
        <f>IF(ISNUMBER(G82), $B91 * H82, "")</f>
        <v>-2209.9447513812152</v>
      </c>
      <c r="J82" s="15">
        <v>352</v>
      </c>
      <c r="K82" s="32">
        <f t="shared" ref="K82:K85" si="40">IF(ISNUMBER(J82), (J82 - $B82) / $B82, "")</f>
        <v>-2.7624309392265192E-2</v>
      </c>
      <c r="L82" s="18">
        <f>IF(ISNUMBER(J82), $B91 * K82, "")</f>
        <v>-2762.4309392265191</v>
      </c>
      <c r="M82" s="31">
        <v>343</v>
      </c>
      <c r="N82" s="32">
        <f t="shared" ref="N82:N85" si="41">IF(ISNUMBER(M82), (M82 - $B82) / $B82, "")</f>
        <v>-5.2486187845303865E-2</v>
      </c>
      <c r="O82" s="18">
        <f>IF(ISNUMBER(M82), $B91 * N82, "")</f>
        <v>-5248.6187845303866</v>
      </c>
      <c r="Q82" s="266"/>
      <c r="R82" s="267"/>
      <c r="S82" s="268"/>
    </row>
    <row r="83" spans="1:19" ht="17.25" thickBot="1">
      <c r="A83" s="162" t="s">
        <v>275</v>
      </c>
      <c r="B83" s="126">
        <v>811</v>
      </c>
      <c r="C83" s="77">
        <v>-6.1274509999999999E-3</v>
      </c>
      <c r="D83" s="15">
        <v>755</v>
      </c>
      <c r="E83" s="32">
        <f t="shared" si="38"/>
        <v>-6.9050554870530204E-2</v>
      </c>
      <c r="F83" s="18">
        <f>IF(ISNUMBER(D83), $B91 * E83, "")</f>
        <v>-6905.0554870530204</v>
      </c>
      <c r="G83" s="31">
        <v>748</v>
      </c>
      <c r="H83" s="32">
        <f t="shared" si="39"/>
        <v>-7.7681874229346484E-2</v>
      </c>
      <c r="I83" s="101">
        <f>IF(ISNUMBER(G83), $B91 * H83, "")</f>
        <v>-7768.1874229346486</v>
      </c>
      <c r="J83" s="15">
        <v>750</v>
      </c>
      <c r="K83" s="32">
        <f t="shared" si="40"/>
        <v>-7.52157829839704E-2</v>
      </c>
      <c r="L83" s="18">
        <f>IF(ISNUMBER(J83), $B91 * K83, "")</f>
        <v>-7521.5782983970403</v>
      </c>
      <c r="M83" s="31">
        <v>736</v>
      </c>
      <c r="N83" s="32">
        <f t="shared" si="41"/>
        <v>-9.2478421701602961E-2</v>
      </c>
      <c r="O83" s="18">
        <f>IF(ISNUMBER(M83), $B91 * N83, "")</f>
        <v>-9247.8421701602965</v>
      </c>
      <c r="Q83" s="259"/>
      <c r="R83" s="259"/>
      <c r="S83" s="259"/>
    </row>
    <row r="84" spans="1:19" ht="17.25" thickBot="1">
      <c r="A84" s="162" t="s">
        <v>214</v>
      </c>
      <c r="B84" s="126">
        <v>239</v>
      </c>
      <c r="C84" s="77">
        <v>-8.2987552000000006E-3</v>
      </c>
      <c r="D84" s="15">
        <v>240</v>
      </c>
      <c r="E84" s="32">
        <f t="shared" si="38"/>
        <v>4.1841004184100415E-3</v>
      </c>
      <c r="F84" s="18">
        <f>IF(ISNUMBER(D84), $B91 * E84, "")</f>
        <v>418.41004184100416</v>
      </c>
      <c r="G84" s="31">
        <v>233</v>
      </c>
      <c r="H84" s="32">
        <f t="shared" si="39"/>
        <v>-2.5104602510460251E-2</v>
      </c>
      <c r="I84" s="101">
        <f>IF(ISNUMBER(G84), $B91 * H84, "")</f>
        <v>-2510.460251046025</v>
      </c>
      <c r="J84" s="15">
        <v>237</v>
      </c>
      <c r="K84" s="32">
        <f t="shared" si="40"/>
        <v>-8.368200836820083E-3</v>
      </c>
      <c r="L84" s="18">
        <f>IF(ISNUMBER(J84), $B91 * K84, "")</f>
        <v>-836.82008368200832</v>
      </c>
      <c r="M84" s="31">
        <v>235</v>
      </c>
      <c r="N84" s="32">
        <f t="shared" si="41"/>
        <v>-1.6736401673640166E-2</v>
      </c>
      <c r="O84" s="18">
        <f>IF(ISNUMBER(M84), $B91 * N84, "")</f>
        <v>-1673.6401673640166</v>
      </c>
      <c r="Q84" s="269"/>
      <c r="R84" s="269"/>
      <c r="S84" s="269"/>
    </row>
    <row r="85" spans="1:19" ht="17.25" thickBot="1">
      <c r="A85" s="163" t="s">
        <v>169</v>
      </c>
      <c r="B85" s="128">
        <v>244</v>
      </c>
      <c r="C85" s="78">
        <v>-1.2145749000000001E-2</v>
      </c>
      <c r="D85" s="20">
        <v>236</v>
      </c>
      <c r="E85" s="21">
        <f t="shared" si="38"/>
        <v>-3.2786885245901641E-2</v>
      </c>
      <c r="F85" s="22">
        <f>IF(ISNUMBER(D85), $B91 * E85, "")</f>
        <v>-3278.688524590164</v>
      </c>
      <c r="G85" s="30">
        <v>232</v>
      </c>
      <c r="H85" s="21">
        <f t="shared" si="39"/>
        <v>-4.9180327868852458E-2</v>
      </c>
      <c r="I85" s="105">
        <f>IF(ISNUMBER(G85), $B91 * H85, "")</f>
        <v>-4918.0327868852455</v>
      </c>
      <c r="J85" s="20">
        <v>234</v>
      </c>
      <c r="K85" s="21">
        <f t="shared" si="40"/>
        <v>-4.0983606557377046E-2</v>
      </c>
      <c r="L85" s="22">
        <f>IF(ISNUMBER(J85), $B91 * K85, "")</f>
        <v>-4098.3606557377043</v>
      </c>
      <c r="M85" s="30">
        <v>232</v>
      </c>
      <c r="N85" s="21">
        <f t="shared" si="41"/>
        <v>-4.9180327868852458E-2</v>
      </c>
      <c r="O85" s="22">
        <f>IF(ISNUMBER(M85), $B91 * N85, "")</f>
        <v>-4918.0327868852455</v>
      </c>
      <c r="Q85" s="269"/>
      <c r="R85" s="269"/>
      <c r="S85" s="269"/>
    </row>
    <row r="86" spans="1:19" ht="17.25" thickBot="1">
      <c r="A86" s="162" t="s">
        <v>191</v>
      </c>
      <c r="B86" s="129">
        <v>951</v>
      </c>
      <c r="C86" s="80">
        <v>-1.2461059199999999E-2</v>
      </c>
      <c r="D86" s="106">
        <v>913</v>
      </c>
      <c r="E86" s="107">
        <f>IF(ISNUMBER(D86), (D86 - $B86) / $B86, "")</f>
        <v>-3.9957939011566773E-2</v>
      </c>
      <c r="F86" s="108">
        <f>IF(ISNUMBER(D86), $B91 * E86, "")</f>
        <v>-3995.7939011566773</v>
      </c>
      <c r="G86" s="109">
        <v>899</v>
      </c>
      <c r="H86" s="107">
        <f>IF(ISNUMBER(G86), (G86 - $B86) / $B86, "")</f>
        <v>-5.4679284963196635E-2</v>
      </c>
      <c r="I86" s="110">
        <f>IF(ISNUMBER(G86), $B91 * H86, "")</f>
        <v>-5467.9284963196633</v>
      </c>
      <c r="J86" s="106">
        <v>904</v>
      </c>
      <c r="K86" s="107">
        <f>IF(ISNUMBER(J86), (J86 - $B86) / $B86, "")</f>
        <v>-4.9421661409043111E-2</v>
      </c>
      <c r="L86" s="108">
        <f>IF(ISNUMBER(J86), $B91 * K86, "")</f>
        <v>-4942.1661409043109</v>
      </c>
      <c r="M86" s="109">
        <v>891</v>
      </c>
      <c r="N86" s="107">
        <f>IF(ISNUMBER(M86), (M86 - $B86) / $B86, "")</f>
        <v>-6.3091482649842268E-2</v>
      </c>
      <c r="O86" s="108">
        <f>IF(ISNUMBER(M86), $B91 * N86, "")</f>
        <v>-6309.1482649842264</v>
      </c>
      <c r="Q86" s="259"/>
      <c r="R86" s="259"/>
      <c r="S86" s="259"/>
    </row>
    <row r="87" spans="1:19" ht="17.25" thickBot="1">
      <c r="A87" s="162" t="s">
        <v>88</v>
      </c>
      <c r="B87" s="126">
        <v>395</v>
      </c>
      <c r="C87" s="77">
        <v>-1.2500000000000001E-2</v>
      </c>
      <c r="D87" s="15">
        <v>369</v>
      </c>
      <c r="E87" s="32">
        <f t="shared" ref="E87:E90" si="42">IF(ISNUMBER(D87), (D87 - $B87) / $B87, "")</f>
        <v>-6.5822784810126586E-2</v>
      </c>
      <c r="F87" s="18">
        <f>IF(ISNUMBER(D87), $B91 * E87, "")</f>
        <v>-6582.2784810126586</v>
      </c>
      <c r="G87" s="31">
        <v>364</v>
      </c>
      <c r="H87" s="32">
        <f t="shared" ref="H87:H90" si="43">IF(ISNUMBER(G87), (G87 - $B87) / $B87, "")</f>
        <v>-7.848101265822785E-2</v>
      </c>
      <c r="I87" s="101">
        <f>IF(ISNUMBER(G87), $B91 * H87, "")</f>
        <v>-7848.1012658227846</v>
      </c>
      <c r="J87" s="15">
        <v>360</v>
      </c>
      <c r="K87" s="32">
        <f t="shared" ref="K87:K90" si="44">IF(ISNUMBER(J87), (J87 - $B87) / $B87, "")</f>
        <v>-8.8607594936708861E-2</v>
      </c>
      <c r="L87" s="18">
        <f>IF(ISNUMBER(J87), $B91 * K87, "")</f>
        <v>-8860.7594936708865</v>
      </c>
      <c r="M87" s="31">
        <v>346</v>
      </c>
      <c r="N87" s="32">
        <f t="shared" ref="N87:N90" si="45">IF(ISNUMBER(M87), (M87 - $B87) / $B87, "")</f>
        <v>-0.1240506329113924</v>
      </c>
      <c r="O87" s="18">
        <f>IF(ISNUMBER(M87), $B91 * N87, "")</f>
        <v>-12405.06329113924</v>
      </c>
      <c r="Q87" s="259"/>
      <c r="R87" s="259"/>
      <c r="S87" s="259"/>
    </row>
    <row r="88" spans="1:19" ht="17.25" thickBot="1">
      <c r="A88" s="162" t="s">
        <v>251</v>
      </c>
      <c r="B88" s="126">
        <v>144</v>
      </c>
      <c r="C88" s="77">
        <v>-1.3698630099999999E-2</v>
      </c>
      <c r="D88" s="15">
        <v>136</v>
      </c>
      <c r="E88" s="32">
        <f t="shared" si="42"/>
        <v>-5.5555555555555552E-2</v>
      </c>
      <c r="F88" s="18">
        <f>IF(ISNUMBER(D88), $B91 * E88, "")</f>
        <v>-5555.5555555555557</v>
      </c>
      <c r="G88" s="31">
        <v>135</v>
      </c>
      <c r="H88" s="32">
        <f t="shared" si="43"/>
        <v>-6.25E-2</v>
      </c>
      <c r="I88" s="101">
        <f>IF(ISNUMBER(G88), $B91 * H88, "")</f>
        <v>-6250</v>
      </c>
      <c r="J88" s="15">
        <v>134</v>
      </c>
      <c r="K88" s="32">
        <f t="shared" si="44"/>
        <v>-6.9444444444444448E-2</v>
      </c>
      <c r="L88" s="18">
        <f>IF(ISNUMBER(J88), $B91 * K88, "")</f>
        <v>-6944.4444444444443</v>
      </c>
      <c r="M88" s="31">
        <v>133</v>
      </c>
      <c r="N88" s="32">
        <f t="shared" si="45"/>
        <v>-7.6388888888888895E-2</v>
      </c>
      <c r="O88" s="18">
        <f>IF(ISNUMBER(M88), $B91 * N88, "")</f>
        <v>-7638.8888888888896</v>
      </c>
      <c r="Q88" s="259"/>
      <c r="R88" s="259"/>
      <c r="S88" s="259"/>
    </row>
    <row r="89" spans="1:19">
      <c r="A89" s="162" t="s">
        <v>61</v>
      </c>
      <c r="B89" s="126">
        <v>825</v>
      </c>
      <c r="C89" s="77">
        <v>-1.55131265E-2</v>
      </c>
      <c r="D89" s="15">
        <v>798</v>
      </c>
      <c r="E89" s="32">
        <f t="shared" si="42"/>
        <v>-3.272727272727273E-2</v>
      </c>
      <c r="F89" s="18">
        <f>IF(ISNUMBER(D89), $B91 * E89, "")</f>
        <v>-3272.727272727273</v>
      </c>
      <c r="G89" s="31">
        <v>787</v>
      </c>
      <c r="H89" s="32">
        <f t="shared" si="43"/>
        <v>-4.6060606060606059E-2</v>
      </c>
      <c r="I89" s="101">
        <f>IF(ISNUMBER(G89), $B91 * H89, "")</f>
        <v>-4606.060606060606</v>
      </c>
      <c r="J89" s="15">
        <v>782</v>
      </c>
      <c r="K89" s="32">
        <f t="shared" si="44"/>
        <v>-5.2121212121212124E-2</v>
      </c>
      <c r="L89" s="18">
        <f>IF(ISNUMBER(J89), $B91 * K89, "")</f>
        <v>-5212.121212121212</v>
      </c>
      <c r="M89" s="31">
        <v>763</v>
      </c>
      <c r="N89" s="32">
        <f t="shared" si="45"/>
        <v>-7.515151515151515E-2</v>
      </c>
      <c r="O89" s="18">
        <f>IF(ISNUMBER(M89), $B91 * N89, "")</f>
        <v>-7515.151515151515</v>
      </c>
      <c r="Q89" s="248"/>
      <c r="R89" s="249"/>
      <c r="S89" s="250"/>
    </row>
    <row r="90" spans="1:19" ht="17.25" thickBot="1">
      <c r="A90" s="130" t="s">
        <v>181</v>
      </c>
      <c r="B90" s="131">
        <v>227</v>
      </c>
      <c r="C90" s="79">
        <v>-1.73160173E-2</v>
      </c>
      <c r="D90" s="24">
        <v>214</v>
      </c>
      <c r="E90" s="25">
        <f t="shared" si="42"/>
        <v>-5.7268722466960353E-2</v>
      </c>
      <c r="F90" s="104">
        <f>IF(ISNUMBER(D90), $B91 * E90, "")</f>
        <v>-5726.8722466960353</v>
      </c>
      <c r="G90" s="102">
        <v>212</v>
      </c>
      <c r="H90" s="25">
        <f t="shared" si="43"/>
        <v>-6.6079295154185022E-2</v>
      </c>
      <c r="I90" s="103">
        <f>IF(ISNUMBER(G90), $B91 * H90, "")</f>
        <v>-6607.929515418502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208</v>
      </c>
      <c r="N90" s="25">
        <f t="shared" si="45"/>
        <v>-8.3700440528634359E-2</v>
      </c>
      <c r="O90" s="104">
        <f>IF(ISNUMBER(M90), $B91 * N90, "")</f>
        <v>-8370.0440528634354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-2.7384843060605478E-2</v>
      </c>
      <c r="F91" s="28">
        <f>SUM(F71:F90)</f>
        <v>-54769.686121210951</v>
      </c>
      <c r="G91" s="26" t="s">
        <v>296</v>
      </c>
      <c r="H91" s="27">
        <f>IF(COUNT(H71:H90), SUM(H71:H90) / COUNT(H71:H90), 0)</f>
        <v>-4.3688246669935607E-2</v>
      </c>
      <c r="I91" s="28">
        <f>SUM(I71:I90)</f>
        <v>-87376.493339871231</v>
      </c>
      <c r="J91" s="26" t="s">
        <v>296</v>
      </c>
      <c r="K91" s="27">
        <f>IF(COUNT(K71:K90), SUM(K71:K90) / COUNT(K71:K90), 0)</f>
        <v>-4.6636842436728373E-2</v>
      </c>
      <c r="L91" s="28">
        <f>SUM(L71:L90)</f>
        <v>-93273.684873456747</v>
      </c>
      <c r="M91" s="26" t="s">
        <v>296</v>
      </c>
      <c r="N91" s="27">
        <f>IF(COUNT(N71:N90), SUM(N71:N90) / COUNT(N71:N90), 0)</f>
        <v>-6.6495907674056165E-2</v>
      </c>
      <c r="O91" s="28">
        <f>SUM(O71:O90)</f>
        <v>-132991.81534811232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28" t="s">
        <v>292</v>
      </c>
      <c r="B95" s="270" t="s">
        <v>36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2021-06-18(금) 오전 00:00</v>
      </c>
      <c r="C96" s="311"/>
      <c r="D96" s="283" t="str">
        <f>TEXT($G$1, "[$-ko-KR]yyyy-mm-dd(ddd) ") &amp; "오후 14:00"</f>
        <v>2021-06-18(금) 오후 14:00</v>
      </c>
      <c r="E96" s="284"/>
      <c r="F96" s="285"/>
      <c r="G96" s="283" t="str">
        <f>TEXT($G$1, "[$-ko-KR]yyyy-mm-dd(ddd) ") &amp; "오후 19:00"</f>
        <v>2021-06-18(금) 오후 19:00</v>
      </c>
      <c r="H96" s="284"/>
      <c r="I96" s="285"/>
      <c r="J96" s="283" t="str">
        <f>TEXT($G$1, "[$-ko-KR]yyyy-mm-dd(ddd) ") &amp; "오후 21:00"</f>
        <v>2021-06-18(금) 오후 21:00</v>
      </c>
      <c r="K96" s="284"/>
      <c r="L96" s="285"/>
      <c r="M96" s="283" t="str">
        <f>TEXT($G$1+1, "[$-ko-KR]yyyy-mm-dd(ddd) ") &amp; "오전 00:00"</f>
        <v>2021-06-19(토)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29" t="s">
        <v>58</v>
      </c>
      <c r="H97" s="230" t="s">
        <v>293</v>
      </c>
      <c r="I97" s="231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219</v>
      </c>
      <c r="B98" s="124">
        <v>9.81</v>
      </c>
      <c r="C98" s="76">
        <v>0.1527614571</v>
      </c>
      <c r="D98" s="13">
        <v>9.6999999999999993</v>
      </c>
      <c r="E98" s="14">
        <f>IF(ISNUMBER(D98), (D98 - $B98) / $B98, "")</f>
        <v>-1.121304791029574E-2</v>
      </c>
      <c r="F98" s="16">
        <f>IF(ISNUMBER(D98), $B118 * E98, "")</f>
        <v>-1121.3047910295741</v>
      </c>
      <c r="G98" s="29">
        <v>9.94</v>
      </c>
      <c r="H98" s="14">
        <f>IF(ISNUMBER(G98), (G98 - $B98) / $B98, "")</f>
        <v>1.3251783893985626E-2</v>
      </c>
      <c r="I98" s="100">
        <f>IF(ISNUMBER(G98), $B118 * H98, "")</f>
        <v>1325.1783893985626</v>
      </c>
      <c r="J98" s="13">
        <v>9.8000000000000007</v>
      </c>
      <c r="K98" s="14">
        <f>IF(ISNUMBER(J98), (J98 - $B98) / $B98, "")</f>
        <v>-1.0193679918450342E-3</v>
      </c>
      <c r="L98" s="16">
        <f>IF(ISNUMBER(J98), $B118 * K98, "")</f>
        <v>-101.93679918450343</v>
      </c>
      <c r="M98" s="29">
        <v>9.32</v>
      </c>
      <c r="N98" s="14">
        <f>IF(ISNUMBER(M98), (M98 - $B98) / $B98, "")</f>
        <v>-4.9949031600407763E-2</v>
      </c>
      <c r="O98" s="16">
        <f>IF(ISNUMBER(M98), $B118 * N98, "")</f>
        <v>-4994.9031600407761</v>
      </c>
      <c r="Q98" s="269"/>
      <c r="R98" s="269"/>
      <c r="S98" s="269"/>
    </row>
    <row r="99" spans="1:19" ht="17.25" thickBot="1">
      <c r="A99" s="162" t="s">
        <v>110</v>
      </c>
      <c r="B99" s="126">
        <v>1325</v>
      </c>
      <c r="C99" s="77">
        <v>0.10416666669999999</v>
      </c>
      <c r="D99" s="15">
        <v>1255</v>
      </c>
      <c r="E99" s="32">
        <f t="shared" ref="E99:E102" si="46">IF(ISNUMBER(D99), (D99 - $B99) / $B99, "")</f>
        <v>-5.2830188679245285E-2</v>
      </c>
      <c r="F99" s="18">
        <f>IF(ISNUMBER(D99), $B118 * E99, "")</f>
        <v>-5283.0188679245284</v>
      </c>
      <c r="G99" s="31">
        <v>1190</v>
      </c>
      <c r="H99" s="32">
        <f t="shared" ref="H99:H102" si="47">IF(ISNUMBER(G99), (G99 - $B99) / $B99, "")</f>
        <v>-0.10188679245283019</v>
      </c>
      <c r="I99" s="101">
        <f>IF(ISNUMBER(G99), $B118 * H99, "")</f>
        <v>-10188.67924528302</v>
      </c>
      <c r="J99" s="15">
        <v>1195</v>
      </c>
      <c r="K99" s="32">
        <f t="shared" ref="K99:K102" si="48">IF(ISNUMBER(J99), (J99 - $B99) / $B99, "")</f>
        <v>-9.8113207547169817E-2</v>
      </c>
      <c r="L99" s="18">
        <f>IF(ISNUMBER(J99), $B118 * K99, "")</f>
        <v>-9811.3207547169823</v>
      </c>
      <c r="M99" s="31">
        <v>1160</v>
      </c>
      <c r="N99" s="32">
        <f t="shared" ref="N99:N102" si="49">IF(ISNUMBER(M99), (M99 - $B99) / $B99, "")</f>
        <v>-0.12452830188679245</v>
      </c>
      <c r="O99" s="18">
        <f>IF(ISNUMBER(M99), $B118 * N99, "")</f>
        <v>-12452.830188679245</v>
      </c>
      <c r="Q99" s="269"/>
      <c r="R99" s="269"/>
      <c r="S99" s="269"/>
    </row>
    <row r="100" spans="1:19" ht="17.25" thickBot="1">
      <c r="A100" s="162" t="s">
        <v>163</v>
      </c>
      <c r="B100" s="126">
        <v>21950</v>
      </c>
      <c r="C100" s="77">
        <v>9.5309381200000001E-2</v>
      </c>
      <c r="D100" s="15">
        <v>20880</v>
      </c>
      <c r="E100" s="32">
        <f t="shared" si="46"/>
        <v>-4.8747152619589978E-2</v>
      </c>
      <c r="F100" s="18">
        <f>IF(ISNUMBER(D100), $B118 * E100, "")</f>
        <v>-4874.7152619589979</v>
      </c>
      <c r="G100" s="31">
        <v>20150</v>
      </c>
      <c r="H100" s="32">
        <f t="shared" si="47"/>
        <v>-8.2004555808656038E-2</v>
      </c>
      <c r="I100" s="101">
        <f>IF(ISNUMBER(G100), $B118 * H100, "")</f>
        <v>-8200.4555808656041</v>
      </c>
      <c r="J100" s="15">
        <v>20020</v>
      </c>
      <c r="K100" s="32">
        <f t="shared" si="48"/>
        <v>-8.7927107061503418E-2</v>
      </c>
      <c r="L100" s="18">
        <f>IF(ISNUMBER(J100), $B118 * K100, "")</f>
        <v>-8792.7107061503411</v>
      </c>
      <c r="M100" s="31">
        <v>19640</v>
      </c>
      <c r="N100" s="32">
        <f t="shared" si="49"/>
        <v>-0.10523917995444192</v>
      </c>
      <c r="O100" s="18">
        <f>IF(ISNUMBER(M100), $B118 * N100, "")</f>
        <v>-10523.917995444192</v>
      </c>
      <c r="Q100" s="259"/>
      <c r="R100" s="259"/>
      <c r="S100" s="259"/>
    </row>
    <row r="101" spans="1:19" ht="17.25" thickBot="1">
      <c r="A101" s="162" t="s">
        <v>98</v>
      </c>
      <c r="B101" s="126">
        <v>3980</v>
      </c>
      <c r="C101" s="77">
        <v>8.0054274100000003E-2</v>
      </c>
      <c r="D101" s="15">
        <v>3875</v>
      </c>
      <c r="E101" s="32">
        <f t="shared" si="46"/>
        <v>-2.6381909547738693E-2</v>
      </c>
      <c r="F101" s="18">
        <f>IF(ISNUMBER(D101), $B118 * E101, "")</f>
        <v>-2638.1909547738692</v>
      </c>
      <c r="G101" s="31">
        <v>3775</v>
      </c>
      <c r="H101" s="32">
        <f t="shared" si="47"/>
        <v>-5.1507537688442212E-2</v>
      </c>
      <c r="I101" s="101">
        <f>IF(ISNUMBER(G101), $B118 * H101, "")</f>
        <v>-5150.7537688442208</v>
      </c>
      <c r="J101" s="15">
        <v>3780</v>
      </c>
      <c r="K101" s="32">
        <f t="shared" si="48"/>
        <v>-5.0251256281407038E-2</v>
      </c>
      <c r="L101" s="18">
        <f>IF(ISNUMBER(J101), $B118 * K101, "")</f>
        <v>-5025.1256281407041</v>
      </c>
      <c r="M101" s="31">
        <v>3700</v>
      </c>
      <c r="N101" s="32">
        <f t="shared" si="49"/>
        <v>-7.0351758793969849E-2</v>
      </c>
      <c r="O101" s="18">
        <f>IF(ISNUMBER(M101), $B118 * N101, "")</f>
        <v>-7035.1758793969848</v>
      </c>
      <c r="Q101" s="259"/>
      <c r="R101" s="259"/>
      <c r="S101" s="259"/>
    </row>
    <row r="102" spans="1:19" ht="17.25" thickBot="1">
      <c r="A102" s="163" t="s">
        <v>142</v>
      </c>
      <c r="B102" s="128">
        <v>641</v>
      </c>
      <c r="C102" s="78">
        <v>7.3701842500000003E-2</v>
      </c>
      <c r="D102" s="20">
        <v>731</v>
      </c>
      <c r="E102" s="21">
        <f t="shared" si="46"/>
        <v>0.14040561622464898</v>
      </c>
      <c r="F102" s="22">
        <f>IF(ISNUMBER(D102), $B118 * E102, "")</f>
        <v>14040.561622464898</v>
      </c>
      <c r="G102" s="30">
        <v>692</v>
      </c>
      <c r="H102" s="21">
        <f t="shared" si="47"/>
        <v>7.9563182527301088E-2</v>
      </c>
      <c r="I102" s="105">
        <f>IF(ISNUMBER(G102), $B118 * H102, "")</f>
        <v>7956.3182527301087</v>
      </c>
      <c r="J102" s="20">
        <v>694</v>
      </c>
      <c r="K102" s="21">
        <f t="shared" si="48"/>
        <v>8.2683307332293288E-2</v>
      </c>
      <c r="L102" s="22">
        <f>IF(ISNUMBER(J102), $B118 * K102, "")</f>
        <v>8268.330733229328</v>
      </c>
      <c r="M102" s="30">
        <v>675</v>
      </c>
      <c r="N102" s="21">
        <f t="shared" si="49"/>
        <v>5.3042121684867397E-2</v>
      </c>
      <c r="O102" s="22">
        <f>IF(ISNUMBER(M102), $B118 * N102, "")</f>
        <v>5304.2121684867398</v>
      </c>
      <c r="Q102" s="259"/>
      <c r="R102" s="259"/>
      <c r="S102" s="259"/>
    </row>
    <row r="103" spans="1:19" ht="17.25" thickBot="1">
      <c r="A103" s="162" t="s">
        <v>94</v>
      </c>
      <c r="B103" s="129">
        <v>68460</v>
      </c>
      <c r="C103" s="80">
        <v>6.1395348799999999E-2</v>
      </c>
      <c r="D103" s="106">
        <v>65460</v>
      </c>
      <c r="E103" s="107">
        <f>IF(ISNUMBER(D103), (D103 - $B103) / $B103, "")</f>
        <v>-4.3821209465381247E-2</v>
      </c>
      <c r="F103" s="108">
        <f>IF(ISNUMBER(D103), $B118 * E103, "")</f>
        <v>-4382.1209465381244</v>
      </c>
      <c r="G103" s="109">
        <v>64620</v>
      </c>
      <c r="H103" s="107">
        <f>IF(ISNUMBER(G103), (G103 - $B103) / $B103, "")</f>
        <v>-5.6091148115687994E-2</v>
      </c>
      <c r="I103" s="110">
        <f>IF(ISNUMBER(G103), $B118 * H103, "")</f>
        <v>-5609.1148115687993</v>
      </c>
      <c r="J103" s="106">
        <v>64810</v>
      </c>
      <c r="K103" s="107">
        <f>IF(ISNUMBER(J103), (J103 - $B103) / $B103, "")</f>
        <v>-5.3315804849547184E-2</v>
      </c>
      <c r="L103" s="108">
        <f>IF(ISNUMBER(J103), $B118 * K103, "")</f>
        <v>-5331.5804849547185</v>
      </c>
      <c r="M103" s="109">
        <v>63620</v>
      </c>
      <c r="N103" s="107">
        <f>IF(ISNUMBER(M103), (M103 - $B103) / $B103, "")</f>
        <v>-7.0698217937481739E-2</v>
      </c>
      <c r="O103" s="108">
        <f>IF(ISNUMBER(M103), $B118 * N103, "")</f>
        <v>-7069.8217937481741</v>
      </c>
      <c r="Q103" s="259"/>
      <c r="R103" s="259"/>
      <c r="S103" s="259"/>
    </row>
    <row r="104" spans="1:19" ht="17.25" thickBot="1">
      <c r="A104" s="162" t="s">
        <v>158</v>
      </c>
      <c r="B104" s="126">
        <v>5230</v>
      </c>
      <c r="C104" s="77">
        <v>5.76339737E-2</v>
      </c>
      <c r="D104" s="15">
        <v>5835</v>
      </c>
      <c r="E104" s="32">
        <f t="shared" ref="E104:E107" si="50">IF(ISNUMBER(D104), (D104 - $B104) / $B104, "")</f>
        <v>0.11567877629063097</v>
      </c>
      <c r="F104" s="18">
        <f>IF(ISNUMBER(D104), $B118 * E104, "")</f>
        <v>11567.877629063098</v>
      </c>
      <c r="G104" s="31">
        <v>5595</v>
      </c>
      <c r="H104" s="32">
        <f t="shared" ref="H104:H107" si="51">IF(ISNUMBER(G104), (G104 - $B104) / $B104, "")</f>
        <v>6.9789674952198857E-2</v>
      </c>
      <c r="I104" s="101">
        <f>IF(ISNUMBER(G104), $B118 * H104, "")</f>
        <v>6978.9674952198857</v>
      </c>
      <c r="J104" s="15">
        <v>5545</v>
      </c>
      <c r="K104" s="32">
        <f t="shared" ref="K104:K107" si="52">IF(ISNUMBER(J104), (J104 - $B104) / $B104, "")</f>
        <v>6.022944550669216E-2</v>
      </c>
      <c r="L104" s="18">
        <f>IF(ISNUMBER(J104), $B118 * K104, "")</f>
        <v>6022.9445506692164</v>
      </c>
      <c r="M104" s="31">
        <v>5300</v>
      </c>
      <c r="N104" s="32">
        <f t="shared" ref="N104:N107" si="53">IF(ISNUMBER(M104), (M104 - $B104) / $B104, "")</f>
        <v>1.338432122370937E-2</v>
      </c>
      <c r="O104" s="18">
        <f>IF(ISNUMBER(M104), $B118 * N104, "")</f>
        <v>1338.4321223709369</v>
      </c>
      <c r="Q104" s="259"/>
      <c r="R104" s="259"/>
      <c r="S104" s="259"/>
    </row>
    <row r="105" spans="1:19" ht="17.25" thickBot="1">
      <c r="A105" s="162" t="s">
        <v>114</v>
      </c>
      <c r="B105" s="126">
        <v>11050</v>
      </c>
      <c r="C105" s="77">
        <v>5.3384175399999997E-2</v>
      </c>
      <c r="D105" s="15">
        <v>11590</v>
      </c>
      <c r="E105" s="32">
        <f t="shared" si="50"/>
        <v>4.8868778280542986E-2</v>
      </c>
      <c r="F105" s="18">
        <f>IF(ISNUMBER(D105), $B118 * E105, "")</f>
        <v>4886.8778280542983</v>
      </c>
      <c r="G105" s="31">
        <v>11220</v>
      </c>
      <c r="H105" s="32">
        <f t="shared" si="51"/>
        <v>1.5384615384615385E-2</v>
      </c>
      <c r="I105" s="101">
        <f>IF(ISNUMBER(G105), $B118 * H105, "")</f>
        <v>1538.4615384615386</v>
      </c>
      <c r="J105" s="15">
        <v>11100</v>
      </c>
      <c r="K105" s="32">
        <f t="shared" si="52"/>
        <v>4.5248868778280547E-3</v>
      </c>
      <c r="L105" s="18">
        <f>IF(ISNUMBER(J105), $B118 * K105, "")</f>
        <v>452.48868778280547</v>
      </c>
      <c r="M105" s="31">
        <v>10780</v>
      </c>
      <c r="N105" s="32">
        <f t="shared" si="53"/>
        <v>-2.4434389140271493E-2</v>
      </c>
      <c r="O105" s="18">
        <f>IF(ISNUMBER(M105), $B118 * N105, "")</f>
        <v>-2443.4389140271492</v>
      </c>
      <c r="Q105" s="259"/>
      <c r="R105" s="259"/>
      <c r="S105" s="259"/>
    </row>
    <row r="106" spans="1:19" ht="17.25" thickBot="1">
      <c r="A106" s="162" t="s">
        <v>360</v>
      </c>
      <c r="B106" s="126">
        <v>1680</v>
      </c>
      <c r="C106" s="77">
        <v>1.5100000000000001E-2</v>
      </c>
      <c r="D106" s="15">
        <v>1605</v>
      </c>
      <c r="E106" s="32">
        <f t="shared" si="50"/>
        <v>-4.4642857142857144E-2</v>
      </c>
      <c r="F106" s="18">
        <f>IF(ISNUMBER(D106), $B118 * E106, "")</f>
        <v>-4464.2857142857147</v>
      </c>
      <c r="G106" s="31">
        <v>1560</v>
      </c>
      <c r="H106" s="32">
        <f t="shared" si="51"/>
        <v>-7.1428571428571425E-2</v>
      </c>
      <c r="I106" s="101">
        <f>IF(ISNUMBER(G106), $B118 * H106, "")</f>
        <v>-7142.8571428571422</v>
      </c>
      <c r="J106" s="15">
        <v>1545</v>
      </c>
      <c r="K106" s="32">
        <f t="shared" si="52"/>
        <v>-8.0357142857142863E-2</v>
      </c>
      <c r="L106" s="18">
        <f>IF(ISNUMBER(J106), $B118 * K106, "")</f>
        <v>-8035.7142857142862</v>
      </c>
      <c r="M106" s="31">
        <v>1520</v>
      </c>
      <c r="N106" s="32">
        <f t="shared" si="53"/>
        <v>-9.5238095238095233E-2</v>
      </c>
      <c r="O106" s="18">
        <f>IF(ISNUMBER(M106), $B118 * N106, "")</f>
        <v>-9523.8095238095229</v>
      </c>
      <c r="Q106" s="33"/>
      <c r="R106" s="33"/>
    </row>
    <row r="107" spans="1:19" ht="17.25" thickBot="1">
      <c r="A107" s="130" t="s">
        <v>74</v>
      </c>
      <c r="B107" s="131">
        <v>16620</v>
      </c>
      <c r="C107" s="79">
        <v>4.65994962E-2</v>
      </c>
      <c r="D107" s="24">
        <v>15670</v>
      </c>
      <c r="E107" s="25">
        <f t="shared" si="50"/>
        <v>-5.7160048134777375E-2</v>
      </c>
      <c r="F107" s="104">
        <f>IF(ISNUMBER(D107), $B118 * E107, "")</f>
        <v>-5716.0048134777371</v>
      </c>
      <c r="G107" s="102">
        <v>15190</v>
      </c>
      <c r="H107" s="25">
        <f t="shared" si="51"/>
        <v>-8.6040914560770163E-2</v>
      </c>
      <c r="I107" s="103">
        <f>IF(ISNUMBER(G107), $B118 * H107, "")</f>
        <v>-8604.0914560770161</v>
      </c>
      <c r="J107" s="24">
        <v>15210</v>
      </c>
      <c r="K107" s="25">
        <f t="shared" si="52"/>
        <v>-8.4837545126353789E-2</v>
      </c>
      <c r="L107" s="104">
        <f>IF(ISNUMBER(J107), $B118 * K107, "")</f>
        <v>-8483.754512635378</v>
      </c>
      <c r="M107" s="102">
        <v>14950</v>
      </c>
      <c r="N107" s="25">
        <f t="shared" si="53"/>
        <v>-0.10048134777376655</v>
      </c>
      <c r="O107" s="104">
        <f>IF(ISNUMBER(M107), $B118 * N107, "")</f>
        <v>-10048.134777376656</v>
      </c>
      <c r="Q107" s="260"/>
      <c r="R107" s="261"/>
      <c r="S107" s="262"/>
    </row>
    <row r="108" spans="1:19">
      <c r="A108" s="161" t="s">
        <v>156</v>
      </c>
      <c r="B108" s="124">
        <v>84.8</v>
      </c>
      <c r="C108" s="76">
        <v>3.9215686299999997E-2</v>
      </c>
      <c r="D108" s="13">
        <v>85.2</v>
      </c>
      <c r="E108" s="14">
        <f>IF(ISNUMBER(D108), (D108 - $B108) / $B108, "")</f>
        <v>4.7169811320755392E-3</v>
      </c>
      <c r="F108" s="16">
        <f>IF(ISNUMBER(D108), $B118 * E108, "")</f>
        <v>471.69811320755394</v>
      </c>
      <c r="G108" s="29">
        <v>86.2</v>
      </c>
      <c r="H108" s="14">
        <f>IF(ISNUMBER(G108), (G108 - $B108) / $B108, "")</f>
        <v>1.650943396226422E-2</v>
      </c>
      <c r="I108" s="100">
        <f>IF(ISNUMBER(G108), $B118 * H108, "")</f>
        <v>1650.943396226422</v>
      </c>
      <c r="J108" s="13">
        <v>86.3</v>
      </c>
      <c r="K108" s="14">
        <f>IF(ISNUMBER(J108), (J108 - $B108) / $B108, "")</f>
        <v>1.7688679245283018E-2</v>
      </c>
      <c r="L108" s="16">
        <f>IF(ISNUMBER(J108), $B118 * K108, "")</f>
        <v>1768.8679245283017</v>
      </c>
      <c r="M108" s="29">
        <v>84</v>
      </c>
      <c r="N108" s="14">
        <f>IF(ISNUMBER(M108), (M108 - $B108) / $B108, "")</f>
        <v>-9.4339622641509101E-3</v>
      </c>
      <c r="O108" s="16">
        <f>IF(ISNUMBER(M108), $B118 * N108, "")</f>
        <v>-943.39622641509106</v>
      </c>
      <c r="Q108" s="263"/>
      <c r="R108" s="264"/>
      <c r="S108" s="265"/>
    </row>
    <row r="109" spans="1:19" ht="17.25" thickBot="1">
      <c r="A109" s="162" t="s">
        <v>108</v>
      </c>
      <c r="B109" s="126">
        <v>30040</v>
      </c>
      <c r="C109" s="77">
        <v>3.2302405499999999E-2</v>
      </c>
      <c r="D109" s="15">
        <v>29140</v>
      </c>
      <c r="E109" s="32">
        <f t="shared" ref="E109:E112" si="54">IF(ISNUMBER(D109), (D109 - $B109) / $B109, "")</f>
        <v>-2.9960053262316912E-2</v>
      </c>
      <c r="F109" s="18">
        <f>IF(ISNUMBER(D109), $B118 * E109, "")</f>
        <v>-2996.005326231691</v>
      </c>
      <c r="G109" s="31">
        <v>28650</v>
      </c>
      <c r="H109" s="32">
        <f t="shared" ref="H109:H112" si="55">IF(ISNUMBER(G109), (G109 - $B109) / $B109, "")</f>
        <v>-4.6271637816245006E-2</v>
      </c>
      <c r="I109" s="101">
        <f>IF(ISNUMBER(G109), $B118 * H109, "")</f>
        <v>-4627.1637816245011</v>
      </c>
      <c r="J109" s="15">
        <v>28670</v>
      </c>
      <c r="K109" s="32">
        <f t="shared" ref="K109:K112" si="56">IF(ISNUMBER(J109), (J109 - $B109) / $B109, "")</f>
        <v>-4.5605858854860189E-2</v>
      </c>
      <c r="L109" s="18">
        <f>IF(ISNUMBER(J109), $B118 * K109, "")</f>
        <v>-4560.5858854860189</v>
      </c>
      <c r="M109" s="31">
        <v>28310</v>
      </c>
      <c r="N109" s="32">
        <f t="shared" ref="N109:N112" si="57">IF(ISNUMBER(M109), (M109 - $B109) / $B109, "")</f>
        <v>-5.7589880159786951E-2</v>
      </c>
      <c r="O109" s="18">
        <f>IF(ISNUMBER(M109), $B118 * N109, "")</f>
        <v>-5758.9880159786953</v>
      </c>
      <c r="Q109" s="266"/>
      <c r="R109" s="267"/>
      <c r="S109" s="268"/>
    </row>
    <row r="110" spans="1:19" ht="17.25" thickBot="1">
      <c r="A110" s="162" t="s">
        <v>76</v>
      </c>
      <c r="B110" s="126">
        <v>27920</v>
      </c>
      <c r="C110" s="77">
        <v>2.4587155999999999E-2</v>
      </c>
      <c r="D110" s="15">
        <v>26760</v>
      </c>
      <c r="E110" s="32">
        <f t="shared" si="54"/>
        <v>-4.1547277936962751E-2</v>
      </c>
      <c r="F110" s="18">
        <f>IF(ISNUMBER(D110), $B118 * E110, "")</f>
        <v>-4154.7277936962755</v>
      </c>
      <c r="G110" s="31">
        <v>26400</v>
      </c>
      <c r="H110" s="32">
        <f t="shared" si="55"/>
        <v>-5.4441260744985676E-2</v>
      </c>
      <c r="I110" s="101">
        <f>IF(ISNUMBER(G110), $B118 * H110, "")</f>
        <v>-5444.1260744985675</v>
      </c>
      <c r="J110" s="15">
        <v>26280</v>
      </c>
      <c r="K110" s="32">
        <f t="shared" si="56"/>
        <v>-5.8739255014326648E-2</v>
      </c>
      <c r="L110" s="18">
        <f>IF(ISNUMBER(J110), $B118 * K110, "")</f>
        <v>-5873.9255014326645</v>
      </c>
      <c r="M110" s="31">
        <v>25850</v>
      </c>
      <c r="N110" s="32">
        <f t="shared" si="57"/>
        <v>-7.414040114613181E-2</v>
      </c>
      <c r="O110" s="18">
        <f>IF(ISNUMBER(M110), $B118 * N110, "")</f>
        <v>-7414.0401146131808</v>
      </c>
      <c r="Q110" s="259"/>
      <c r="R110" s="259"/>
      <c r="S110" s="259"/>
    </row>
    <row r="111" spans="1:19" ht="17.25" thickBot="1">
      <c r="A111" s="162" t="s">
        <v>136</v>
      </c>
      <c r="B111" s="126">
        <v>126</v>
      </c>
      <c r="C111" s="77">
        <v>2.4390243900000001E-2</v>
      </c>
      <c r="D111" s="15">
        <v>121</v>
      </c>
      <c r="E111" s="32">
        <f t="shared" si="54"/>
        <v>-3.968253968253968E-2</v>
      </c>
      <c r="F111" s="18">
        <f>IF(ISNUMBER(D111), $B118 * E111, "")</f>
        <v>-3968.2539682539682</v>
      </c>
      <c r="G111" s="31">
        <v>122</v>
      </c>
      <c r="H111" s="32">
        <f t="shared" si="55"/>
        <v>-3.1746031746031744E-2</v>
      </c>
      <c r="I111" s="101">
        <f>IF(ISNUMBER(G111), $B118 * H111, "")</f>
        <v>-3174.6031746031745</v>
      </c>
      <c r="J111" s="15">
        <v>123</v>
      </c>
      <c r="K111" s="32">
        <f t="shared" si="56"/>
        <v>-2.3809523809523808E-2</v>
      </c>
      <c r="L111" s="18">
        <f>IF(ISNUMBER(J111), $B118 * K111, "")</f>
        <v>-2380.9523809523807</v>
      </c>
      <c r="M111" s="31">
        <v>122</v>
      </c>
      <c r="N111" s="32">
        <f t="shared" si="57"/>
        <v>-3.1746031746031744E-2</v>
      </c>
      <c r="O111" s="18">
        <f>IF(ISNUMBER(M111), $B118 * N111, "")</f>
        <v>-3174.6031746031745</v>
      </c>
      <c r="Q111" s="269"/>
      <c r="R111" s="269"/>
      <c r="S111" s="269"/>
    </row>
    <row r="112" spans="1:19" ht="17.25" thickBot="1">
      <c r="A112" s="163" t="s">
        <v>183</v>
      </c>
      <c r="B112" s="128">
        <v>1330</v>
      </c>
      <c r="C112" s="78">
        <v>2.3076923100000001E-2</v>
      </c>
      <c r="D112" s="20">
        <v>1330</v>
      </c>
      <c r="E112" s="21">
        <f t="shared" si="54"/>
        <v>0</v>
      </c>
      <c r="F112" s="22">
        <f>IF(ISNUMBER(D112), $B118 * E112, "")</f>
        <v>0</v>
      </c>
      <c r="G112" s="30">
        <v>1295</v>
      </c>
      <c r="H112" s="21">
        <f t="shared" si="55"/>
        <v>-2.6315789473684209E-2</v>
      </c>
      <c r="I112" s="105">
        <f>IF(ISNUMBER(G112), $B118 * H112, "")</f>
        <v>-2631.5789473684208</v>
      </c>
      <c r="J112" s="20">
        <v>1300</v>
      </c>
      <c r="K112" s="21">
        <f t="shared" si="56"/>
        <v>-2.2556390977443608E-2</v>
      </c>
      <c r="L112" s="22">
        <f>IF(ISNUMBER(J112), $B118 * K112, "")</f>
        <v>-2255.6390977443607</v>
      </c>
      <c r="M112" s="30">
        <v>1275</v>
      </c>
      <c r="N112" s="21">
        <f t="shared" si="57"/>
        <v>-4.1353383458646614E-2</v>
      </c>
      <c r="O112" s="22">
        <f>IF(ISNUMBER(M112), $B118 * N112, "")</f>
        <v>-4135.3383458646613</v>
      </c>
      <c r="Q112" s="269"/>
      <c r="R112" s="269"/>
      <c r="S112" s="269"/>
    </row>
    <row r="113" spans="1:19" ht="17.25" thickBot="1">
      <c r="A113" s="162" t="s">
        <v>144</v>
      </c>
      <c r="B113" s="129">
        <v>6115</v>
      </c>
      <c r="C113" s="80">
        <v>2.2575250799999998E-2</v>
      </c>
      <c r="D113" s="106">
        <v>5770</v>
      </c>
      <c r="E113" s="107">
        <f>IF(ISNUMBER(D113), (D113 - $B113) / $B113, "")</f>
        <v>-5.6418642681929684E-2</v>
      </c>
      <c r="F113" s="108">
        <f>IF(ISNUMBER(D113), $B118 * E113, "")</f>
        <v>-5641.8642681929687</v>
      </c>
      <c r="G113" s="109">
        <v>5780</v>
      </c>
      <c r="H113" s="107">
        <f>IF(ISNUMBER(G113), (G113 - $B113) / $B113, "")</f>
        <v>-5.4783319705641861E-2</v>
      </c>
      <c r="I113" s="110">
        <f>IF(ISNUMBER(G113), $B118 * H113, "")</f>
        <v>-5478.3319705641861</v>
      </c>
      <c r="J113" s="106">
        <v>5820</v>
      </c>
      <c r="K113" s="107">
        <f>IF(ISNUMBER(J113), (J113 - $B113) / $B113, "")</f>
        <v>-4.8242027800490597E-2</v>
      </c>
      <c r="L113" s="108">
        <f>IF(ISNUMBER(J113), $B118 * K113, "")</f>
        <v>-4824.2027800490596</v>
      </c>
      <c r="M113" s="109">
        <v>5650</v>
      </c>
      <c r="N113" s="107">
        <f>IF(ISNUMBER(M113), (M113 - $B113) / $B113, "")</f>
        <v>-7.6042518397383477E-2</v>
      </c>
      <c r="O113" s="108">
        <f>IF(ISNUMBER(M113), $B118 * N113, "")</f>
        <v>-7604.2518397383474</v>
      </c>
      <c r="Q113" s="259"/>
      <c r="R113" s="259"/>
      <c r="S113" s="259"/>
    </row>
    <row r="114" spans="1:19" ht="17.25" thickBot="1">
      <c r="A114" s="162" t="s">
        <v>273</v>
      </c>
      <c r="B114" s="126">
        <v>71.900000000000006</v>
      </c>
      <c r="C114" s="77">
        <v>2.1306818200000001E-2</v>
      </c>
      <c r="D114" s="15">
        <v>71.099999999999994</v>
      </c>
      <c r="E114" s="32">
        <f t="shared" ref="E114:E117" si="58">IF(ISNUMBER(D114), (D114 - $B114) / $B114, "")</f>
        <v>-1.112656467315732E-2</v>
      </c>
      <c r="F114" s="18">
        <f>IF(ISNUMBER(D114), $B118 * E114, "")</f>
        <v>-1112.656467315732</v>
      </c>
      <c r="G114" s="31">
        <v>72.099999999999994</v>
      </c>
      <c r="H114" s="32">
        <f t="shared" ref="H114:H117" si="59">IF(ISNUMBER(G114), (G114 - $B114) / $B114, "")</f>
        <v>2.7816411682891323E-3</v>
      </c>
      <c r="I114" s="101">
        <f>IF(ISNUMBER(G114), $B118 * H114, "")</f>
        <v>278.16411682891322</v>
      </c>
      <c r="J114" s="15">
        <v>72.400000000000006</v>
      </c>
      <c r="K114" s="32">
        <f t="shared" ref="K114:K117" si="60">IF(ISNUMBER(J114), (J114 - $B114) / $B114, "")</f>
        <v>6.9541029207232262E-3</v>
      </c>
      <c r="L114" s="18">
        <f>IF(ISNUMBER(J114), $B118 * K114, "")</f>
        <v>695.41029207232259</v>
      </c>
      <c r="M114" s="31">
        <v>70.3</v>
      </c>
      <c r="N114" s="32">
        <f t="shared" ref="N114:N117" si="61">IF(ISNUMBER(M114), (M114 - $B114) / $B114, "")</f>
        <v>-2.2253129346314442E-2</v>
      </c>
      <c r="O114" s="18">
        <f>IF(ISNUMBER(M114), $B118 * N114, "")</f>
        <v>-2225.312934631444</v>
      </c>
      <c r="Q114" s="259"/>
      <c r="R114" s="259"/>
      <c r="S114" s="259"/>
    </row>
    <row r="115" spans="1:19" ht="17.25" thickBot="1">
      <c r="A115" s="162" t="s">
        <v>78</v>
      </c>
      <c r="B115" s="126">
        <v>715700</v>
      </c>
      <c r="C115" s="77">
        <v>2.06788363E-2</v>
      </c>
      <c r="D115" s="15">
        <v>694700</v>
      </c>
      <c r="E115" s="32">
        <f t="shared" si="58"/>
        <v>-2.9341903031996647E-2</v>
      </c>
      <c r="F115" s="18">
        <f>IF(ISNUMBER(D115), $B118 * E115, "")</f>
        <v>-2934.1903031996649</v>
      </c>
      <c r="G115" s="31">
        <v>691000</v>
      </c>
      <c r="H115" s="32">
        <f t="shared" si="59"/>
        <v>-3.4511666899538912E-2</v>
      </c>
      <c r="I115" s="101">
        <f>IF(ISNUMBER(G115), $B118 * H115, "")</f>
        <v>-3451.1666899538914</v>
      </c>
      <c r="J115" s="15">
        <v>690800</v>
      </c>
      <c r="K115" s="32">
        <f t="shared" si="60"/>
        <v>-3.4791113595081739E-2</v>
      </c>
      <c r="L115" s="18">
        <f>IF(ISNUMBER(J115), $B118 * K115, "")</f>
        <v>-3479.1113595081738</v>
      </c>
      <c r="M115" s="31">
        <v>678500</v>
      </c>
      <c r="N115" s="32">
        <f t="shared" si="61"/>
        <v>-5.1977085370965487E-2</v>
      </c>
      <c r="O115" s="18">
        <f>IF(ISNUMBER(M115), $B118 * N115, "")</f>
        <v>-5197.7085370965488</v>
      </c>
      <c r="Q115" s="259"/>
      <c r="R115" s="259"/>
      <c r="S115" s="259"/>
    </row>
    <row r="116" spans="1:19">
      <c r="A116" s="162" t="s">
        <v>86</v>
      </c>
      <c r="B116" s="126">
        <v>5855</v>
      </c>
      <c r="C116" s="77">
        <v>1.82608696E-2</v>
      </c>
      <c r="D116" s="15">
        <v>5665</v>
      </c>
      <c r="E116" s="32">
        <f t="shared" si="58"/>
        <v>-3.2450896669513236E-2</v>
      </c>
      <c r="F116" s="18">
        <f>IF(ISNUMBER(D116), $B118 * E116, "")</f>
        <v>-3245.0896669513236</v>
      </c>
      <c r="G116" s="31">
        <v>5635</v>
      </c>
      <c r="H116" s="32">
        <f t="shared" si="59"/>
        <v>-3.7574722459436376E-2</v>
      </c>
      <c r="I116" s="101">
        <f>IF(ISNUMBER(G116), $B118 * H116, "")</f>
        <v>-3757.4722459436375</v>
      </c>
      <c r="J116" s="15">
        <v>5645</v>
      </c>
      <c r="K116" s="32">
        <f t="shared" si="60"/>
        <v>-3.5866780529461996E-2</v>
      </c>
      <c r="L116" s="18">
        <f>IF(ISNUMBER(J116), $B118 * K116, "")</f>
        <v>-3586.6780529461994</v>
      </c>
      <c r="M116" s="31">
        <v>5550</v>
      </c>
      <c r="N116" s="32">
        <f t="shared" si="61"/>
        <v>-5.2092228864218618E-2</v>
      </c>
      <c r="O116" s="18">
        <f>IF(ISNUMBER(M116), $B118 * N116, "")</f>
        <v>-5209.2228864218614</v>
      </c>
      <c r="Q116" s="248"/>
      <c r="R116" s="249"/>
      <c r="S116" s="250"/>
    </row>
    <row r="117" spans="1:19" ht="17.25" thickBot="1">
      <c r="A117" s="130" t="s">
        <v>267</v>
      </c>
      <c r="B117" s="131">
        <v>1285</v>
      </c>
      <c r="C117" s="79">
        <v>1.5810276700000001E-2</v>
      </c>
      <c r="D117" s="24">
        <v>1230</v>
      </c>
      <c r="E117" s="25">
        <f t="shared" si="58"/>
        <v>-4.2801556420233464E-2</v>
      </c>
      <c r="F117" s="104">
        <f>IF(ISNUMBER(D117), $B118 * E117, "")</f>
        <v>-4280.1556420233464</v>
      </c>
      <c r="G117" s="102">
        <v>1220</v>
      </c>
      <c r="H117" s="25">
        <f t="shared" si="59"/>
        <v>-5.0583657587548639E-2</v>
      </c>
      <c r="I117" s="103">
        <f>IF(ISNUMBER(G117), $B118 * H117, "")</f>
        <v>-5058.3657587548641</v>
      </c>
      <c r="J117" s="24">
        <v>1235</v>
      </c>
      <c r="K117" s="25">
        <f t="shared" si="60"/>
        <v>-3.8910505836575876E-2</v>
      </c>
      <c r="L117" s="104">
        <f>IF(ISNUMBER(J117), $B118 * K117, "")</f>
        <v>-3891.0505836575876</v>
      </c>
      <c r="M117" s="102">
        <v>1200</v>
      </c>
      <c r="N117" s="25">
        <f t="shared" si="61"/>
        <v>-6.6147859922178989E-2</v>
      </c>
      <c r="O117" s="104">
        <f>IF(ISNUMBER(M117), $B118 * N117, "")</f>
        <v>-6614.7859922178986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-1.2922784796531833E-2</v>
      </c>
      <c r="F118" s="28">
        <f>SUM(F98:F117)</f>
        <v>-25845.569593063668</v>
      </c>
      <c r="G118" s="26" t="s">
        <v>296</v>
      </c>
      <c r="H118" s="27">
        <f>IF(COUNT(H98:H117), SUM(H98:H117) / COUNT(H98:H117), 0)</f>
        <v>-2.9395363729970814E-2</v>
      </c>
      <c r="I118" s="28">
        <f>SUM(I98:I117)</f>
        <v>-58790.727459941612</v>
      </c>
      <c r="J118" s="26" t="s">
        <v>296</v>
      </c>
      <c r="K118" s="27">
        <f>IF(COUNT(K98:K117), SUM(K98:K117) / COUNT(K98:K117), 0)</f>
        <v>-2.9613123312495687E-2</v>
      </c>
      <c r="L118" s="28">
        <f>SUM(L98:L117)</f>
        <v>-59226.246624991385</v>
      </c>
      <c r="M118" s="26" t="s">
        <v>296</v>
      </c>
      <c r="N118" s="27">
        <f>IF(COUNT(N98:N117), SUM(N98:N117) / COUNT(N98:N117), 0)</f>
        <v>-5.2863518004622967E-2</v>
      </c>
      <c r="O118" s="28">
        <f>SUM(O98:O117)</f>
        <v>-105727.03600924595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28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2021-06-18(금) 오전 00:00</v>
      </c>
      <c r="C123" s="311"/>
      <c r="D123" s="283" t="str">
        <f>TEXT($G$1, "[$-ko-KR]yyyy-mm-dd(ddd) ") &amp; "오후 14:00"</f>
        <v>2021-06-18(금) 오후 14:00</v>
      </c>
      <c r="E123" s="284"/>
      <c r="F123" s="285"/>
      <c r="G123" s="283" t="str">
        <f>TEXT($G$1, "[$-ko-KR]yyyy-mm-dd(ddd) ") &amp; "오후 19:00"</f>
        <v>2021-06-18(금) 오후 19:00</v>
      </c>
      <c r="H123" s="284"/>
      <c r="I123" s="285"/>
      <c r="J123" s="283" t="str">
        <f>TEXT($G$1, "[$-ko-KR]yyyy-mm-dd(ddd) ") &amp; "오후 21:00"</f>
        <v>2021-06-18(금) 오후 21:00</v>
      </c>
      <c r="K123" s="284"/>
      <c r="L123" s="285"/>
      <c r="M123" s="283" t="str">
        <f>TEXT($G$1+1, "[$-ko-KR]yyyy-mm-dd(ddd) ") &amp; "오전 00:00"</f>
        <v>2021-06-19(토)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29" t="s">
        <v>58</v>
      </c>
      <c r="H124" s="230" t="s">
        <v>293</v>
      </c>
      <c r="I124" s="231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212</v>
      </c>
      <c r="B125" s="124">
        <v>9.52</v>
      </c>
      <c r="C125" s="76">
        <v>-3.1536113900000003E-2</v>
      </c>
      <c r="D125" s="13">
        <v>8.7100000000000009</v>
      </c>
      <c r="E125" s="14">
        <f>IF(ISNUMBER(D125), (D125 - $B125) / $B125, "")</f>
        <v>-8.5084033613445242E-2</v>
      </c>
      <c r="F125" s="16">
        <f>IF(ISNUMBER(D125), $B145 * E125, "")</f>
        <v>-8508.4033613445245</v>
      </c>
      <c r="G125" s="29">
        <v>8.6999999999999993</v>
      </c>
      <c r="H125" s="14">
        <f>IF(ISNUMBER(G125), (G125 - $B125) / $B125, "")</f>
        <v>-8.6134453781512632E-2</v>
      </c>
      <c r="I125" s="100">
        <f>IF(ISNUMBER(G125), $B145 * H125, "")</f>
        <v>-8613.4453781512639</v>
      </c>
      <c r="J125" s="13">
        <v>8.75</v>
      </c>
      <c r="K125" s="14">
        <f>IF(ISNUMBER(J125), (J125 - $B125) / $B125, "")</f>
        <v>-8.0882352941176433E-2</v>
      </c>
      <c r="L125" s="16">
        <f>IF(ISNUMBER(J125), $B145 * K125, "")</f>
        <v>-8088.2352941176432</v>
      </c>
      <c r="M125" s="29">
        <v>8.52</v>
      </c>
      <c r="N125" s="14">
        <f>IF(ISNUMBER(M125), (M125 - $B125) / $B125, "")</f>
        <v>-0.10504201680672269</v>
      </c>
      <c r="O125" s="16">
        <f>IF(ISNUMBER(M125), $B145 * N125, "")</f>
        <v>-10504.20168067227</v>
      </c>
      <c r="Q125" s="269"/>
      <c r="R125" s="269"/>
      <c r="S125" s="269"/>
    </row>
    <row r="126" spans="1:19" ht="17.25" thickBot="1">
      <c r="A126" s="162" t="s">
        <v>134</v>
      </c>
      <c r="B126" s="126">
        <v>77.2</v>
      </c>
      <c r="C126" s="77">
        <v>-3.3792240299999998E-2</v>
      </c>
      <c r="D126" s="15">
        <v>73.7</v>
      </c>
      <c r="E126" s="32">
        <f t="shared" ref="E126:E129" si="62">IF(ISNUMBER(D126), (D126 - $B126) / $B126, "")</f>
        <v>-4.5336787564766841E-2</v>
      </c>
      <c r="F126" s="18">
        <f>IF(ISNUMBER(D126), $B145 * E126, "")</f>
        <v>-4533.6787564766837</v>
      </c>
      <c r="G126" s="31">
        <v>72</v>
      </c>
      <c r="H126" s="32">
        <f t="shared" ref="H126:H129" si="63">IF(ISNUMBER(G126), (G126 - $B126) / $B126, "")</f>
        <v>-6.7357512953367907E-2</v>
      </c>
      <c r="I126" s="101">
        <f>IF(ISNUMBER(G126), $B145 * H126, "")</f>
        <v>-6735.7512953367905</v>
      </c>
      <c r="J126" s="15">
        <v>71.8</v>
      </c>
      <c r="K126" s="32">
        <f t="shared" ref="K126:K129" si="64">IF(ISNUMBER(J126), (J126 - $B126) / $B126, "")</f>
        <v>-6.9948186528497477E-2</v>
      </c>
      <c r="L126" s="18">
        <f>IF(ISNUMBER(J126), $B145 * K126, "")</f>
        <v>-6994.8186528497481</v>
      </c>
      <c r="M126" s="31">
        <v>70.3</v>
      </c>
      <c r="N126" s="32">
        <f t="shared" ref="N126:N129" si="65">IF(ISNUMBER(M126), (M126 - $B126) / $B126, "")</f>
        <v>-8.937823834196898E-2</v>
      </c>
      <c r="O126" s="18">
        <f>IF(ISNUMBER(M126), $B145 * N126, "")</f>
        <v>-8937.8238341968972</v>
      </c>
      <c r="Q126" s="269"/>
      <c r="R126" s="269"/>
      <c r="S126" s="269"/>
    </row>
    <row r="127" spans="1:19" ht="17.25" thickBot="1">
      <c r="A127" s="162" t="s">
        <v>210</v>
      </c>
      <c r="B127" s="126">
        <v>53.3</v>
      </c>
      <c r="C127" s="77">
        <v>-3.9639639599999998E-2</v>
      </c>
      <c r="D127" s="15">
        <v>49.7</v>
      </c>
      <c r="E127" s="32">
        <f t="shared" si="62"/>
        <v>-6.7542213883677191E-2</v>
      </c>
      <c r="F127" s="18">
        <f>IF(ISNUMBER(D127), $B145 * E127, "")</f>
        <v>-6754.2213883677186</v>
      </c>
      <c r="G127" s="31">
        <v>49.8</v>
      </c>
      <c r="H127" s="32">
        <f t="shared" si="63"/>
        <v>-6.5666041275797379E-2</v>
      </c>
      <c r="I127" s="101">
        <f>IF(ISNUMBER(G127), $B145 * H127, "")</f>
        <v>-6566.6041275797379</v>
      </c>
      <c r="J127" s="15">
        <v>50.3</v>
      </c>
      <c r="K127" s="32">
        <f t="shared" si="64"/>
        <v>-5.6285178236397754E-2</v>
      </c>
      <c r="L127" s="18">
        <f>IF(ISNUMBER(J127), $B145 * K127, "")</f>
        <v>-5628.5178236397751</v>
      </c>
      <c r="M127" s="31">
        <v>49</v>
      </c>
      <c r="N127" s="32">
        <f t="shared" si="65"/>
        <v>-8.067542213883673E-2</v>
      </c>
      <c r="O127" s="18">
        <f>IF(ISNUMBER(M127), $B145 * N127, "")</f>
        <v>-8067.542213883673</v>
      </c>
      <c r="Q127" s="259"/>
      <c r="R127" s="259"/>
      <c r="S127" s="259"/>
    </row>
    <row r="128" spans="1:19" ht="17.25" thickBot="1">
      <c r="A128" s="162" t="s">
        <v>201</v>
      </c>
      <c r="B128" s="126">
        <v>84.9</v>
      </c>
      <c r="C128" s="77">
        <v>-5.66666667E-2</v>
      </c>
      <c r="D128" s="15">
        <v>77.599999999999994</v>
      </c>
      <c r="E128" s="32">
        <f t="shared" si="62"/>
        <v>-8.5983510011778688E-2</v>
      </c>
      <c r="F128" s="18">
        <f>IF(ISNUMBER(D128), $B145 * E128, "")</f>
        <v>-8598.351001177869</v>
      </c>
      <c r="G128" s="31">
        <v>76.3</v>
      </c>
      <c r="H128" s="32">
        <f t="shared" si="63"/>
        <v>-0.10129564193168443</v>
      </c>
      <c r="I128" s="101">
        <f>IF(ISNUMBER(G128), $B145 * H128, "")</f>
        <v>-10129.564193168442</v>
      </c>
      <c r="J128" s="15">
        <v>76.900000000000006</v>
      </c>
      <c r="K128" s="32">
        <f t="shared" si="64"/>
        <v>-9.4228504122497045E-2</v>
      </c>
      <c r="L128" s="18">
        <f>IF(ISNUMBER(J128), $B145 * K128, "")</f>
        <v>-9422.8504122497052</v>
      </c>
      <c r="M128" s="31">
        <v>76.099999999999994</v>
      </c>
      <c r="N128" s="32">
        <f t="shared" si="65"/>
        <v>-0.10365135453474689</v>
      </c>
      <c r="O128" s="18">
        <f>IF(ISNUMBER(M128), $B145 * N128, "")</f>
        <v>-10365.135453474688</v>
      </c>
      <c r="Q128" s="259"/>
      <c r="R128" s="259"/>
      <c r="S128" s="259"/>
    </row>
    <row r="129" spans="1:19" ht="17.25" thickBot="1">
      <c r="A129" s="163" t="s">
        <v>236</v>
      </c>
      <c r="B129" s="128">
        <v>85.7</v>
      </c>
      <c r="C129" s="78">
        <v>-5.82417582E-2</v>
      </c>
      <c r="D129" s="20">
        <v>78.8</v>
      </c>
      <c r="E129" s="21">
        <f t="shared" si="62"/>
        <v>-8.0513418903150585E-2</v>
      </c>
      <c r="F129" s="22">
        <f>IF(ISNUMBER(D129), $B145 * E129, "")</f>
        <v>-8051.3418903150587</v>
      </c>
      <c r="G129" s="30">
        <v>76.8</v>
      </c>
      <c r="H129" s="21">
        <f t="shared" si="63"/>
        <v>-0.103850641773629</v>
      </c>
      <c r="I129" s="105">
        <f>IF(ISNUMBER(G129), $B145 * H129, "")</f>
        <v>-10385.064177362899</v>
      </c>
      <c r="J129" s="20">
        <v>77.5</v>
      </c>
      <c r="K129" s="21">
        <f t="shared" si="64"/>
        <v>-9.5682613768961519E-2</v>
      </c>
      <c r="L129" s="22">
        <f>IF(ISNUMBER(J129), $B145 * K129, "")</f>
        <v>-9568.2613768961528</v>
      </c>
      <c r="M129" s="30">
        <v>76.900000000000006</v>
      </c>
      <c r="N129" s="21">
        <f t="shared" si="65"/>
        <v>-0.10268378063010498</v>
      </c>
      <c r="O129" s="22">
        <f>IF(ISNUMBER(M129), $B145 * N129, "")</f>
        <v>-10268.378063010499</v>
      </c>
      <c r="Q129" s="259"/>
      <c r="R129" s="259"/>
      <c r="S129" s="259"/>
    </row>
    <row r="130" spans="1:19" ht="17.25" thickBot="1">
      <c r="A130" s="162" t="s">
        <v>227</v>
      </c>
      <c r="B130" s="129">
        <v>88.7</v>
      </c>
      <c r="C130" s="80">
        <v>-6.1375661400000003E-2</v>
      </c>
      <c r="D130" s="106">
        <v>83.1</v>
      </c>
      <c r="E130" s="107">
        <f>IF(ISNUMBER(D130), (D130 - $B130) / $B130, "")</f>
        <v>-6.3134160090191752E-2</v>
      </c>
      <c r="F130" s="108">
        <f>IF(ISNUMBER(D130), $B145 * E130, "")</f>
        <v>-6313.4160090191754</v>
      </c>
      <c r="G130" s="109">
        <v>82.5</v>
      </c>
      <c r="H130" s="107">
        <f>IF(ISNUMBER(G130), (G130 - $B130) / $B130, "")</f>
        <v>-6.9898534385569366E-2</v>
      </c>
      <c r="I130" s="110">
        <f>IF(ISNUMBER(G130), $B145 * H130, "")</f>
        <v>-6989.8534385569365</v>
      </c>
      <c r="J130" s="106">
        <v>83.6</v>
      </c>
      <c r="K130" s="107">
        <f>IF(ISNUMBER(J130), (J130 - $B130) / $B130, "")</f>
        <v>-5.749718151071035E-2</v>
      </c>
      <c r="L130" s="108">
        <f>IF(ISNUMBER(J130), $B145 * K130, "")</f>
        <v>-5749.7181510710352</v>
      </c>
      <c r="M130" s="109">
        <v>82.1</v>
      </c>
      <c r="N130" s="107">
        <f>IF(ISNUMBER(M130), (M130 - $B130) / $B130, "")</f>
        <v>-7.440811724915454E-2</v>
      </c>
      <c r="O130" s="108">
        <f>IF(ISNUMBER(M130), $B145 * N130, "")</f>
        <v>-7440.8117249154539</v>
      </c>
      <c r="Q130" s="259"/>
      <c r="R130" s="259"/>
      <c r="S130" s="259"/>
    </row>
    <row r="131" spans="1:19" ht="17.25" thickBot="1">
      <c r="A131" s="162" t="s">
        <v>208</v>
      </c>
      <c r="B131" s="126">
        <v>86.6</v>
      </c>
      <c r="C131" s="77">
        <v>-6.6810344800000004E-2</v>
      </c>
      <c r="D131" s="15">
        <v>80.599999999999994</v>
      </c>
      <c r="E131" s="32">
        <f t="shared" ref="E131:E134" si="66">IF(ISNUMBER(D131), (D131 - $B131) / $B131, "")</f>
        <v>-6.9284064665127029E-2</v>
      </c>
      <c r="F131" s="18">
        <f>IF(ISNUMBER(D131), $B145 * E131, "")</f>
        <v>-6928.4064665127025</v>
      </c>
      <c r="G131" s="31">
        <v>79.7</v>
      </c>
      <c r="H131" s="32">
        <f t="shared" ref="H131:H134" si="67">IF(ISNUMBER(G131), (G131 - $B131) / $B131, "")</f>
        <v>-7.9676674364895977E-2</v>
      </c>
      <c r="I131" s="101">
        <f>IF(ISNUMBER(G131), $B145 * H131, "")</f>
        <v>-7967.667436489598</v>
      </c>
      <c r="J131" s="15">
        <v>80.5</v>
      </c>
      <c r="K131" s="32">
        <f t="shared" ref="K131:K134" si="68">IF(ISNUMBER(J131), (J131 - $B131) / $B131, "")</f>
        <v>-7.0438799076212408E-2</v>
      </c>
      <c r="L131" s="18">
        <f>IF(ISNUMBER(J131), $B145 * K131, "")</f>
        <v>-7043.8799076212408</v>
      </c>
      <c r="M131" s="31">
        <v>79</v>
      </c>
      <c r="N131" s="32">
        <f t="shared" ref="N131:N134" si="69">IF(ISNUMBER(M131), (M131 - $B131) / $B131, "")</f>
        <v>-8.7759815242494169E-2</v>
      </c>
      <c r="O131" s="18">
        <f>IF(ISNUMBER(M131), $B145 * N131, "")</f>
        <v>-8775.9815242494169</v>
      </c>
      <c r="Q131" s="259"/>
      <c r="R131" s="259"/>
      <c r="S131" s="259"/>
    </row>
    <row r="132" spans="1:19" ht="17.25" thickBot="1">
      <c r="A132" s="162" t="s">
        <v>263</v>
      </c>
      <c r="B132" s="126">
        <v>24.8</v>
      </c>
      <c r="C132" s="77">
        <v>-7.1161048700000007E-2</v>
      </c>
      <c r="D132" s="15">
        <v>23.9</v>
      </c>
      <c r="E132" s="32">
        <f t="shared" si="66"/>
        <v>-3.6290322580645247E-2</v>
      </c>
      <c r="F132" s="18">
        <f>IF(ISNUMBER(D132), $B145 * E132, "")</f>
        <v>-3629.0322580645247</v>
      </c>
      <c r="G132" s="31">
        <v>21.8</v>
      </c>
      <c r="H132" s="32">
        <f t="shared" si="67"/>
        <v>-0.12096774193548386</v>
      </c>
      <c r="I132" s="101">
        <f>IF(ISNUMBER(G132), $B145 * H132, "")</f>
        <v>-12096.774193548386</v>
      </c>
      <c r="J132" s="15">
        <v>21.3</v>
      </c>
      <c r="K132" s="32">
        <f t="shared" si="68"/>
        <v>-0.1411290322580645</v>
      </c>
      <c r="L132" s="18">
        <f>IF(ISNUMBER(J132), $B145 * K132, "")</f>
        <v>-14112.903225806451</v>
      </c>
      <c r="M132" s="31">
        <v>20.8</v>
      </c>
      <c r="N132" s="32">
        <f t="shared" si="69"/>
        <v>-0.16129032258064516</v>
      </c>
      <c r="O132" s="18">
        <f>IF(ISNUMBER(M132), $B145 * N132, "")</f>
        <v>-16129.032258064515</v>
      </c>
      <c r="Q132" s="259"/>
      <c r="R132" s="259"/>
      <c r="S132" s="259"/>
    </row>
    <row r="133" spans="1:19" ht="17.25" thickBot="1">
      <c r="A133" s="162" t="s">
        <v>229</v>
      </c>
      <c r="B133" s="126">
        <v>96.2</v>
      </c>
      <c r="C133" s="77">
        <v>-8.3809523799999994E-2</v>
      </c>
      <c r="D133" s="15">
        <v>90.1</v>
      </c>
      <c r="E133" s="32">
        <f t="shared" si="66"/>
        <v>-6.3409563409563496E-2</v>
      </c>
      <c r="F133" s="18">
        <f>IF(ISNUMBER(D133), $B145 * E133, "")</f>
        <v>-6340.9563409563498</v>
      </c>
      <c r="G133" s="31">
        <v>89.8</v>
      </c>
      <c r="H133" s="32">
        <f t="shared" si="67"/>
        <v>-6.6528066528066587E-2</v>
      </c>
      <c r="I133" s="101">
        <f>IF(ISNUMBER(G133), $B145 * H133, "")</f>
        <v>-6652.8066528066583</v>
      </c>
      <c r="J133" s="15">
        <v>89.5</v>
      </c>
      <c r="K133" s="32">
        <f t="shared" si="68"/>
        <v>-6.9646569646569678E-2</v>
      </c>
      <c r="L133" s="18">
        <f>IF(ISNUMBER(J133), $B145 * K133, "")</f>
        <v>-6964.6569646569678</v>
      </c>
      <c r="M133" s="31">
        <v>87.4</v>
      </c>
      <c r="N133" s="32">
        <f t="shared" si="69"/>
        <v>-9.147609147609144E-2</v>
      </c>
      <c r="O133" s="18">
        <f>IF(ISNUMBER(M133), $B145 * N133, "")</f>
        <v>-9147.6091476091442</v>
      </c>
      <c r="Q133" s="33"/>
      <c r="R133" s="33"/>
    </row>
    <row r="134" spans="1:19" ht="17.25" thickBot="1">
      <c r="A134" s="130" t="s">
        <v>197</v>
      </c>
      <c r="B134" s="131">
        <v>13.7</v>
      </c>
      <c r="C134" s="79">
        <v>-8.6666666700000006E-2</v>
      </c>
      <c r="D134" s="24">
        <v>12.7</v>
      </c>
      <c r="E134" s="25">
        <f t="shared" si="66"/>
        <v>-7.2992700729927015E-2</v>
      </c>
      <c r="F134" s="104">
        <f>IF(ISNUMBER(D134), $B145 * E134, "")</f>
        <v>-7299.2700729927019</v>
      </c>
      <c r="G134" s="102">
        <v>12.7</v>
      </c>
      <c r="H134" s="25">
        <f t="shared" si="67"/>
        <v>-7.2992700729927015E-2</v>
      </c>
      <c r="I134" s="103">
        <f>IF(ISNUMBER(G134), $B145 * H134, "")</f>
        <v>-7299.2700729927019</v>
      </c>
      <c r="J134" s="24">
        <v>12.8</v>
      </c>
      <c r="K134" s="25">
        <f t="shared" si="68"/>
        <v>-6.5693430656934212E-2</v>
      </c>
      <c r="L134" s="104">
        <f>IF(ISNUMBER(J134), $B145 * K134, "")</f>
        <v>-6569.3430656934215</v>
      </c>
      <c r="M134" s="102">
        <v>12.4</v>
      </c>
      <c r="N134" s="25">
        <f t="shared" si="69"/>
        <v>-9.4890510948905035E-2</v>
      </c>
      <c r="O134" s="104">
        <f>IF(ISNUMBER(M134), $B145 * N134, "")</f>
        <v>-9489.051094890503</v>
      </c>
      <c r="Q134" s="260"/>
      <c r="R134" s="261"/>
      <c r="S134" s="262"/>
    </row>
    <row r="135" spans="1:19">
      <c r="A135" s="161" t="s">
        <v>234</v>
      </c>
      <c r="B135" s="124">
        <v>78.7</v>
      </c>
      <c r="C135" s="76">
        <v>-0.1005714286</v>
      </c>
      <c r="D135" s="13" t="s">
        <v>362</v>
      </c>
      <c r="E135" s="14" t="str">
        <f>IF(ISNUMBER(D135), (D135 - $B135) / $B135, "")</f>
        <v/>
      </c>
      <c r="F135" s="16" t="str">
        <f>IF(ISNUMBER(D135), $B145 * E135, "")</f>
        <v/>
      </c>
      <c r="G135" s="29" t="s">
        <v>362</v>
      </c>
      <c r="H135" s="14" t="str">
        <f>IF(ISNUMBER(G135), (G135 - $B135) / $B135, "")</f>
        <v/>
      </c>
      <c r="I135" s="100" t="str">
        <f>IF(ISNUMBER(G135), $B145 * H135, "")</f>
        <v/>
      </c>
      <c r="J135" s="13" t="s">
        <v>362</v>
      </c>
      <c r="K135" s="14" t="str">
        <f>IF(ISNUMBER(J135), (J135 - $B135) / $B135, "")</f>
        <v/>
      </c>
      <c r="L135" s="16" t="str">
        <f>IF(ISNUMBER(J135), $B145 * K135, "")</f>
        <v/>
      </c>
      <c r="M135" s="29" t="s">
        <v>362</v>
      </c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62" t="s">
        <v>277</v>
      </c>
      <c r="B136" s="126">
        <v>48</v>
      </c>
      <c r="C136" s="77">
        <v>-0.14132379249999999</v>
      </c>
      <c r="D136" s="15">
        <v>47.3</v>
      </c>
      <c r="E136" s="32">
        <f t="shared" ref="E136:E139" si="70">IF(ISNUMBER(D136), (D136 - $B136) / $B136, "")</f>
        <v>-1.4583333333333393E-2</v>
      </c>
      <c r="F136" s="18">
        <f>IF(ISNUMBER(D136), $B145 * E136, "")</f>
        <v>-1458.3333333333392</v>
      </c>
      <c r="G136" s="31">
        <v>68.2</v>
      </c>
      <c r="H136" s="32">
        <f t="shared" ref="H136:H139" si="71">IF(ISNUMBER(G136), (G136 - $B136) / $B136, "")</f>
        <v>0.42083333333333339</v>
      </c>
      <c r="I136" s="101">
        <f>IF(ISNUMBER(G136), $B145 * H136, "")</f>
        <v>42083.333333333336</v>
      </c>
      <c r="J136" s="15">
        <v>63.1</v>
      </c>
      <c r="K136" s="32">
        <f t="shared" ref="K136:K139" si="72">IF(ISNUMBER(J136), (J136 - $B136) / $B136, "")</f>
        <v>0.31458333333333338</v>
      </c>
      <c r="L136" s="18">
        <f>IF(ISNUMBER(J136), $B145 * K136, "")</f>
        <v>31458.333333333339</v>
      </c>
      <c r="M136" s="31">
        <v>63.4</v>
      </c>
      <c r="N136" s="32">
        <f t="shared" ref="N136:N139" si="73">IF(ISNUMBER(M136), (M136 - $B136) / $B136, "")</f>
        <v>0.3208333333333333</v>
      </c>
      <c r="O136" s="18">
        <f>IF(ISNUMBER(M136), $B145 * N136, "")</f>
        <v>32083.333333333332</v>
      </c>
      <c r="Q136" s="266"/>
      <c r="R136" s="267"/>
      <c r="S136" s="268"/>
    </row>
    <row r="137" spans="1:19" ht="17.25" thickBot="1">
      <c r="A137" s="162" t="s">
        <v>233</v>
      </c>
      <c r="B137" s="126">
        <v>15.1</v>
      </c>
      <c r="C137" s="77">
        <v>-0.15642458100000001</v>
      </c>
      <c r="D137" s="15">
        <v>11.9</v>
      </c>
      <c r="E137" s="32">
        <f t="shared" si="70"/>
        <v>-0.21192052980132445</v>
      </c>
      <c r="F137" s="18">
        <f>IF(ISNUMBER(D137), $B145 * E137, "")</f>
        <v>-21192.052980132445</v>
      </c>
      <c r="G137" s="31">
        <v>11.2</v>
      </c>
      <c r="H137" s="32">
        <f t="shared" si="71"/>
        <v>-0.25827814569536428</v>
      </c>
      <c r="I137" s="101">
        <f>IF(ISNUMBER(G137), $B145 * H137, "")</f>
        <v>-25827.814569536429</v>
      </c>
      <c r="J137" s="15">
        <v>10.6</v>
      </c>
      <c r="K137" s="32">
        <f t="shared" si="72"/>
        <v>-0.29801324503311261</v>
      </c>
      <c r="L137" s="18">
        <f>IF(ISNUMBER(J137), $B145 * K137, "")</f>
        <v>-29801.324503311262</v>
      </c>
      <c r="M137" s="31">
        <v>10.6</v>
      </c>
      <c r="N137" s="32">
        <f t="shared" si="73"/>
        <v>-0.29801324503311261</v>
      </c>
      <c r="O137" s="18">
        <f>IF(ISNUMBER(M137), $B145 * N137, "")</f>
        <v>-29801.324503311262</v>
      </c>
      <c r="Q137" s="259"/>
      <c r="R137" s="259"/>
      <c r="S137" s="259"/>
    </row>
    <row r="138" spans="1:19" ht="17.25" thickBot="1">
      <c r="A138" s="162" t="s">
        <v>246</v>
      </c>
      <c r="B138" s="126">
        <v>53.1</v>
      </c>
      <c r="C138" s="77">
        <v>-0.16246056780000001</v>
      </c>
      <c r="D138" s="15">
        <v>44.8</v>
      </c>
      <c r="E138" s="32">
        <f t="shared" si="70"/>
        <v>-0.15630885122410554</v>
      </c>
      <c r="F138" s="18">
        <f>IF(ISNUMBER(D138), $B145 * E138, "")</f>
        <v>-15630.885122410555</v>
      </c>
      <c r="G138" s="31">
        <v>39.799999999999997</v>
      </c>
      <c r="H138" s="32">
        <f t="shared" si="71"/>
        <v>-0.25047080979284375</v>
      </c>
      <c r="I138" s="101">
        <f>IF(ISNUMBER(G138), $B145 * H138, "")</f>
        <v>-25047.080979284376</v>
      </c>
      <c r="J138" s="15">
        <v>37.5</v>
      </c>
      <c r="K138" s="32">
        <f t="shared" si="72"/>
        <v>-0.29378531073446329</v>
      </c>
      <c r="L138" s="18">
        <f>IF(ISNUMBER(J138), $B145 * K138, "")</f>
        <v>-29378.531073446327</v>
      </c>
      <c r="M138" s="31">
        <v>37.6</v>
      </c>
      <c r="N138" s="32">
        <f t="shared" si="73"/>
        <v>-0.29190207156308851</v>
      </c>
      <c r="O138" s="18">
        <f>IF(ISNUMBER(M138), $B145 * N138, "")</f>
        <v>-29190.20715630885</v>
      </c>
      <c r="Q138" s="269"/>
      <c r="R138" s="269"/>
      <c r="S138" s="269"/>
    </row>
    <row r="139" spans="1:19" ht="17.25" thickBot="1">
      <c r="A139" s="163" t="s">
        <v>248</v>
      </c>
      <c r="B139" s="128">
        <v>85.2</v>
      </c>
      <c r="C139" s="78">
        <v>-0.1647058824</v>
      </c>
      <c r="D139" s="20">
        <v>73.099999999999994</v>
      </c>
      <c r="E139" s="21">
        <f t="shared" si="70"/>
        <v>-0.14201877934272311</v>
      </c>
      <c r="F139" s="22">
        <f>IF(ISNUMBER(D139), $B145 * E139, "")</f>
        <v>-14201.877934272312</v>
      </c>
      <c r="G139" s="30">
        <v>65.599999999999994</v>
      </c>
      <c r="H139" s="21">
        <f t="shared" si="71"/>
        <v>-0.23004694835680761</v>
      </c>
      <c r="I139" s="105">
        <f>IF(ISNUMBER(G139), $B145 * H139, "")</f>
        <v>-23004.694835680762</v>
      </c>
      <c r="J139" s="20">
        <v>62.8</v>
      </c>
      <c r="K139" s="21">
        <f t="shared" si="72"/>
        <v>-0.2629107981220658</v>
      </c>
      <c r="L139" s="22">
        <f>IF(ISNUMBER(J139), $B145 * K139, "")</f>
        <v>-26291.079812206579</v>
      </c>
      <c r="M139" s="30">
        <v>61.8</v>
      </c>
      <c r="N139" s="21">
        <f t="shared" si="73"/>
        <v>-0.27464788732394374</v>
      </c>
      <c r="O139" s="22">
        <f>IF(ISNUMBER(M139), $B145 * N139, "")</f>
        <v>-27464.788732394372</v>
      </c>
      <c r="Q139" s="269"/>
      <c r="R139" s="269"/>
      <c r="S139" s="269"/>
    </row>
    <row r="140" spans="1:19" ht="17.25" thickBot="1">
      <c r="A140" s="162" t="s">
        <v>249</v>
      </c>
      <c r="B140" s="129">
        <v>16.399999999999999</v>
      </c>
      <c r="C140" s="80">
        <v>-0.1717171717</v>
      </c>
      <c r="D140" s="106" t="s">
        <v>362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362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362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362</v>
      </c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62" t="s">
        <v>215</v>
      </c>
      <c r="B141" s="126">
        <v>4.55</v>
      </c>
      <c r="C141" s="77">
        <v>-0.19753086419999999</v>
      </c>
      <c r="D141" s="15" t="s">
        <v>362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362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362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362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62" t="s">
        <v>171</v>
      </c>
      <c r="B142" s="126">
        <v>4.0999999999999996</v>
      </c>
      <c r="C142" s="77">
        <v>-0.19765166340000001</v>
      </c>
      <c r="D142" s="15">
        <v>3.4</v>
      </c>
      <c r="E142" s="32">
        <f t="shared" si="74"/>
        <v>-0.17073170731707313</v>
      </c>
      <c r="F142" s="18">
        <f>IF(ISNUMBER(D142), $B145 * E142, "")</f>
        <v>-17073.170731707312</v>
      </c>
      <c r="G142" s="31">
        <v>3.07</v>
      </c>
      <c r="H142" s="32">
        <f t="shared" si="75"/>
        <v>-0.25121951219512195</v>
      </c>
      <c r="I142" s="101">
        <f>IF(ISNUMBER(G142), $B145 * H142, "")</f>
        <v>-25121.951219512197</v>
      </c>
      <c r="J142" s="15">
        <v>2.95</v>
      </c>
      <c r="K142" s="32">
        <f t="shared" si="76"/>
        <v>-0.2804878048780487</v>
      </c>
      <c r="L142" s="18">
        <f>IF(ISNUMBER(J142), $B145 * K142, "")</f>
        <v>-28048.78048780487</v>
      </c>
      <c r="M142" s="31">
        <v>2.92</v>
      </c>
      <c r="N142" s="32">
        <f t="shared" si="77"/>
        <v>-0.28780487804878047</v>
      </c>
      <c r="O142" s="18">
        <f>IF(ISNUMBER(M142), $B145 * N142, "")</f>
        <v>-28780.487804878048</v>
      </c>
      <c r="Q142" s="259"/>
      <c r="R142" s="259"/>
      <c r="S142" s="259"/>
    </row>
    <row r="143" spans="1:19">
      <c r="A143" s="162" t="s">
        <v>206</v>
      </c>
      <c r="B143" s="126">
        <v>72</v>
      </c>
      <c r="C143" s="77">
        <v>-0.19821826279999999</v>
      </c>
      <c r="D143" s="15" t="s">
        <v>362</v>
      </c>
      <c r="E143" s="32" t="str">
        <f t="shared" si="74"/>
        <v/>
      </c>
      <c r="F143" s="18" t="str">
        <f>IF(ISNUMBER(D143), $B145 * E143, "")</f>
        <v/>
      </c>
      <c r="G143" s="31" t="s">
        <v>362</v>
      </c>
      <c r="H143" s="32" t="str">
        <f t="shared" si="75"/>
        <v/>
      </c>
      <c r="I143" s="101" t="str">
        <f>IF(ISNUMBER(G143), $B145 * H143, "")</f>
        <v/>
      </c>
      <c r="J143" s="15" t="s">
        <v>362</v>
      </c>
      <c r="K143" s="32" t="str">
        <f t="shared" si="76"/>
        <v/>
      </c>
      <c r="L143" s="18" t="str">
        <f>IF(ISNUMBER(J143), $B145 * K143, "")</f>
        <v/>
      </c>
      <c r="M143" s="31" t="s">
        <v>362</v>
      </c>
      <c r="N143" s="32" t="str">
        <f t="shared" si="77"/>
        <v/>
      </c>
      <c r="O143" s="18" t="str">
        <f>IF(ISNUMBER(M143), $B145 * N143, "")</f>
        <v/>
      </c>
      <c r="Q143" s="248"/>
      <c r="R143" s="249"/>
      <c r="S143" s="250"/>
    </row>
    <row r="144" spans="1:19" ht="17.25" thickBot="1">
      <c r="A144" s="130" t="s">
        <v>122</v>
      </c>
      <c r="B144" s="131">
        <v>18.899999999999999</v>
      </c>
      <c r="C144" s="79">
        <v>-0.21900826449999999</v>
      </c>
      <c r="D144" s="24">
        <v>14.6</v>
      </c>
      <c r="E144" s="25">
        <f t="shared" si="74"/>
        <v>-0.22751322751322747</v>
      </c>
      <c r="F144" s="104">
        <f>IF(ISNUMBER(D144), $B145 * E144, "")</f>
        <v>-22751.322751322747</v>
      </c>
      <c r="G144" s="102">
        <v>14.6</v>
      </c>
      <c r="H144" s="25">
        <f t="shared" si="75"/>
        <v>-0.22751322751322747</v>
      </c>
      <c r="I144" s="103">
        <f>IF(ISNUMBER(G144), $B145 * H144, "")</f>
        <v>-22751.322751322747</v>
      </c>
      <c r="J144" s="24">
        <v>13.7</v>
      </c>
      <c r="K144" s="25">
        <f t="shared" si="76"/>
        <v>-0.27513227513227512</v>
      </c>
      <c r="L144" s="104">
        <f>IF(ISNUMBER(J144), $B145 * K144, "")</f>
        <v>-27513.22751322751</v>
      </c>
      <c r="M144" s="102">
        <v>13.6</v>
      </c>
      <c r="N144" s="25">
        <f t="shared" si="77"/>
        <v>-0.28042328042328041</v>
      </c>
      <c r="O144" s="104">
        <f>IF(ISNUMBER(M144), $B145 * N144, "")</f>
        <v>-28042.328042328041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-9.9540450249003751E-2</v>
      </c>
      <c r="F145" s="28">
        <f>SUM(F125:F144)</f>
        <v>-159264.72039840603</v>
      </c>
      <c r="G145" s="26" t="s">
        <v>296</v>
      </c>
      <c r="H145" s="27">
        <f>IF(COUNT(H125:H144), SUM(H125:H144) / COUNT(H125:H144), 0)</f>
        <v>-0.10194145749249788</v>
      </c>
      <c r="I145" s="28">
        <f>SUM(I125:I144)</f>
        <v>-163106.33198799659</v>
      </c>
      <c r="J145" s="26" t="s">
        <v>296</v>
      </c>
      <c r="K145" s="27">
        <f>IF(COUNT(K125:K144), SUM(K125:K144) / COUNT(K125:K144), 0)</f>
        <v>-0.11857362183204083</v>
      </c>
      <c r="L145" s="28">
        <f>SUM(L125:L144)</f>
        <v>-189717.79493126535</v>
      </c>
      <c r="M145" s="26" t="s">
        <v>296</v>
      </c>
      <c r="N145" s="27">
        <f>IF(COUNT(N125:N144), SUM(N125:N144) / COUNT(N125:N144), 0)</f>
        <v>-0.13145085618803393</v>
      </c>
      <c r="O145" s="28">
        <f>SUM(O125:O144)</f>
        <v>-210321.36990085428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28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2021-06-18(금) 오전 00:00</v>
      </c>
      <c r="C150" s="311"/>
      <c r="D150" s="283" t="str">
        <f>TEXT($G$1, "[$-ko-KR]yyyy-mm-dd(ddd) ") &amp; "오후 14:00"</f>
        <v>2021-06-18(금) 오후 14:00</v>
      </c>
      <c r="E150" s="284"/>
      <c r="F150" s="285"/>
      <c r="G150" s="283" t="str">
        <f>TEXT($G$1, "[$-ko-KR]yyyy-mm-dd(ddd) ") &amp; "오후 19:00"</f>
        <v>2021-06-18(금) 오후 19:00</v>
      </c>
      <c r="H150" s="284"/>
      <c r="I150" s="285"/>
      <c r="J150" s="283" t="str">
        <f>TEXT($G$1, "[$-ko-KR]yyyy-mm-dd(ddd) ") &amp; "오후 21:00"</f>
        <v>2021-06-18(금) 오후 21:00</v>
      </c>
      <c r="K150" s="284"/>
      <c r="L150" s="285"/>
      <c r="M150" s="283" t="str">
        <f>TEXT($G$1+1, "[$-ko-KR]yyyy-mm-dd(ddd) ") &amp; "오전 00:00"</f>
        <v>2021-06-19(토)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29" t="s">
        <v>58</v>
      </c>
      <c r="H151" s="230" t="s">
        <v>293</v>
      </c>
      <c r="I151" s="231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275</v>
      </c>
      <c r="B152" s="124">
        <v>811</v>
      </c>
      <c r="C152" s="76">
        <v>-6.1274509999999999E-3</v>
      </c>
      <c r="D152" s="13">
        <v>755</v>
      </c>
      <c r="E152" s="14">
        <f>IF(ISNUMBER(D152), (D152 - $B152) / $B152, "")</f>
        <v>-6.9050554870530204E-2</v>
      </c>
      <c r="F152" s="16">
        <f>IF(ISNUMBER(D152), $B172 * E152, "")</f>
        <v>-6905.0554870530204</v>
      </c>
      <c r="G152" s="29">
        <v>748</v>
      </c>
      <c r="H152" s="14">
        <f>IF(ISNUMBER(G152), (G152 - $B152) / $B152, "")</f>
        <v>-7.7681874229346484E-2</v>
      </c>
      <c r="I152" s="100">
        <f>IF(ISNUMBER(G152), $B172 * H152, "")</f>
        <v>-7768.1874229346486</v>
      </c>
      <c r="J152" s="13">
        <v>750</v>
      </c>
      <c r="K152" s="14">
        <f>IF(ISNUMBER(J152), (J152 - $B152) / $B152, "")</f>
        <v>-7.52157829839704E-2</v>
      </c>
      <c r="L152" s="16">
        <f>IF(ISNUMBER(J152), $B172 * K152, "")</f>
        <v>-7521.5782983970403</v>
      </c>
      <c r="M152" s="29">
        <v>736</v>
      </c>
      <c r="N152" s="14">
        <f>IF(ISNUMBER(M152), (M152 - $B152) / $B152, "")</f>
        <v>-9.2478421701602961E-2</v>
      </c>
      <c r="O152" s="16">
        <f>IF(ISNUMBER(M152), $B172 * N152, "")</f>
        <v>-9247.8421701602965</v>
      </c>
      <c r="Q152" s="269"/>
      <c r="R152" s="269"/>
      <c r="S152" s="269"/>
    </row>
    <row r="153" spans="1:19" ht="17.25" thickBot="1">
      <c r="A153" s="162" t="s">
        <v>214</v>
      </c>
      <c r="B153" s="126">
        <v>239</v>
      </c>
      <c r="C153" s="77">
        <v>-8.2987552000000006E-3</v>
      </c>
      <c r="D153" s="15">
        <v>240</v>
      </c>
      <c r="E153" s="32">
        <f t="shared" ref="E153:E156" si="78">IF(ISNUMBER(D153), (D153 - $B153) / $B153, "")</f>
        <v>4.1841004184100415E-3</v>
      </c>
      <c r="F153" s="18">
        <f>IF(ISNUMBER(D153), $B172 * E153, "")</f>
        <v>418.41004184100416</v>
      </c>
      <c r="G153" s="31">
        <v>233</v>
      </c>
      <c r="H153" s="32">
        <f t="shared" ref="H153:H156" si="79">IF(ISNUMBER(G153), (G153 - $B153) / $B153, "")</f>
        <v>-2.5104602510460251E-2</v>
      </c>
      <c r="I153" s="101">
        <f>IF(ISNUMBER(G153), $B172 * H153, "")</f>
        <v>-2510.460251046025</v>
      </c>
      <c r="J153" s="15">
        <v>237</v>
      </c>
      <c r="K153" s="32">
        <f t="shared" ref="K153:K156" si="80">IF(ISNUMBER(J153), (J153 - $B153) / $B153, "")</f>
        <v>-8.368200836820083E-3</v>
      </c>
      <c r="L153" s="18">
        <f>IF(ISNUMBER(J153), $B172 * K153, "")</f>
        <v>-836.82008368200832</v>
      </c>
      <c r="M153" s="31">
        <v>235</v>
      </c>
      <c r="N153" s="32">
        <f t="shared" ref="N153:N156" si="81">IF(ISNUMBER(M153), (M153 - $B153) / $B153, "")</f>
        <v>-1.6736401673640166E-2</v>
      </c>
      <c r="O153" s="18">
        <f>IF(ISNUMBER(M153), $B172 * N153, "")</f>
        <v>-1673.6401673640166</v>
      </c>
      <c r="Q153" s="269"/>
      <c r="R153" s="269"/>
      <c r="S153" s="269"/>
    </row>
    <row r="154" spans="1:19" ht="17.25" thickBot="1">
      <c r="A154" s="162" t="s">
        <v>169</v>
      </c>
      <c r="B154" s="126">
        <v>244</v>
      </c>
      <c r="C154" s="77">
        <v>-1.2145749000000001E-2</v>
      </c>
      <c r="D154" s="15">
        <v>236</v>
      </c>
      <c r="E154" s="32">
        <f t="shared" si="78"/>
        <v>-3.2786885245901641E-2</v>
      </c>
      <c r="F154" s="18">
        <f>IF(ISNUMBER(D154), $B172 * E154, "")</f>
        <v>-3278.688524590164</v>
      </c>
      <c r="G154" s="31">
        <v>232</v>
      </c>
      <c r="H154" s="32">
        <f t="shared" si="79"/>
        <v>-4.9180327868852458E-2</v>
      </c>
      <c r="I154" s="101">
        <f>IF(ISNUMBER(G154), $B172 * H154, "")</f>
        <v>-4918.0327868852455</v>
      </c>
      <c r="J154" s="15">
        <v>234</v>
      </c>
      <c r="K154" s="32">
        <f t="shared" si="80"/>
        <v>-4.0983606557377046E-2</v>
      </c>
      <c r="L154" s="18">
        <f>IF(ISNUMBER(J154), $B172 * K154, "")</f>
        <v>-4098.3606557377043</v>
      </c>
      <c r="M154" s="31">
        <v>232</v>
      </c>
      <c r="N154" s="32">
        <f t="shared" si="81"/>
        <v>-4.9180327868852458E-2</v>
      </c>
      <c r="O154" s="18">
        <f>IF(ISNUMBER(M154), $B172 * N154, "")</f>
        <v>-4918.0327868852455</v>
      </c>
      <c r="Q154" s="259"/>
      <c r="R154" s="259"/>
      <c r="S154" s="259"/>
    </row>
    <row r="155" spans="1:19" ht="17.25" thickBot="1">
      <c r="A155" s="162" t="s">
        <v>191</v>
      </c>
      <c r="B155" s="126">
        <v>951</v>
      </c>
      <c r="C155" s="77">
        <v>-1.2461059199999999E-2</v>
      </c>
      <c r="D155" s="15">
        <v>913</v>
      </c>
      <c r="E155" s="32">
        <f t="shared" si="78"/>
        <v>-3.9957939011566773E-2</v>
      </c>
      <c r="F155" s="18">
        <f>IF(ISNUMBER(D155), $B172 * E155, "")</f>
        <v>-3995.7939011566773</v>
      </c>
      <c r="G155" s="31">
        <v>899</v>
      </c>
      <c r="H155" s="32">
        <f t="shared" si="79"/>
        <v>-5.4679284963196635E-2</v>
      </c>
      <c r="I155" s="101">
        <f>IF(ISNUMBER(G155), $B172 * H155, "")</f>
        <v>-5467.9284963196633</v>
      </c>
      <c r="J155" s="15">
        <v>904</v>
      </c>
      <c r="K155" s="32">
        <f t="shared" si="80"/>
        <v>-4.9421661409043111E-2</v>
      </c>
      <c r="L155" s="18">
        <f>IF(ISNUMBER(J155), $B172 * K155, "")</f>
        <v>-4942.1661409043109</v>
      </c>
      <c r="M155" s="31">
        <v>891</v>
      </c>
      <c r="N155" s="32">
        <f t="shared" si="81"/>
        <v>-6.3091482649842268E-2</v>
      </c>
      <c r="O155" s="18">
        <f>IF(ISNUMBER(M155), $B172 * N155, "")</f>
        <v>-6309.1482649842264</v>
      </c>
      <c r="Q155" s="259"/>
      <c r="R155" s="259"/>
      <c r="S155" s="259"/>
    </row>
    <row r="156" spans="1:19" ht="17.25" thickBot="1">
      <c r="A156" s="163" t="s">
        <v>88</v>
      </c>
      <c r="B156" s="128">
        <v>395</v>
      </c>
      <c r="C156" s="78">
        <v>-1.2500000000000001E-2</v>
      </c>
      <c r="D156" s="20">
        <v>369</v>
      </c>
      <c r="E156" s="21">
        <f t="shared" si="78"/>
        <v>-6.5822784810126586E-2</v>
      </c>
      <c r="F156" s="22">
        <f>IF(ISNUMBER(D156), $B172 * E156, "")</f>
        <v>-6582.2784810126586</v>
      </c>
      <c r="G156" s="30">
        <v>364</v>
      </c>
      <c r="H156" s="21">
        <f t="shared" si="79"/>
        <v>-7.848101265822785E-2</v>
      </c>
      <c r="I156" s="105">
        <f>IF(ISNUMBER(G156), $B172 * H156, "")</f>
        <v>-7848.1012658227846</v>
      </c>
      <c r="J156" s="20">
        <v>360</v>
      </c>
      <c r="K156" s="21">
        <f t="shared" si="80"/>
        <v>-8.8607594936708861E-2</v>
      </c>
      <c r="L156" s="22">
        <f>IF(ISNUMBER(J156), $B172 * K156, "")</f>
        <v>-8860.7594936708865</v>
      </c>
      <c r="M156" s="30">
        <v>346</v>
      </c>
      <c r="N156" s="21">
        <f t="shared" si="81"/>
        <v>-0.1240506329113924</v>
      </c>
      <c r="O156" s="22">
        <f>IF(ISNUMBER(M156), $B172 * N156, "")</f>
        <v>-12405.06329113924</v>
      </c>
      <c r="Q156" s="259"/>
      <c r="R156" s="259"/>
      <c r="S156" s="259"/>
    </row>
    <row r="157" spans="1:19" ht="17.25" thickBot="1">
      <c r="A157" s="162" t="s">
        <v>251</v>
      </c>
      <c r="B157" s="129">
        <v>144</v>
      </c>
      <c r="C157" s="80">
        <v>-1.3698630099999999E-2</v>
      </c>
      <c r="D157" s="106">
        <v>136</v>
      </c>
      <c r="E157" s="107">
        <f>IF(ISNUMBER(D157), (D157 - $B157) / $B157, "")</f>
        <v>-5.5555555555555552E-2</v>
      </c>
      <c r="F157" s="108">
        <f>IF(ISNUMBER(D157), $B172 * E157, "")</f>
        <v>-5555.5555555555557</v>
      </c>
      <c r="G157" s="109">
        <v>135</v>
      </c>
      <c r="H157" s="107">
        <f>IF(ISNUMBER(G157), (G157 - $B157) / $B157, "")</f>
        <v>-6.25E-2</v>
      </c>
      <c r="I157" s="110">
        <f>IF(ISNUMBER(G157), $B172 * H157, "")</f>
        <v>-6250</v>
      </c>
      <c r="J157" s="106">
        <v>134</v>
      </c>
      <c r="K157" s="107">
        <f>IF(ISNUMBER(J157), (J157 - $B157) / $B157, "")</f>
        <v>-6.9444444444444448E-2</v>
      </c>
      <c r="L157" s="108">
        <f>IF(ISNUMBER(J157), $B172 * K157, "")</f>
        <v>-6944.4444444444443</v>
      </c>
      <c r="M157" s="109">
        <v>133</v>
      </c>
      <c r="N157" s="107">
        <f>IF(ISNUMBER(M157), (M157 - $B157) / $B157, "")</f>
        <v>-7.6388888888888895E-2</v>
      </c>
      <c r="O157" s="108">
        <f>IF(ISNUMBER(M157), $B172 * N157, "")</f>
        <v>-7638.8888888888896</v>
      </c>
      <c r="Q157" s="259"/>
      <c r="R157" s="259"/>
      <c r="S157" s="259"/>
    </row>
    <row r="158" spans="1:19" ht="17.25" thickBot="1">
      <c r="A158" s="162" t="s">
        <v>61</v>
      </c>
      <c r="B158" s="126">
        <v>825</v>
      </c>
      <c r="C158" s="77">
        <v>-1.55131265E-2</v>
      </c>
      <c r="D158" s="15">
        <v>798</v>
      </c>
      <c r="E158" s="32">
        <f t="shared" ref="E158:E161" si="82">IF(ISNUMBER(D158), (D158 - $B158) / $B158, "")</f>
        <v>-3.272727272727273E-2</v>
      </c>
      <c r="F158" s="18">
        <f>IF(ISNUMBER(D158), $B172 * E158, "")</f>
        <v>-3272.727272727273</v>
      </c>
      <c r="G158" s="31">
        <v>787</v>
      </c>
      <c r="H158" s="32">
        <f t="shared" ref="H158:H161" si="83">IF(ISNUMBER(G158), (G158 - $B158) / $B158, "")</f>
        <v>-4.6060606060606059E-2</v>
      </c>
      <c r="I158" s="101">
        <f>IF(ISNUMBER(G158), $B172 * H158, "")</f>
        <v>-4606.060606060606</v>
      </c>
      <c r="J158" s="15">
        <v>782</v>
      </c>
      <c r="K158" s="32">
        <f t="shared" ref="K158:K161" si="84">IF(ISNUMBER(J158), (J158 - $B158) / $B158, "")</f>
        <v>-5.2121212121212124E-2</v>
      </c>
      <c r="L158" s="18">
        <f>IF(ISNUMBER(J158), $B172 * K158, "")</f>
        <v>-5212.121212121212</v>
      </c>
      <c r="M158" s="31">
        <v>763</v>
      </c>
      <c r="N158" s="32">
        <f t="shared" ref="N158:N161" si="85">IF(ISNUMBER(M158), (M158 - $B158) / $B158, "")</f>
        <v>-7.515151515151515E-2</v>
      </c>
      <c r="O158" s="18">
        <f>IF(ISNUMBER(M158), $B172 * N158, "")</f>
        <v>-7515.151515151515</v>
      </c>
      <c r="Q158" s="259"/>
      <c r="R158" s="259"/>
      <c r="S158" s="259"/>
    </row>
    <row r="159" spans="1:19" ht="17.25" thickBot="1">
      <c r="A159" s="162" t="s">
        <v>181</v>
      </c>
      <c r="B159" s="126">
        <v>227</v>
      </c>
      <c r="C159" s="77">
        <v>-1.73160173E-2</v>
      </c>
      <c r="D159" s="15">
        <v>214</v>
      </c>
      <c r="E159" s="32">
        <f t="shared" si="82"/>
        <v>-5.7268722466960353E-2</v>
      </c>
      <c r="F159" s="18">
        <f>IF(ISNUMBER(D159), $B172 * E159, "")</f>
        <v>-5726.8722466960353</v>
      </c>
      <c r="G159" s="31">
        <v>212</v>
      </c>
      <c r="H159" s="32">
        <f t="shared" si="83"/>
        <v>-6.6079295154185022E-2</v>
      </c>
      <c r="I159" s="101">
        <f>IF(ISNUMBER(G159), $B172 * H159, "")</f>
        <v>-6607.929515418502</v>
      </c>
      <c r="J159" s="15">
        <v>212</v>
      </c>
      <c r="K159" s="32">
        <f t="shared" si="84"/>
        <v>-6.6079295154185022E-2</v>
      </c>
      <c r="L159" s="18">
        <f>IF(ISNUMBER(J159), $B172 * K159, "")</f>
        <v>-6607.929515418502</v>
      </c>
      <c r="M159" s="31">
        <v>208</v>
      </c>
      <c r="N159" s="32">
        <f t="shared" si="85"/>
        <v>-8.3700440528634359E-2</v>
      </c>
      <c r="O159" s="18">
        <f>IF(ISNUMBER(M159), $B172 * N159, "")</f>
        <v>-8370.0440528634354</v>
      </c>
      <c r="Q159" s="259"/>
      <c r="R159" s="259"/>
      <c r="S159" s="259"/>
    </row>
    <row r="160" spans="1:19" ht="17.25" thickBot="1">
      <c r="A160" s="162" t="s">
        <v>242</v>
      </c>
      <c r="B160" s="126">
        <v>250</v>
      </c>
      <c r="C160" s="77">
        <v>-1.9607843100000001E-2</v>
      </c>
      <c r="D160" s="15">
        <v>233</v>
      </c>
      <c r="E160" s="32">
        <f t="shared" si="82"/>
        <v>-6.8000000000000005E-2</v>
      </c>
      <c r="F160" s="18">
        <f>IF(ISNUMBER(D160), $B172 * E160, "")</f>
        <v>-6800.0000000000009</v>
      </c>
      <c r="G160" s="31">
        <v>230</v>
      </c>
      <c r="H160" s="32">
        <f t="shared" si="83"/>
        <v>-0.08</v>
      </c>
      <c r="I160" s="101">
        <f>IF(ISNUMBER(G160), $B172 * H160, "")</f>
        <v>-8000</v>
      </c>
      <c r="J160" s="15">
        <v>231</v>
      </c>
      <c r="K160" s="32">
        <f t="shared" si="84"/>
        <v>-7.5999999999999998E-2</v>
      </c>
      <c r="L160" s="18">
        <f>IF(ISNUMBER(J160), $B172 * K160, "")</f>
        <v>-7600</v>
      </c>
      <c r="M160" s="31">
        <v>230</v>
      </c>
      <c r="N160" s="32">
        <f t="shared" si="85"/>
        <v>-0.08</v>
      </c>
      <c r="O160" s="18">
        <f>IF(ISNUMBER(M160), $B172 * N160, "")</f>
        <v>-8000</v>
      </c>
      <c r="Q160" s="33"/>
      <c r="R160" s="33"/>
    </row>
    <row r="161" spans="1:19" ht="17.25" thickBot="1">
      <c r="A161" s="130" t="s">
        <v>279</v>
      </c>
      <c r="B161" s="131">
        <v>193</v>
      </c>
      <c r="C161" s="79">
        <v>-2.0304568499999998E-2</v>
      </c>
      <c r="D161" s="24">
        <v>187</v>
      </c>
      <c r="E161" s="25">
        <f t="shared" si="82"/>
        <v>-3.1088082901554404E-2</v>
      </c>
      <c r="F161" s="104">
        <f>IF(ISNUMBER(D161), $B172 * E161, "")</f>
        <v>-3108.8082901554403</v>
      </c>
      <c r="G161" s="102">
        <v>187</v>
      </c>
      <c r="H161" s="25">
        <f t="shared" si="83"/>
        <v>-3.1088082901554404E-2</v>
      </c>
      <c r="I161" s="103">
        <f>IF(ISNUMBER(G161), $B172 * H161, "")</f>
        <v>-3108.8082901554403</v>
      </c>
      <c r="J161" s="24">
        <v>188</v>
      </c>
      <c r="K161" s="25">
        <f t="shared" si="84"/>
        <v>-2.5906735751295335E-2</v>
      </c>
      <c r="L161" s="104">
        <f>IF(ISNUMBER(J161), $B172 * K161, "")</f>
        <v>-2590.6735751295337</v>
      </c>
      <c r="M161" s="102">
        <v>185</v>
      </c>
      <c r="N161" s="25">
        <f t="shared" si="85"/>
        <v>-4.145077720207254E-2</v>
      </c>
      <c r="O161" s="104">
        <f>IF(ISNUMBER(M161), $B172 * N161, "")</f>
        <v>-4145.0777202072541</v>
      </c>
      <c r="Q161" s="260"/>
      <c r="R161" s="261"/>
      <c r="S161" s="262"/>
    </row>
    <row r="162" spans="1:19">
      <c r="A162" s="161" t="s">
        <v>54</v>
      </c>
      <c r="B162" s="124">
        <v>238</v>
      </c>
      <c r="C162" s="76">
        <v>-2.05761317E-2</v>
      </c>
      <c r="D162" s="13">
        <v>268</v>
      </c>
      <c r="E162" s="14">
        <f>IF(ISNUMBER(D162), (D162 - $B162) / $B162, "")</f>
        <v>0.12605042016806722</v>
      </c>
      <c r="F162" s="16">
        <f>IF(ISNUMBER(D162), $B172 * E162, "")</f>
        <v>12605.042016806723</v>
      </c>
      <c r="G162" s="29">
        <v>252</v>
      </c>
      <c r="H162" s="14">
        <f>IF(ISNUMBER(G162), (G162 - $B162) / $B162, "")</f>
        <v>5.8823529411764705E-2</v>
      </c>
      <c r="I162" s="100">
        <f>IF(ISNUMBER(G162), $B172 * H162, "")</f>
        <v>5882.3529411764703</v>
      </c>
      <c r="J162" s="13">
        <v>253</v>
      </c>
      <c r="K162" s="14">
        <f>IF(ISNUMBER(J162), (J162 - $B162) / $B162, "")</f>
        <v>6.3025210084033612E-2</v>
      </c>
      <c r="L162" s="16">
        <f>IF(ISNUMBER(J162), $B172 * K162, "")</f>
        <v>6302.5210084033615</v>
      </c>
      <c r="M162" s="29">
        <v>241</v>
      </c>
      <c r="N162" s="14">
        <f>IF(ISNUMBER(M162), (M162 - $B162) / $B162, "")</f>
        <v>1.2605042016806723E-2</v>
      </c>
      <c r="O162" s="16">
        <f>IF(ISNUMBER(M162), $B172 * N162, "")</f>
        <v>1260.5042016806724</v>
      </c>
      <c r="Q162" s="263"/>
      <c r="R162" s="264"/>
      <c r="S162" s="265"/>
    </row>
    <row r="163" spans="1:19" ht="17.25" thickBot="1">
      <c r="A163" s="162" t="s">
        <v>253</v>
      </c>
      <c r="B163" s="126">
        <v>398</v>
      </c>
      <c r="C163" s="77">
        <v>-2.4509803899999998E-2</v>
      </c>
      <c r="D163" s="15">
        <v>384</v>
      </c>
      <c r="E163" s="32">
        <f t="shared" ref="E163:E166" si="86">IF(ISNUMBER(D163), (D163 - $B163) / $B163, "")</f>
        <v>-3.5175879396984924E-2</v>
      </c>
      <c r="F163" s="18">
        <f>IF(ISNUMBER(D163), $B172 * E163, "")</f>
        <v>-3517.5879396984924</v>
      </c>
      <c r="G163" s="31">
        <v>380</v>
      </c>
      <c r="H163" s="32">
        <f t="shared" ref="H163:H166" si="87">IF(ISNUMBER(G163), (G163 - $B163) / $B163, "")</f>
        <v>-4.5226130653266333E-2</v>
      </c>
      <c r="I163" s="101">
        <f>IF(ISNUMBER(G163), $B172 * H163, "")</f>
        <v>-4522.6130653266337</v>
      </c>
      <c r="J163" s="15">
        <v>380</v>
      </c>
      <c r="K163" s="32">
        <f t="shared" ref="K163:K166" si="88">IF(ISNUMBER(J163), (J163 - $B163) / $B163, "")</f>
        <v>-4.5226130653266333E-2</v>
      </c>
      <c r="L163" s="18">
        <f>IF(ISNUMBER(J163), $B172 * K163, "")</f>
        <v>-4522.6130653266337</v>
      </c>
      <c r="M163" s="31">
        <v>374</v>
      </c>
      <c r="N163" s="32">
        <f t="shared" ref="N163:N166" si="89">IF(ISNUMBER(M163), (M163 - $B163) / $B163, "")</f>
        <v>-6.030150753768844E-2</v>
      </c>
      <c r="O163" s="18">
        <f>IF(ISNUMBER(M163), $B172 * N163, "")</f>
        <v>-6030.150753768844</v>
      </c>
      <c r="Q163" s="266"/>
      <c r="R163" s="267"/>
      <c r="S163" s="268"/>
    </row>
    <row r="164" spans="1:19" ht="17.25" thickBot="1">
      <c r="A164" s="162" t="s">
        <v>257</v>
      </c>
      <c r="B164" s="126">
        <v>474</v>
      </c>
      <c r="C164" s="77">
        <v>-2.6694045199999999E-2</v>
      </c>
      <c r="D164" s="15">
        <v>455</v>
      </c>
      <c r="E164" s="32">
        <f t="shared" si="86"/>
        <v>-4.0084388185654012E-2</v>
      </c>
      <c r="F164" s="18">
        <f>IF(ISNUMBER(D164), $B172 * E164, "")</f>
        <v>-4008.4388185654011</v>
      </c>
      <c r="G164" s="31">
        <v>451</v>
      </c>
      <c r="H164" s="32">
        <f t="shared" si="87"/>
        <v>-4.852320675105485E-2</v>
      </c>
      <c r="I164" s="101">
        <f>IF(ISNUMBER(G164), $B172 * H164, "")</f>
        <v>-4852.320675105485</v>
      </c>
      <c r="J164" s="15">
        <v>448</v>
      </c>
      <c r="K164" s="32">
        <f t="shared" si="88"/>
        <v>-5.4852320675105488E-2</v>
      </c>
      <c r="L164" s="18">
        <f>IF(ISNUMBER(J164), $B172 * K164, "")</f>
        <v>-5485.2320675105484</v>
      </c>
      <c r="M164" s="31">
        <v>435</v>
      </c>
      <c r="N164" s="32">
        <f t="shared" si="89"/>
        <v>-8.2278481012658222E-2</v>
      </c>
      <c r="O164" s="18">
        <f>IF(ISNUMBER(M164), $B172 * N164, "")</f>
        <v>-8227.8481012658231</v>
      </c>
      <c r="Q164" s="259"/>
      <c r="R164" s="259"/>
      <c r="S164" s="259"/>
    </row>
    <row r="165" spans="1:19" ht="17.25" thickBot="1">
      <c r="A165" s="162" t="s">
        <v>223</v>
      </c>
      <c r="B165" s="126">
        <v>210</v>
      </c>
      <c r="C165" s="77">
        <v>-2.77777778E-2</v>
      </c>
      <c r="D165" s="15">
        <v>197</v>
      </c>
      <c r="E165" s="32">
        <f t="shared" si="86"/>
        <v>-6.1904761904761907E-2</v>
      </c>
      <c r="F165" s="18">
        <f>IF(ISNUMBER(D165), $B172 * E165, "")</f>
        <v>-6190.4761904761908</v>
      </c>
      <c r="G165" s="31">
        <v>191</v>
      </c>
      <c r="H165" s="32">
        <f t="shared" si="87"/>
        <v>-9.0476190476190474E-2</v>
      </c>
      <c r="I165" s="101">
        <f>IF(ISNUMBER(G165), $B172 * H165, "")</f>
        <v>-9047.6190476190477</v>
      </c>
      <c r="J165" s="15">
        <v>195</v>
      </c>
      <c r="K165" s="32">
        <f t="shared" si="88"/>
        <v>-7.1428571428571425E-2</v>
      </c>
      <c r="L165" s="18">
        <f>IF(ISNUMBER(J165), $B172 * K165, "")</f>
        <v>-7142.8571428571422</v>
      </c>
      <c r="M165" s="31">
        <v>189</v>
      </c>
      <c r="N165" s="32">
        <f t="shared" si="89"/>
        <v>-0.1</v>
      </c>
      <c r="O165" s="18">
        <f>IF(ISNUMBER(M165), $B172 * N165, "")</f>
        <v>-10000</v>
      </c>
      <c r="Q165" s="269"/>
      <c r="R165" s="269"/>
      <c r="S165" s="269"/>
    </row>
    <row r="166" spans="1:19" ht="17.25" thickBot="1">
      <c r="A166" s="163" t="s">
        <v>265</v>
      </c>
      <c r="B166" s="128">
        <v>329</v>
      </c>
      <c r="C166" s="78">
        <v>-3.8011695900000003E-2</v>
      </c>
      <c r="D166" s="20">
        <v>318</v>
      </c>
      <c r="E166" s="21">
        <f t="shared" si="86"/>
        <v>-3.3434650455927049E-2</v>
      </c>
      <c r="F166" s="22">
        <f>IF(ISNUMBER(D166), $B172 * E166, "")</f>
        <v>-3343.4650455927049</v>
      </c>
      <c r="G166" s="30">
        <v>313</v>
      </c>
      <c r="H166" s="21">
        <f t="shared" si="87"/>
        <v>-4.8632218844984802E-2</v>
      </c>
      <c r="I166" s="105">
        <f>IF(ISNUMBER(G166), $B172 * H166, "")</f>
        <v>-4863.22188449848</v>
      </c>
      <c r="J166" s="20">
        <v>307</v>
      </c>
      <c r="K166" s="21">
        <f t="shared" si="88"/>
        <v>-6.6869300911854099E-2</v>
      </c>
      <c r="L166" s="22">
        <f>IF(ISNUMBER(J166), $B172 * K166, "")</f>
        <v>-6686.9300911854098</v>
      </c>
      <c r="M166" s="30">
        <v>308</v>
      </c>
      <c r="N166" s="21">
        <f t="shared" si="89"/>
        <v>-6.3829787234042548E-2</v>
      </c>
      <c r="O166" s="22">
        <f>IF(ISNUMBER(M166), $B172 * N166, "")</f>
        <v>-6382.9787234042551</v>
      </c>
      <c r="Q166" s="269"/>
      <c r="R166" s="269"/>
      <c r="S166" s="269"/>
    </row>
    <row r="167" spans="1:19" ht="17.25" thickBot="1">
      <c r="A167" s="162" t="s">
        <v>199</v>
      </c>
      <c r="B167" s="129">
        <v>165</v>
      </c>
      <c r="C167" s="80">
        <v>-5.1724137900000001E-2</v>
      </c>
      <c r="D167" s="106">
        <v>170</v>
      </c>
      <c r="E167" s="107">
        <f>IF(ISNUMBER(D167), (D167 - $B167) / $B167, "")</f>
        <v>3.0303030303030304E-2</v>
      </c>
      <c r="F167" s="108">
        <f>IF(ISNUMBER(D167), $B172 * E167, "")</f>
        <v>3030.3030303030305</v>
      </c>
      <c r="G167" s="109">
        <v>192</v>
      </c>
      <c r="H167" s="107">
        <f>IF(ISNUMBER(G167), (G167 - $B167) / $B167, "")</f>
        <v>0.16363636363636364</v>
      </c>
      <c r="I167" s="110">
        <f>IF(ISNUMBER(G167), $B172 * H167, "")</f>
        <v>16363.636363636364</v>
      </c>
      <c r="J167" s="106">
        <v>199</v>
      </c>
      <c r="K167" s="107">
        <f>IF(ISNUMBER(J167), (J167 - $B167) / $B167, "")</f>
        <v>0.20606060606060606</v>
      </c>
      <c r="L167" s="108">
        <f>IF(ISNUMBER(J167), $B172 * K167, "")</f>
        <v>20606.060606060604</v>
      </c>
      <c r="M167" s="109">
        <v>183</v>
      </c>
      <c r="N167" s="107">
        <f>IF(ISNUMBER(M167), (M167 - $B167) / $B167, "")</f>
        <v>0.10909090909090909</v>
      </c>
      <c r="O167" s="108">
        <f>IF(ISNUMBER(M167), $B172 * N167, "")</f>
        <v>10909.090909090908</v>
      </c>
      <c r="Q167" s="259"/>
      <c r="R167" s="259"/>
      <c r="S167" s="259"/>
    </row>
    <row r="168" spans="1:19" ht="17.25" thickBot="1">
      <c r="A168" s="162" t="s">
        <v>173</v>
      </c>
      <c r="B168" s="126">
        <v>112</v>
      </c>
      <c r="C168" s="77">
        <v>-6.6666666700000002E-2</v>
      </c>
      <c r="D168" s="15">
        <v>105</v>
      </c>
      <c r="E168" s="32">
        <f t="shared" ref="E168:E171" si="90">IF(ISNUMBER(D168), (D168 - $B168) / $B168, "")</f>
        <v>-6.25E-2</v>
      </c>
      <c r="F168" s="18">
        <f>IF(ISNUMBER(D168), $B172 * E168, "")</f>
        <v>-6250</v>
      </c>
      <c r="G168" s="31">
        <v>104</v>
      </c>
      <c r="H168" s="32">
        <f t="shared" ref="H168:H171" si="91">IF(ISNUMBER(G168), (G168 - $B168) / $B168, "")</f>
        <v>-7.1428571428571425E-2</v>
      </c>
      <c r="I168" s="101">
        <f>IF(ISNUMBER(G168), $B172 * H168, "")</f>
        <v>-7142.8571428571422</v>
      </c>
      <c r="J168" s="15">
        <v>104</v>
      </c>
      <c r="K168" s="32">
        <f t="shared" ref="K168:K171" si="92">IF(ISNUMBER(J168), (J168 - $B168) / $B168, "")</f>
        <v>-7.1428571428571425E-2</v>
      </c>
      <c r="L168" s="18">
        <f>IF(ISNUMBER(J168), $B172 * K168, "")</f>
        <v>-7142.8571428571422</v>
      </c>
      <c r="M168" s="31">
        <v>105</v>
      </c>
      <c r="N168" s="32">
        <f t="shared" ref="N168:N171" si="93">IF(ISNUMBER(M168), (M168 - $B168) / $B168, "")</f>
        <v>-6.25E-2</v>
      </c>
      <c r="O168" s="18">
        <f>IF(ISNUMBER(M168), $B172 * N168, "")</f>
        <v>-6250</v>
      </c>
      <c r="Q168" s="259"/>
      <c r="R168" s="259"/>
      <c r="S168" s="259"/>
    </row>
    <row r="169" spans="1:19" ht="17.25" thickBot="1">
      <c r="A169" s="162" t="s">
        <v>112</v>
      </c>
      <c r="B169" s="126">
        <v>125</v>
      </c>
      <c r="C169" s="77">
        <v>-6.7164179099999999E-2</v>
      </c>
      <c r="D169" s="15">
        <v>119</v>
      </c>
      <c r="E169" s="32">
        <f t="shared" si="90"/>
        <v>-4.8000000000000001E-2</v>
      </c>
      <c r="F169" s="18">
        <f>IF(ISNUMBER(D169), $B172 * E169, "")</f>
        <v>-4800</v>
      </c>
      <c r="G169" s="31">
        <v>117</v>
      </c>
      <c r="H169" s="32">
        <f t="shared" si="91"/>
        <v>-6.4000000000000001E-2</v>
      </c>
      <c r="I169" s="101">
        <f>IF(ISNUMBER(G169), $B172 * H169, "")</f>
        <v>-6400</v>
      </c>
      <c r="J169" s="15">
        <v>117</v>
      </c>
      <c r="K169" s="32">
        <f t="shared" si="92"/>
        <v>-6.4000000000000001E-2</v>
      </c>
      <c r="L169" s="18">
        <f>IF(ISNUMBER(J169), $B172 * K169, "")</f>
        <v>-6400</v>
      </c>
      <c r="M169" s="31">
        <v>113</v>
      </c>
      <c r="N169" s="32">
        <f t="shared" si="93"/>
        <v>-9.6000000000000002E-2</v>
      </c>
      <c r="O169" s="18">
        <f>IF(ISNUMBER(M169), $B172 * N169, "")</f>
        <v>-9600</v>
      </c>
      <c r="Q169" s="259"/>
      <c r="R169" s="259"/>
      <c r="S169" s="259"/>
    </row>
    <row r="170" spans="1:19">
      <c r="A170" s="162" t="s">
        <v>231</v>
      </c>
      <c r="B170" s="126">
        <v>270</v>
      </c>
      <c r="C170" s="77">
        <v>-0.14285714290000001</v>
      </c>
      <c r="D170" s="15">
        <v>236</v>
      </c>
      <c r="E170" s="32">
        <f t="shared" si="90"/>
        <v>-0.12592592592592591</v>
      </c>
      <c r="F170" s="18">
        <f>IF(ISNUMBER(D170), $B172 * E170, "")</f>
        <v>-12592.592592592591</v>
      </c>
      <c r="G170" s="31">
        <v>198</v>
      </c>
      <c r="H170" s="32">
        <f t="shared" si="91"/>
        <v>-0.26666666666666666</v>
      </c>
      <c r="I170" s="101">
        <f>IF(ISNUMBER(G170), $B172 * H170, "")</f>
        <v>-26666.666666666668</v>
      </c>
      <c r="J170" s="15">
        <v>192</v>
      </c>
      <c r="K170" s="32">
        <f t="shared" si="92"/>
        <v>-0.28888888888888886</v>
      </c>
      <c r="L170" s="18">
        <f>IF(ISNUMBER(J170), $B172 * K170, "")</f>
        <v>-28888.888888888887</v>
      </c>
      <c r="M170" s="31">
        <v>192</v>
      </c>
      <c r="N170" s="32">
        <f t="shared" si="93"/>
        <v>-0.28888888888888886</v>
      </c>
      <c r="O170" s="18">
        <f>IF(ISNUMBER(M170), $B172 * N170, "")</f>
        <v>-28888.888888888887</v>
      </c>
      <c r="Q170" s="248"/>
      <c r="R170" s="249"/>
      <c r="S170" s="250"/>
    </row>
    <row r="171" spans="1:19" ht="17.25" thickBot="1">
      <c r="A171" s="130" t="s">
        <v>161</v>
      </c>
      <c r="B171" s="131">
        <v>619</v>
      </c>
      <c r="C171" s="79">
        <v>-0.17024128690000001</v>
      </c>
      <c r="D171" s="24" t="s">
        <v>362</v>
      </c>
      <c r="E171" s="25" t="str">
        <f t="shared" si="90"/>
        <v/>
      </c>
      <c r="F171" s="104" t="str">
        <f>IF(ISNUMBER(D171), $B172 * E171, "")</f>
        <v/>
      </c>
      <c r="G171" s="102" t="s">
        <v>362</v>
      </c>
      <c r="H171" s="25" t="str">
        <f t="shared" si="91"/>
        <v/>
      </c>
      <c r="I171" s="103" t="str">
        <f>IF(ISNUMBER(G171), $B172 * H171, "")</f>
        <v/>
      </c>
      <c r="J171" s="24" t="s">
        <v>362</v>
      </c>
      <c r="K171" s="25" t="str">
        <f t="shared" si="92"/>
        <v/>
      </c>
      <c r="L171" s="104" t="str">
        <f>IF(ISNUMBER(J171), $B172 * K171, "")</f>
        <v/>
      </c>
      <c r="M171" s="102" t="s">
        <v>362</v>
      </c>
      <c r="N171" s="25" t="str">
        <f t="shared" si="93"/>
        <v/>
      </c>
      <c r="O171" s="104" t="str">
        <f>IF(ISNUMBER(M171), $B172 * N171, "")</f>
        <v/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-3.6776097503642871E-2</v>
      </c>
      <c r="F172" s="28">
        <f>SUM(F152:F171)</f>
        <v>-69874.585256921448</v>
      </c>
      <c r="G172" s="26" t="s">
        <v>296</v>
      </c>
      <c r="H172" s="27">
        <f>IF(COUNT(H152:H171), SUM(H152:H171) / COUNT(H152:H171), 0)</f>
        <v>-5.1755167269422905E-2</v>
      </c>
      <c r="I172" s="28">
        <f>SUM(I152:I171)</f>
        <v>-98334.817811903544</v>
      </c>
      <c r="J172" s="26" t="s">
        <v>296</v>
      </c>
      <c r="K172" s="27">
        <f>IF(COUNT(K152:K171), SUM(K152:K171) / COUNT(K152:K171), 0)</f>
        <v>-4.9776658001930221E-2</v>
      </c>
      <c r="L172" s="28">
        <f>SUM(L152:L171)</f>
        <v>-94575.65020366745</v>
      </c>
      <c r="M172" s="26" t="s">
        <v>296</v>
      </c>
      <c r="N172" s="27">
        <f>IF(COUNT(N152:N171), SUM(N152:N171) / COUNT(N152:N171), 0)</f>
        <v>-7.0227979060105444E-2</v>
      </c>
      <c r="O172" s="28">
        <f>SUM(O152:O171)</f>
        <v>-133433.16021420032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28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2021-06-18(금) 오전 00:00</v>
      </c>
      <c r="C177" s="311"/>
      <c r="D177" s="283" t="str">
        <f>TEXT($G$1, "[$-ko-KR]yyyy-mm-dd(ddd) ") &amp; "오후 14:00"</f>
        <v>2021-06-18(금) 오후 14:00</v>
      </c>
      <c r="E177" s="284"/>
      <c r="F177" s="285"/>
      <c r="G177" s="283" t="str">
        <f>TEXT($G$1, "[$-ko-KR]yyyy-mm-dd(ddd) ") &amp; "오후 19:00"</f>
        <v>2021-06-18(금) 오후 19:00</v>
      </c>
      <c r="H177" s="284"/>
      <c r="I177" s="285"/>
      <c r="J177" s="283" t="str">
        <f>TEXT($G$1, "[$-ko-KR]yyyy-mm-dd(ddd) ") &amp; "오후 21:00"</f>
        <v>2021-06-18(금) 오후 21:00</v>
      </c>
      <c r="K177" s="284"/>
      <c r="L177" s="285"/>
      <c r="M177" s="283" t="str">
        <f>TEXT($G$1+1, "[$-ko-KR]yyyy-mm-dd(ddd) ") &amp; "오전 00:00"</f>
        <v>2021-06-19(토)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29" t="s">
        <v>58</v>
      </c>
      <c r="H178" s="230" t="s">
        <v>293</v>
      </c>
      <c r="I178" s="231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227</v>
      </c>
      <c r="B179" s="124">
        <v>88.7</v>
      </c>
      <c r="C179" s="76">
        <v>-6.1375661400000003E-2</v>
      </c>
      <c r="D179" s="13">
        <v>83.1</v>
      </c>
      <c r="E179" s="14">
        <f>IF(ISNUMBER(D179), (D179 - $B179) / $B179, "")</f>
        <v>-6.3134160090191752E-2</v>
      </c>
      <c r="F179" s="16">
        <f>IF(ISNUMBER(D179), $B199 * E179, "")</f>
        <v>-6313.4160090191754</v>
      </c>
      <c r="G179" s="29">
        <v>82.5</v>
      </c>
      <c r="H179" s="14">
        <f>IF(ISNUMBER(G179), (G179 - $B179) / $B179, "")</f>
        <v>-6.9898534385569366E-2</v>
      </c>
      <c r="I179" s="100">
        <f>IF(ISNUMBER(G179), $B199 * H179, "")</f>
        <v>-6989.8534385569365</v>
      </c>
      <c r="J179" s="13">
        <v>83.6</v>
      </c>
      <c r="K179" s="14">
        <f>IF(ISNUMBER(J179), (J179 - $B179) / $B179, "")</f>
        <v>-5.749718151071035E-2</v>
      </c>
      <c r="L179" s="16">
        <f>IF(ISNUMBER(J179), $B199 * K179, "")</f>
        <v>-5749.7181510710352</v>
      </c>
      <c r="M179" s="29">
        <v>82.1</v>
      </c>
      <c r="N179" s="14">
        <f>IF(ISNUMBER(M179), (M179 - $B179) / $B179, "")</f>
        <v>-7.440811724915454E-2</v>
      </c>
      <c r="O179" s="16">
        <f>IF(ISNUMBER(M179), $B199 * N179, "")</f>
        <v>-7440.8117249154539</v>
      </c>
      <c r="Q179" s="269"/>
      <c r="R179" s="269"/>
      <c r="S179" s="269"/>
    </row>
    <row r="180" spans="1:19" ht="17.25" thickBot="1">
      <c r="A180" s="162" t="s">
        <v>173</v>
      </c>
      <c r="B180" s="126">
        <v>112</v>
      </c>
      <c r="C180" s="77">
        <v>-6.6666666700000002E-2</v>
      </c>
      <c r="D180" s="15">
        <v>105</v>
      </c>
      <c r="E180" s="32">
        <f t="shared" ref="E180:E183" si="94">IF(ISNUMBER(D180), (D180 - $B180) / $B180, "")</f>
        <v>-6.25E-2</v>
      </c>
      <c r="F180" s="18">
        <f>IF(ISNUMBER(D180), $B199 * E180, "")</f>
        <v>-6250</v>
      </c>
      <c r="G180" s="31">
        <v>104</v>
      </c>
      <c r="H180" s="32">
        <f t="shared" ref="H180:H183" si="95">IF(ISNUMBER(G180), (G180 - $B180) / $B180, "")</f>
        <v>-7.1428571428571425E-2</v>
      </c>
      <c r="I180" s="101">
        <f>IF(ISNUMBER(G180), $B199 * H180, "")</f>
        <v>-7142.8571428571422</v>
      </c>
      <c r="J180" s="15">
        <v>104</v>
      </c>
      <c r="K180" s="32">
        <f t="shared" ref="K180:K183" si="96">IF(ISNUMBER(J180), (J180 - $B180) / $B180, "")</f>
        <v>-7.1428571428571425E-2</v>
      </c>
      <c r="L180" s="18">
        <f>IF(ISNUMBER(J180), $B199 * K180, "")</f>
        <v>-7142.8571428571422</v>
      </c>
      <c r="M180" s="31">
        <v>105</v>
      </c>
      <c r="N180" s="32">
        <f t="shared" ref="N180:N183" si="97">IF(ISNUMBER(M180), (M180 - $B180) / $B180, "")</f>
        <v>-6.25E-2</v>
      </c>
      <c r="O180" s="18">
        <f>IF(ISNUMBER(M180), $B199 * N180, "")</f>
        <v>-6250</v>
      </c>
      <c r="Q180" s="269"/>
      <c r="R180" s="269"/>
      <c r="S180" s="269"/>
    </row>
    <row r="181" spans="1:19" ht="17.25" thickBot="1">
      <c r="A181" s="162" t="s">
        <v>208</v>
      </c>
      <c r="B181" s="126">
        <v>86.6</v>
      </c>
      <c r="C181" s="77">
        <v>-6.6810344800000004E-2</v>
      </c>
      <c r="D181" s="15">
        <v>80.599999999999994</v>
      </c>
      <c r="E181" s="32">
        <f t="shared" si="94"/>
        <v>-6.9284064665127029E-2</v>
      </c>
      <c r="F181" s="18">
        <f>IF(ISNUMBER(D181), $B199 * E181, "")</f>
        <v>-6928.4064665127025</v>
      </c>
      <c r="G181" s="31">
        <v>79.7</v>
      </c>
      <c r="H181" s="32">
        <f t="shared" si="95"/>
        <v>-7.9676674364895977E-2</v>
      </c>
      <c r="I181" s="101">
        <f>IF(ISNUMBER(G181), $B199 * H181, "")</f>
        <v>-7967.667436489598</v>
      </c>
      <c r="J181" s="15">
        <v>80.5</v>
      </c>
      <c r="K181" s="32">
        <f t="shared" si="96"/>
        <v>-7.0438799076212408E-2</v>
      </c>
      <c r="L181" s="18">
        <f>IF(ISNUMBER(J181), $B199 * K181, "")</f>
        <v>-7043.8799076212408</v>
      </c>
      <c r="M181" s="31">
        <v>79</v>
      </c>
      <c r="N181" s="32">
        <f t="shared" si="97"/>
        <v>-8.7759815242494169E-2</v>
      </c>
      <c r="O181" s="18">
        <f>IF(ISNUMBER(M181), $B199 * N181, "")</f>
        <v>-8775.9815242494169</v>
      </c>
      <c r="Q181" s="259"/>
      <c r="R181" s="259"/>
      <c r="S181" s="259"/>
    </row>
    <row r="182" spans="1:19" ht="17.25" thickBot="1">
      <c r="A182" s="162" t="s">
        <v>112</v>
      </c>
      <c r="B182" s="126">
        <v>125</v>
      </c>
      <c r="C182" s="77">
        <v>-6.7164179099999999E-2</v>
      </c>
      <c r="D182" s="15">
        <v>119</v>
      </c>
      <c r="E182" s="32">
        <f t="shared" si="94"/>
        <v>-4.8000000000000001E-2</v>
      </c>
      <c r="F182" s="18">
        <f>IF(ISNUMBER(D182), $B199 * E182, "")</f>
        <v>-4800</v>
      </c>
      <c r="G182" s="31">
        <v>117</v>
      </c>
      <c r="H182" s="32">
        <f t="shared" si="95"/>
        <v>-6.4000000000000001E-2</v>
      </c>
      <c r="I182" s="101">
        <f>IF(ISNUMBER(G182), $B199 * H182, "")</f>
        <v>-6400</v>
      </c>
      <c r="J182" s="15">
        <v>117</v>
      </c>
      <c r="K182" s="32">
        <f t="shared" si="96"/>
        <v>-6.4000000000000001E-2</v>
      </c>
      <c r="L182" s="18">
        <f>IF(ISNUMBER(J182), $B199 * K182, "")</f>
        <v>-6400</v>
      </c>
      <c r="M182" s="31">
        <v>113</v>
      </c>
      <c r="N182" s="32">
        <f t="shared" si="97"/>
        <v>-9.6000000000000002E-2</v>
      </c>
      <c r="O182" s="18">
        <f>IF(ISNUMBER(M182), $B199 * N182, "")</f>
        <v>-9600</v>
      </c>
      <c r="Q182" s="259"/>
      <c r="R182" s="259"/>
      <c r="S182" s="259"/>
    </row>
    <row r="183" spans="1:19" ht="17.25" thickBot="1">
      <c r="A183" s="163" t="s">
        <v>263</v>
      </c>
      <c r="B183" s="128">
        <v>24.8</v>
      </c>
      <c r="C183" s="78">
        <v>-7.1161048700000007E-2</v>
      </c>
      <c r="D183" s="20">
        <v>23.9</v>
      </c>
      <c r="E183" s="21">
        <f t="shared" si="94"/>
        <v>-3.6290322580645247E-2</v>
      </c>
      <c r="F183" s="22">
        <f>IF(ISNUMBER(D183), $B199 * E183, "")</f>
        <v>-3629.0322580645247</v>
      </c>
      <c r="G183" s="30">
        <v>21.8</v>
      </c>
      <c r="H183" s="21">
        <f t="shared" si="95"/>
        <v>-0.12096774193548386</v>
      </c>
      <c r="I183" s="105">
        <f>IF(ISNUMBER(G183), $B199 * H183, "")</f>
        <v>-12096.774193548386</v>
      </c>
      <c r="J183" s="20">
        <v>21.3</v>
      </c>
      <c r="K183" s="21">
        <f t="shared" si="96"/>
        <v>-0.1411290322580645</v>
      </c>
      <c r="L183" s="22">
        <f>IF(ISNUMBER(J183), $B199 * K183, "")</f>
        <v>-14112.903225806451</v>
      </c>
      <c r="M183" s="30">
        <v>20.8</v>
      </c>
      <c r="N183" s="21">
        <f t="shared" si="97"/>
        <v>-0.16129032258064516</v>
      </c>
      <c r="O183" s="22">
        <f>IF(ISNUMBER(M183), $B199 * N183, "")</f>
        <v>-16129.032258064515</v>
      </c>
      <c r="Q183" s="259"/>
      <c r="R183" s="259"/>
      <c r="S183" s="259"/>
    </row>
    <row r="184" spans="1:19" ht="17.25" thickBot="1">
      <c r="A184" s="162" t="s">
        <v>229</v>
      </c>
      <c r="B184" s="129">
        <v>96.2</v>
      </c>
      <c r="C184" s="80">
        <v>-8.3809523799999994E-2</v>
      </c>
      <c r="D184" s="106">
        <v>90.1</v>
      </c>
      <c r="E184" s="107">
        <f>IF(ISNUMBER(D184), (D184 - $B184) / $B184, "")</f>
        <v>-6.3409563409563496E-2</v>
      </c>
      <c r="F184" s="108">
        <f>IF(ISNUMBER(D184), $B199 * E184, "")</f>
        <v>-6340.9563409563498</v>
      </c>
      <c r="G184" s="109">
        <v>89.8</v>
      </c>
      <c r="H184" s="107">
        <f>IF(ISNUMBER(G184), (G184 - $B184) / $B184, "")</f>
        <v>-6.6528066528066587E-2</v>
      </c>
      <c r="I184" s="110">
        <f>IF(ISNUMBER(G184), $B199 * H184, "")</f>
        <v>-6652.8066528066583</v>
      </c>
      <c r="J184" s="106">
        <v>89.5</v>
      </c>
      <c r="K184" s="107">
        <f>IF(ISNUMBER(J184), (J184 - $B184) / $B184, "")</f>
        <v>-6.9646569646569678E-2</v>
      </c>
      <c r="L184" s="108">
        <f>IF(ISNUMBER(J184), $B199 * K184, "")</f>
        <v>-6964.6569646569678</v>
      </c>
      <c r="M184" s="109">
        <v>87.4</v>
      </c>
      <c r="N184" s="107">
        <f>IF(ISNUMBER(M184), (M184 - $B184) / $B184, "")</f>
        <v>-9.147609147609144E-2</v>
      </c>
      <c r="O184" s="108">
        <f>IF(ISNUMBER(M184), $B199 * N184, "")</f>
        <v>-9147.6091476091442</v>
      </c>
      <c r="Q184" s="259"/>
      <c r="R184" s="259"/>
      <c r="S184" s="259"/>
    </row>
    <row r="185" spans="1:19" ht="17.25" thickBot="1">
      <c r="A185" s="162" t="s">
        <v>197</v>
      </c>
      <c r="B185" s="126">
        <v>13.7</v>
      </c>
      <c r="C185" s="77">
        <v>-8.6666666700000006E-2</v>
      </c>
      <c r="D185" s="15">
        <v>12.7</v>
      </c>
      <c r="E185" s="32">
        <f t="shared" ref="E185:E188" si="98">IF(ISNUMBER(D185), (D185 - $B185) / $B185, "")</f>
        <v>-7.2992700729927015E-2</v>
      </c>
      <c r="F185" s="18">
        <f>IF(ISNUMBER(D185), $B199 * E185, "")</f>
        <v>-7299.2700729927019</v>
      </c>
      <c r="G185" s="31">
        <v>12.7</v>
      </c>
      <c r="H185" s="32">
        <f t="shared" ref="H185:H188" si="99">IF(ISNUMBER(G185), (G185 - $B185) / $B185, "")</f>
        <v>-7.2992700729927015E-2</v>
      </c>
      <c r="I185" s="101">
        <f>IF(ISNUMBER(G185), $B199 * H185, "")</f>
        <v>-7299.2700729927019</v>
      </c>
      <c r="J185" s="15">
        <v>12.8</v>
      </c>
      <c r="K185" s="32">
        <f t="shared" ref="K185:K188" si="100">IF(ISNUMBER(J185), (J185 - $B185) / $B185, "")</f>
        <v>-6.5693430656934212E-2</v>
      </c>
      <c r="L185" s="18">
        <f>IF(ISNUMBER(J185), $B199 * K185, "")</f>
        <v>-6569.3430656934215</v>
      </c>
      <c r="M185" s="31">
        <v>12.4</v>
      </c>
      <c r="N185" s="32">
        <f t="shared" ref="N185:N188" si="101">IF(ISNUMBER(M185), (M185 - $B185) / $B185, "")</f>
        <v>-9.4890510948905035E-2</v>
      </c>
      <c r="O185" s="18">
        <f>IF(ISNUMBER(M185), $B199 * N185, "")</f>
        <v>-9489.051094890503</v>
      </c>
      <c r="Q185" s="259"/>
      <c r="R185" s="259"/>
      <c r="S185" s="259"/>
    </row>
    <row r="186" spans="1:19" ht="17.25" thickBot="1">
      <c r="A186" s="162" t="s">
        <v>234</v>
      </c>
      <c r="B186" s="126">
        <v>78.7</v>
      </c>
      <c r="C186" s="77">
        <v>-0.1005714286</v>
      </c>
      <c r="D186" s="15" t="s">
        <v>362</v>
      </c>
      <c r="E186" s="32" t="str">
        <f t="shared" si="98"/>
        <v/>
      </c>
      <c r="F186" s="18" t="str">
        <f>IF(ISNUMBER(D186), $B199 * E186, "")</f>
        <v/>
      </c>
      <c r="G186" s="31" t="s">
        <v>362</v>
      </c>
      <c r="H186" s="32" t="str">
        <f t="shared" si="99"/>
        <v/>
      </c>
      <c r="I186" s="101" t="str">
        <f>IF(ISNUMBER(G186), $B199 * H186, "")</f>
        <v/>
      </c>
      <c r="J186" s="15" t="s">
        <v>362</v>
      </c>
      <c r="K186" s="32" t="str">
        <f t="shared" si="100"/>
        <v/>
      </c>
      <c r="L186" s="18" t="str">
        <f>IF(ISNUMBER(J186), $B199 * K186, "")</f>
        <v/>
      </c>
      <c r="M186" s="31" t="s">
        <v>362</v>
      </c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62" t="s">
        <v>140</v>
      </c>
      <c r="B187" s="126">
        <v>2320</v>
      </c>
      <c r="C187" s="77">
        <v>-0.1076923077</v>
      </c>
      <c r="D187" s="15">
        <v>2230</v>
      </c>
      <c r="E187" s="32">
        <f t="shared" si="98"/>
        <v>-3.8793103448275863E-2</v>
      </c>
      <c r="F187" s="18">
        <f>IF(ISNUMBER(D187), $B199 * E187, "")</f>
        <v>-3879.3103448275865</v>
      </c>
      <c r="G187" s="31">
        <v>2185</v>
      </c>
      <c r="H187" s="32">
        <f t="shared" si="99"/>
        <v>-5.8189655172413791E-2</v>
      </c>
      <c r="I187" s="101">
        <f>IF(ISNUMBER(G187), $B199 * H187, "")</f>
        <v>-5818.9655172413795</v>
      </c>
      <c r="J187" s="15">
        <v>2165</v>
      </c>
      <c r="K187" s="32">
        <f t="shared" si="100"/>
        <v>-6.6810344827586202E-2</v>
      </c>
      <c r="L187" s="18">
        <f>IF(ISNUMBER(J187), $B199 * K187, "")</f>
        <v>-6681.0344827586205</v>
      </c>
      <c r="M187" s="31">
        <v>2135</v>
      </c>
      <c r="N187" s="32">
        <f t="shared" si="101"/>
        <v>-7.9741379310344834E-2</v>
      </c>
      <c r="O187" s="18">
        <f>IF(ISNUMBER(M187), $B199 * N187, "")</f>
        <v>-7974.1379310344837</v>
      </c>
      <c r="Q187" s="33"/>
      <c r="R187" s="33"/>
    </row>
    <row r="188" spans="1:19" ht="17.25" thickBot="1">
      <c r="A188" s="130" t="s">
        <v>277</v>
      </c>
      <c r="B188" s="131">
        <v>48</v>
      </c>
      <c r="C188" s="79">
        <v>-0.14132379249999999</v>
      </c>
      <c r="D188" s="24">
        <v>47.3</v>
      </c>
      <c r="E188" s="25">
        <f t="shared" si="98"/>
        <v>-1.4583333333333393E-2</v>
      </c>
      <c r="F188" s="104">
        <f>IF(ISNUMBER(D188), $B199 * E188, "")</f>
        <v>-1458.3333333333392</v>
      </c>
      <c r="G188" s="102">
        <v>68.2</v>
      </c>
      <c r="H188" s="25">
        <f t="shared" si="99"/>
        <v>0.42083333333333339</v>
      </c>
      <c r="I188" s="103">
        <f>IF(ISNUMBER(G188), $B199 * H188, "")</f>
        <v>42083.333333333336</v>
      </c>
      <c r="J188" s="24">
        <v>63.1</v>
      </c>
      <c r="K188" s="25">
        <f t="shared" si="100"/>
        <v>0.31458333333333338</v>
      </c>
      <c r="L188" s="104">
        <f>IF(ISNUMBER(J188), $B199 * K188, "")</f>
        <v>31458.333333333339</v>
      </c>
      <c r="M188" s="102">
        <v>63.4</v>
      </c>
      <c r="N188" s="25">
        <f t="shared" si="101"/>
        <v>0.3208333333333333</v>
      </c>
      <c r="O188" s="104">
        <f>IF(ISNUMBER(M188), $B199 * N188, "")</f>
        <v>32083.333333333332</v>
      </c>
      <c r="Q188" s="260"/>
      <c r="R188" s="261"/>
      <c r="S188" s="262"/>
    </row>
    <row r="189" spans="1:19">
      <c r="A189" s="161" t="s">
        <v>231</v>
      </c>
      <c r="B189" s="124">
        <v>270</v>
      </c>
      <c r="C189" s="76">
        <v>-0.14285714290000001</v>
      </c>
      <c r="D189" s="13">
        <v>236</v>
      </c>
      <c r="E189" s="14">
        <f>IF(ISNUMBER(D189), (D189 - $B189) / $B189, "")</f>
        <v>-0.12592592592592591</v>
      </c>
      <c r="F189" s="16">
        <f>IF(ISNUMBER(D189), $B199 * E189, "")</f>
        <v>-12592.592592592591</v>
      </c>
      <c r="G189" s="29">
        <v>198</v>
      </c>
      <c r="H189" s="14">
        <f>IF(ISNUMBER(G189), (G189 - $B189) / $B189, "")</f>
        <v>-0.26666666666666666</v>
      </c>
      <c r="I189" s="100">
        <f>IF(ISNUMBER(G189), $B199 * H189, "")</f>
        <v>-26666.666666666668</v>
      </c>
      <c r="J189" s="13">
        <v>192</v>
      </c>
      <c r="K189" s="14">
        <f>IF(ISNUMBER(J189), (J189 - $B189) / $B189, "")</f>
        <v>-0.28888888888888886</v>
      </c>
      <c r="L189" s="16">
        <f>IF(ISNUMBER(J189), $B199 * K189, "")</f>
        <v>-28888.888888888887</v>
      </c>
      <c r="M189" s="29">
        <v>192</v>
      </c>
      <c r="N189" s="14">
        <f>IF(ISNUMBER(M189), (M189 - $B189) / $B189, "")</f>
        <v>-0.28888888888888886</v>
      </c>
      <c r="O189" s="16">
        <f>IF(ISNUMBER(M189), $B199 * N189, "")</f>
        <v>-28888.888888888887</v>
      </c>
      <c r="Q189" s="263"/>
      <c r="R189" s="264"/>
      <c r="S189" s="265"/>
    </row>
    <row r="190" spans="1:19" ht="17.25" thickBot="1">
      <c r="A190" s="162" t="s">
        <v>233</v>
      </c>
      <c r="B190" s="126">
        <v>15.1</v>
      </c>
      <c r="C190" s="77">
        <v>-0.15642458100000001</v>
      </c>
      <c r="D190" s="15">
        <v>11.9</v>
      </c>
      <c r="E190" s="32">
        <f t="shared" ref="E190:E193" si="102">IF(ISNUMBER(D190), (D190 - $B190) / $B190, "")</f>
        <v>-0.21192052980132445</v>
      </c>
      <c r="F190" s="18">
        <f>IF(ISNUMBER(D190), $B199 * E190, "")</f>
        <v>-21192.052980132445</v>
      </c>
      <c r="G190" s="31">
        <v>11.2</v>
      </c>
      <c r="H190" s="32">
        <f t="shared" ref="H190:H193" si="103">IF(ISNUMBER(G190), (G190 - $B190) / $B190, "")</f>
        <v>-0.25827814569536428</v>
      </c>
      <c r="I190" s="101">
        <f>IF(ISNUMBER(G190), $B199 * H190, "")</f>
        <v>-25827.814569536429</v>
      </c>
      <c r="J190" s="15">
        <v>10.6</v>
      </c>
      <c r="K190" s="32">
        <f t="shared" ref="K190:K193" si="104">IF(ISNUMBER(J190), (J190 - $B190) / $B190, "")</f>
        <v>-0.29801324503311261</v>
      </c>
      <c r="L190" s="18">
        <f>IF(ISNUMBER(J190), $B199 * K190, "")</f>
        <v>-29801.324503311262</v>
      </c>
      <c r="M190" s="31">
        <v>10.6</v>
      </c>
      <c r="N190" s="32">
        <f t="shared" ref="N190:N193" si="105">IF(ISNUMBER(M190), (M190 - $B190) / $B190, "")</f>
        <v>-0.29801324503311261</v>
      </c>
      <c r="O190" s="18">
        <f>IF(ISNUMBER(M190), $B199 * N190, "")</f>
        <v>-29801.324503311262</v>
      </c>
      <c r="Q190" s="266"/>
      <c r="R190" s="267"/>
      <c r="S190" s="268"/>
    </row>
    <row r="191" spans="1:19" ht="17.25" thickBot="1">
      <c r="A191" s="162" t="s">
        <v>246</v>
      </c>
      <c r="B191" s="126">
        <v>53.1</v>
      </c>
      <c r="C191" s="77">
        <v>-0.16246056780000001</v>
      </c>
      <c r="D191" s="15">
        <v>44.8</v>
      </c>
      <c r="E191" s="32">
        <f t="shared" si="102"/>
        <v>-0.15630885122410554</v>
      </c>
      <c r="F191" s="18">
        <f>IF(ISNUMBER(D191), $B199 * E191, "")</f>
        <v>-15630.885122410555</v>
      </c>
      <c r="G191" s="31">
        <v>39.799999999999997</v>
      </c>
      <c r="H191" s="32">
        <f t="shared" si="103"/>
        <v>-0.25047080979284375</v>
      </c>
      <c r="I191" s="101">
        <f>IF(ISNUMBER(G191), $B199 * H191, "")</f>
        <v>-25047.080979284376</v>
      </c>
      <c r="J191" s="15">
        <v>37.5</v>
      </c>
      <c r="K191" s="32">
        <f t="shared" si="104"/>
        <v>-0.29378531073446329</v>
      </c>
      <c r="L191" s="18">
        <f>IF(ISNUMBER(J191), $B199 * K191, "")</f>
        <v>-29378.531073446327</v>
      </c>
      <c r="M191" s="31">
        <v>37.6</v>
      </c>
      <c r="N191" s="32">
        <f t="shared" si="105"/>
        <v>-0.29190207156308851</v>
      </c>
      <c r="O191" s="18">
        <f>IF(ISNUMBER(M191), $B199 * N191, "")</f>
        <v>-29190.20715630885</v>
      </c>
      <c r="Q191" s="259"/>
      <c r="R191" s="259"/>
      <c r="S191" s="259"/>
    </row>
    <row r="192" spans="1:19" ht="17.25" thickBot="1">
      <c r="A192" s="162" t="s">
        <v>248</v>
      </c>
      <c r="B192" s="126">
        <v>85.2</v>
      </c>
      <c r="C192" s="77">
        <v>-0.1647058824</v>
      </c>
      <c r="D192" s="15">
        <v>73.099999999999994</v>
      </c>
      <c r="E192" s="32">
        <f t="shared" si="102"/>
        <v>-0.14201877934272311</v>
      </c>
      <c r="F192" s="18">
        <f>IF(ISNUMBER(D192), $B199 * E192, "")</f>
        <v>-14201.877934272312</v>
      </c>
      <c r="G192" s="31">
        <v>65.599999999999994</v>
      </c>
      <c r="H192" s="32">
        <f t="shared" si="103"/>
        <v>-0.23004694835680761</v>
      </c>
      <c r="I192" s="101">
        <f>IF(ISNUMBER(G192), $B199 * H192, "")</f>
        <v>-23004.694835680762</v>
      </c>
      <c r="J192" s="15">
        <v>62.8</v>
      </c>
      <c r="K192" s="32">
        <f t="shared" si="104"/>
        <v>-0.2629107981220658</v>
      </c>
      <c r="L192" s="18">
        <f>IF(ISNUMBER(J192), $B199 * K192, "")</f>
        <v>-26291.079812206579</v>
      </c>
      <c r="M192" s="31">
        <v>61.8</v>
      </c>
      <c r="N192" s="32">
        <f t="shared" si="105"/>
        <v>-0.27464788732394374</v>
      </c>
      <c r="O192" s="18">
        <f>IF(ISNUMBER(M192), $B199 * N192, "")</f>
        <v>-27464.788732394372</v>
      </c>
      <c r="Q192" s="269"/>
      <c r="R192" s="269"/>
      <c r="S192" s="269"/>
    </row>
    <row r="193" spans="1:19" ht="17.25" thickBot="1">
      <c r="A193" s="163" t="s">
        <v>161</v>
      </c>
      <c r="B193" s="128">
        <v>619</v>
      </c>
      <c r="C193" s="78">
        <v>-0.17024128690000001</v>
      </c>
      <c r="D193" s="20" t="s">
        <v>362</v>
      </c>
      <c r="E193" s="21" t="str">
        <f t="shared" si="102"/>
        <v/>
      </c>
      <c r="F193" s="22" t="str">
        <f>IF(ISNUMBER(D193), $B199 * E193, "")</f>
        <v/>
      </c>
      <c r="G193" s="30" t="s">
        <v>362</v>
      </c>
      <c r="H193" s="21" t="str">
        <f t="shared" si="103"/>
        <v/>
      </c>
      <c r="I193" s="105" t="str">
        <f>IF(ISNUMBER(G193), $B199 * H193, "")</f>
        <v/>
      </c>
      <c r="J193" s="20" t="s">
        <v>362</v>
      </c>
      <c r="K193" s="21" t="str">
        <f t="shared" si="104"/>
        <v/>
      </c>
      <c r="L193" s="22" t="str">
        <f>IF(ISNUMBER(J193), $B199 * K193, "")</f>
        <v/>
      </c>
      <c r="M193" s="30" t="s">
        <v>362</v>
      </c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62" t="s">
        <v>249</v>
      </c>
      <c r="B194" s="129">
        <v>16.399999999999999</v>
      </c>
      <c r="C194" s="80">
        <v>-0.1717171717</v>
      </c>
      <c r="D194" s="106" t="s">
        <v>362</v>
      </c>
      <c r="E194" s="107" t="str">
        <f>IF(ISNUMBER(D194), (D194 - $B194) / $B194, "")</f>
        <v/>
      </c>
      <c r="F194" s="108" t="str">
        <f>IF(ISNUMBER(D194), $B199 * E194, "")</f>
        <v/>
      </c>
      <c r="G194" s="109" t="s">
        <v>362</v>
      </c>
      <c r="H194" s="107" t="str">
        <f>IF(ISNUMBER(G194), (G194 - $B194) / $B194, "")</f>
        <v/>
      </c>
      <c r="I194" s="110" t="str">
        <f>IF(ISNUMBER(G194), $B199 * H194, "")</f>
        <v/>
      </c>
      <c r="J194" s="106" t="s">
        <v>362</v>
      </c>
      <c r="K194" s="107" t="str">
        <f>IF(ISNUMBER(J194), (J194 - $B194) / $B194, "")</f>
        <v/>
      </c>
      <c r="L194" s="108" t="str">
        <f>IF(ISNUMBER(J194), $B199 * K194, "")</f>
        <v/>
      </c>
      <c r="M194" s="109" t="s">
        <v>362</v>
      </c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62" t="s">
        <v>215</v>
      </c>
      <c r="B195" s="126">
        <v>4.55</v>
      </c>
      <c r="C195" s="77">
        <v>-0.19753086419999999</v>
      </c>
      <c r="D195" s="15" t="s">
        <v>362</v>
      </c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 t="s">
        <v>362</v>
      </c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 t="s">
        <v>362</v>
      </c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 t="s">
        <v>362</v>
      </c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62" t="s">
        <v>171</v>
      </c>
      <c r="B196" s="126">
        <v>4.0999999999999996</v>
      </c>
      <c r="C196" s="77">
        <v>-0.19765166340000001</v>
      </c>
      <c r="D196" s="15">
        <v>3.4</v>
      </c>
      <c r="E196" s="32">
        <f t="shared" si="106"/>
        <v>-0.17073170731707313</v>
      </c>
      <c r="F196" s="18">
        <f>IF(ISNUMBER(D196), $B199 * E196, "")</f>
        <v>-17073.170731707312</v>
      </c>
      <c r="G196" s="31">
        <v>3.07</v>
      </c>
      <c r="H196" s="32">
        <f t="shared" si="107"/>
        <v>-0.25121951219512195</v>
      </c>
      <c r="I196" s="101">
        <f>IF(ISNUMBER(G196), $B199 * H196, "")</f>
        <v>-25121.951219512197</v>
      </c>
      <c r="J196" s="15">
        <v>2.95</v>
      </c>
      <c r="K196" s="32">
        <f t="shared" si="108"/>
        <v>-0.2804878048780487</v>
      </c>
      <c r="L196" s="18">
        <f>IF(ISNUMBER(J196), $B199 * K196, "")</f>
        <v>-28048.78048780487</v>
      </c>
      <c r="M196" s="31">
        <v>2.92</v>
      </c>
      <c r="N196" s="32">
        <f t="shared" si="109"/>
        <v>-0.28780487804878047</v>
      </c>
      <c r="O196" s="18">
        <f>IF(ISNUMBER(M196), $B199 * N196, "")</f>
        <v>-28780.487804878048</v>
      </c>
      <c r="Q196" s="259"/>
      <c r="R196" s="259"/>
      <c r="S196" s="259"/>
    </row>
    <row r="197" spans="1:19">
      <c r="A197" s="162" t="s">
        <v>206</v>
      </c>
      <c r="B197" s="126">
        <v>72</v>
      </c>
      <c r="C197" s="77">
        <v>-0.19821826279999999</v>
      </c>
      <c r="D197" s="15" t="s">
        <v>362</v>
      </c>
      <c r="E197" s="32" t="str">
        <f t="shared" si="106"/>
        <v/>
      </c>
      <c r="F197" s="18" t="str">
        <f>IF(ISNUMBER(D197), $B199 * E197, "")</f>
        <v/>
      </c>
      <c r="G197" s="31" t="s">
        <v>362</v>
      </c>
      <c r="H197" s="32" t="str">
        <f t="shared" si="107"/>
        <v/>
      </c>
      <c r="I197" s="101" t="str">
        <f>IF(ISNUMBER(G197), $B199 * H197, "")</f>
        <v/>
      </c>
      <c r="J197" s="15" t="s">
        <v>362</v>
      </c>
      <c r="K197" s="32" t="str">
        <f t="shared" si="108"/>
        <v/>
      </c>
      <c r="L197" s="18" t="str">
        <f>IF(ISNUMBER(J197), $B199 * K197, "")</f>
        <v/>
      </c>
      <c r="M197" s="31" t="s">
        <v>362</v>
      </c>
      <c r="N197" s="32" t="str">
        <f t="shared" si="109"/>
        <v/>
      </c>
      <c r="O197" s="18" t="str">
        <f>IF(ISNUMBER(M197), $B199 * N197, "")</f>
        <v/>
      </c>
      <c r="Q197" s="248"/>
      <c r="R197" s="249"/>
      <c r="S197" s="250"/>
    </row>
    <row r="198" spans="1:19" ht="17.25" thickBot="1">
      <c r="A198" s="130" t="s">
        <v>122</v>
      </c>
      <c r="B198" s="131">
        <v>18.899999999999999</v>
      </c>
      <c r="C198" s="79">
        <v>-0.21900826449999999</v>
      </c>
      <c r="D198" s="24">
        <v>14.6</v>
      </c>
      <c r="E198" s="25">
        <f t="shared" si="106"/>
        <v>-0.22751322751322747</v>
      </c>
      <c r="F198" s="104">
        <f>IF(ISNUMBER(D198), $B199 * E198, "")</f>
        <v>-22751.322751322747</v>
      </c>
      <c r="G198" s="102">
        <v>14.6</v>
      </c>
      <c r="H198" s="25">
        <f t="shared" si="107"/>
        <v>-0.22751322751322747</v>
      </c>
      <c r="I198" s="103">
        <f>IF(ISNUMBER(G198), $B199 * H198, "")</f>
        <v>-22751.322751322747</v>
      </c>
      <c r="J198" s="24">
        <v>13.7</v>
      </c>
      <c r="K198" s="25">
        <f t="shared" si="108"/>
        <v>-0.27513227513227512</v>
      </c>
      <c r="L198" s="104">
        <f>IF(ISNUMBER(J198), $B199 * K198, "")</f>
        <v>-27513.22751322751</v>
      </c>
      <c r="M198" s="102">
        <v>13.6</v>
      </c>
      <c r="N198" s="25">
        <f t="shared" si="109"/>
        <v>-0.28042328042328041</v>
      </c>
      <c r="O198" s="104">
        <f>IF(ISNUMBER(M198), $B199 * N198, "")</f>
        <v>-28042.328042328041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-0.10022708462542956</v>
      </c>
      <c r="F199" s="28">
        <f>SUM(F179:F198)</f>
        <v>-150340.62693814436</v>
      </c>
      <c r="G199" s="26" t="s">
        <v>296</v>
      </c>
      <c r="H199" s="27">
        <f>IF(COUNT(H179:H198), SUM(H179:H198) / COUNT(H179:H198), 0)</f>
        <v>-0.1111362614287751</v>
      </c>
      <c r="I199" s="28">
        <f>SUM(I179:I198)</f>
        <v>-166704.39214316267</v>
      </c>
      <c r="J199" s="26" t="s">
        <v>296</v>
      </c>
      <c r="K199" s="27">
        <f>IF(COUNT(K179:K198), SUM(K179:K198) / COUNT(K179:K198), 0)</f>
        <v>-0.1327519279240113</v>
      </c>
      <c r="L199" s="28">
        <f>SUM(L179:L198)</f>
        <v>-199127.89188601699</v>
      </c>
      <c r="M199" s="26" t="s">
        <v>296</v>
      </c>
      <c r="N199" s="27">
        <f>IF(COUNT(N179:N198), SUM(N179:N198) / COUNT(N179:N198), 0)</f>
        <v>-0.14326087698369308</v>
      </c>
      <c r="O199" s="28">
        <f>SUM(O179:O198)</f>
        <v>-214891.31547553962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90CC8-FE14-41AB-A82A-459CCAD6601C}">
  <sheetPr codeName="Sheet25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44366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-60,963 KRW (-3.05%)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-79,547 KRW (-3.98%)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-21,519 KRW (-1.08%)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72,512 KRW (3.63%)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-21,519 KRW (-1.08%)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32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2021-06-19(토) 오전 00:00</v>
      </c>
      <c r="C15" s="309"/>
      <c r="D15" s="283" t="str">
        <f>TEXT($G$1, "[$-ko-KR]yyyy-mm-dd(ddd) ") &amp; "오후 14:00"</f>
        <v>2021-06-19(토) 오후 14:00</v>
      </c>
      <c r="E15" s="284"/>
      <c r="F15" s="285"/>
      <c r="G15" s="283" t="str">
        <f>TEXT($G$1, "[$-ko-KR]yyyy-mm-dd(ddd) ") &amp; "오후 19:00"</f>
        <v>2021-06-19(토) 오후 19:00</v>
      </c>
      <c r="H15" s="284"/>
      <c r="I15" s="285"/>
      <c r="J15" s="283" t="str">
        <f>TEXT($G$1, "[$-ko-KR]yyyy-mm-dd(ddd) ") &amp; "오후 21:00"</f>
        <v>2021-06-19(토) 오후 21:00</v>
      </c>
      <c r="K15" s="284"/>
      <c r="L15" s="285"/>
      <c r="M15" s="283" t="str">
        <f>TEXT($G$1+1, "[$-ko-KR]yyyy-mm-dd(ddd) ") &amp; "오전 00:00"</f>
        <v>2021-06-20(일)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3" t="s">
        <v>37</v>
      </c>
      <c r="H16" s="234" t="s">
        <v>40</v>
      </c>
      <c r="I16" s="23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199</v>
      </c>
      <c r="B17" s="124">
        <f>IF(NOT(ISBLANK(_xlfn.IFNA(VLOOKUP($A17, $A$40:$O$199, 2, FALSE), ))), _xlfn.IFNA(VLOOKUP($A17, $A$40:$O$199, 2, FALSE), ), "")</f>
        <v>183</v>
      </c>
      <c r="C17" s="76">
        <f>IF(NOT(ISBLANK(_xlfn.IFNA(VLOOKUP($A17, $A$40:$O$199, 3, FALSE), ))), _xlfn.IFNA(VLOOKUP($A17, $A$40:$O$199, 3, FALSE), ), "")</f>
        <v>0.13664596270000001</v>
      </c>
      <c r="D17" s="13">
        <f>IF(NOT(ISBLANK(_xlfn.IFNA(VLOOKUP($A17, $A$40:$O$199, 4, FALSE), ))), _xlfn.IFNA(VLOOKUP($A17, $A$40:$O$199, 4, FALSE), ), "")</f>
        <v>166</v>
      </c>
      <c r="E17" s="14">
        <f>IF(NOT(ISBLANK(_xlfn.IFNA(VLOOKUP($A17, $A$40:$O$199, 5, FALSE), ))), _xlfn.IFNA(VLOOKUP($A17, $A$40:$O$199, 5, FALSE), ), "")</f>
        <v>-9.2896174863387984E-2</v>
      </c>
      <c r="F17" s="16">
        <f>IF(NOT(ISBLANK(_xlfn.IFNA(VLOOKUP($A17, $A$40:$O$199, 6, FALSE), ))), _xlfn.IFNA(VLOOKUP($A17, $A$40:$O$199, 6, FALSE), ), "")</f>
        <v>-9289.6174863387987</v>
      </c>
      <c r="G17" s="29">
        <f>IF(NOT(ISBLANK(_xlfn.IFNA(VLOOKUP($A17, $A$40:$O$199, 7, FALSE), ))), _xlfn.IFNA(VLOOKUP($A17, $A$40:$O$199, 7, FALSE), ), "")</f>
        <v>168</v>
      </c>
      <c r="H17" s="14">
        <f>IF(NOT(ISBLANK(_xlfn.IFNA(VLOOKUP($A17, $A$40:$O$199, 8, FALSE), ))), _xlfn.IFNA(VLOOKUP($A17, $A$40:$O$199, 8, FALSE), ), "")</f>
        <v>-8.1967213114754092E-2</v>
      </c>
      <c r="I17" s="100">
        <f>IF(NOT(ISBLANK(_xlfn.IFNA(VLOOKUP($A17, $A$40:$O$199, 9, FALSE), ))), _xlfn.IFNA(VLOOKUP($A17, $A$40:$O$199, 9, FALSE), ), "")</f>
        <v>-8196.7213114754086</v>
      </c>
      <c r="J17" s="13">
        <f>IF(NOT(ISBLANK(_xlfn.IFNA(VLOOKUP($A17, $A$40:$O$199, 10, FALSE), ))), _xlfn.IFNA(VLOOKUP($A17, $A$40:$O$199, 10, FALSE), ), "")</f>
        <v>171</v>
      </c>
      <c r="K17" s="14">
        <f>IF(NOT(ISBLANK(_xlfn.IFNA(VLOOKUP($A17, $A$40:$O$199, 11, FALSE), ))), _xlfn.IFNA(VLOOKUP($A17, $A$40:$O$199, 11, FALSE), ), "")</f>
        <v>-6.5573770491803282E-2</v>
      </c>
      <c r="L17" s="16">
        <f>IF(NOT(ISBLANK(_xlfn.IFNA(VLOOKUP($A17, $A$40:$O$199, 12, FALSE), ))), _xlfn.IFNA(VLOOKUP($A17, $A$40:$O$199, 12, FALSE), ), "")</f>
        <v>-6557.377049180328</v>
      </c>
      <c r="M17" s="29">
        <f>IF(NOT(ISBLANK(_xlfn.IFNA(VLOOKUP($A17, $A$40:$O$199, 13, FALSE), ))), _xlfn.IFNA(VLOOKUP($A17, $A$40:$O$199, 13, FALSE), ), "")</f>
        <v>170</v>
      </c>
      <c r="N17" s="14">
        <f>IF(NOT(ISBLANK(_xlfn.IFNA(VLOOKUP($A17, $A$40:$O$199, 14, FALSE), ))), _xlfn.IFNA(VLOOKUP($A17, $A$40:$O$199, 14, FALSE), ), "")</f>
        <v>-7.1038251366120214E-2</v>
      </c>
      <c r="O17" s="16">
        <f>IF(NOT(ISBLANK(_xlfn.IFNA(VLOOKUP($A17, $A$40:$O$199, 15, FALSE), ))), _xlfn.IFNA(VLOOKUP($A17, $A$40:$O$199, 15, FALSE), ), "")</f>
        <v>-7103.8251366120212</v>
      </c>
      <c r="Q17" s="269"/>
      <c r="R17" s="269"/>
      <c r="S17" s="269"/>
    </row>
    <row r="18" spans="1:19" ht="17.25" customHeight="1" thickBot="1">
      <c r="A18" s="162" t="s">
        <v>142</v>
      </c>
      <c r="B18" s="126">
        <f t="shared" ref="B18:B36" si="0">IF(NOT(ISBLANK(_xlfn.IFNA(VLOOKUP($A18, $A$40:$O$199, 2, FALSE), ))), _xlfn.IFNA(VLOOKUP($A18, $A$40:$O$199, 2, FALSE), ), "")</f>
        <v>675</v>
      </c>
      <c r="C18" s="77">
        <f t="shared" ref="C18:C36" si="1">IF(NOT(ISBLANK(_xlfn.IFNA(VLOOKUP($A18, $A$40:$O$199, 3, FALSE), ))), _xlfn.IFNA(VLOOKUP($A18, $A$40:$O$199, 3, FALSE), ), "")</f>
        <v>4.8136645999999998E-2</v>
      </c>
      <c r="D18" s="15">
        <f t="shared" ref="D18:D36" si="2">IF(NOT(ISBLANK(_xlfn.IFNA(VLOOKUP($A18, $A$40:$O$199, 4, FALSE), ))), _xlfn.IFNA(VLOOKUP($A18, $A$40:$O$199, 4, FALSE), ), "")</f>
        <v>707</v>
      </c>
      <c r="E18" s="32">
        <f t="shared" ref="E18:E36" si="3">IF(NOT(ISBLANK(_xlfn.IFNA(VLOOKUP($A18, $A$40:$O$199, 5, FALSE), ))), _xlfn.IFNA(VLOOKUP($A18, $A$40:$O$199, 5, FALSE), ), "")</f>
        <v>4.7407407407407405E-2</v>
      </c>
      <c r="F18" s="18">
        <f t="shared" ref="F18:F36" si="4">IF(NOT(ISBLANK(_xlfn.IFNA(VLOOKUP($A18, $A$40:$O$199, 6, FALSE), ))), _xlfn.IFNA(VLOOKUP($A18, $A$40:$O$199, 6, FALSE), ), "")</f>
        <v>4740.7407407407409</v>
      </c>
      <c r="G18" s="31">
        <f t="shared" ref="G18:G36" si="5">IF(NOT(ISBLANK(_xlfn.IFNA(VLOOKUP($A18, $A$40:$O$199, 7, FALSE), ))), _xlfn.IFNA(VLOOKUP($A18, $A$40:$O$199, 7, FALSE), ), "")</f>
        <v>708</v>
      </c>
      <c r="H18" s="32">
        <f t="shared" ref="H18:H36" si="6">IF(NOT(ISBLANK(_xlfn.IFNA(VLOOKUP($A18, $A$40:$O$199, 8, FALSE), ))), _xlfn.IFNA(VLOOKUP($A18, $A$40:$O$199, 8, FALSE), ), "")</f>
        <v>4.8888888888888891E-2</v>
      </c>
      <c r="I18" s="101">
        <f t="shared" ref="I18:I36" si="7">IF(NOT(ISBLANK(_xlfn.IFNA(VLOOKUP($A18, $A$40:$O$199, 9, FALSE), ))), _xlfn.IFNA(VLOOKUP($A18, $A$40:$O$199, 9, FALSE), ), "")</f>
        <v>4888.8888888888896</v>
      </c>
      <c r="J18" s="15">
        <f t="shared" ref="J18:J36" si="8">IF(NOT(ISBLANK(_xlfn.IFNA(VLOOKUP($A18, $A$40:$O$199, 10, FALSE), ))), _xlfn.IFNA(VLOOKUP($A18, $A$40:$O$199, 10, FALSE), ), "")</f>
        <v>714</v>
      </c>
      <c r="K18" s="32">
        <f t="shared" ref="K18:K36" si="9">IF(NOT(ISBLANK(_xlfn.IFNA(VLOOKUP($A18, $A$40:$O$199, 11, FALSE), ))), _xlfn.IFNA(VLOOKUP($A18, $A$40:$O$199, 11, FALSE), ), "")</f>
        <v>5.7777777777777775E-2</v>
      </c>
      <c r="L18" s="18">
        <f t="shared" ref="L18:L36" si="10">IF(NOT(ISBLANK(_xlfn.IFNA(VLOOKUP($A18, $A$40:$O$199, 12, FALSE), ))), _xlfn.IFNA(VLOOKUP($A18, $A$40:$O$199, 12, FALSE), ), "")</f>
        <v>5777.7777777777774</v>
      </c>
      <c r="M18" s="31">
        <f t="shared" ref="M18:M36" si="11">IF(NOT(ISBLANK(_xlfn.IFNA(VLOOKUP($A18, $A$40:$O$199, 13, FALSE), ))), _xlfn.IFNA(VLOOKUP($A18, $A$40:$O$199, 13, FALSE), ), "")</f>
        <v>713</v>
      </c>
      <c r="N18" s="32">
        <f t="shared" ref="N18:N36" si="12">IF(NOT(ISBLANK(_xlfn.IFNA(VLOOKUP($A18, $A$40:$O$199, 14, FALSE), ))), _xlfn.IFNA(VLOOKUP($A18, $A$40:$O$199, 14, FALSE), ), "")</f>
        <v>5.6296296296296296E-2</v>
      </c>
      <c r="O18" s="18">
        <f t="shared" ref="O18:O36" si="13">IF(NOT(ISBLANK(_xlfn.IFNA(VLOOKUP($A18, $A$40:$O$199, 15, FALSE), ))), _xlfn.IFNA(VLOOKUP($A18, $A$40:$O$199, 15, FALSE), ), "")</f>
        <v>5629.6296296296296</v>
      </c>
      <c r="Q18" s="269"/>
      <c r="R18" s="269"/>
      <c r="S18" s="269"/>
    </row>
    <row r="19" spans="1:19" ht="17.25" customHeight="1" thickBot="1">
      <c r="A19" s="162" t="s">
        <v>214</v>
      </c>
      <c r="B19" s="126">
        <f t="shared" si="0"/>
        <v>235</v>
      </c>
      <c r="C19" s="77">
        <f t="shared" si="1"/>
        <v>0</v>
      </c>
      <c r="D19" s="15">
        <f t="shared" si="2"/>
        <v>223</v>
      </c>
      <c r="E19" s="32">
        <f t="shared" si="3"/>
        <v>-5.106382978723404E-2</v>
      </c>
      <c r="F19" s="18">
        <f t="shared" si="4"/>
        <v>-5106.3829787234035</v>
      </c>
      <c r="G19" s="31">
        <f t="shared" si="5"/>
        <v>223</v>
      </c>
      <c r="H19" s="32">
        <f t="shared" si="6"/>
        <v>-5.106382978723404E-2</v>
      </c>
      <c r="I19" s="101">
        <f t="shared" si="7"/>
        <v>-5106.3829787234035</v>
      </c>
      <c r="J19" s="15">
        <f t="shared" si="8"/>
        <v>226</v>
      </c>
      <c r="K19" s="32">
        <f t="shared" si="9"/>
        <v>-3.8297872340425532E-2</v>
      </c>
      <c r="L19" s="18">
        <f t="shared" si="10"/>
        <v>-3829.7872340425533</v>
      </c>
      <c r="M19" s="31">
        <f t="shared" si="11"/>
        <v>226</v>
      </c>
      <c r="N19" s="32">
        <f t="shared" si="12"/>
        <v>-3.8297872340425532E-2</v>
      </c>
      <c r="O19" s="18">
        <f t="shared" si="13"/>
        <v>-3829.7872340425533</v>
      </c>
      <c r="Q19" s="259"/>
      <c r="R19" s="259"/>
      <c r="S19" s="259"/>
    </row>
    <row r="20" spans="1:19" ht="17.25" customHeight="1" thickBot="1">
      <c r="A20" s="162" t="s">
        <v>54</v>
      </c>
      <c r="B20" s="126">
        <f t="shared" si="0"/>
        <v>241</v>
      </c>
      <c r="C20" s="77">
        <f t="shared" si="1"/>
        <v>-1.2295082000000001E-2</v>
      </c>
      <c r="D20" s="15">
        <f t="shared" si="2"/>
        <v>238</v>
      </c>
      <c r="E20" s="32">
        <f t="shared" si="3"/>
        <v>-1.2448132780082987E-2</v>
      </c>
      <c r="F20" s="18">
        <f t="shared" si="4"/>
        <v>-1244.8132780082988</v>
      </c>
      <c r="G20" s="31">
        <f t="shared" si="5"/>
        <v>237</v>
      </c>
      <c r="H20" s="32">
        <f t="shared" si="6"/>
        <v>-1.6597510373443983E-2</v>
      </c>
      <c r="I20" s="101">
        <f t="shared" si="7"/>
        <v>-1659.7510373443984</v>
      </c>
      <c r="J20" s="15">
        <f t="shared" si="8"/>
        <v>238</v>
      </c>
      <c r="K20" s="32">
        <f t="shared" si="9"/>
        <v>-1.2448132780082987E-2</v>
      </c>
      <c r="L20" s="18">
        <f t="shared" si="10"/>
        <v>-1244.8132780082988</v>
      </c>
      <c r="M20" s="31">
        <f t="shared" si="11"/>
        <v>235</v>
      </c>
      <c r="N20" s="32">
        <f t="shared" si="12"/>
        <v>-2.4896265560165973E-2</v>
      </c>
      <c r="O20" s="18">
        <f t="shared" si="13"/>
        <v>-2489.6265560165975</v>
      </c>
      <c r="Q20" s="259"/>
      <c r="R20" s="259"/>
      <c r="S20" s="259"/>
    </row>
    <row r="21" spans="1:19" ht="17.25" customHeight="1" thickBot="1">
      <c r="A21" s="163" t="s">
        <v>92</v>
      </c>
      <c r="B21" s="128">
        <f t="shared" si="0"/>
        <v>952</v>
      </c>
      <c r="C21" s="78">
        <f t="shared" si="1"/>
        <v>-3.8383838400000002E-2</v>
      </c>
      <c r="D21" s="20">
        <f t="shared" si="2"/>
        <v>931</v>
      </c>
      <c r="E21" s="21">
        <f t="shared" si="3"/>
        <v>-2.2058823529411766E-2</v>
      </c>
      <c r="F21" s="22">
        <f t="shared" si="4"/>
        <v>-2205.8823529411766</v>
      </c>
      <c r="G21" s="30">
        <f t="shared" si="5"/>
        <v>929</v>
      </c>
      <c r="H21" s="21">
        <f t="shared" si="6"/>
        <v>-2.4159663865546219E-2</v>
      </c>
      <c r="I21" s="105">
        <f t="shared" si="7"/>
        <v>-2415.9663865546217</v>
      </c>
      <c r="J21" s="20">
        <f t="shared" si="8"/>
        <v>937</v>
      </c>
      <c r="K21" s="21">
        <f t="shared" si="9"/>
        <v>-1.5756302521008403E-2</v>
      </c>
      <c r="L21" s="22">
        <f t="shared" si="10"/>
        <v>-1575.6302521008404</v>
      </c>
      <c r="M21" s="30">
        <f t="shared" si="11"/>
        <v>935</v>
      </c>
      <c r="N21" s="21">
        <f t="shared" si="12"/>
        <v>-1.7857142857142856E-2</v>
      </c>
      <c r="O21" s="22">
        <f t="shared" si="13"/>
        <v>-1785.7142857142856</v>
      </c>
      <c r="Q21" s="259"/>
      <c r="R21" s="259"/>
      <c r="S21" s="259"/>
    </row>
    <row r="22" spans="1:19" ht="17.25" customHeight="1" thickBot="1">
      <c r="A22" s="162" t="s">
        <v>291</v>
      </c>
      <c r="B22" s="129">
        <f t="shared" si="0"/>
        <v>343</v>
      </c>
      <c r="C22" s="80">
        <f t="shared" si="1"/>
        <v>-4.7222222199999997E-2</v>
      </c>
      <c r="D22" s="106">
        <f t="shared" si="2"/>
        <v>343</v>
      </c>
      <c r="E22" s="107">
        <f t="shared" si="3"/>
        <v>0</v>
      </c>
      <c r="F22" s="108">
        <f t="shared" si="4"/>
        <v>0</v>
      </c>
      <c r="G22" s="109">
        <f t="shared" si="5"/>
        <v>342</v>
      </c>
      <c r="H22" s="107">
        <f t="shared" si="6"/>
        <v>-2.9154518950437317E-3</v>
      </c>
      <c r="I22" s="110">
        <f t="shared" si="7"/>
        <v>-291.54518950437318</v>
      </c>
      <c r="J22" s="106">
        <f t="shared" si="8"/>
        <v>346</v>
      </c>
      <c r="K22" s="107">
        <f t="shared" si="9"/>
        <v>8.7463556851311956E-3</v>
      </c>
      <c r="L22" s="108">
        <f t="shared" si="10"/>
        <v>874.63556851311955</v>
      </c>
      <c r="M22" s="109">
        <f t="shared" si="11"/>
        <v>345</v>
      </c>
      <c r="N22" s="107">
        <f t="shared" si="12"/>
        <v>5.8309037900874635E-3</v>
      </c>
      <c r="O22" s="108">
        <f t="shared" si="13"/>
        <v>583.09037900874637</v>
      </c>
      <c r="Q22" s="259"/>
      <c r="R22" s="259"/>
      <c r="S22" s="259"/>
    </row>
    <row r="23" spans="1:19" ht="17.25" customHeight="1" thickBot="1">
      <c r="A23" s="162" t="s">
        <v>132</v>
      </c>
      <c r="B23" s="126">
        <f t="shared" si="0"/>
        <v>120</v>
      </c>
      <c r="C23" s="77">
        <f t="shared" si="1"/>
        <v>-4.7619047599999999E-2</v>
      </c>
      <c r="D23" s="15">
        <f t="shared" si="2"/>
        <v>117</v>
      </c>
      <c r="E23" s="32">
        <f t="shared" si="3"/>
        <v>-2.5000000000000001E-2</v>
      </c>
      <c r="F23" s="18">
        <f t="shared" si="4"/>
        <v>-2500</v>
      </c>
      <c r="G23" s="31">
        <f t="shared" si="5"/>
        <v>117</v>
      </c>
      <c r="H23" s="32">
        <f t="shared" si="6"/>
        <v>-2.5000000000000001E-2</v>
      </c>
      <c r="I23" s="101">
        <f t="shared" si="7"/>
        <v>-2500</v>
      </c>
      <c r="J23" s="15">
        <f t="shared" si="8"/>
        <v>119</v>
      </c>
      <c r="K23" s="32">
        <f t="shared" si="9"/>
        <v>-8.3333333333333332E-3</v>
      </c>
      <c r="L23" s="18">
        <f t="shared" si="10"/>
        <v>-833.33333333333337</v>
      </c>
      <c r="M23" s="31">
        <f t="shared" si="11"/>
        <v>119</v>
      </c>
      <c r="N23" s="32">
        <f t="shared" si="12"/>
        <v>-8.3333333333333332E-3</v>
      </c>
      <c r="O23" s="18">
        <f t="shared" si="13"/>
        <v>-833.33333333333337</v>
      </c>
      <c r="Q23" s="259"/>
      <c r="R23" s="259"/>
      <c r="S23" s="259"/>
    </row>
    <row r="24" spans="1:19" ht="17.25" customHeight="1" thickBot="1">
      <c r="A24" s="162" t="s">
        <v>279</v>
      </c>
      <c r="B24" s="126">
        <f t="shared" si="0"/>
        <v>185</v>
      </c>
      <c r="C24" s="77">
        <f t="shared" si="1"/>
        <v>-5.1282051299999999E-2</v>
      </c>
      <c r="D24" s="15">
        <f t="shared" si="2"/>
        <v>181</v>
      </c>
      <c r="E24" s="32">
        <f t="shared" si="3"/>
        <v>-2.1621621621621623E-2</v>
      </c>
      <c r="F24" s="18">
        <f t="shared" si="4"/>
        <v>-2162.1621621621621</v>
      </c>
      <c r="G24" s="31">
        <f t="shared" si="5"/>
        <v>182</v>
      </c>
      <c r="H24" s="32">
        <f t="shared" si="6"/>
        <v>-1.6216216216216217E-2</v>
      </c>
      <c r="I24" s="101">
        <f t="shared" si="7"/>
        <v>-1621.6216216216217</v>
      </c>
      <c r="J24" s="15">
        <f t="shared" si="8"/>
        <v>183</v>
      </c>
      <c r="K24" s="32">
        <f t="shared" si="9"/>
        <v>-1.0810810810810811E-2</v>
      </c>
      <c r="L24" s="18">
        <f t="shared" si="10"/>
        <v>-1081.081081081081</v>
      </c>
      <c r="M24" s="31">
        <f t="shared" si="11"/>
        <v>184</v>
      </c>
      <c r="N24" s="32">
        <f t="shared" si="12"/>
        <v>-5.4054054054054057E-3</v>
      </c>
      <c r="O24" s="18">
        <f t="shared" si="13"/>
        <v>-540.54054054054052</v>
      </c>
      <c r="Q24" s="259"/>
      <c r="R24" s="259"/>
      <c r="S24" s="259"/>
    </row>
    <row r="25" spans="1:19" ht="17.25" customHeight="1" thickBot="1">
      <c r="A25" s="162" t="s">
        <v>120</v>
      </c>
      <c r="B25" s="126">
        <f t="shared" si="0"/>
        <v>128</v>
      </c>
      <c r="C25" s="77">
        <f t="shared" si="1"/>
        <v>-5.1851851900000002E-2</v>
      </c>
      <c r="D25" s="15">
        <f t="shared" si="2"/>
        <v>123</v>
      </c>
      <c r="E25" s="32">
        <f t="shared" si="3"/>
        <v>-3.90625E-2</v>
      </c>
      <c r="F25" s="18">
        <f t="shared" si="4"/>
        <v>-3906.25</v>
      </c>
      <c r="G25" s="31">
        <f t="shared" si="5"/>
        <v>126</v>
      </c>
      <c r="H25" s="32">
        <f t="shared" si="6"/>
        <v>-1.5625E-2</v>
      </c>
      <c r="I25" s="101">
        <f t="shared" si="7"/>
        <v>-1562.5</v>
      </c>
      <c r="J25" s="15">
        <f t="shared" si="8"/>
        <v>128</v>
      </c>
      <c r="K25" s="32">
        <f t="shared" si="9"/>
        <v>0</v>
      </c>
      <c r="L25" s="18">
        <f t="shared" si="10"/>
        <v>0</v>
      </c>
      <c r="M25" s="31">
        <f t="shared" si="11"/>
        <v>130</v>
      </c>
      <c r="N25" s="32">
        <f t="shared" si="12"/>
        <v>1.5625E-2</v>
      </c>
      <c r="O25" s="18">
        <f t="shared" si="13"/>
        <v>1562.5</v>
      </c>
      <c r="Q25" s="33"/>
      <c r="R25" s="33"/>
    </row>
    <row r="26" spans="1:19" ht="17.25" customHeight="1" thickBot="1">
      <c r="A26" s="130" t="s">
        <v>253</v>
      </c>
      <c r="B26" s="131">
        <f t="shared" si="0"/>
        <v>374</v>
      </c>
      <c r="C26" s="79">
        <f t="shared" si="1"/>
        <v>-5.3164557000000001E-2</v>
      </c>
      <c r="D26" s="24">
        <f t="shared" si="2"/>
        <v>354</v>
      </c>
      <c r="E26" s="25">
        <f t="shared" si="3"/>
        <v>-5.3475935828877004E-2</v>
      </c>
      <c r="F26" s="104">
        <f t="shared" si="4"/>
        <v>-5347.5935828877</v>
      </c>
      <c r="G26" s="102">
        <f t="shared" si="5"/>
        <v>354</v>
      </c>
      <c r="H26" s="25">
        <f t="shared" si="6"/>
        <v>-5.3475935828877004E-2</v>
      </c>
      <c r="I26" s="103">
        <f t="shared" si="7"/>
        <v>-5347.5935828877</v>
      </c>
      <c r="J26" s="24">
        <f t="shared" si="8"/>
        <v>354</v>
      </c>
      <c r="K26" s="25">
        <f t="shared" si="9"/>
        <v>-5.3475935828877004E-2</v>
      </c>
      <c r="L26" s="104">
        <f t="shared" si="10"/>
        <v>-5347.5935828877</v>
      </c>
      <c r="M26" s="102">
        <f t="shared" si="11"/>
        <v>359</v>
      </c>
      <c r="N26" s="25">
        <f t="shared" si="12"/>
        <v>-4.0106951871657755E-2</v>
      </c>
      <c r="O26" s="104">
        <f t="shared" si="13"/>
        <v>-4010.6951871657757</v>
      </c>
      <c r="Q26" s="260"/>
      <c r="R26" s="261"/>
      <c r="S26" s="262"/>
    </row>
    <row r="27" spans="1:19" ht="17.25" customHeight="1">
      <c r="A27" s="161" t="s">
        <v>51</v>
      </c>
      <c r="B27" s="124">
        <f t="shared" si="0"/>
        <v>354</v>
      </c>
      <c r="C27" s="76">
        <f t="shared" si="1"/>
        <v>-5.3475935799999999E-2</v>
      </c>
      <c r="D27" s="13">
        <f t="shared" si="2"/>
        <v>349</v>
      </c>
      <c r="E27" s="14">
        <f t="shared" si="3"/>
        <v>-1.4124293785310734E-2</v>
      </c>
      <c r="F27" s="16">
        <f t="shared" si="4"/>
        <v>-1412.4293785310736</v>
      </c>
      <c r="G27" s="29">
        <f t="shared" si="5"/>
        <v>352</v>
      </c>
      <c r="H27" s="14">
        <f t="shared" si="6"/>
        <v>-5.6497175141242938E-3</v>
      </c>
      <c r="I27" s="100">
        <f t="shared" si="7"/>
        <v>-564.9717514124294</v>
      </c>
      <c r="J27" s="13">
        <f t="shared" si="8"/>
        <v>357</v>
      </c>
      <c r="K27" s="14">
        <f t="shared" si="9"/>
        <v>8.4745762711864406E-3</v>
      </c>
      <c r="L27" s="16">
        <f t="shared" si="10"/>
        <v>847.45762711864404</v>
      </c>
      <c r="M27" s="29">
        <f t="shared" si="11"/>
        <v>354</v>
      </c>
      <c r="N27" s="14">
        <f t="shared" si="12"/>
        <v>0</v>
      </c>
      <c r="O27" s="16">
        <f t="shared" si="13"/>
        <v>0</v>
      </c>
      <c r="Q27" s="263"/>
      <c r="R27" s="264"/>
      <c r="S27" s="265"/>
    </row>
    <row r="28" spans="1:19" ht="17.25" customHeight="1" thickBot="1">
      <c r="A28" s="162" t="s">
        <v>116</v>
      </c>
      <c r="B28" s="126">
        <f t="shared" si="0"/>
        <v>302</v>
      </c>
      <c r="C28" s="77">
        <f t="shared" si="1"/>
        <v>-5.6250000000000001E-2</v>
      </c>
      <c r="D28" s="15">
        <f t="shared" si="2"/>
        <v>294</v>
      </c>
      <c r="E28" s="32">
        <f t="shared" si="3"/>
        <v>-2.6490066225165563E-2</v>
      </c>
      <c r="F28" s="18">
        <f t="shared" si="4"/>
        <v>-2649.0066225165565</v>
      </c>
      <c r="G28" s="31">
        <f t="shared" si="5"/>
        <v>296</v>
      </c>
      <c r="H28" s="32">
        <f t="shared" si="6"/>
        <v>-1.9867549668874173E-2</v>
      </c>
      <c r="I28" s="101">
        <f t="shared" si="7"/>
        <v>-1986.7549668874174</v>
      </c>
      <c r="J28" s="15">
        <f t="shared" si="8"/>
        <v>297</v>
      </c>
      <c r="K28" s="32">
        <f t="shared" si="9"/>
        <v>-1.6556291390728478E-2</v>
      </c>
      <c r="L28" s="18">
        <f t="shared" si="10"/>
        <v>-1655.6291390728479</v>
      </c>
      <c r="M28" s="31">
        <f t="shared" si="11"/>
        <v>296</v>
      </c>
      <c r="N28" s="32">
        <f t="shared" si="12"/>
        <v>-1.9867549668874173E-2</v>
      </c>
      <c r="O28" s="18">
        <f t="shared" si="13"/>
        <v>-1986.7549668874174</v>
      </c>
      <c r="Q28" s="266"/>
      <c r="R28" s="267"/>
      <c r="S28" s="268"/>
    </row>
    <row r="29" spans="1:19" ht="17.25" customHeight="1" thickBot="1">
      <c r="A29" s="162" t="s">
        <v>165</v>
      </c>
      <c r="B29" s="126">
        <f t="shared" si="0"/>
        <v>995</v>
      </c>
      <c r="C29" s="77">
        <f t="shared" si="1"/>
        <v>-5.6872037899999998E-2</v>
      </c>
      <c r="D29" s="15">
        <f t="shared" si="2"/>
        <v>963</v>
      </c>
      <c r="E29" s="32">
        <f t="shared" si="3"/>
        <v>-3.2160804020100506E-2</v>
      </c>
      <c r="F29" s="18">
        <f t="shared" si="4"/>
        <v>-3216.0804020100504</v>
      </c>
      <c r="G29" s="31">
        <f t="shared" si="5"/>
        <v>986</v>
      </c>
      <c r="H29" s="32">
        <f t="shared" si="6"/>
        <v>-9.0452261306532659E-3</v>
      </c>
      <c r="I29" s="101">
        <f t="shared" si="7"/>
        <v>-904.5226130653266</v>
      </c>
      <c r="J29" s="15">
        <f t="shared" si="8"/>
        <v>982</v>
      </c>
      <c r="K29" s="32">
        <f t="shared" si="9"/>
        <v>-1.3065326633165829E-2</v>
      </c>
      <c r="L29" s="18">
        <f t="shared" si="10"/>
        <v>-1306.532663316583</v>
      </c>
      <c r="M29" s="31">
        <f t="shared" si="11"/>
        <v>970</v>
      </c>
      <c r="N29" s="32">
        <f t="shared" si="12"/>
        <v>-2.5125628140703519E-2</v>
      </c>
      <c r="O29" s="18">
        <f t="shared" si="13"/>
        <v>-2512.562814070352</v>
      </c>
      <c r="Q29" s="259"/>
      <c r="R29" s="259"/>
      <c r="S29" s="259"/>
    </row>
    <row r="30" spans="1:19" ht="17.25" customHeight="1" thickBot="1">
      <c r="A30" s="162" t="s">
        <v>57</v>
      </c>
      <c r="B30" s="126">
        <f t="shared" si="0"/>
        <v>181</v>
      </c>
      <c r="C30" s="77">
        <f t="shared" si="1"/>
        <v>-5.72916667E-2</v>
      </c>
      <c r="D30" s="15">
        <f t="shared" si="2"/>
        <v>175</v>
      </c>
      <c r="E30" s="32">
        <f t="shared" si="3"/>
        <v>-3.3149171270718231E-2</v>
      </c>
      <c r="F30" s="18">
        <f t="shared" si="4"/>
        <v>-3314.917127071823</v>
      </c>
      <c r="G30" s="31">
        <f t="shared" si="5"/>
        <v>177</v>
      </c>
      <c r="H30" s="32">
        <f t="shared" si="6"/>
        <v>-2.2099447513812154E-2</v>
      </c>
      <c r="I30" s="101">
        <f t="shared" si="7"/>
        <v>-2209.9447513812152</v>
      </c>
      <c r="J30" s="15">
        <f t="shared" si="8"/>
        <v>178</v>
      </c>
      <c r="K30" s="32">
        <f t="shared" si="9"/>
        <v>-1.6574585635359115E-2</v>
      </c>
      <c r="L30" s="18">
        <f t="shared" si="10"/>
        <v>-1657.4585635359115</v>
      </c>
      <c r="M30" s="31">
        <f t="shared" si="11"/>
        <v>177</v>
      </c>
      <c r="N30" s="32">
        <f t="shared" si="12"/>
        <v>-2.2099447513812154E-2</v>
      </c>
      <c r="O30" s="18">
        <f t="shared" si="13"/>
        <v>-2209.9447513812152</v>
      </c>
      <c r="Q30" s="269"/>
      <c r="R30" s="269"/>
      <c r="S30" s="269"/>
    </row>
    <row r="31" spans="1:19" ht="17.25" customHeight="1" thickBot="1">
      <c r="A31" s="163" t="s">
        <v>265</v>
      </c>
      <c r="B31" s="128">
        <f t="shared" si="0"/>
        <v>308</v>
      </c>
      <c r="C31" s="78">
        <f t="shared" si="1"/>
        <v>-5.8103975500000002E-2</v>
      </c>
      <c r="D31" s="20">
        <f t="shared" si="2"/>
        <v>305</v>
      </c>
      <c r="E31" s="21">
        <f t="shared" si="3"/>
        <v>-9.74025974025974E-3</v>
      </c>
      <c r="F31" s="22">
        <f t="shared" si="4"/>
        <v>-974.02597402597405</v>
      </c>
      <c r="G31" s="30">
        <f t="shared" si="5"/>
        <v>309</v>
      </c>
      <c r="H31" s="21">
        <f t="shared" si="6"/>
        <v>3.246753246753247E-3</v>
      </c>
      <c r="I31" s="105">
        <f t="shared" si="7"/>
        <v>324.6753246753247</v>
      </c>
      <c r="J31" s="20">
        <f t="shared" si="8"/>
        <v>312</v>
      </c>
      <c r="K31" s="21">
        <f t="shared" si="9"/>
        <v>1.2987012987012988E-2</v>
      </c>
      <c r="L31" s="22">
        <f t="shared" si="10"/>
        <v>1298.7012987012988</v>
      </c>
      <c r="M31" s="30">
        <f t="shared" si="11"/>
        <v>310</v>
      </c>
      <c r="N31" s="21">
        <f t="shared" si="12"/>
        <v>6.4935064935064939E-3</v>
      </c>
      <c r="O31" s="22">
        <f t="shared" si="13"/>
        <v>649.35064935064941</v>
      </c>
      <c r="Q31" s="269"/>
      <c r="R31" s="269"/>
      <c r="S31" s="269"/>
    </row>
    <row r="32" spans="1:19" ht="17.25" customHeight="1" thickBot="1">
      <c r="A32" s="162" t="s">
        <v>106</v>
      </c>
      <c r="B32" s="129">
        <f t="shared" si="0"/>
        <v>973</v>
      </c>
      <c r="C32" s="80">
        <f t="shared" si="1"/>
        <v>-5.99033816E-2</v>
      </c>
      <c r="D32" s="106">
        <f t="shared" si="2"/>
        <v>950</v>
      </c>
      <c r="E32" s="107">
        <f t="shared" si="3"/>
        <v>-2.3638232271325797E-2</v>
      </c>
      <c r="F32" s="108">
        <f t="shared" si="4"/>
        <v>-2363.8232271325796</v>
      </c>
      <c r="G32" s="109">
        <f t="shared" si="5"/>
        <v>953</v>
      </c>
      <c r="H32" s="107">
        <f t="shared" si="6"/>
        <v>-2.0554984583761562E-2</v>
      </c>
      <c r="I32" s="110">
        <f t="shared" si="7"/>
        <v>-2055.4984583761561</v>
      </c>
      <c r="J32" s="106">
        <f t="shared" si="8"/>
        <v>970</v>
      </c>
      <c r="K32" s="107">
        <f t="shared" si="9"/>
        <v>-3.0832476875642342E-3</v>
      </c>
      <c r="L32" s="108">
        <f t="shared" si="10"/>
        <v>-308.3247687564234</v>
      </c>
      <c r="M32" s="109">
        <f t="shared" si="11"/>
        <v>967</v>
      </c>
      <c r="N32" s="107">
        <f t="shared" si="12"/>
        <v>-6.1664953751284684E-3</v>
      </c>
      <c r="O32" s="108">
        <f t="shared" si="13"/>
        <v>-616.64953751284679</v>
      </c>
      <c r="Q32" s="259"/>
      <c r="R32" s="259"/>
      <c r="S32" s="259"/>
    </row>
    <row r="33" spans="1:19" ht="17.25" customHeight="1" thickBot="1">
      <c r="A33" s="162" t="s">
        <v>169</v>
      </c>
      <c r="B33" s="126">
        <f t="shared" si="0"/>
        <v>232</v>
      </c>
      <c r="C33" s="77">
        <f t="shared" si="1"/>
        <v>-6.0728744899999999E-2</v>
      </c>
      <c r="D33" s="15">
        <f t="shared" si="2"/>
        <v>223</v>
      </c>
      <c r="E33" s="32">
        <f t="shared" si="3"/>
        <v>-3.8793103448275863E-2</v>
      </c>
      <c r="F33" s="18">
        <f t="shared" si="4"/>
        <v>-3879.3103448275865</v>
      </c>
      <c r="G33" s="31">
        <f t="shared" si="5"/>
        <v>225</v>
      </c>
      <c r="H33" s="32">
        <f t="shared" si="6"/>
        <v>-3.017241379310345E-2</v>
      </c>
      <c r="I33" s="101">
        <f t="shared" si="7"/>
        <v>-3017.2413793103451</v>
      </c>
      <c r="J33" s="15">
        <f t="shared" si="8"/>
        <v>225</v>
      </c>
      <c r="K33" s="32">
        <f t="shared" si="9"/>
        <v>-3.017241379310345E-2</v>
      </c>
      <c r="L33" s="18">
        <f t="shared" si="10"/>
        <v>-3017.2413793103451</v>
      </c>
      <c r="M33" s="31">
        <f t="shared" si="11"/>
        <v>227</v>
      </c>
      <c r="N33" s="32">
        <f t="shared" si="12"/>
        <v>-2.1551724137931036E-2</v>
      </c>
      <c r="O33" s="18">
        <f t="shared" si="13"/>
        <v>-2155.1724137931037</v>
      </c>
      <c r="Q33" s="259"/>
      <c r="R33" s="259"/>
      <c r="S33" s="259"/>
    </row>
    <row r="34" spans="1:19" ht="17.25" customHeight="1" thickBot="1">
      <c r="A34" s="162" t="s">
        <v>61</v>
      </c>
      <c r="B34" s="126">
        <f t="shared" si="0"/>
        <v>763</v>
      </c>
      <c r="C34" s="77">
        <f t="shared" si="1"/>
        <v>-6.1500615000000002E-2</v>
      </c>
      <c r="D34" s="15">
        <f t="shared" si="2"/>
        <v>751</v>
      </c>
      <c r="E34" s="32">
        <f t="shared" si="3"/>
        <v>-1.5727391874180863E-2</v>
      </c>
      <c r="F34" s="18">
        <f t="shared" si="4"/>
        <v>-1572.7391874180864</v>
      </c>
      <c r="G34" s="31">
        <f t="shared" si="5"/>
        <v>756</v>
      </c>
      <c r="H34" s="32">
        <f t="shared" si="6"/>
        <v>-9.1743119266055051E-3</v>
      </c>
      <c r="I34" s="101">
        <f t="shared" si="7"/>
        <v>-917.43119266055055</v>
      </c>
      <c r="J34" s="15">
        <f t="shared" si="8"/>
        <v>765</v>
      </c>
      <c r="K34" s="32">
        <f t="shared" si="9"/>
        <v>2.6212319790301442E-3</v>
      </c>
      <c r="L34" s="18">
        <f t="shared" si="10"/>
        <v>262.12319790301444</v>
      </c>
      <c r="M34" s="31">
        <f t="shared" si="11"/>
        <v>764</v>
      </c>
      <c r="N34" s="32">
        <f t="shared" si="12"/>
        <v>1.3106159895150721E-3</v>
      </c>
      <c r="O34" s="18">
        <f t="shared" si="13"/>
        <v>131.06159895150722</v>
      </c>
      <c r="Q34" s="259"/>
      <c r="R34" s="259"/>
      <c r="S34" s="259"/>
    </row>
    <row r="35" spans="1:19" ht="17.25" customHeight="1">
      <c r="A35" s="162" t="s">
        <v>136</v>
      </c>
      <c r="B35" s="126">
        <f t="shared" si="0"/>
        <v>122</v>
      </c>
      <c r="C35" s="77">
        <f t="shared" si="1"/>
        <v>-6.1538461500000002E-2</v>
      </c>
      <c r="D35" s="15">
        <f t="shared" si="2"/>
        <v>119</v>
      </c>
      <c r="E35" s="32">
        <f t="shared" si="3"/>
        <v>-2.4590163934426229E-2</v>
      </c>
      <c r="F35" s="18">
        <f t="shared" si="4"/>
        <v>-2459.0163934426228</v>
      </c>
      <c r="G35" s="31">
        <f t="shared" si="5"/>
        <v>120</v>
      </c>
      <c r="H35" s="32">
        <f t="shared" si="6"/>
        <v>-1.6393442622950821E-2</v>
      </c>
      <c r="I35" s="101">
        <f t="shared" si="7"/>
        <v>-1639.344262295082</v>
      </c>
      <c r="J35" s="15">
        <f t="shared" si="8"/>
        <v>122</v>
      </c>
      <c r="K35" s="32">
        <f t="shared" si="9"/>
        <v>0</v>
      </c>
      <c r="L35" s="18">
        <f t="shared" si="10"/>
        <v>0</v>
      </c>
      <c r="M35" s="31">
        <f t="shared" si="11"/>
        <v>122</v>
      </c>
      <c r="N35" s="32">
        <f t="shared" si="12"/>
        <v>0</v>
      </c>
      <c r="O35" s="18">
        <f t="shared" si="13"/>
        <v>0</v>
      </c>
      <c r="Q35" s="248"/>
      <c r="R35" s="249"/>
      <c r="S35" s="250"/>
    </row>
    <row r="36" spans="1:19" ht="17.25" customHeight="1" thickBot="1">
      <c r="A36" s="130" t="s">
        <v>173</v>
      </c>
      <c r="B36" s="131">
        <f t="shared" si="0"/>
        <v>105</v>
      </c>
      <c r="C36" s="79">
        <f t="shared" si="1"/>
        <v>-6.25E-2</v>
      </c>
      <c r="D36" s="24">
        <f t="shared" si="2"/>
        <v>108</v>
      </c>
      <c r="E36" s="25">
        <f t="shared" si="3"/>
        <v>2.8571428571428571E-2</v>
      </c>
      <c r="F36" s="104">
        <f t="shared" si="4"/>
        <v>2857.1428571428569</v>
      </c>
      <c r="G36" s="102">
        <f t="shared" si="5"/>
        <v>105</v>
      </c>
      <c r="H36" s="25">
        <f t="shared" si="6"/>
        <v>0</v>
      </c>
      <c r="I36" s="103">
        <f t="shared" si="7"/>
        <v>0</v>
      </c>
      <c r="J36" s="24">
        <f t="shared" si="8"/>
        <v>106</v>
      </c>
      <c r="K36" s="25">
        <f t="shared" si="9"/>
        <v>9.5238095238095247E-3</v>
      </c>
      <c r="L36" s="104">
        <f t="shared" si="10"/>
        <v>952.38095238095252</v>
      </c>
      <c r="M36" s="102">
        <f t="shared" si="11"/>
        <v>105</v>
      </c>
      <c r="N36" s="25">
        <f t="shared" si="12"/>
        <v>0</v>
      </c>
      <c r="O36" s="104">
        <f t="shared" si="13"/>
        <v>0</v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-2.300308345007715E-2</v>
      </c>
      <c r="F37" s="28">
        <f>SUM(F17:F36)</f>
        <v>-46006.16690015429</v>
      </c>
      <c r="G37" s="26" t="s">
        <v>43</v>
      </c>
      <c r="H37" s="27">
        <f>IF(COUNT(H17:H36), SUM(H17:H36) / COUNT(H17:H36), 0)</f>
        <v>-1.839211363496792E-2</v>
      </c>
      <c r="I37" s="28">
        <f>SUM(I17:I36)</f>
        <v>-36784.227269935844</v>
      </c>
      <c r="J37" s="26" t="s">
        <v>43</v>
      </c>
      <c r="K37" s="27">
        <f>IF(COUNT(K17:K36), SUM(K17:K36) / COUNT(K17:K36), 0)</f>
        <v>-9.2008629511157215E-3</v>
      </c>
      <c r="L37" s="28">
        <f>SUM(L17:L36)</f>
        <v>-18401.725902231439</v>
      </c>
      <c r="M37" s="26" t="s">
        <v>43</v>
      </c>
      <c r="N37" s="27">
        <f>IF(COUNT(N17:N36), SUM(N17:N36) / COUNT(N17:N36), 0)</f>
        <v>-1.0759487250064755E-2</v>
      </c>
      <c r="O37" s="28">
        <f>SUM(O17:O36)</f>
        <v>-21518.974500129512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32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2021-06-19(토) 오전 00:00</v>
      </c>
      <c r="C42" s="311"/>
      <c r="D42" s="283" t="str">
        <f>TEXT($G$1, "[$-ko-KR]yyyy-mm-dd(ddd) ") &amp; "오후 14:00"</f>
        <v>2021-06-19(토) 오후 14:00</v>
      </c>
      <c r="E42" s="284"/>
      <c r="F42" s="285"/>
      <c r="G42" s="283" t="str">
        <f>TEXT($G$1, "[$-ko-KR]yyyy-mm-dd(ddd) ") &amp; "오후 19:00"</f>
        <v>2021-06-19(토) 오후 19:00</v>
      </c>
      <c r="H42" s="284"/>
      <c r="I42" s="285"/>
      <c r="J42" s="283" t="str">
        <f>TEXT($G$1, "[$-ko-KR]yyyy-mm-dd(ddd) ") &amp; "오후 21:00"</f>
        <v>2021-06-19(토) 오후 21:00</v>
      </c>
      <c r="K42" s="284"/>
      <c r="L42" s="285"/>
      <c r="M42" s="283" t="str">
        <f>TEXT($G$1+1, "[$-ko-KR]yyyy-mm-dd(ddd) ") &amp; "오전 00:00"</f>
        <v>2021-06-20(일)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3" t="s">
        <v>58</v>
      </c>
      <c r="H43" s="234" t="s">
        <v>293</v>
      </c>
      <c r="I43" s="235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277</v>
      </c>
      <c r="B44" s="124">
        <v>63.4</v>
      </c>
      <c r="C44" s="76">
        <v>0.34038054969999998</v>
      </c>
      <c r="D44" s="13">
        <v>61</v>
      </c>
      <c r="E44" s="14">
        <f>IF(ISNUMBER(D44), (D44 - $B44) / $B44, "")</f>
        <v>-3.7854889589905343E-2</v>
      </c>
      <c r="F44" s="16">
        <f>IF(ISNUMBER(D44), $B64 * E44, "")</f>
        <v>-3785.4889589905342</v>
      </c>
      <c r="G44" s="29">
        <v>58.9</v>
      </c>
      <c r="H44" s="14">
        <f>IF(ISNUMBER(G44), (G44 - $B44) / $B44, "")</f>
        <v>-7.0977917981072558E-2</v>
      </c>
      <c r="I44" s="100">
        <f>IF(ISNUMBER(G44), $B64 * H44, "")</f>
        <v>-7097.791798107256</v>
      </c>
      <c r="J44" s="13">
        <v>58.1</v>
      </c>
      <c r="K44" s="14">
        <f>IF(ISNUMBER(J44), (J44 - $B44) / $B44, "")</f>
        <v>-8.3596214511040962E-2</v>
      </c>
      <c r="L44" s="16">
        <f>IF(ISNUMBER(J44), $B64 * K44, "")</f>
        <v>-8359.6214511040962</v>
      </c>
      <c r="M44" s="29">
        <v>53.7</v>
      </c>
      <c r="N44" s="14">
        <f>IF(ISNUMBER(M44), (M44 - $B44) / $B44, "")</f>
        <v>-0.15299684542586744</v>
      </c>
      <c r="O44" s="16">
        <f>IF(ISNUMBER(M44), $B64 * N44, "")</f>
        <v>-15299.684542586745</v>
      </c>
      <c r="Q44" s="269"/>
      <c r="R44" s="269"/>
      <c r="S44" s="269"/>
    </row>
    <row r="45" spans="1:19" ht="17.25" customHeight="1" thickBot="1">
      <c r="A45" s="162" t="s">
        <v>217</v>
      </c>
      <c r="B45" s="126">
        <v>9.7899999999999991</v>
      </c>
      <c r="C45" s="77">
        <v>2.0855057400000002E-2</v>
      </c>
      <c r="D45" s="15">
        <v>9.5</v>
      </c>
      <c r="E45" s="32">
        <f t="shared" ref="E45:E48" si="14">IF(ISNUMBER(D45), (D45 - $B45) / $B45, "")</f>
        <v>-2.9622063329928415E-2</v>
      </c>
      <c r="F45" s="18">
        <f>IF(ISNUMBER(D45), $B64 * E45, "")</f>
        <v>-2962.2063329928415</v>
      </c>
      <c r="G45" s="31">
        <v>9.64</v>
      </c>
      <c r="H45" s="32">
        <f t="shared" ref="H45:H48" si="15">IF(ISNUMBER(G45), (G45 - $B45) / $B45, "")</f>
        <v>-1.5321756894790459E-2</v>
      </c>
      <c r="I45" s="101">
        <f>IF(ISNUMBER(G45), $B64 * H45, "")</f>
        <v>-1532.175689479046</v>
      </c>
      <c r="J45" s="15">
        <v>9.61</v>
      </c>
      <c r="K45" s="32">
        <f t="shared" ref="K45:K48" si="16">IF(ISNUMBER(J45), (J45 - $B45) / $B45, "")</f>
        <v>-1.8386108273748696E-2</v>
      </c>
      <c r="L45" s="18">
        <f>IF(ISNUMBER(J45), $B64 * K45, "")</f>
        <v>-1838.6108273748696</v>
      </c>
      <c r="M45" s="31">
        <v>9.51</v>
      </c>
      <c r="N45" s="32">
        <f t="shared" ref="N45:N48" si="17">IF(ISNUMBER(M45), (M45 - $B45) / $B45, "")</f>
        <v>-2.8600612870275727E-2</v>
      </c>
      <c r="O45" s="18">
        <f>IF(ISNUMBER(M45), $B64 * N45, "")</f>
        <v>-2860.0612870275727</v>
      </c>
      <c r="Q45" s="269"/>
      <c r="R45" s="269"/>
      <c r="S45" s="269"/>
    </row>
    <row r="46" spans="1:19" ht="17.25" customHeight="1" thickBot="1">
      <c r="A46" s="162" t="s">
        <v>219</v>
      </c>
      <c r="B46" s="126">
        <v>9.32</v>
      </c>
      <c r="C46" s="77">
        <v>4.3103448000000001E-3</v>
      </c>
      <c r="D46" s="15">
        <v>9.5</v>
      </c>
      <c r="E46" s="32">
        <f t="shared" si="14"/>
        <v>1.9313304721030013E-2</v>
      </c>
      <c r="F46" s="18">
        <f>IF(ISNUMBER(D46), $B64 * E46, "")</f>
        <v>1931.3304721030013</v>
      </c>
      <c r="G46" s="31">
        <v>9.3800000000000008</v>
      </c>
      <c r="H46" s="32">
        <f t="shared" si="15"/>
        <v>6.4377682403434005E-3</v>
      </c>
      <c r="I46" s="101">
        <f>IF(ISNUMBER(G46), $B64 * H46, "")</f>
        <v>643.77682403434005</v>
      </c>
      <c r="J46" s="15">
        <v>9.17</v>
      </c>
      <c r="K46" s="32">
        <f t="shared" si="16"/>
        <v>-1.6094420600858406E-2</v>
      </c>
      <c r="L46" s="18">
        <f>IF(ISNUMBER(J46), $B64 * K46, "")</f>
        <v>-1609.4420600858407</v>
      </c>
      <c r="M46" s="31">
        <v>9.0299999999999994</v>
      </c>
      <c r="N46" s="32">
        <f t="shared" si="17"/>
        <v>-3.1115879828326278E-2</v>
      </c>
      <c r="O46" s="18">
        <f>IF(ISNUMBER(M46), $B64 * N46, "")</f>
        <v>-3111.5879828326279</v>
      </c>
      <c r="Q46" s="259"/>
      <c r="R46" s="259"/>
      <c r="S46" s="259"/>
    </row>
    <row r="47" spans="1:19" ht="17.25" customHeight="1" thickBot="1">
      <c r="A47" s="162" t="s">
        <v>152</v>
      </c>
      <c r="B47" s="126">
        <v>17.600000000000001</v>
      </c>
      <c r="C47" s="77">
        <v>0</v>
      </c>
      <c r="D47" s="15">
        <v>16.3</v>
      </c>
      <c r="E47" s="32">
        <f t="shared" si="14"/>
        <v>-7.3863636363636395E-2</v>
      </c>
      <c r="F47" s="18">
        <f>IF(ISNUMBER(D47), $B64 * E47, "")</f>
        <v>-7386.3636363636397</v>
      </c>
      <c r="G47" s="31">
        <v>16.2</v>
      </c>
      <c r="H47" s="32">
        <f t="shared" si="15"/>
        <v>-7.9545454545454655E-2</v>
      </c>
      <c r="I47" s="101">
        <f>IF(ISNUMBER(G47), $B64 * H47, "")</f>
        <v>-7954.5454545454659</v>
      </c>
      <c r="J47" s="15">
        <v>16.399999999999999</v>
      </c>
      <c r="K47" s="32">
        <f t="shared" si="16"/>
        <v>-6.8181818181818343E-2</v>
      </c>
      <c r="L47" s="18">
        <f>IF(ISNUMBER(J47), $B64 * K47, "")</f>
        <v>-6818.1818181818344</v>
      </c>
      <c r="M47" s="31">
        <v>16.2</v>
      </c>
      <c r="N47" s="32">
        <f t="shared" si="17"/>
        <v>-7.9545454545454655E-2</v>
      </c>
      <c r="O47" s="18">
        <f>IF(ISNUMBER(M47), $B64 * N47, "")</f>
        <v>-7954.5454545454659</v>
      </c>
      <c r="Q47" s="259"/>
      <c r="R47" s="259"/>
      <c r="S47" s="259"/>
    </row>
    <row r="48" spans="1:19" ht="17.25" customHeight="1" thickBot="1">
      <c r="A48" s="163" t="s">
        <v>65</v>
      </c>
      <c r="B48" s="128">
        <v>31.3</v>
      </c>
      <c r="C48" s="78">
        <v>-9.4936709000000008E-3</v>
      </c>
      <c r="D48" s="20">
        <v>29.5</v>
      </c>
      <c r="E48" s="21">
        <f t="shared" si="14"/>
        <v>-5.7507987220447303E-2</v>
      </c>
      <c r="F48" s="22">
        <f>IF(ISNUMBER(D48), $B64 * E48, "")</f>
        <v>-5750.7987220447303</v>
      </c>
      <c r="G48" s="30">
        <v>29.6</v>
      </c>
      <c r="H48" s="21">
        <f t="shared" si="15"/>
        <v>-5.4313099041533523E-2</v>
      </c>
      <c r="I48" s="105">
        <f>IF(ISNUMBER(G48), $B64 * H48, "")</f>
        <v>-5431.3099041533524</v>
      </c>
      <c r="J48" s="20">
        <v>29.9</v>
      </c>
      <c r="K48" s="21">
        <f t="shared" si="16"/>
        <v>-4.47284345047924E-2</v>
      </c>
      <c r="L48" s="22">
        <f>IF(ISNUMBER(J48), $B64 * K48, "")</f>
        <v>-4472.8434504792403</v>
      </c>
      <c r="M48" s="30">
        <v>29.9</v>
      </c>
      <c r="N48" s="21">
        <f t="shared" si="17"/>
        <v>-4.47284345047924E-2</v>
      </c>
      <c r="O48" s="22">
        <f>IF(ISNUMBER(M48), $B64 * N48, "")</f>
        <v>-4472.8434504792403</v>
      </c>
      <c r="Q48" s="259"/>
      <c r="R48" s="259"/>
      <c r="S48" s="259"/>
    </row>
    <row r="49" spans="1:19" ht="17.25" customHeight="1" thickBot="1">
      <c r="A49" s="162" t="s">
        <v>273</v>
      </c>
      <c r="B49" s="129">
        <v>70.3</v>
      </c>
      <c r="C49" s="80">
        <v>-2.7662517300000002E-2</v>
      </c>
      <c r="D49" s="106">
        <v>68.400000000000006</v>
      </c>
      <c r="E49" s="107">
        <f>IF(ISNUMBER(D49), (D49 - $B49) / $B49, "")</f>
        <v>-2.7027027027026907E-2</v>
      </c>
      <c r="F49" s="108">
        <f>IF(ISNUMBER(D49), $B64 * E49, "")</f>
        <v>-2702.7027027026907</v>
      </c>
      <c r="G49" s="109">
        <v>67.7</v>
      </c>
      <c r="H49" s="107">
        <f>IF(ISNUMBER(G49), (G49 - $B49) / $B49, "")</f>
        <v>-3.6984352773826376E-2</v>
      </c>
      <c r="I49" s="110">
        <f>IF(ISNUMBER(G49), $B64 * H49, "")</f>
        <v>-3698.4352773826377</v>
      </c>
      <c r="J49" s="106">
        <v>68.099999999999994</v>
      </c>
      <c r="K49" s="107">
        <f>IF(ISNUMBER(J49), (J49 - $B49) / $B49, "")</f>
        <v>-3.1294452347083966E-2</v>
      </c>
      <c r="L49" s="108">
        <f>IF(ISNUMBER(J49), $B64 * K49, "")</f>
        <v>-3129.4452347083966</v>
      </c>
      <c r="M49" s="109">
        <v>68.3</v>
      </c>
      <c r="N49" s="107">
        <f>IF(ISNUMBER(M49), (M49 - $B49) / $B49, "")</f>
        <v>-2.8449502133712661E-2</v>
      </c>
      <c r="O49" s="108">
        <f>IF(ISNUMBER(M49), $B64 * N49, "")</f>
        <v>-2844.9502133712663</v>
      </c>
      <c r="Q49" s="259"/>
      <c r="R49" s="259"/>
      <c r="S49" s="259"/>
    </row>
    <row r="50" spans="1:19" ht="17.25" customHeight="1" thickBot="1">
      <c r="A50" s="162" t="s">
        <v>156</v>
      </c>
      <c r="B50" s="126">
        <v>84</v>
      </c>
      <c r="C50" s="77">
        <v>-3.4482758600000003E-2</v>
      </c>
      <c r="D50" s="15">
        <v>81.8</v>
      </c>
      <c r="E50" s="32">
        <f t="shared" ref="E50:E53" si="18">IF(ISNUMBER(D50), (D50 - $B50) / $B50, "")</f>
        <v>-2.6190476190476226E-2</v>
      </c>
      <c r="F50" s="18">
        <f>IF(ISNUMBER(D50), $B64 * E50, "")</f>
        <v>-2619.0476190476224</v>
      </c>
      <c r="G50" s="31">
        <v>81.7</v>
      </c>
      <c r="H50" s="32">
        <f t="shared" ref="H50:H53" si="19">IF(ISNUMBER(G50), (G50 - $B50) / $B50, "")</f>
        <v>-2.7380952380952346E-2</v>
      </c>
      <c r="I50" s="101">
        <f>IF(ISNUMBER(G50), $B64 * H50, "")</f>
        <v>-2738.0952380952344</v>
      </c>
      <c r="J50" s="15">
        <v>81.8</v>
      </c>
      <c r="K50" s="32">
        <f t="shared" ref="K50:K53" si="20">IF(ISNUMBER(J50), (J50 - $B50) / $B50, "")</f>
        <v>-2.6190476190476226E-2</v>
      </c>
      <c r="L50" s="18">
        <f>IF(ISNUMBER(J50), $B64 * K50, "")</f>
        <v>-2619.0476190476224</v>
      </c>
      <c r="M50" s="31">
        <v>82</v>
      </c>
      <c r="N50" s="32">
        <f t="shared" ref="N50:N53" si="21">IF(ISNUMBER(M50), (M50 - $B50) / $B50, "")</f>
        <v>-2.3809523809523808E-2</v>
      </c>
      <c r="O50" s="18">
        <f>IF(ISNUMBER(M50), $B64 * N50, "")</f>
        <v>-2380.9523809523807</v>
      </c>
      <c r="Q50" s="259"/>
      <c r="R50" s="259"/>
      <c r="S50" s="259"/>
    </row>
    <row r="51" spans="1:19" ht="17.25" customHeight="1" thickBot="1">
      <c r="A51" s="162" t="s">
        <v>72</v>
      </c>
      <c r="B51" s="126">
        <v>17.600000000000001</v>
      </c>
      <c r="C51" s="77">
        <v>-5.8823529399999998E-2</v>
      </c>
      <c r="D51" s="15">
        <v>16.8</v>
      </c>
      <c r="E51" s="32">
        <f t="shared" si="18"/>
        <v>-4.5454545454545491E-2</v>
      </c>
      <c r="F51" s="18">
        <f>IF(ISNUMBER(D51), $B64 * E51, "")</f>
        <v>-4545.4545454545487</v>
      </c>
      <c r="G51" s="31">
        <v>16.8</v>
      </c>
      <c r="H51" s="32">
        <f t="shared" si="19"/>
        <v>-4.5454545454545491E-2</v>
      </c>
      <c r="I51" s="101">
        <f>IF(ISNUMBER(G51), $B64 * H51, "")</f>
        <v>-4545.4545454545487</v>
      </c>
      <c r="J51" s="15">
        <v>16.899999999999999</v>
      </c>
      <c r="K51" s="32">
        <f t="shared" si="20"/>
        <v>-3.9772727272727432E-2</v>
      </c>
      <c r="L51" s="18">
        <f>IF(ISNUMBER(J51), $B64 * K51, "")</f>
        <v>-3977.2727272727434</v>
      </c>
      <c r="M51" s="31">
        <v>16.8</v>
      </c>
      <c r="N51" s="32">
        <f t="shared" si="21"/>
        <v>-4.5454545454545491E-2</v>
      </c>
      <c r="O51" s="18">
        <f>IF(ISNUMBER(M51), $B64 * N51, "")</f>
        <v>-4545.4545454545487</v>
      </c>
      <c r="Q51" s="259"/>
      <c r="R51" s="259"/>
      <c r="S51" s="259"/>
    </row>
    <row r="52" spans="1:19" ht="17.25" customHeight="1" thickBot="1">
      <c r="A52" s="162" t="s">
        <v>126</v>
      </c>
      <c r="B52" s="126">
        <v>22.9</v>
      </c>
      <c r="C52" s="77">
        <v>-6.1475409799999998E-2</v>
      </c>
      <c r="D52" s="15">
        <v>22.8</v>
      </c>
      <c r="E52" s="32">
        <f t="shared" si="18"/>
        <v>-4.3668122270741428E-3</v>
      </c>
      <c r="F52" s="18">
        <f>IF(ISNUMBER(D52), $B64 * E52, "")</f>
        <v>-436.68122270741429</v>
      </c>
      <c r="G52" s="31">
        <v>22.7</v>
      </c>
      <c r="H52" s="32">
        <f t="shared" si="19"/>
        <v>-8.7336244541484417E-3</v>
      </c>
      <c r="I52" s="101">
        <f>IF(ISNUMBER(G52), $B64 * H52, "")</f>
        <v>-873.36244541484416</v>
      </c>
      <c r="J52" s="15">
        <v>23.2</v>
      </c>
      <c r="K52" s="32">
        <f t="shared" si="20"/>
        <v>1.310043668122274E-2</v>
      </c>
      <c r="L52" s="18">
        <f>IF(ISNUMBER(J52), $B64 * K52, "")</f>
        <v>1310.0436681222739</v>
      </c>
      <c r="M52" s="31">
        <v>23.1</v>
      </c>
      <c r="N52" s="32">
        <f t="shared" si="21"/>
        <v>8.7336244541485961E-3</v>
      </c>
      <c r="O52" s="18">
        <f>IF(ISNUMBER(M52), $B64 * N52, "")</f>
        <v>873.36244541485962</v>
      </c>
      <c r="Q52" s="33"/>
      <c r="R52" s="33"/>
    </row>
    <row r="53" spans="1:19" ht="17.25" customHeight="1" thickBot="1">
      <c r="A53" s="130" t="s">
        <v>261</v>
      </c>
      <c r="B53" s="131">
        <v>51.3</v>
      </c>
      <c r="C53" s="79">
        <v>-6.2157221200000001E-2</v>
      </c>
      <c r="D53" s="24">
        <v>46.3</v>
      </c>
      <c r="E53" s="25">
        <f t="shared" si="18"/>
        <v>-9.7465886939571159E-2</v>
      </c>
      <c r="F53" s="104">
        <f>IF(ISNUMBER(D53), $B64 * E53, "")</f>
        <v>-9746.5886939571155</v>
      </c>
      <c r="G53" s="102">
        <v>46.9</v>
      </c>
      <c r="H53" s="25">
        <f t="shared" si="19"/>
        <v>-8.5769980506822593E-2</v>
      </c>
      <c r="I53" s="103">
        <f>IF(ISNUMBER(G53), $B64 * H53, "")</f>
        <v>-8576.9980506822594</v>
      </c>
      <c r="J53" s="24">
        <v>47.3</v>
      </c>
      <c r="K53" s="25">
        <f t="shared" si="20"/>
        <v>-7.797270955165693E-2</v>
      </c>
      <c r="L53" s="104">
        <f>IF(ISNUMBER(J53), $B64 * K53, "")</f>
        <v>-7797.2709551656926</v>
      </c>
      <c r="M53" s="102">
        <v>47.6</v>
      </c>
      <c r="N53" s="25">
        <f t="shared" si="21"/>
        <v>-7.2124756335282578E-2</v>
      </c>
      <c r="O53" s="104">
        <f>IF(ISNUMBER(M53), $B64 * N53, "")</f>
        <v>-7212.4756335282582</v>
      </c>
      <c r="Q53" s="260"/>
      <c r="R53" s="261"/>
      <c r="S53" s="262"/>
    </row>
    <row r="54" spans="1:19" ht="17.25" customHeight="1">
      <c r="A54" s="161" t="s">
        <v>100</v>
      </c>
      <c r="B54" s="124">
        <v>3.69</v>
      </c>
      <c r="C54" s="76">
        <v>-6.3451776599999996E-2</v>
      </c>
      <c r="D54" s="13">
        <v>3.57</v>
      </c>
      <c r="E54" s="14">
        <f>IF(ISNUMBER(D54), (D54 - $B54) / $B54, "")</f>
        <v>-3.2520325203252064E-2</v>
      </c>
      <c r="F54" s="16">
        <f>IF(ISNUMBER(D54), $B64 * E54, "")</f>
        <v>-3252.0325203252064</v>
      </c>
      <c r="G54" s="29">
        <v>3.56</v>
      </c>
      <c r="H54" s="14">
        <f>IF(ISNUMBER(G54), (G54 - $B54) / $B54, "")</f>
        <v>-3.5230352303523005E-2</v>
      </c>
      <c r="I54" s="100">
        <f>IF(ISNUMBER(G54), $B64 * H54, "")</f>
        <v>-3523.0352303523005</v>
      </c>
      <c r="J54" s="13">
        <v>3.58</v>
      </c>
      <c r="K54" s="14">
        <f>IF(ISNUMBER(J54), (J54 - $B54) / $B54, "")</f>
        <v>-2.9810298102980998E-2</v>
      </c>
      <c r="L54" s="16">
        <f>IF(ISNUMBER(J54), $B64 * K54, "")</f>
        <v>-2981.0298102980996</v>
      </c>
      <c r="M54" s="29">
        <v>3.57</v>
      </c>
      <c r="N54" s="14">
        <f>IF(ISNUMBER(M54), (M54 - $B54) / $B54, "")</f>
        <v>-3.2520325203252064E-2</v>
      </c>
      <c r="O54" s="16">
        <f>IF(ISNUMBER(M54), $B64 * N54, "")</f>
        <v>-3252.0325203252064</v>
      </c>
      <c r="Q54" s="263"/>
      <c r="R54" s="264"/>
      <c r="S54" s="265"/>
    </row>
    <row r="55" spans="1:19" ht="17.25" customHeight="1" thickBot="1">
      <c r="A55" s="162" t="s">
        <v>185</v>
      </c>
      <c r="B55" s="126">
        <v>13.4</v>
      </c>
      <c r="C55" s="77">
        <v>-6.9444444399999999E-2</v>
      </c>
      <c r="D55" s="15">
        <v>13.4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13.5</v>
      </c>
      <c r="H55" s="32">
        <f t="shared" ref="H55:H58" si="23">IF(ISNUMBER(G55), (G55 - $B55) / $B55, "")</f>
        <v>7.4626865671641521E-3</v>
      </c>
      <c r="I55" s="101">
        <f>IF(ISNUMBER(G55), $B64 * H55, "")</f>
        <v>746.26865671641519</v>
      </c>
      <c r="J55" s="15">
        <v>13.8</v>
      </c>
      <c r="K55" s="32">
        <f t="shared" ref="K55:K58" si="24">IF(ISNUMBER(J55), (J55 - $B55) / $B55, "")</f>
        <v>2.9850746268656744E-2</v>
      </c>
      <c r="L55" s="18">
        <f>IF(ISNUMBER(J55), $B64 * K55, "")</f>
        <v>2985.0746268656744</v>
      </c>
      <c r="M55" s="31">
        <v>13.7</v>
      </c>
      <c r="N55" s="32">
        <f t="shared" ref="N55:N58" si="25">IF(ISNUMBER(M55), (M55 - $B55) / $B55, "")</f>
        <v>2.2388059701492456E-2</v>
      </c>
      <c r="O55" s="18">
        <f>IF(ISNUMBER(M55), $B64 * N55, "")</f>
        <v>2238.8059701492457</v>
      </c>
      <c r="Q55" s="266"/>
      <c r="R55" s="267"/>
      <c r="S55" s="268"/>
    </row>
    <row r="56" spans="1:19" ht="17.25" customHeight="1" thickBot="1">
      <c r="A56" s="162" t="s">
        <v>148</v>
      </c>
      <c r="B56" s="126">
        <v>88.3</v>
      </c>
      <c r="C56" s="77">
        <v>-7.1503680299999997E-2</v>
      </c>
      <c r="D56" s="15">
        <v>86.3</v>
      </c>
      <c r="E56" s="32">
        <f t="shared" si="22"/>
        <v>-2.2650056625141565E-2</v>
      </c>
      <c r="F56" s="18">
        <f>IF(ISNUMBER(D56), $B64 * E56, "")</f>
        <v>-2265.0056625141565</v>
      </c>
      <c r="G56" s="31">
        <v>86.1</v>
      </c>
      <c r="H56" s="32">
        <f t="shared" si="23"/>
        <v>-2.4915062287655752E-2</v>
      </c>
      <c r="I56" s="101">
        <f>IF(ISNUMBER(G56), $B64 * H56, "")</f>
        <v>-2491.5062287655751</v>
      </c>
      <c r="J56" s="15">
        <v>86.9</v>
      </c>
      <c r="K56" s="32">
        <f t="shared" si="24"/>
        <v>-1.5855039637598999E-2</v>
      </c>
      <c r="L56" s="18">
        <f>IF(ISNUMBER(J56), $B64 * K56, "")</f>
        <v>-1585.5039637599</v>
      </c>
      <c r="M56" s="31">
        <v>86.4</v>
      </c>
      <c r="N56" s="32">
        <f t="shared" si="25"/>
        <v>-2.1517553793884391E-2</v>
      </c>
      <c r="O56" s="18">
        <f>IF(ISNUMBER(M56), $B64 * N56, "")</f>
        <v>-2151.755379388439</v>
      </c>
      <c r="Q56" s="259"/>
      <c r="R56" s="259"/>
      <c r="S56" s="259"/>
    </row>
    <row r="57" spans="1:19" ht="17.25" customHeight="1" thickBot="1">
      <c r="A57" s="162" t="s">
        <v>210</v>
      </c>
      <c r="B57" s="126">
        <v>49</v>
      </c>
      <c r="C57" s="77">
        <v>-7.5471698099999998E-2</v>
      </c>
      <c r="D57" s="15">
        <v>45</v>
      </c>
      <c r="E57" s="32">
        <f t="shared" si="22"/>
        <v>-8.1632653061224483E-2</v>
      </c>
      <c r="F57" s="18">
        <f>IF(ISNUMBER(D57), $B64 * E57, "")</f>
        <v>-8163.2653061224482</v>
      </c>
      <c r="G57" s="31">
        <v>46.4</v>
      </c>
      <c r="H57" s="32">
        <f t="shared" si="23"/>
        <v>-5.3061224489795944E-2</v>
      </c>
      <c r="I57" s="101">
        <f>IF(ISNUMBER(G57), $B64 * H57, "")</f>
        <v>-5306.1224489795941</v>
      </c>
      <c r="J57" s="15">
        <v>46.2</v>
      </c>
      <c r="K57" s="32">
        <f t="shared" si="24"/>
        <v>-5.7142857142857086E-2</v>
      </c>
      <c r="L57" s="18">
        <f>IF(ISNUMBER(J57), $B64 * K57, "")</f>
        <v>-5714.2857142857083</v>
      </c>
      <c r="M57" s="31">
        <v>46.2</v>
      </c>
      <c r="N57" s="32">
        <f t="shared" si="25"/>
        <v>-5.7142857142857086E-2</v>
      </c>
      <c r="O57" s="18">
        <f>IF(ISNUMBER(M57), $B64 * N57, "")</f>
        <v>-5714.2857142857083</v>
      </c>
      <c r="Q57" s="269"/>
      <c r="R57" s="269"/>
      <c r="S57" s="269"/>
    </row>
    <row r="58" spans="1:19" ht="17.25" customHeight="1" thickBot="1">
      <c r="A58" s="163" t="s">
        <v>208</v>
      </c>
      <c r="B58" s="128">
        <v>79</v>
      </c>
      <c r="C58" s="78">
        <v>-8.1395348800000003E-2</v>
      </c>
      <c r="D58" s="20">
        <v>73.8</v>
      </c>
      <c r="E58" s="21">
        <f t="shared" si="22"/>
        <v>-6.5822784810126614E-2</v>
      </c>
      <c r="F58" s="22">
        <f>IF(ISNUMBER(D58), $B64 * E58, "")</f>
        <v>-6582.2784810126614</v>
      </c>
      <c r="G58" s="30">
        <v>74.599999999999994</v>
      </c>
      <c r="H58" s="21">
        <f t="shared" si="23"/>
        <v>-5.5696202531645644E-2</v>
      </c>
      <c r="I58" s="105">
        <f>IF(ISNUMBER(G58), $B64 * H58, "")</f>
        <v>-5569.620253164564</v>
      </c>
      <c r="J58" s="20">
        <v>75.8</v>
      </c>
      <c r="K58" s="21">
        <f t="shared" si="24"/>
        <v>-4.0506329113924086E-2</v>
      </c>
      <c r="L58" s="22">
        <f>IF(ISNUMBER(J58), $B64 * K58, "")</f>
        <v>-4050.6329113924085</v>
      </c>
      <c r="M58" s="30">
        <v>75.3</v>
      </c>
      <c r="N58" s="21">
        <f t="shared" si="25"/>
        <v>-4.6835443037974718E-2</v>
      </c>
      <c r="O58" s="22">
        <f>IF(ISNUMBER(M58), $B64 * N58, "")</f>
        <v>-4683.5443037974719</v>
      </c>
      <c r="Q58" s="269"/>
      <c r="R58" s="269"/>
      <c r="S58" s="269"/>
    </row>
    <row r="59" spans="1:19" ht="17.25" customHeight="1" thickBot="1">
      <c r="A59" s="162" t="s">
        <v>167</v>
      </c>
      <c r="B59" s="129">
        <v>75.8</v>
      </c>
      <c r="C59" s="80">
        <v>-8.2324455199999994E-2</v>
      </c>
      <c r="D59" s="106">
        <v>71.5</v>
      </c>
      <c r="E59" s="107">
        <f>IF(ISNUMBER(D59), (D59 - $B59) / $B59, "")</f>
        <v>-5.6728232189973582E-2</v>
      </c>
      <c r="F59" s="108">
        <f>IF(ISNUMBER(D59), $B64 * E59, "")</f>
        <v>-5672.8232189973578</v>
      </c>
      <c r="G59" s="109">
        <v>72.400000000000006</v>
      </c>
      <c r="H59" s="107">
        <f>IF(ISNUMBER(G59), (G59 - $B59) / $B59, "")</f>
        <v>-4.4854881266490655E-2</v>
      </c>
      <c r="I59" s="110">
        <f>IF(ISNUMBER(G59), $B64 * H59, "")</f>
        <v>-4485.4881266490656</v>
      </c>
      <c r="J59" s="106">
        <v>73.400000000000006</v>
      </c>
      <c r="K59" s="107">
        <f>IF(ISNUMBER(J59), (J59 - $B59) / $B59, "")</f>
        <v>-3.166226912928749E-2</v>
      </c>
      <c r="L59" s="108">
        <f>IF(ISNUMBER(J59), $B64 * K59, "")</f>
        <v>-3166.2269129287492</v>
      </c>
      <c r="M59" s="109">
        <v>73.599999999999994</v>
      </c>
      <c r="N59" s="107">
        <f>IF(ISNUMBER(M59), (M59 - $B59) / $B59, "")</f>
        <v>-2.9023746701847004E-2</v>
      </c>
      <c r="O59" s="108">
        <f>IF(ISNUMBER(M59), $B64 * N59, "")</f>
        <v>-2902.3746701847003</v>
      </c>
      <c r="Q59" s="259"/>
      <c r="R59" s="259"/>
      <c r="S59" s="259"/>
    </row>
    <row r="60" spans="1:19" ht="17.25" customHeight="1" thickBot="1">
      <c r="A60" s="162" t="s">
        <v>259</v>
      </c>
      <c r="B60" s="126">
        <v>67</v>
      </c>
      <c r="C60" s="77">
        <v>-8.3447332400000004E-2</v>
      </c>
      <c r="D60" s="15">
        <v>64</v>
      </c>
      <c r="E60" s="32">
        <f t="shared" ref="E60:E63" si="26">IF(ISNUMBER(D60), (D60 - $B60) / $B60, "")</f>
        <v>-4.4776119402985072E-2</v>
      </c>
      <c r="F60" s="18">
        <f>IF(ISNUMBER(D60), $B64 * E60, "")</f>
        <v>-4477.6119402985069</v>
      </c>
      <c r="G60" s="31">
        <v>64.900000000000006</v>
      </c>
      <c r="H60" s="32">
        <f t="shared" ref="H60:H63" si="27">IF(ISNUMBER(G60), (G60 - $B60) / $B60, "")</f>
        <v>-3.1343283582089466E-2</v>
      </c>
      <c r="I60" s="101">
        <f>IF(ISNUMBER(G60), $B64 * H60, "")</f>
        <v>-3134.3283582089466</v>
      </c>
      <c r="J60" s="15">
        <v>65.8</v>
      </c>
      <c r="K60" s="32">
        <f t="shared" ref="K60:K63" si="28">IF(ISNUMBER(J60), (J60 - $B60) / $B60, "")</f>
        <v>-1.7910447761194073E-2</v>
      </c>
      <c r="L60" s="18">
        <f>IF(ISNUMBER(J60), $B64 * K60, "")</f>
        <v>-1791.0447761194073</v>
      </c>
      <c r="M60" s="31">
        <v>66.3</v>
      </c>
      <c r="N60" s="32">
        <f t="shared" ref="N60:N63" si="29">IF(ISNUMBER(M60), (M60 - $B60) / $B60, "")</f>
        <v>-1.0447761194029893E-2</v>
      </c>
      <c r="O60" s="18">
        <f>IF(ISNUMBER(M60), $B64 * N60, "")</f>
        <v>-1044.7761194029893</v>
      </c>
      <c r="Q60" s="259"/>
      <c r="R60" s="259"/>
      <c r="S60" s="259"/>
    </row>
    <row r="61" spans="1:19" ht="17.25" customHeight="1" thickBot="1">
      <c r="A61" s="162" t="s">
        <v>227</v>
      </c>
      <c r="B61" s="126">
        <v>82.1</v>
      </c>
      <c r="C61" s="77">
        <v>-8.4726867299999994E-2</v>
      </c>
      <c r="D61" s="15">
        <v>76.599999999999994</v>
      </c>
      <c r="E61" s="32">
        <f t="shared" si="26"/>
        <v>-6.6991473812423874E-2</v>
      </c>
      <c r="F61" s="18">
        <f>IF(ISNUMBER(D61), $B64 * E61, "")</f>
        <v>-6699.1473812423874</v>
      </c>
      <c r="G61" s="31">
        <v>78.3</v>
      </c>
      <c r="H61" s="32">
        <f t="shared" si="27"/>
        <v>-4.628501827040192E-2</v>
      </c>
      <c r="I61" s="101">
        <f>IF(ISNUMBER(G61), $B64 * H61, "")</f>
        <v>-4628.5018270401924</v>
      </c>
      <c r="J61" s="15">
        <v>78.3</v>
      </c>
      <c r="K61" s="32">
        <f t="shared" si="28"/>
        <v>-4.628501827040192E-2</v>
      </c>
      <c r="L61" s="18">
        <f>IF(ISNUMBER(J61), $B64 * K61, "")</f>
        <v>-4628.5018270401924</v>
      </c>
      <c r="M61" s="31">
        <v>78.7</v>
      </c>
      <c r="N61" s="32">
        <f t="shared" si="29"/>
        <v>-4.1412911084043748E-2</v>
      </c>
      <c r="O61" s="18">
        <f>IF(ISNUMBER(M61), $B64 * N61, "")</f>
        <v>-4141.2911084043744</v>
      </c>
      <c r="Q61" s="259"/>
      <c r="R61" s="259"/>
      <c r="S61" s="259"/>
    </row>
    <row r="62" spans="1:19" ht="17.25" customHeight="1">
      <c r="A62" s="162" t="s">
        <v>154</v>
      </c>
      <c r="B62" s="126">
        <v>8.16</v>
      </c>
      <c r="C62" s="77">
        <v>-8.6226203799999998E-2</v>
      </c>
      <c r="D62" s="15">
        <v>7.73</v>
      </c>
      <c r="E62" s="32">
        <f t="shared" si="26"/>
        <v>-5.2696078431372514E-2</v>
      </c>
      <c r="F62" s="18">
        <f>IF(ISNUMBER(D62), $B64 * E62, "")</f>
        <v>-5269.6078431372516</v>
      </c>
      <c r="G62" s="31">
        <v>7.84</v>
      </c>
      <c r="H62" s="32">
        <f t="shared" si="27"/>
        <v>-3.9215686274509838E-2</v>
      </c>
      <c r="I62" s="101">
        <f>IF(ISNUMBER(G62), $B64 * H62, "")</f>
        <v>-3921.568627450984</v>
      </c>
      <c r="J62" s="15">
        <v>7.81</v>
      </c>
      <c r="K62" s="32">
        <f t="shared" si="28"/>
        <v>-4.2892156862745161E-2</v>
      </c>
      <c r="L62" s="18">
        <f>IF(ISNUMBER(J62), $B64 * K62, "")</f>
        <v>-4289.215686274516</v>
      </c>
      <c r="M62" s="31">
        <v>7.86</v>
      </c>
      <c r="N62" s="32">
        <f t="shared" si="29"/>
        <v>-3.6764705882352922E-2</v>
      </c>
      <c r="O62" s="18">
        <f>IF(ISNUMBER(M62), $B64 * N62, "")</f>
        <v>-3676.4705882352923</v>
      </c>
      <c r="Q62" s="248"/>
      <c r="R62" s="249"/>
      <c r="S62" s="250"/>
    </row>
    <row r="63" spans="1:19" ht="17.25" customHeight="1" thickBot="1">
      <c r="A63" s="130" t="s">
        <v>134</v>
      </c>
      <c r="B63" s="131">
        <v>70.3</v>
      </c>
      <c r="C63" s="79">
        <v>-9.0556274300000003E-2</v>
      </c>
      <c r="D63" s="24">
        <v>66.5</v>
      </c>
      <c r="E63" s="25">
        <f t="shared" si="26"/>
        <v>-5.4054054054054015E-2</v>
      </c>
      <c r="F63" s="104">
        <f>IF(ISNUMBER(D63), $B64 * E63, "")</f>
        <v>-5405.4054054054013</v>
      </c>
      <c r="G63" s="102">
        <v>66.7</v>
      </c>
      <c r="H63" s="25">
        <f t="shared" si="27"/>
        <v>-5.120910384068271E-2</v>
      </c>
      <c r="I63" s="103">
        <f>IF(ISNUMBER(G63), $B64 * H63, "")</f>
        <v>-5120.910384068271</v>
      </c>
      <c r="J63" s="24">
        <v>67</v>
      </c>
      <c r="K63" s="25">
        <f t="shared" si="28"/>
        <v>-4.6941678520625849E-2</v>
      </c>
      <c r="L63" s="104">
        <f>IF(ISNUMBER(J63), $B64 * K63, "")</f>
        <v>-4694.1678520625846</v>
      </c>
      <c r="M63" s="102">
        <v>67.2</v>
      </c>
      <c r="N63" s="25">
        <f t="shared" si="29"/>
        <v>-4.4096728307254543E-2</v>
      </c>
      <c r="O63" s="104">
        <f>IF(ISNUMBER(M63), $B64 * N63, "")</f>
        <v>-4409.6728307254543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-4.2895589860606757E-2</v>
      </c>
      <c r="F64" s="28">
        <f>SUM(F44:F63)</f>
        <v>-85791.179721213513</v>
      </c>
      <c r="G64" s="26" t="s">
        <v>296</v>
      </c>
      <c r="H64" s="27">
        <f>IF(COUNT(H44:H63), SUM(H44:H63) / COUNT(H44:H63), 0)</f>
        <v>-3.9619602203621693E-2</v>
      </c>
      <c r="I64" s="28">
        <f>SUM(I44:I63)</f>
        <v>-79239.204407243364</v>
      </c>
      <c r="J64" s="26" t="s">
        <v>296</v>
      </c>
      <c r="K64" s="27">
        <f>IF(COUNT(K44:K63), SUM(K44:K63) / COUNT(K44:K63), 0)</f>
        <v>-3.4613613651296969E-2</v>
      </c>
      <c r="L64" s="28">
        <f>SUM(L44:L63)</f>
        <v>-69227.22730259395</v>
      </c>
      <c r="M64" s="26" t="s">
        <v>296</v>
      </c>
      <c r="N64" s="27">
        <f>IF(COUNT(N44:N63), SUM(N44:N63) / COUNT(N44:N63), 0)</f>
        <v>-3.9773295154981819E-2</v>
      </c>
      <c r="O64" s="28">
        <f>SUM(O44:O63)</f>
        <v>-79546.590309963634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32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2021-06-19(토) 오전 00:00</v>
      </c>
      <c r="C69" s="311"/>
      <c r="D69" s="283" t="str">
        <f>TEXT($G$1, "[$-ko-KR]yyyy-mm-dd(ddd) ") &amp; "오후 14:00"</f>
        <v>2021-06-19(토) 오후 14:00</v>
      </c>
      <c r="E69" s="284"/>
      <c r="F69" s="285"/>
      <c r="G69" s="283" t="str">
        <f>TEXT($G$1, "[$-ko-KR]yyyy-mm-dd(ddd) ") &amp; "오후 19:00"</f>
        <v>2021-06-19(토) 오후 19:00</v>
      </c>
      <c r="H69" s="284"/>
      <c r="I69" s="285"/>
      <c r="J69" s="283" t="str">
        <f>TEXT($G$1, "[$-ko-KR]yyyy-mm-dd(ddd) ") &amp; "오후 21:00"</f>
        <v>2021-06-19(토) 오후 21:00</v>
      </c>
      <c r="K69" s="284"/>
      <c r="L69" s="285"/>
      <c r="M69" s="283" t="str">
        <f>TEXT($G$1+1, "[$-ko-KR]yyyy-mm-dd(ddd) ") &amp; "오전 00:00"</f>
        <v>2021-06-20(일)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3" t="s">
        <v>58</v>
      </c>
      <c r="H70" s="234" t="s">
        <v>293</v>
      </c>
      <c r="I70" s="235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199</v>
      </c>
      <c r="B71" s="124">
        <v>183</v>
      </c>
      <c r="C71" s="76">
        <v>0.13664596270000001</v>
      </c>
      <c r="D71" s="13">
        <v>166</v>
      </c>
      <c r="E71" s="14">
        <f>IF(ISNUMBER(D71), (D71 - $B71) / $B71, "")</f>
        <v>-9.2896174863387984E-2</v>
      </c>
      <c r="F71" s="16">
        <f>IF(ISNUMBER(D71), $B91 * E71, "")</f>
        <v>-9289.6174863387987</v>
      </c>
      <c r="G71" s="29">
        <v>168</v>
      </c>
      <c r="H71" s="14">
        <f>IF(ISNUMBER(G71), (G71 - $B71) / $B71, "")</f>
        <v>-8.1967213114754092E-2</v>
      </c>
      <c r="I71" s="100">
        <f>IF(ISNUMBER(G71), $B91 * H71, "")</f>
        <v>-8196.7213114754086</v>
      </c>
      <c r="J71" s="13">
        <v>171</v>
      </c>
      <c r="K71" s="14">
        <f>IF(ISNUMBER(J71), (J71 - $B71) / $B71, "")</f>
        <v>-6.5573770491803282E-2</v>
      </c>
      <c r="L71" s="16">
        <f>IF(ISNUMBER(J71), $B91 * K71, "")</f>
        <v>-6557.377049180328</v>
      </c>
      <c r="M71" s="29">
        <v>170</v>
      </c>
      <c r="N71" s="14">
        <f>IF(ISNUMBER(M71), (M71 - $B71) / $B71, "")</f>
        <v>-7.1038251366120214E-2</v>
      </c>
      <c r="O71" s="16">
        <f>IF(ISNUMBER(M71), $B91 * N71, "")</f>
        <v>-7103.8251366120212</v>
      </c>
      <c r="Q71" s="269"/>
      <c r="R71" s="269"/>
      <c r="S71" s="269"/>
    </row>
    <row r="72" spans="1:19" ht="17.25" thickBot="1">
      <c r="A72" s="162" t="s">
        <v>142</v>
      </c>
      <c r="B72" s="126">
        <v>675</v>
      </c>
      <c r="C72" s="77">
        <v>4.8136645999999998E-2</v>
      </c>
      <c r="D72" s="15">
        <v>707</v>
      </c>
      <c r="E72" s="32">
        <f t="shared" ref="E72:E75" si="30">IF(ISNUMBER(D72), (D72 - $B72) / $B72, "")</f>
        <v>4.7407407407407405E-2</v>
      </c>
      <c r="F72" s="18">
        <f>IF(ISNUMBER(D72), $B91 * E72, "")</f>
        <v>4740.7407407407409</v>
      </c>
      <c r="G72" s="31">
        <v>708</v>
      </c>
      <c r="H72" s="32">
        <f t="shared" ref="H72:H75" si="31">IF(ISNUMBER(G72), (G72 - $B72) / $B72, "")</f>
        <v>4.8888888888888891E-2</v>
      </c>
      <c r="I72" s="101">
        <f>IF(ISNUMBER(G72), $B91 * H72, "")</f>
        <v>4888.8888888888896</v>
      </c>
      <c r="J72" s="15">
        <v>714</v>
      </c>
      <c r="K72" s="32">
        <f t="shared" ref="K72:K75" si="32">IF(ISNUMBER(J72), (J72 - $B72) / $B72, "")</f>
        <v>5.7777777777777775E-2</v>
      </c>
      <c r="L72" s="18">
        <f>IF(ISNUMBER(J72), $B91 * K72, "")</f>
        <v>5777.7777777777774</v>
      </c>
      <c r="M72" s="31">
        <v>713</v>
      </c>
      <c r="N72" s="32">
        <f t="shared" ref="N72:N75" si="33">IF(ISNUMBER(M72), (M72 - $B72) / $B72, "")</f>
        <v>5.6296296296296296E-2</v>
      </c>
      <c r="O72" s="18">
        <f>IF(ISNUMBER(M72), $B91 * N72, "")</f>
        <v>5629.6296296296296</v>
      </c>
      <c r="Q72" s="269"/>
      <c r="R72" s="269"/>
      <c r="S72" s="269"/>
    </row>
    <row r="73" spans="1:19" ht="17.25" thickBot="1">
      <c r="A73" s="162" t="s">
        <v>214</v>
      </c>
      <c r="B73" s="126">
        <v>235</v>
      </c>
      <c r="C73" s="77">
        <v>0</v>
      </c>
      <c r="D73" s="15">
        <v>223</v>
      </c>
      <c r="E73" s="32">
        <f t="shared" si="30"/>
        <v>-5.106382978723404E-2</v>
      </c>
      <c r="F73" s="18">
        <f>IF(ISNUMBER(D73), $B91 * E73, "")</f>
        <v>-5106.3829787234035</v>
      </c>
      <c r="G73" s="31">
        <v>223</v>
      </c>
      <c r="H73" s="32">
        <f t="shared" si="31"/>
        <v>-5.106382978723404E-2</v>
      </c>
      <c r="I73" s="101">
        <f>IF(ISNUMBER(G73), $B91 * H73, "")</f>
        <v>-5106.3829787234035</v>
      </c>
      <c r="J73" s="15">
        <v>226</v>
      </c>
      <c r="K73" s="32">
        <f t="shared" si="32"/>
        <v>-3.8297872340425532E-2</v>
      </c>
      <c r="L73" s="18">
        <f>IF(ISNUMBER(J73), $B91 * K73, "")</f>
        <v>-3829.7872340425533</v>
      </c>
      <c r="M73" s="31">
        <v>226</v>
      </c>
      <c r="N73" s="32">
        <f t="shared" si="33"/>
        <v>-3.8297872340425532E-2</v>
      </c>
      <c r="O73" s="18">
        <f>IF(ISNUMBER(M73), $B91 * N73, "")</f>
        <v>-3829.7872340425533</v>
      </c>
      <c r="Q73" s="259"/>
      <c r="R73" s="259"/>
      <c r="S73" s="259"/>
    </row>
    <row r="74" spans="1:19" ht="17.25" thickBot="1">
      <c r="A74" s="162" t="s">
        <v>54</v>
      </c>
      <c r="B74" s="126">
        <v>241</v>
      </c>
      <c r="C74" s="77">
        <v>-1.2295082000000001E-2</v>
      </c>
      <c r="D74" s="15">
        <v>238</v>
      </c>
      <c r="E74" s="32">
        <f t="shared" si="30"/>
        <v>-1.2448132780082987E-2</v>
      </c>
      <c r="F74" s="18">
        <f>IF(ISNUMBER(D74), $B91 * E74, "")</f>
        <v>-1244.8132780082988</v>
      </c>
      <c r="G74" s="31">
        <v>237</v>
      </c>
      <c r="H74" s="32">
        <f t="shared" si="31"/>
        <v>-1.6597510373443983E-2</v>
      </c>
      <c r="I74" s="101">
        <f>IF(ISNUMBER(G74), $B91 * H74, "")</f>
        <v>-1659.7510373443984</v>
      </c>
      <c r="J74" s="15">
        <v>238</v>
      </c>
      <c r="K74" s="32">
        <f t="shared" si="32"/>
        <v>-1.2448132780082987E-2</v>
      </c>
      <c r="L74" s="18">
        <f>IF(ISNUMBER(J74), $B91 * K74, "")</f>
        <v>-1244.8132780082988</v>
      </c>
      <c r="M74" s="31">
        <v>235</v>
      </c>
      <c r="N74" s="32">
        <f t="shared" si="33"/>
        <v>-2.4896265560165973E-2</v>
      </c>
      <c r="O74" s="18">
        <f>IF(ISNUMBER(M74), $B91 * N74, "")</f>
        <v>-2489.6265560165975</v>
      </c>
      <c r="Q74" s="259"/>
      <c r="R74" s="259"/>
      <c r="S74" s="259"/>
    </row>
    <row r="75" spans="1:19" ht="17.25" thickBot="1">
      <c r="A75" s="163" t="s">
        <v>92</v>
      </c>
      <c r="B75" s="128">
        <v>952</v>
      </c>
      <c r="C75" s="78">
        <v>-3.8383838400000002E-2</v>
      </c>
      <c r="D75" s="20">
        <v>931</v>
      </c>
      <c r="E75" s="21">
        <f t="shared" si="30"/>
        <v>-2.2058823529411766E-2</v>
      </c>
      <c r="F75" s="22">
        <f>IF(ISNUMBER(D75), $B91 * E75, "")</f>
        <v>-2205.8823529411766</v>
      </c>
      <c r="G75" s="30">
        <v>929</v>
      </c>
      <c r="H75" s="21">
        <f t="shared" si="31"/>
        <v>-2.4159663865546219E-2</v>
      </c>
      <c r="I75" s="105">
        <f>IF(ISNUMBER(G75), $B91 * H75, "")</f>
        <v>-2415.9663865546217</v>
      </c>
      <c r="J75" s="20">
        <v>937</v>
      </c>
      <c r="K75" s="21">
        <f t="shared" si="32"/>
        <v>-1.5756302521008403E-2</v>
      </c>
      <c r="L75" s="22">
        <f>IF(ISNUMBER(J75), $B91 * K75, "")</f>
        <v>-1575.6302521008404</v>
      </c>
      <c r="M75" s="30">
        <v>935</v>
      </c>
      <c r="N75" s="21">
        <f t="shared" si="33"/>
        <v>-1.7857142857142856E-2</v>
      </c>
      <c r="O75" s="22">
        <f>IF(ISNUMBER(M75), $B91 * N75, "")</f>
        <v>-1785.7142857142856</v>
      </c>
      <c r="Q75" s="259"/>
      <c r="R75" s="259"/>
      <c r="S75" s="259"/>
    </row>
    <row r="76" spans="1:19" ht="17.25" thickBot="1">
      <c r="A76" s="162" t="s">
        <v>291</v>
      </c>
      <c r="B76" s="129">
        <v>343</v>
      </c>
      <c r="C76" s="80">
        <v>-4.7222222199999997E-2</v>
      </c>
      <c r="D76" s="106">
        <v>343</v>
      </c>
      <c r="E76" s="107">
        <f>IF(ISNUMBER(D76), (D76 - $B76) / $B76, "")</f>
        <v>0</v>
      </c>
      <c r="F76" s="108">
        <f>IF(ISNUMBER(D76), $B91 * E76, "")</f>
        <v>0</v>
      </c>
      <c r="G76" s="109">
        <v>342</v>
      </c>
      <c r="H76" s="107">
        <f>IF(ISNUMBER(G76), (G76 - $B76) / $B76, "")</f>
        <v>-2.9154518950437317E-3</v>
      </c>
      <c r="I76" s="110">
        <f>IF(ISNUMBER(G76), $B91 * H76, "")</f>
        <v>-291.54518950437318</v>
      </c>
      <c r="J76" s="106">
        <v>346</v>
      </c>
      <c r="K76" s="107">
        <f>IF(ISNUMBER(J76), (J76 - $B76) / $B76, "")</f>
        <v>8.7463556851311956E-3</v>
      </c>
      <c r="L76" s="108">
        <f>IF(ISNUMBER(J76), $B91 * K76, "")</f>
        <v>874.63556851311955</v>
      </c>
      <c r="M76" s="109">
        <v>345</v>
      </c>
      <c r="N76" s="107">
        <f>IF(ISNUMBER(M76), (M76 - $B76) / $B76, "")</f>
        <v>5.8309037900874635E-3</v>
      </c>
      <c r="O76" s="108">
        <f>IF(ISNUMBER(M76), $B91 * N76, "")</f>
        <v>583.09037900874637</v>
      </c>
      <c r="Q76" s="259"/>
      <c r="R76" s="259"/>
      <c r="S76" s="259"/>
    </row>
    <row r="77" spans="1:19" ht="17.25" thickBot="1">
      <c r="A77" s="162" t="s">
        <v>132</v>
      </c>
      <c r="B77" s="126">
        <v>120</v>
      </c>
      <c r="C77" s="77">
        <v>-4.7619047599999999E-2</v>
      </c>
      <c r="D77" s="15">
        <v>117</v>
      </c>
      <c r="E77" s="32">
        <f t="shared" ref="E77:E80" si="34">IF(ISNUMBER(D77), (D77 - $B77) / $B77, "")</f>
        <v>-2.5000000000000001E-2</v>
      </c>
      <c r="F77" s="18">
        <f>IF(ISNUMBER(D77), $B91 * E77, "")</f>
        <v>-2500</v>
      </c>
      <c r="G77" s="31">
        <v>117</v>
      </c>
      <c r="H77" s="32">
        <f t="shared" ref="H77:H80" si="35">IF(ISNUMBER(G77), (G77 - $B77) / $B77, "")</f>
        <v>-2.5000000000000001E-2</v>
      </c>
      <c r="I77" s="101">
        <f>IF(ISNUMBER(G77), $B91 * H77, "")</f>
        <v>-2500</v>
      </c>
      <c r="J77" s="15">
        <v>119</v>
      </c>
      <c r="K77" s="32">
        <f t="shared" ref="K77:K80" si="36">IF(ISNUMBER(J77), (J77 - $B77) / $B77, "")</f>
        <v>-8.3333333333333332E-3</v>
      </c>
      <c r="L77" s="18">
        <f>IF(ISNUMBER(J77), $B91 * K77, "")</f>
        <v>-833.33333333333337</v>
      </c>
      <c r="M77" s="31">
        <v>119</v>
      </c>
      <c r="N77" s="32">
        <f t="shared" ref="N77:N80" si="37">IF(ISNUMBER(M77), (M77 - $B77) / $B77, "")</f>
        <v>-8.3333333333333332E-3</v>
      </c>
      <c r="O77" s="18">
        <f>IF(ISNUMBER(M77), $B91 * N77, "")</f>
        <v>-833.33333333333337</v>
      </c>
      <c r="Q77" s="259"/>
      <c r="R77" s="259"/>
      <c r="S77" s="259"/>
    </row>
    <row r="78" spans="1:19" ht="17.25" thickBot="1">
      <c r="A78" s="162" t="s">
        <v>279</v>
      </c>
      <c r="B78" s="126">
        <v>185</v>
      </c>
      <c r="C78" s="77">
        <v>-5.1282051299999999E-2</v>
      </c>
      <c r="D78" s="15">
        <v>181</v>
      </c>
      <c r="E78" s="32">
        <f t="shared" si="34"/>
        <v>-2.1621621621621623E-2</v>
      </c>
      <c r="F78" s="18">
        <f>IF(ISNUMBER(D78), $B91 * E78, "")</f>
        <v>-2162.1621621621621</v>
      </c>
      <c r="G78" s="31">
        <v>182</v>
      </c>
      <c r="H78" s="32">
        <f t="shared" si="35"/>
        <v>-1.6216216216216217E-2</v>
      </c>
      <c r="I78" s="101">
        <f>IF(ISNUMBER(G78), $B91 * H78, "")</f>
        <v>-1621.6216216216217</v>
      </c>
      <c r="J78" s="15">
        <v>183</v>
      </c>
      <c r="K78" s="32">
        <f t="shared" si="36"/>
        <v>-1.0810810810810811E-2</v>
      </c>
      <c r="L78" s="18">
        <f>IF(ISNUMBER(J78), $B91 * K78, "")</f>
        <v>-1081.081081081081</v>
      </c>
      <c r="M78" s="31">
        <v>184</v>
      </c>
      <c r="N78" s="32">
        <f t="shared" si="37"/>
        <v>-5.4054054054054057E-3</v>
      </c>
      <c r="O78" s="18">
        <f>IF(ISNUMBER(M78), $B91 * N78, "")</f>
        <v>-540.54054054054052</v>
      </c>
      <c r="Q78" s="259"/>
      <c r="R78" s="259"/>
      <c r="S78" s="259"/>
    </row>
    <row r="79" spans="1:19" ht="17.25" thickBot="1">
      <c r="A79" s="162" t="s">
        <v>120</v>
      </c>
      <c r="B79" s="126">
        <v>128</v>
      </c>
      <c r="C79" s="77">
        <v>-5.1851851900000002E-2</v>
      </c>
      <c r="D79" s="15">
        <v>123</v>
      </c>
      <c r="E79" s="32">
        <f t="shared" si="34"/>
        <v>-3.90625E-2</v>
      </c>
      <c r="F79" s="18">
        <f>IF(ISNUMBER(D79), $B91 * E79, "")</f>
        <v>-3906.25</v>
      </c>
      <c r="G79" s="31">
        <v>126</v>
      </c>
      <c r="H79" s="32">
        <f t="shared" si="35"/>
        <v>-1.5625E-2</v>
      </c>
      <c r="I79" s="101">
        <f>IF(ISNUMBER(G79), $B91 * H79, "")</f>
        <v>-1562.5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130</v>
      </c>
      <c r="N79" s="32">
        <f t="shared" si="37"/>
        <v>1.5625E-2</v>
      </c>
      <c r="O79" s="18">
        <f>IF(ISNUMBER(M79), $B91 * N79, "")</f>
        <v>1562.5</v>
      </c>
      <c r="Q79" s="33"/>
      <c r="R79" s="33"/>
    </row>
    <row r="80" spans="1:19" ht="17.25" thickBot="1">
      <c r="A80" s="130" t="s">
        <v>253</v>
      </c>
      <c r="B80" s="131">
        <v>374</v>
      </c>
      <c r="C80" s="79">
        <v>-5.3164557000000001E-2</v>
      </c>
      <c r="D80" s="24">
        <v>354</v>
      </c>
      <c r="E80" s="25">
        <f t="shared" si="34"/>
        <v>-5.3475935828877004E-2</v>
      </c>
      <c r="F80" s="104">
        <f>IF(ISNUMBER(D80), $B91 * E80, "")</f>
        <v>-5347.5935828877</v>
      </c>
      <c r="G80" s="102">
        <v>354</v>
      </c>
      <c r="H80" s="25">
        <f t="shared" si="35"/>
        <v>-5.3475935828877004E-2</v>
      </c>
      <c r="I80" s="103">
        <f>IF(ISNUMBER(G80), $B91 * H80, "")</f>
        <v>-5347.5935828877</v>
      </c>
      <c r="J80" s="24">
        <v>354</v>
      </c>
      <c r="K80" s="25">
        <f t="shared" si="36"/>
        <v>-5.3475935828877004E-2</v>
      </c>
      <c r="L80" s="104">
        <f>IF(ISNUMBER(J80), $B91 * K80, "")</f>
        <v>-5347.5935828877</v>
      </c>
      <c r="M80" s="102">
        <v>359</v>
      </c>
      <c r="N80" s="25">
        <f t="shared" si="37"/>
        <v>-4.0106951871657755E-2</v>
      </c>
      <c r="O80" s="104">
        <f>IF(ISNUMBER(M80), $B91 * N80, "")</f>
        <v>-4010.6951871657757</v>
      </c>
      <c r="Q80" s="260"/>
      <c r="R80" s="261"/>
      <c r="S80" s="262"/>
    </row>
    <row r="81" spans="1:19">
      <c r="A81" s="161" t="s">
        <v>51</v>
      </c>
      <c r="B81" s="124">
        <v>354</v>
      </c>
      <c r="C81" s="76">
        <v>-5.3475935799999999E-2</v>
      </c>
      <c r="D81" s="13">
        <v>349</v>
      </c>
      <c r="E81" s="14">
        <f>IF(ISNUMBER(D81), (D81 - $B81) / $B81, "")</f>
        <v>-1.4124293785310734E-2</v>
      </c>
      <c r="F81" s="16">
        <f>IF(ISNUMBER(D81), $B91 * E81, "")</f>
        <v>-1412.4293785310736</v>
      </c>
      <c r="G81" s="29">
        <v>352</v>
      </c>
      <c r="H81" s="14">
        <f>IF(ISNUMBER(G81), (G81 - $B81) / $B81, "")</f>
        <v>-5.6497175141242938E-3</v>
      </c>
      <c r="I81" s="100">
        <f>IF(ISNUMBER(G81), $B91 * H81, "")</f>
        <v>-564.9717514124294</v>
      </c>
      <c r="J81" s="13">
        <v>357</v>
      </c>
      <c r="K81" s="14">
        <f>IF(ISNUMBER(J81), (J81 - $B81) / $B81, "")</f>
        <v>8.4745762711864406E-3</v>
      </c>
      <c r="L81" s="16">
        <f>IF(ISNUMBER(J81), $B91 * K81, "")</f>
        <v>847.45762711864404</v>
      </c>
      <c r="M81" s="29">
        <v>354</v>
      </c>
      <c r="N81" s="14">
        <f>IF(ISNUMBER(M81), (M81 - $B81) / $B81, "")</f>
        <v>0</v>
      </c>
      <c r="O81" s="16">
        <f>IF(ISNUMBER(M81), $B91 * N81, "")</f>
        <v>0</v>
      </c>
      <c r="Q81" s="263"/>
      <c r="R81" s="264"/>
      <c r="S81" s="265"/>
    </row>
    <row r="82" spans="1:19" ht="17.25" thickBot="1">
      <c r="A82" s="162" t="s">
        <v>116</v>
      </c>
      <c r="B82" s="126">
        <v>302</v>
      </c>
      <c r="C82" s="77">
        <v>-5.6250000000000001E-2</v>
      </c>
      <c r="D82" s="15">
        <v>294</v>
      </c>
      <c r="E82" s="32">
        <f t="shared" ref="E82:E85" si="38">IF(ISNUMBER(D82), (D82 - $B82) / $B82, "")</f>
        <v>-2.6490066225165563E-2</v>
      </c>
      <c r="F82" s="18">
        <f>IF(ISNUMBER(D82), $B91 * E82, "")</f>
        <v>-2649.0066225165565</v>
      </c>
      <c r="G82" s="31">
        <v>296</v>
      </c>
      <c r="H82" s="32">
        <f t="shared" ref="H82:H85" si="39">IF(ISNUMBER(G82), (G82 - $B82) / $B82, "")</f>
        <v>-1.9867549668874173E-2</v>
      </c>
      <c r="I82" s="101">
        <f>IF(ISNUMBER(G82), $B91 * H82, "")</f>
        <v>-1986.7549668874174</v>
      </c>
      <c r="J82" s="15">
        <v>297</v>
      </c>
      <c r="K82" s="32">
        <f t="shared" ref="K82:K85" si="40">IF(ISNUMBER(J82), (J82 - $B82) / $B82, "")</f>
        <v>-1.6556291390728478E-2</v>
      </c>
      <c r="L82" s="18">
        <f>IF(ISNUMBER(J82), $B91 * K82, "")</f>
        <v>-1655.6291390728479</v>
      </c>
      <c r="M82" s="31">
        <v>296</v>
      </c>
      <c r="N82" s="32">
        <f t="shared" ref="N82:N85" si="41">IF(ISNUMBER(M82), (M82 - $B82) / $B82, "")</f>
        <v>-1.9867549668874173E-2</v>
      </c>
      <c r="O82" s="18">
        <f>IF(ISNUMBER(M82), $B91 * N82, "")</f>
        <v>-1986.7549668874174</v>
      </c>
      <c r="Q82" s="266"/>
      <c r="R82" s="267"/>
      <c r="S82" s="268"/>
    </row>
    <row r="83" spans="1:19" ht="17.25" thickBot="1">
      <c r="A83" s="162" t="s">
        <v>165</v>
      </c>
      <c r="B83" s="126">
        <v>995</v>
      </c>
      <c r="C83" s="77">
        <v>-5.6872037899999998E-2</v>
      </c>
      <c r="D83" s="15">
        <v>963</v>
      </c>
      <c r="E83" s="32">
        <f t="shared" si="38"/>
        <v>-3.2160804020100506E-2</v>
      </c>
      <c r="F83" s="18">
        <f>IF(ISNUMBER(D83), $B91 * E83, "")</f>
        <v>-3216.0804020100504</v>
      </c>
      <c r="G83" s="31">
        <v>986</v>
      </c>
      <c r="H83" s="32">
        <f t="shared" si="39"/>
        <v>-9.0452261306532659E-3</v>
      </c>
      <c r="I83" s="101">
        <f>IF(ISNUMBER(G83), $B91 * H83, "")</f>
        <v>-904.5226130653266</v>
      </c>
      <c r="J83" s="15">
        <v>982</v>
      </c>
      <c r="K83" s="32">
        <f t="shared" si="40"/>
        <v>-1.3065326633165829E-2</v>
      </c>
      <c r="L83" s="18">
        <f>IF(ISNUMBER(J83), $B91 * K83, "")</f>
        <v>-1306.532663316583</v>
      </c>
      <c r="M83" s="31">
        <v>970</v>
      </c>
      <c r="N83" s="32">
        <f t="shared" si="41"/>
        <v>-2.5125628140703519E-2</v>
      </c>
      <c r="O83" s="18">
        <f>IF(ISNUMBER(M83), $B91 * N83, "")</f>
        <v>-2512.562814070352</v>
      </c>
      <c r="Q83" s="259"/>
      <c r="R83" s="259"/>
      <c r="S83" s="259"/>
    </row>
    <row r="84" spans="1:19" ht="17.25" thickBot="1">
      <c r="A84" s="162" t="s">
        <v>57</v>
      </c>
      <c r="B84" s="126">
        <v>181</v>
      </c>
      <c r="C84" s="77">
        <v>-5.72916667E-2</v>
      </c>
      <c r="D84" s="15">
        <v>175</v>
      </c>
      <c r="E84" s="32">
        <f t="shared" si="38"/>
        <v>-3.3149171270718231E-2</v>
      </c>
      <c r="F84" s="18">
        <f>IF(ISNUMBER(D84), $B91 * E84, "")</f>
        <v>-3314.917127071823</v>
      </c>
      <c r="G84" s="31">
        <v>177</v>
      </c>
      <c r="H84" s="32">
        <f t="shared" si="39"/>
        <v>-2.2099447513812154E-2</v>
      </c>
      <c r="I84" s="101">
        <f>IF(ISNUMBER(G84), $B91 * H84, "")</f>
        <v>-2209.9447513812152</v>
      </c>
      <c r="J84" s="15">
        <v>178</v>
      </c>
      <c r="K84" s="32">
        <f t="shared" si="40"/>
        <v>-1.6574585635359115E-2</v>
      </c>
      <c r="L84" s="18">
        <f>IF(ISNUMBER(J84), $B91 * K84, "")</f>
        <v>-1657.4585635359115</v>
      </c>
      <c r="M84" s="31">
        <v>177</v>
      </c>
      <c r="N84" s="32">
        <f t="shared" si="41"/>
        <v>-2.2099447513812154E-2</v>
      </c>
      <c r="O84" s="18">
        <f>IF(ISNUMBER(M84), $B91 * N84, "")</f>
        <v>-2209.9447513812152</v>
      </c>
      <c r="Q84" s="269"/>
      <c r="R84" s="269"/>
      <c r="S84" s="269"/>
    </row>
    <row r="85" spans="1:19" ht="17.25" thickBot="1">
      <c r="A85" s="163" t="s">
        <v>265</v>
      </c>
      <c r="B85" s="128">
        <v>308</v>
      </c>
      <c r="C85" s="78">
        <v>-5.8103975500000002E-2</v>
      </c>
      <c r="D85" s="20">
        <v>305</v>
      </c>
      <c r="E85" s="21">
        <f t="shared" si="38"/>
        <v>-9.74025974025974E-3</v>
      </c>
      <c r="F85" s="22">
        <f>IF(ISNUMBER(D85), $B91 * E85, "")</f>
        <v>-974.02597402597405</v>
      </c>
      <c r="G85" s="30">
        <v>309</v>
      </c>
      <c r="H85" s="21">
        <f t="shared" si="39"/>
        <v>3.246753246753247E-3</v>
      </c>
      <c r="I85" s="105">
        <f>IF(ISNUMBER(G85), $B91 * H85, "")</f>
        <v>324.6753246753247</v>
      </c>
      <c r="J85" s="20">
        <v>312</v>
      </c>
      <c r="K85" s="21">
        <f t="shared" si="40"/>
        <v>1.2987012987012988E-2</v>
      </c>
      <c r="L85" s="22">
        <f>IF(ISNUMBER(J85), $B91 * K85, "")</f>
        <v>1298.7012987012988</v>
      </c>
      <c r="M85" s="30">
        <v>310</v>
      </c>
      <c r="N85" s="21">
        <f t="shared" si="41"/>
        <v>6.4935064935064939E-3</v>
      </c>
      <c r="O85" s="22">
        <f>IF(ISNUMBER(M85), $B91 * N85, "")</f>
        <v>649.35064935064941</v>
      </c>
      <c r="Q85" s="269"/>
      <c r="R85" s="269"/>
      <c r="S85" s="269"/>
    </row>
    <row r="86" spans="1:19" ht="17.25" thickBot="1">
      <c r="A86" s="162" t="s">
        <v>106</v>
      </c>
      <c r="B86" s="129">
        <v>973</v>
      </c>
      <c r="C86" s="80">
        <v>-5.99033816E-2</v>
      </c>
      <c r="D86" s="106">
        <v>950</v>
      </c>
      <c r="E86" s="107">
        <f>IF(ISNUMBER(D86), (D86 - $B86) / $B86, "")</f>
        <v>-2.3638232271325797E-2</v>
      </c>
      <c r="F86" s="108">
        <f>IF(ISNUMBER(D86), $B91 * E86, "")</f>
        <v>-2363.8232271325796</v>
      </c>
      <c r="G86" s="109">
        <v>953</v>
      </c>
      <c r="H86" s="107">
        <f>IF(ISNUMBER(G86), (G86 - $B86) / $B86, "")</f>
        <v>-2.0554984583761562E-2</v>
      </c>
      <c r="I86" s="110">
        <f>IF(ISNUMBER(G86), $B91 * H86, "")</f>
        <v>-2055.4984583761561</v>
      </c>
      <c r="J86" s="106">
        <v>970</v>
      </c>
      <c r="K86" s="107">
        <f>IF(ISNUMBER(J86), (J86 - $B86) / $B86, "")</f>
        <v>-3.0832476875642342E-3</v>
      </c>
      <c r="L86" s="108">
        <f>IF(ISNUMBER(J86), $B91 * K86, "")</f>
        <v>-308.3247687564234</v>
      </c>
      <c r="M86" s="109">
        <v>967</v>
      </c>
      <c r="N86" s="107">
        <f>IF(ISNUMBER(M86), (M86 - $B86) / $B86, "")</f>
        <v>-6.1664953751284684E-3</v>
      </c>
      <c r="O86" s="108">
        <f>IF(ISNUMBER(M86), $B91 * N86, "")</f>
        <v>-616.64953751284679</v>
      </c>
      <c r="Q86" s="259"/>
      <c r="R86" s="259"/>
      <c r="S86" s="259"/>
    </row>
    <row r="87" spans="1:19" ht="17.25" thickBot="1">
      <c r="A87" s="162" t="s">
        <v>169</v>
      </c>
      <c r="B87" s="126">
        <v>232</v>
      </c>
      <c r="C87" s="77">
        <v>-6.0728744899999999E-2</v>
      </c>
      <c r="D87" s="15">
        <v>223</v>
      </c>
      <c r="E87" s="32">
        <f t="shared" ref="E87:E90" si="42">IF(ISNUMBER(D87), (D87 - $B87) / $B87, "")</f>
        <v>-3.8793103448275863E-2</v>
      </c>
      <c r="F87" s="18">
        <f>IF(ISNUMBER(D87), $B91 * E87, "")</f>
        <v>-3879.3103448275865</v>
      </c>
      <c r="G87" s="31">
        <v>225</v>
      </c>
      <c r="H87" s="32">
        <f t="shared" ref="H87:H90" si="43">IF(ISNUMBER(G87), (G87 - $B87) / $B87, "")</f>
        <v>-3.017241379310345E-2</v>
      </c>
      <c r="I87" s="101">
        <f>IF(ISNUMBER(G87), $B91 * H87, "")</f>
        <v>-3017.2413793103451</v>
      </c>
      <c r="J87" s="15">
        <v>225</v>
      </c>
      <c r="K87" s="32">
        <f t="shared" ref="K87:K90" si="44">IF(ISNUMBER(J87), (J87 - $B87) / $B87, "")</f>
        <v>-3.017241379310345E-2</v>
      </c>
      <c r="L87" s="18">
        <f>IF(ISNUMBER(J87), $B91 * K87, "")</f>
        <v>-3017.2413793103451</v>
      </c>
      <c r="M87" s="31">
        <v>227</v>
      </c>
      <c r="N87" s="32">
        <f t="shared" ref="N87:N90" si="45">IF(ISNUMBER(M87), (M87 - $B87) / $B87, "")</f>
        <v>-2.1551724137931036E-2</v>
      </c>
      <c r="O87" s="18">
        <f>IF(ISNUMBER(M87), $B91 * N87, "")</f>
        <v>-2155.1724137931037</v>
      </c>
      <c r="Q87" s="259"/>
      <c r="R87" s="259"/>
      <c r="S87" s="259"/>
    </row>
    <row r="88" spans="1:19" ht="17.25" thickBot="1">
      <c r="A88" s="162" t="s">
        <v>61</v>
      </c>
      <c r="B88" s="126">
        <v>763</v>
      </c>
      <c r="C88" s="77">
        <v>-6.1500615000000002E-2</v>
      </c>
      <c r="D88" s="15">
        <v>751</v>
      </c>
      <c r="E88" s="32">
        <f t="shared" si="42"/>
        <v>-1.5727391874180863E-2</v>
      </c>
      <c r="F88" s="18">
        <f>IF(ISNUMBER(D88), $B91 * E88, "")</f>
        <v>-1572.7391874180864</v>
      </c>
      <c r="G88" s="31">
        <v>756</v>
      </c>
      <c r="H88" s="32">
        <f t="shared" si="43"/>
        <v>-9.1743119266055051E-3</v>
      </c>
      <c r="I88" s="101">
        <f>IF(ISNUMBER(G88), $B91 * H88, "")</f>
        <v>-917.43119266055055</v>
      </c>
      <c r="J88" s="15">
        <v>765</v>
      </c>
      <c r="K88" s="32">
        <f t="shared" si="44"/>
        <v>2.6212319790301442E-3</v>
      </c>
      <c r="L88" s="18">
        <f>IF(ISNUMBER(J88), $B91 * K88, "")</f>
        <v>262.12319790301444</v>
      </c>
      <c r="M88" s="31">
        <v>764</v>
      </c>
      <c r="N88" s="32">
        <f t="shared" si="45"/>
        <v>1.3106159895150721E-3</v>
      </c>
      <c r="O88" s="18">
        <f>IF(ISNUMBER(M88), $B91 * N88, "")</f>
        <v>131.06159895150722</v>
      </c>
      <c r="Q88" s="259"/>
      <c r="R88" s="259"/>
      <c r="S88" s="259"/>
    </row>
    <row r="89" spans="1:19">
      <c r="A89" s="162" t="s">
        <v>136</v>
      </c>
      <c r="B89" s="126">
        <v>122</v>
      </c>
      <c r="C89" s="77">
        <v>-6.1538461500000002E-2</v>
      </c>
      <c r="D89" s="15">
        <v>119</v>
      </c>
      <c r="E89" s="32">
        <f t="shared" si="42"/>
        <v>-2.4590163934426229E-2</v>
      </c>
      <c r="F89" s="18">
        <f>IF(ISNUMBER(D89), $B91 * E89, "")</f>
        <v>-2459.0163934426228</v>
      </c>
      <c r="G89" s="31">
        <v>120</v>
      </c>
      <c r="H89" s="32">
        <f t="shared" si="43"/>
        <v>-1.6393442622950821E-2</v>
      </c>
      <c r="I89" s="101">
        <f>IF(ISNUMBER(G89), $B91 * H89, "")</f>
        <v>-1639.344262295082</v>
      </c>
      <c r="J89" s="15">
        <v>122</v>
      </c>
      <c r="K89" s="32">
        <f t="shared" si="44"/>
        <v>0</v>
      </c>
      <c r="L89" s="18">
        <f>IF(ISNUMBER(J89), $B91 * K89, "")</f>
        <v>0</v>
      </c>
      <c r="M89" s="31">
        <v>122</v>
      </c>
      <c r="N89" s="32">
        <f t="shared" si="45"/>
        <v>0</v>
      </c>
      <c r="O89" s="18">
        <f>IF(ISNUMBER(M89), $B91 * N89, "")</f>
        <v>0</v>
      </c>
      <c r="Q89" s="248"/>
      <c r="R89" s="249"/>
      <c r="S89" s="250"/>
    </row>
    <row r="90" spans="1:19" ht="17.25" thickBot="1">
      <c r="A90" s="130" t="s">
        <v>173</v>
      </c>
      <c r="B90" s="131">
        <v>105</v>
      </c>
      <c r="C90" s="79">
        <v>-6.25E-2</v>
      </c>
      <c r="D90" s="24">
        <v>108</v>
      </c>
      <c r="E90" s="25">
        <f t="shared" si="42"/>
        <v>2.8571428571428571E-2</v>
      </c>
      <c r="F90" s="104">
        <f>IF(ISNUMBER(D90), $B91 * E90, "")</f>
        <v>2857.1428571428569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106</v>
      </c>
      <c r="K90" s="25">
        <f t="shared" si="44"/>
        <v>9.5238095238095247E-3</v>
      </c>
      <c r="L90" s="104">
        <f>IF(ISNUMBER(J90), $B91 * K90, "")</f>
        <v>952.38095238095252</v>
      </c>
      <c r="M90" s="102">
        <v>105</v>
      </c>
      <c r="N90" s="25">
        <f t="shared" si="45"/>
        <v>0</v>
      </c>
      <c r="O90" s="104">
        <f>IF(ISNUMBER(M90), $B91 * N90, "")</f>
        <v>0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-2.300308345007715E-2</v>
      </c>
      <c r="F91" s="28">
        <f>SUM(F71:F90)</f>
        <v>-46006.16690015429</v>
      </c>
      <c r="G91" s="26" t="s">
        <v>296</v>
      </c>
      <c r="H91" s="27">
        <f>IF(COUNT(H71:H90), SUM(H71:H90) / COUNT(H71:H90), 0)</f>
        <v>-1.839211363496792E-2</v>
      </c>
      <c r="I91" s="28">
        <f>SUM(I71:I90)</f>
        <v>-36784.227269935844</v>
      </c>
      <c r="J91" s="26" t="s">
        <v>296</v>
      </c>
      <c r="K91" s="27">
        <f>IF(COUNT(K71:K90), SUM(K71:K90) / COUNT(K71:K90), 0)</f>
        <v>-9.2008629511157215E-3</v>
      </c>
      <c r="L91" s="28">
        <f>SUM(L71:L90)</f>
        <v>-18401.725902231439</v>
      </c>
      <c r="M91" s="26" t="s">
        <v>296</v>
      </c>
      <c r="N91" s="27">
        <f>IF(COUNT(N71:N90), SUM(N71:N90) / COUNT(N71:N90), 0)</f>
        <v>-1.0759487250064755E-2</v>
      </c>
      <c r="O91" s="28">
        <f>SUM(O71:O90)</f>
        <v>-21518.974500129512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32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2021-06-19(토) 오전 00:00</v>
      </c>
      <c r="C96" s="311"/>
      <c r="D96" s="283" t="str">
        <f>TEXT($G$1, "[$-ko-KR]yyyy-mm-dd(ddd) ") &amp; "오후 14:00"</f>
        <v>2021-06-19(토) 오후 14:00</v>
      </c>
      <c r="E96" s="284"/>
      <c r="F96" s="285"/>
      <c r="G96" s="283" t="str">
        <f>TEXT($G$1, "[$-ko-KR]yyyy-mm-dd(ddd) ") &amp; "오후 19:00"</f>
        <v>2021-06-19(토) 오후 19:00</v>
      </c>
      <c r="H96" s="284"/>
      <c r="I96" s="285"/>
      <c r="J96" s="283" t="str">
        <f>TEXT($G$1, "[$-ko-KR]yyyy-mm-dd(ddd) ") &amp; "오후 21:00"</f>
        <v>2021-06-19(토) 오후 21:00</v>
      </c>
      <c r="K96" s="284"/>
      <c r="L96" s="285"/>
      <c r="M96" s="283" t="str">
        <f>TEXT($G$1+1, "[$-ko-KR]yyyy-mm-dd(ddd) ") &amp; "오전 00:00"</f>
        <v>2021-06-20(일)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3" t="s">
        <v>58</v>
      </c>
      <c r="H97" s="234" t="s">
        <v>293</v>
      </c>
      <c r="I97" s="235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277</v>
      </c>
      <c r="B98" s="124">
        <v>63.4</v>
      </c>
      <c r="C98" s="76">
        <v>0.34038054969999998</v>
      </c>
      <c r="D98" s="13">
        <v>61</v>
      </c>
      <c r="E98" s="14">
        <f>IF(ISNUMBER(D98), (D98 - $B98) / $B98, "")</f>
        <v>-3.7854889589905343E-2</v>
      </c>
      <c r="F98" s="16">
        <f>IF(ISNUMBER(D98), $B118 * E98, "")</f>
        <v>-3785.4889589905342</v>
      </c>
      <c r="G98" s="29">
        <v>58.9</v>
      </c>
      <c r="H98" s="14">
        <f>IF(ISNUMBER(G98), (G98 - $B98) / $B98, "")</f>
        <v>-7.0977917981072558E-2</v>
      </c>
      <c r="I98" s="100">
        <f>IF(ISNUMBER(G98), $B118 * H98, "")</f>
        <v>-7097.791798107256</v>
      </c>
      <c r="J98" s="13">
        <v>58.1</v>
      </c>
      <c r="K98" s="14">
        <f>IF(ISNUMBER(J98), (J98 - $B98) / $B98, "")</f>
        <v>-8.3596214511040962E-2</v>
      </c>
      <c r="L98" s="16">
        <f>IF(ISNUMBER(J98), $B118 * K98, "")</f>
        <v>-8359.6214511040962</v>
      </c>
      <c r="M98" s="29">
        <v>53.7</v>
      </c>
      <c r="N98" s="14">
        <f>IF(ISNUMBER(M98), (M98 - $B98) / $B98, "")</f>
        <v>-0.15299684542586744</v>
      </c>
      <c r="O98" s="16">
        <f>IF(ISNUMBER(M98), $B118 * N98, "")</f>
        <v>-15299.684542586745</v>
      </c>
      <c r="Q98" s="269"/>
      <c r="R98" s="269"/>
      <c r="S98" s="269"/>
    </row>
    <row r="99" spans="1:19" ht="17.25" thickBot="1">
      <c r="A99" s="162" t="s">
        <v>199</v>
      </c>
      <c r="B99" s="126">
        <v>183</v>
      </c>
      <c r="C99" s="77">
        <v>0.13664596270000001</v>
      </c>
      <c r="D99" s="15">
        <v>166</v>
      </c>
      <c r="E99" s="32">
        <f t="shared" ref="E99:E102" si="46">IF(ISNUMBER(D99), (D99 - $B99) / $B99, "")</f>
        <v>-9.2896174863387984E-2</v>
      </c>
      <c r="F99" s="18">
        <f>IF(ISNUMBER(D99), $B118 * E99, "")</f>
        <v>-9289.6174863387987</v>
      </c>
      <c r="G99" s="31">
        <v>168</v>
      </c>
      <c r="H99" s="32">
        <f t="shared" ref="H99:H102" si="47">IF(ISNUMBER(G99), (G99 - $B99) / $B99, "")</f>
        <v>-8.1967213114754092E-2</v>
      </c>
      <c r="I99" s="101">
        <f>IF(ISNUMBER(G99), $B118 * H99, "")</f>
        <v>-8196.7213114754086</v>
      </c>
      <c r="J99" s="15">
        <v>171</v>
      </c>
      <c r="K99" s="32">
        <f t="shared" ref="K99:K102" si="48">IF(ISNUMBER(J99), (J99 - $B99) / $B99, "")</f>
        <v>-6.5573770491803282E-2</v>
      </c>
      <c r="L99" s="18">
        <f>IF(ISNUMBER(J99), $B118 * K99, "")</f>
        <v>-6557.377049180328</v>
      </c>
      <c r="M99" s="31">
        <v>170</v>
      </c>
      <c r="N99" s="32">
        <f t="shared" ref="N99:N102" si="49">IF(ISNUMBER(M99), (M99 - $B99) / $B99, "")</f>
        <v>-7.1038251366120214E-2</v>
      </c>
      <c r="O99" s="18">
        <f>IF(ISNUMBER(M99), $B118 * N99, "")</f>
        <v>-7103.8251366120212</v>
      </c>
      <c r="Q99" s="269"/>
      <c r="R99" s="269"/>
      <c r="S99" s="269"/>
    </row>
    <row r="100" spans="1:19" ht="17.25" thickBot="1">
      <c r="A100" s="162" t="s">
        <v>142</v>
      </c>
      <c r="B100" s="126">
        <v>675</v>
      </c>
      <c r="C100" s="77">
        <v>4.8136645999999998E-2</v>
      </c>
      <c r="D100" s="15">
        <v>707</v>
      </c>
      <c r="E100" s="32">
        <f t="shared" si="46"/>
        <v>4.7407407407407405E-2</v>
      </c>
      <c r="F100" s="18">
        <f>IF(ISNUMBER(D100), $B118 * E100, "")</f>
        <v>4740.7407407407409</v>
      </c>
      <c r="G100" s="31">
        <v>708</v>
      </c>
      <c r="H100" s="32">
        <f t="shared" si="47"/>
        <v>4.8888888888888891E-2</v>
      </c>
      <c r="I100" s="101">
        <f>IF(ISNUMBER(G100), $B118 * H100, "")</f>
        <v>4888.8888888888896</v>
      </c>
      <c r="J100" s="15">
        <v>714</v>
      </c>
      <c r="K100" s="32">
        <f t="shared" si="48"/>
        <v>5.7777777777777775E-2</v>
      </c>
      <c r="L100" s="18">
        <f>IF(ISNUMBER(J100), $B118 * K100, "")</f>
        <v>5777.7777777777774</v>
      </c>
      <c r="M100" s="31">
        <v>713</v>
      </c>
      <c r="N100" s="32">
        <f t="shared" si="49"/>
        <v>5.6296296296296296E-2</v>
      </c>
      <c r="O100" s="18">
        <f>IF(ISNUMBER(M100), $B118 * N100, "")</f>
        <v>5629.6296296296296</v>
      </c>
      <c r="Q100" s="259"/>
      <c r="R100" s="259"/>
      <c r="S100" s="259"/>
    </row>
    <row r="101" spans="1:19" ht="17.25" thickBot="1">
      <c r="A101" s="162" t="s">
        <v>217</v>
      </c>
      <c r="B101" s="126">
        <v>9.7899999999999991</v>
      </c>
      <c r="C101" s="77">
        <v>2.0855057400000002E-2</v>
      </c>
      <c r="D101" s="15">
        <v>9.5</v>
      </c>
      <c r="E101" s="32">
        <f t="shared" si="46"/>
        <v>-2.9622063329928415E-2</v>
      </c>
      <c r="F101" s="18">
        <f>IF(ISNUMBER(D101), $B118 * E101, "")</f>
        <v>-2962.2063329928415</v>
      </c>
      <c r="G101" s="31">
        <v>9.64</v>
      </c>
      <c r="H101" s="32">
        <f t="shared" si="47"/>
        <v>-1.5321756894790459E-2</v>
      </c>
      <c r="I101" s="101">
        <f>IF(ISNUMBER(G101), $B118 * H101, "")</f>
        <v>-1532.175689479046</v>
      </c>
      <c r="J101" s="15">
        <v>9.61</v>
      </c>
      <c r="K101" s="32">
        <f t="shared" si="48"/>
        <v>-1.8386108273748696E-2</v>
      </c>
      <c r="L101" s="18">
        <f>IF(ISNUMBER(J101), $B118 * K101, "")</f>
        <v>-1838.6108273748696</v>
      </c>
      <c r="M101" s="31">
        <v>9.51</v>
      </c>
      <c r="N101" s="32">
        <f t="shared" si="49"/>
        <v>-2.8600612870275727E-2</v>
      </c>
      <c r="O101" s="18">
        <f>IF(ISNUMBER(M101), $B118 * N101, "")</f>
        <v>-2860.0612870275727</v>
      </c>
      <c r="Q101" s="259"/>
      <c r="R101" s="259"/>
      <c r="S101" s="259"/>
    </row>
    <row r="102" spans="1:19" ht="17.25" thickBot="1">
      <c r="A102" s="163" t="s">
        <v>219</v>
      </c>
      <c r="B102" s="128">
        <v>9.32</v>
      </c>
      <c r="C102" s="78">
        <v>4.3103448000000001E-3</v>
      </c>
      <c r="D102" s="20">
        <v>9.5</v>
      </c>
      <c r="E102" s="21">
        <f t="shared" si="46"/>
        <v>1.9313304721030013E-2</v>
      </c>
      <c r="F102" s="22">
        <f>IF(ISNUMBER(D102), $B118 * E102, "")</f>
        <v>1931.3304721030013</v>
      </c>
      <c r="G102" s="30">
        <v>9.3800000000000008</v>
      </c>
      <c r="H102" s="21">
        <f t="shared" si="47"/>
        <v>6.4377682403434005E-3</v>
      </c>
      <c r="I102" s="105">
        <f>IF(ISNUMBER(G102), $B118 * H102, "")</f>
        <v>643.77682403434005</v>
      </c>
      <c r="J102" s="20">
        <v>9.17</v>
      </c>
      <c r="K102" s="21">
        <f t="shared" si="48"/>
        <v>-1.6094420600858406E-2</v>
      </c>
      <c r="L102" s="22">
        <f>IF(ISNUMBER(J102), $B118 * K102, "")</f>
        <v>-1609.4420600858407</v>
      </c>
      <c r="M102" s="30">
        <v>9.0299999999999994</v>
      </c>
      <c r="N102" s="21">
        <f t="shared" si="49"/>
        <v>-3.1115879828326278E-2</v>
      </c>
      <c r="O102" s="22">
        <f>IF(ISNUMBER(M102), $B118 * N102, "")</f>
        <v>-3111.5879828326279</v>
      </c>
      <c r="Q102" s="259"/>
      <c r="R102" s="259"/>
      <c r="S102" s="259"/>
    </row>
    <row r="103" spans="1:19" ht="17.25" thickBot="1">
      <c r="A103" s="162" t="s">
        <v>152</v>
      </c>
      <c r="B103" s="129">
        <v>17.600000000000001</v>
      </c>
      <c r="C103" s="80">
        <v>0</v>
      </c>
      <c r="D103" s="106">
        <v>16.3</v>
      </c>
      <c r="E103" s="107">
        <f>IF(ISNUMBER(D103), (D103 - $B103) / $B103, "")</f>
        <v>-7.3863636363636395E-2</v>
      </c>
      <c r="F103" s="108">
        <f>IF(ISNUMBER(D103), $B118 * E103, "")</f>
        <v>-7386.3636363636397</v>
      </c>
      <c r="G103" s="109">
        <v>16.2</v>
      </c>
      <c r="H103" s="107">
        <f>IF(ISNUMBER(G103), (G103 - $B103) / $B103, "")</f>
        <v>-7.9545454545454655E-2</v>
      </c>
      <c r="I103" s="110">
        <f>IF(ISNUMBER(G103), $B118 * H103, "")</f>
        <v>-7954.5454545454659</v>
      </c>
      <c r="J103" s="106">
        <v>16.399999999999999</v>
      </c>
      <c r="K103" s="107">
        <f>IF(ISNUMBER(J103), (J103 - $B103) / $B103, "")</f>
        <v>-6.8181818181818343E-2</v>
      </c>
      <c r="L103" s="108">
        <f>IF(ISNUMBER(J103), $B118 * K103, "")</f>
        <v>-6818.1818181818344</v>
      </c>
      <c r="M103" s="109">
        <v>16.2</v>
      </c>
      <c r="N103" s="107">
        <f>IF(ISNUMBER(M103), (M103 - $B103) / $B103, "")</f>
        <v>-7.9545454545454655E-2</v>
      </c>
      <c r="O103" s="108">
        <f>IF(ISNUMBER(M103), $B118 * N103, "")</f>
        <v>-7954.5454545454659</v>
      </c>
      <c r="Q103" s="259"/>
      <c r="R103" s="259"/>
      <c r="S103" s="259"/>
    </row>
    <row r="104" spans="1:19" ht="17.25" thickBot="1">
      <c r="A104" s="162" t="s">
        <v>214</v>
      </c>
      <c r="B104" s="126">
        <v>235</v>
      </c>
      <c r="C104" s="77">
        <v>0</v>
      </c>
      <c r="D104" s="15">
        <v>223</v>
      </c>
      <c r="E104" s="32">
        <f t="shared" ref="E104:E107" si="50">IF(ISNUMBER(D104), (D104 - $B104) / $B104, "")</f>
        <v>-5.106382978723404E-2</v>
      </c>
      <c r="F104" s="18">
        <f>IF(ISNUMBER(D104), $B118 * E104, "")</f>
        <v>-5106.3829787234035</v>
      </c>
      <c r="G104" s="31">
        <v>223</v>
      </c>
      <c r="H104" s="32">
        <f t="shared" ref="H104:H107" si="51">IF(ISNUMBER(G104), (G104 - $B104) / $B104, "")</f>
        <v>-5.106382978723404E-2</v>
      </c>
      <c r="I104" s="101">
        <f>IF(ISNUMBER(G104), $B118 * H104, "")</f>
        <v>-5106.3829787234035</v>
      </c>
      <c r="J104" s="15">
        <v>226</v>
      </c>
      <c r="K104" s="32">
        <f t="shared" ref="K104:K107" si="52">IF(ISNUMBER(J104), (J104 - $B104) / $B104, "")</f>
        <v>-3.8297872340425532E-2</v>
      </c>
      <c r="L104" s="18">
        <f>IF(ISNUMBER(J104), $B118 * K104, "")</f>
        <v>-3829.7872340425533</v>
      </c>
      <c r="M104" s="31">
        <v>226</v>
      </c>
      <c r="N104" s="32">
        <f t="shared" ref="N104:N107" si="53">IF(ISNUMBER(M104), (M104 - $B104) / $B104, "")</f>
        <v>-3.8297872340425532E-2</v>
      </c>
      <c r="O104" s="18">
        <f>IF(ISNUMBER(M104), $B118 * N104, "")</f>
        <v>-3829.7872340425533</v>
      </c>
      <c r="Q104" s="259"/>
      <c r="R104" s="259"/>
      <c r="S104" s="259"/>
    </row>
    <row r="105" spans="1:19" ht="17.25" thickBot="1">
      <c r="A105" s="162" t="s">
        <v>65</v>
      </c>
      <c r="B105" s="126">
        <v>31.3</v>
      </c>
      <c r="C105" s="77">
        <v>-9.4936709000000008E-3</v>
      </c>
      <c r="D105" s="15">
        <v>29.5</v>
      </c>
      <c r="E105" s="32">
        <f t="shared" si="50"/>
        <v>-5.7507987220447303E-2</v>
      </c>
      <c r="F105" s="18">
        <f>IF(ISNUMBER(D105), $B118 * E105, "")</f>
        <v>-5750.7987220447303</v>
      </c>
      <c r="G105" s="31">
        <v>29.6</v>
      </c>
      <c r="H105" s="32">
        <f t="shared" si="51"/>
        <v>-5.4313099041533523E-2</v>
      </c>
      <c r="I105" s="101">
        <f>IF(ISNUMBER(G105), $B118 * H105, "")</f>
        <v>-5431.3099041533524</v>
      </c>
      <c r="J105" s="15">
        <v>29.9</v>
      </c>
      <c r="K105" s="32">
        <f t="shared" si="52"/>
        <v>-4.47284345047924E-2</v>
      </c>
      <c r="L105" s="18">
        <f>IF(ISNUMBER(J105), $B118 * K105, "")</f>
        <v>-4472.8434504792403</v>
      </c>
      <c r="M105" s="31">
        <v>29.9</v>
      </c>
      <c r="N105" s="32">
        <f t="shared" si="53"/>
        <v>-4.47284345047924E-2</v>
      </c>
      <c r="O105" s="18">
        <f>IF(ISNUMBER(M105), $B118 * N105, "")</f>
        <v>-4472.8434504792403</v>
      </c>
      <c r="Q105" s="259"/>
      <c r="R105" s="259"/>
      <c r="S105" s="259"/>
    </row>
    <row r="106" spans="1:19" ht="17.25" thickBot="1">
      <c r="A106" s="162" t="s">
        <v>54</v>
      </c>
      <c r="B106" s="126">
        <v>241</v>
      </c>
      <c r="C106" s="77">
        <v>-1.2295082000000001E-2</v>
      </c>
      <c r="D106" s="15">
        <v>238</v>
      </c>
      <c r="E106" s="32">
        <f t="shared" si="50"/>
        <v>-1.2448132780082987E-2</v>
      </c>
      <c r="F106" s="18">
        <f>IF(ISNUMBER(D106), $B118 * E106, "")</f>
        <v>-1244.8132780082988</v>
      </c>
      <c r="G106" s="31">
        <v>237</v>
      </c>
      <c r="H106" s="32">
        <f t="shared" si="51"/>
        <v>-1.6597510373443983E-2</v>
      </c>
      <c r="I106" s="101">
        <f>IF(ISNUMBER(G106), $B118 * H106, "")</f>
        <v>-1659.7510373443984</v>
      </c>
      <c r="J106" s="15">
        <v>238</v>
      </c>
      <c r="K106" s="32">
        <f t="shared" si="52"/>
        <v>-1.2448132780082987E-2</v>
      </c>
      <c r="L106" s="18">
        <f>IF(ISNUMBER(J106), $B118 * K106, "")</f>
        <v>-1244.8132780082988</v>
      </c>
      <c r="M106" s="31">
        <v>235</v>
      </c>
      <c r="N106" s="32">
        <f t="shared" si="53"/>
        <v>-2.4896265560165973E-2</v>
      </c>
      <c r="O106" s="18">
        <f>IF(ISNUMBER(M106), $B118 * N106, "")</f>
        <v>-2489.6265560165975</v>
      </c>
      <c r="Q106" s="33"/>
      <c r="R106" s="33"/>
    </row>
    <row r="107" spans="1:19" ht="17.25" thickBot="1">
      <c r="A107" s="130" t="s">
        <v>90</v>
      </c>
      <c r="B107" s="131">
        <v>188250</v>
      </c>
      <c r="C107" s="79">
        <v>-2.1569646599999999E-2</v>
      </c>
      <c r="D107" s="24">
        <v>186300</v>
      </c>
      <c r="E107" s="25">
        <f t="shared" si="50"/>
        <v>-1.0358565737051793E-2</v>
      </c>
      <c r="F107" s="104">
        <f>IF(ISNUMBER(D107), $B118 * E107, "")</f>
        <v>-1035.8565737051792</v>
      </c>
      <c r="G107" s="102">
        <v>185450</v>
      </c>
      <c r="H107" s="25">
        <f t="shared" si="51"/>
        <v>-1.4873837981407702E-2</v>
      </c>
      <c r="I107" s="103">
        <f>IF(ISNUMBER(G107), $B118 * H107, "")</f>
        <v>-1487.3837981407703</v>
      </c>
      <c r="J107" s="24">
        <v>186000</v>
      </c>
      <c r="K107" s="25">
        <f t="shared" si="52"/>
        <v>-1.1952191235059761E-2</v>
      </c>
      <c r="L107" s="104">
        <f>IF(ISNUMBER(J107), $B118 * K107, "")</f>
        <v>-1195.2191235059761</v>
      </c>
      <c r="M107" s="102">
        <v>185450</v>
      </c>
      <c r="N107" s="25">
        <f t="shared" si="53"/>
        <v>-1.4873837981407702E-2</v>
      </c>
      <c r="O107" s="104">
        <f>IF(ISNUMBER(M107), $B118 * N107, "")</f>
        <v>-1487.3837981407703</v>
      </c>
      <c r="Q107" s="260"/>
      <c r="R107" s="261"/>
      <c r="S107" s="262"/>
    </row>
    <row r="108" spans="1:19">
      <c r="A108" s="161" t="s">
        <v>49</v>
      </c>
      <c r="B108" s="124">
        <v>43617000</v>
      </c>
      <c r="C108" s="76">
        <v>-2.7578365399999999E-2</v>
      </c>
      <c r="D108" s="13">
        <v>41770000</v>
      </c>
      <c r="E108" s="14">
        <f>IF(ISNUMBER(D108), (D108 - $B108) / $B108, "")</f>
        <v>-4.2345874315060643E-2</v>
      </c>
      <c r="F108" s="16">
        <f>IF(ISNUMBER(D108), $B118 * E108, "")</f>
        <v>-4234.5874315060646</v>
      </c>
      <c r="G108" s="29">
        <v>41983000</v>
      </c>
      <c r="H108" s="14">
        <f>IF(ISNUMBER(G108), (G108 - $B108) / $B108, "")</f>
        <v>-3.746245729875966E-2</v>
      </c>
      <c r="I108" s="100">
        <f>IF(ISNUMBER(G108), $B118 * H108, "")</f>
        <v>-3746.2457298759659</v>
      </c>
      <c r="J108" s="13">
        <v>42450000</v>
      </c>
      <c r="K108" s="14">
        <f>IF(ISNUMBER(J108), (J108 - $B108) / $B108, "")</f>
        <v>-2.6755622807620883E-2</v>
      </c>
      <c r="L108" s="16">
        <f>IF(ISNUMBER(J108), $B118 * K108, "")</f>
        <v>-2675.5622807620884</v>
      </c>
      <c r="M108" s="29">
        <v>42320000</v>
      </c>
      <c r="N108" s="14">
        <f>IF(ISNUMBER(M108), (M108 - $B108) / $B108, "")</f>
        <v>-2.973611206639613E-2</v>
      </c>
      <c r="O108" s="16">
        <f>IF(ISNUMBER(M108), $B118 * N108, "")</f>
        <v>-2973.6112066396131</v>
      </c>
      <c r="Q108" s="263"/>
      <c r="R108" s="264"/>
      <c r="S108" s="265"/>
    </row>
    <row r="109" spans="1:19" ht="17.25" thickBot="1">
      <c r="A109" s="162" t="s">
        <v>273</v>
      </c>
      <c r="B109" s="126">
        <v>70.3</v>
      </c>
      <c r="C109" s="77">
        <v>-2.7662517300000002E-2</v>
      </c>
      <c r="D109" s="15">
        <v>68.400000000000006</v>
      </c>
      <c r="E109" s="32">
        <f t="shared" ref="E109:E112" si="54">IF(ISNUMBER(D109), (D109 - $B109) / $B109, "")</f>
        <v>-2.7027027027026907E-2</v>
      </c>
      <c r="F109" s="18">
        <f>IF(ISNUMBER(D109), $B118 * E109, "")</f>
        <v>-2702.7027027026907</v>
      </c>
      <c r="G109" s="31">
        <v>67.7</v>
      </c>
      <c r="H109" s="32">
        <f t="shared" ref="H109:H112" si="55">IF(ISNUMBER(G109), (G109 - $B109) / $B109, "")</f>
        <v>-3.6984352773826376E-2</v>
      </c>
      <c r="I109" s="101">
        <f>IF(ISNUMBER(G109), $B118 * H109, "")</f>
        <v>-3698.4352773826377</v>
      </c>
      <c r="J109" s="15">
        <v>68.099999999999994</v>
      </c>
      <c r="K109" s="32">
        <f t="shared" ref="K109:K112" si="56">IF(ISNUMBER(J109), (J109 - $B109) / $B109, "")</f>
        <v>-3.1294452347083966E-2</v>
      </c>
      <c r="L109" s="18">
        <f>IF(ISNUMBER(J109), $B118 * K109, "")</f>
        <v>-3129.4452347083966</v>
      </c>
      <c r="M109" s="31">
        <v>68.3</v>
      </c>
      <c r="N109" s="32">
        <f t="shared" ref="N109:N112" si="57">IF(ISNUMBER(M109), (M109 - $B109) / $B109, "")</f>
        <v>-2.8449502133712661E-2</v>
      </c>
      <c r="O109" s="18">
        <f>IF(ISNUMBER(M109), $B118 * N109, "")</f>
        <v>-2844.9502133712663</v>
      </c>
      <c r="Q109" s="266"/>
      <c r="R109" s="267"/>
      <c r="S109" s="268"/>
    </row>
    <row r="110" spans="1:19" ht="17.25" thickBot="1">
      <c r="A110" s="162" t="s">
        <v>114</v>
      </c>
      <c r="B110" s="126">
        <v>10780</v>
      </c>
      <c r="C110" s="77">
        <v>-2.8828828800000001E-2</v>
      </c>
      <c r="D110" s="15">
        <v>10420</v>
      </c>
      <c r="E110" s="32">
        <f t="shared" si="54"/>
        <v>-3.3395176252319109E-2</v>
      </c>
      <c r="F110" s="18">
        <f>IF(ISNUMBER(D110), $B118 * E110, "")</f>
        <v>-3339.5176252319106</v>
      </c>
      <c r="G110" s="31">
        <v>10490</v>
      </c>
      <c r="H110" s="32">
        <f t="shared" si="55"/>
        <v>-2.6901669758812616E-2</v>
      </c>
      <c r="I110" s="101">
        <f>IF(ISNUMBER(G110), $B118 * H110, "")</f>
        <v>-2690.1669758812618</v>
      </c>
      <c r="J110" s="15">
        <v>10610</v>
      </c>
      <c r="K110" s="32">
        <f t="shared" si="56"/>
        <v>-1.5769944341372914E-2</v>
      </c>
      <c r="L110" s="18">
        <f>IF(ISNUMBER(J110), $B118 * K110, "")</f>
        <v>-1576.9944341372914</v>
      </c>
      <c r="M110" s="31">
        <v>10620</v>
      </c>
      <c r="N110" s="32">
        <f t="shared" si="57"/>
        <v>-1.4842300556586271E-2</v>
      </c>
      <c r="O110" s="18">
        <f>IF(ISNUMBER(M110), $B118 * N110, "")</f>
        <v>-1484.2300556586272</v>
      </c>
      <c r="Q110" s="259"/>
      <c r="R110" s="259"/>
      <c r="S110" s="259"/>
    </row>
    <row r="111" spans="1:19" ht="17.25" thickBot="1">
      <c r="A111" s="162" t="s">
        <v>86</v>
      </c>
      <c r="B111" s="126">
        <v>5550</v>
      </c>
      <c r="C111" s="77">
        <v>-3.2258064500000003E-2</v>
      </c>
      <c r="D111" s="15">
        <v>5345</v>
      </c>
      <c r="E111" s="32">
        <f t="shared" si="54"/>
        <v>-3.6936936936936934E-2</v>
      </c>
      <c r="F111" s="18">
        <f>IF(ISNUMBER(D111), $B118 * E111, "")</f>
        <v>-3693.6936936936936</v>
      </c>
      <c r="G111" s="31">
        <v>5410</v>
      </c>
      <c r="H111" s="32">
        <f t="shared" si="55"/>
        <v>-2.5225225225225224E-2</v>
      </c>
      <c r="I111" s="101">
        <f>IF(ISNUMBER(G111), $B118 * H111, "")</f>
        <v>-2522.5225225225226</v>
      </c>
      <c r="J111" s="15">
        <v>5485</v>
      </c>
      <c r="K111" s="32">
        <f t="shared" si="56"/>
        <v>-1.1711711711711712E-2</v>
      </c>
      <c r="L111" s="18">
        <f>IF(ISNUMBER(J111), $B118 * K111, "")</f>
        <v>-1171.1711711711712</v>
      </c>
      <c r="M111" s="31">
        <v>5450</v>
      </c>
      <c r="N111" s="32">
        <f t="shared" si="57"/>
        <v>-1.8018018018018018E-2</v>
      </c>
      <c r="O111" s="18">
        <f>IF(ISNUMBER(M111), $B118 * N111, "")</f>
        <v>-1801.8018018018017</v>
      </c>
      <c r="Q111" s="269"/>
      <c r="R111" s="269"/>
      <c r="S111" s="269"/>
    </row>
    <row r="112" spans="1:19" ht="17.25" thickBot="1">
      <c r="A112" s="163" t="s">
        <v>156</v>
      </c>
      <c r="B112" s="128">
        <v>84</v>
      </c>
      <c r="C112" s="78">
        <v>-3.4482758600000003E-2</v>
      </c>
      <c r="D112" s="20">
        <v>81.8</v>
      </c>
      <c r="E112" s="21">
        <f t="shared" si="54"/>
        <v>-2.6190476190476226E-2</v>
      </c>
      <c r="F112" s="22">
        <f>IF(ISNUMBER(D112), $B118 * E112, "")</f>
        <v>-2619.0476190476224</v>
      </c>
      <c r="G112" s="30">
        <v>81.7</v>
      </c>
      <c r="H112" s="21">
        <f t="shared" si="55"/>
        <v>-2.7380952380952346E-2</v>
      </c>
      <c r="I112" s="105">
        <f>IF(ISNUMBER(G112), $B118 * H112, "")</f>
        <v>-2738.0952380952344</v>
      </c>
      <c r="J112" s="20">
        <v>81.8</v>
      </c>
      <c r="K112" s="21">
        <f t="shared" si="56"/>
        <v>-2.6190476190476226E-2</v>
      </c>
      <c r="L112" s="22">
        <f>IF(ISNUMBER(J112), $B118 * K112, "")</f>
        <v>-2619.0476190476224</v>
      </c>
      <c r="M112" s="30">
        <v>82</v>
      </c>
      <c r="N112" s="21">
        <f t="shared" si="57"/>
        <v>-2.3809523809523808E-2</v>
      </c>
      <c r="O112" s="22">
        <f>IF(ISNUMBER(M112), $B118 * N112, "")</f>
        <v>-2380.9523809523807</v>
      </c>
      <c r="Q112" s="269"/>
      <c r="R112" s="269"/>
      <c r="S112" s="269"/>
    </row>
    <row r="113" spans="1:19" ht="17.25" thickBot="1">
      <c r="A113" s="162" t="s">
        <v>78</v>
      </c>
      <c r="B113" s="129">
        <v>678500</v>
      </c>
      <c r="C113" s="80">
        <v>-3.5536602700000003E-2</v>
      </c>
      <c r="D113" s="106">
        <v>667500</v>
      </c>
      <c r="E113" s="107">
        <f>IF(ISNUMBER(D113), (D113 - $B113) / $B113, "")</f>
        <v>-1.6212232866617538E-2</v>
      </c>
      <c r="F113" s="108">
        <f>IF(ISNUMBER(D113), $B118 * E113, "")</f>
        <v>-1621.2232866617537</v>
      </c>
      <c r="G113" s="109">
        <v>669700</v>
      </c>
      <c r="H113" s="107">
        <f>IF(ISNUMBER(G113), (G113 - $B113) / $B113, "")</f>
        <v>-1.296978629329403E-2</v>
      </c>
      <c r="I113" s="110">
        <f>IF(ISNUMBER(G113), $B118 * H113, "")</f>
        <v>-1296.978629329403</v>
      </c>
      <c r="J113" s="106">
        <v>678700</v>
      </c>
      <c r="K113" s="107">
        <f>IF(ISNUMBER(J113), (J113 - $B113) / $B113, "")</f>
        <v>2.9476787030213708E-4</v>
      </c>
      <c r="L113" s="108">
        <f>IF(ISNUMBER(J113), $B118 * K113, "")</f>
        <v>29.476787030213707</v>
      </c>
      <c r="M113" s="109">
        <v>674800</v>
      </c>
      <c r="N113" s="107">
        <f>IF(ISNUMBER(M113), (M113 - $B113) / $B113, "")</f>
        <v>-5.4532056005895356E-3</v>
      </c>
      <c r="O113" s="108">
        <f>IF(ISNUMBER(M113), $B118 * N113, "")</f>
        <v>-545.32056005895356</v>
      </c>
      <c r="Q113" s="259"/>
      <c r="R113" s="259"/>
      <c r="S113" s="259"/>
    </row>
    <row r="114" spans="1:19" ht="17.25" thickBot="1">
      <c r="A114" s="162" t="s">
        <v>84</v>
      </c>
      <c r="B114" s="126">
        <v>1685</v>
      </c>
      <c r="C114" s="77">
        <v>-3.7142857100000003E-2</v>
      </c>
      <c r="D114" s="15">
        <v>1670</v>
      </c>
      <c r="E114" s="32">
        <f t="shared" ref="E114:E117" si="58">IF(ISNUMBER(D114), (D114 - $B114) / $B114, "")</f>
        <v>-8.9020771513353119E-3</v>
      </c>
      <c r="F114" s="18">
        <f>IF(ISNUMBER(D114), $B118 * E114, "")</f>
        <v>-890.20771513353122</v>
      </c>
      <c r="G114" s="31">
        <v>1670</v>
      </c>
      <c r="H114" s="32">
        <f t="shared" ref="H114:H117" si="59">IF(ISNUMBER(G114), (G114 - $B114) / $B114, "")</f>
        <v>-8.9020771513353119E-3</v>
      </c>
      <c r="I114" s="101">
        <f>IF(ISNUMBER(G114), $B118 * H114, "")</f>
        <v>-890.20771513353122</v>
      </c>
      <c r="J114" s="15">
        <v>1685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1675</v>
      </c>
      <c r="N114" s="32">
        <f t="shared" ref="N114:N117" si="61">IF(ISNUMBER(M114), (M114 - $B114) / $B114, "")</f>
        <v>-5.9347181008902079E-3</v>
      </c>
      <c r="O114" s="18">
        <f>IF(ISNUMBER(M114), $B118 * N114, "")</f>
        <v>-593.47181008902078</v>
      </c>
      <c r="Q114" s="259"/>
      <c r="R114" s="259"/>
      <c r="S114" s="259"/>
    </row>
    <row r="115" spans="1:19" ht="17.25" thickBot="1">
      <c r="A115" s="162" t="s">
        <v>130</v>
      </c>
      <c r="B115" s="126">
        <v>189600</v>
      </c>
      <c r="C115" s="77">
        <v>-3.7563451800000001E-2</v>
      </c>
      <c r="D115" s="15">
        <v>184700</v>
      </c>
      <c r="E115" s="32">
        <f t="shared" si="58"/>
        <v>-2.5843881856540084E-2</v>
      </c>
      <c r="F115" s="18">
        <f>IF(ISNUMBER(D115), $B118 * E115, "")</f>
        <v>-2584.3881856540083</v>
      </c>
      <c r="G115" s="31">
        <v>185950</v>
      </c>
      <c r="H115" s="32">
        <f t="shared" si="59"/>
        <v>-1.9251054852320676E-2</v>
      </c>
      <c r="I115" s="101">
        <f>IF(ISNUMBER(G115), $B118 * H115, "")</f>
        <v>-1925.1054852320676</v>
      </c>
      <c r="J115" s="15">
        <v>187900</v>
      </c>
      <c r="K115" s="32">
        <f t="shared" si="60"/>
        <v>-8.9662447257383964E-3</v>
      </c>
      <c r="L115" s="18">
        <f>IF(ISNUMBER(J115), $B118 * K115, "")</f>
        <v>-896.62447257383963</v>
      </c>
      <c r="M115" s="31">
        <v>185800</v>
      </c>
      <c r="N115" s="32">
        <f t="shared" si="61"/>
        <v>-2.0042194092827006E-2</v>
      </c>
      <c r="O115" s="18">
        <f>IF(ISNUMBER(M115), $B118 * N115, "")</f>
        <v>-2004.2194092827006</v>
      </c>
      <c r="Q115" s="259"/>
      <c r="R115" s="259"/>
      <c r="S115" s="259"/>
    </row>
    <row r="116" spans="1:19">
      <c r="A116" s="162" t="s">
        <v>92</v>
      </c>
      <c r="B116" s="126">
        <v>952</v>
      </c>
      <c r="C116" s="77">
        <v>-3.8383838400000002E-2</v>
      </c>
      <c r="D116" s="15">
        <v>931</v>
      </c>
      <c r="E116" s="32">
        <f t="shared" si="58"/>
        <v>-2.2058823529411766E-2</v>
      </c>
      <c r="F116" s="18">
        <f>IF(ISNUMBER(D116), $B118 * E116, "")</f>
        <v>-2205.8823529411766</v>
      </c>
      <c r="G116" s="31">
        <v>929</v>
      </c>
      <c r="H116" s="32">
        <f t="shared" si="59"/>
        <v>-2.4159663865546219E-2</v>
      </c>
      <c r="I116" s="101">
        <f>IF(ISNUMBER(G116), $B118 * H116, "")</f>
        <v>-2415.9663865546217</v>
      </c>
      <c r="J116" s="15">
        <v>937</v>
      </c>
      <c r="K116" s="32">
        <f t="shared" si="60"/>
        <v>-1.5756302521008403E-2</v>
      </c>
      <c r="L116" s="18">
        <f>IF(ISNUMBER(J116), $B118 * K116, "")</f>
        <v>-1575.6302521008404</v>
      </c>
      <c r="M116" s="31">
        <v>935</v>
      </c>
      <c r="N116" s="32">
        <f t="shared" si="61"/>
        <v>-1.7857142857142856E-2</v>
      </c>
      <c r="O116" s="18">
        <f>IF(ISNUMBER(M116), $B118 * N116, "")</f>
        <v>-1785.7142857142856</v>
      </c>
      <c r="Q116" s="248"/>
      <c r="R116" s="249"/>
      <c r="S116" s="250"/>
    </row>
    <row r="117" spans="1:19" ht="17.25" thickBot="1">
      <c r="A117" s="130" t="s">
        <v>183</v>
      </c>
      <c r="B117" s="131">
        <v>1275</v>
      </c>
      <c r="C117" s="79">
        <v>-4.13533835E-2</v>
      </c>
      <c r="D117" s="24">
        <v>1220</v>
      </c>
      <c r="E117" s="25">
        <f t="shared" si="58"/>
        <v>-4.3137254901960784E-2</v>
      </c>
      <c r="F117" s="104">
        <f>IF(ISNUMBER(D117), $B118 * E117, "")</f>
        <v>-4313.7254901960787</v>
      </c>
      <c r="G117" s="102">
        <v>1250</v>
      </c>
      <c r="H117" s="25">
        <f t="shared" si="59"/>
        <v>-1.9607843137254902E-2</v>
      </c>
      <c r="I117" s="103">
        <f>IF(ISNUMBER(G117), $B118 * H117, "")</f>
        <v>-1960.7843137254902</v>
      </c>
      <c r="J117" s="24">
        <v>1270</v>
      </c>
      <c r="K117" s="25">
        <f t="shared" si="60"/>
        <v>-3.9215686274509803E-3</v>
      </c>
      <c r="L117" s="104">
        <f>IF(ISNUMBER(J117), $B118 * K117, "")</f>
        <v>-392.15686274509801</v>
      </c>
      <c r="M117" s="102">
        <v>1255</v>
      </c>
      <c r="N117" s="25">
        <f t="shared" si="61"/>
        <v>-1.5686274509803921E-2</v>
      </c>
      <c r="O117" s="104">
        <f>IF(ISNUMBER(M117), $B118 * N117, "")</f>
        <v>-1568.627450980392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-2.9047216428546109E-2</v>
      </c>
      <c r="F118" s="28">
        <f>SUM(F98:F117)</f>
        <v>-58094.432857092223</v>
      </c>
      <c r="G118" s="26" t="s">
        <v>296</v>
      </c>
      <c r="H118" s="27">
        <f>IF(COUNT(H98:H117), SUM(H98:H117) / COUNT(H98:H117), 0)</f>
        <v>-2.8408952266389308E-2</v>
      </c>
      <c r="I118" s="28">
        <f>SUM(I98:I117)</f>
        <v>-56817.904532778615</v>
      </c>
      <c r="J118" s="26" t="s">
        <v>296</v>
      </c>
      <c r="K118" s="27">
        <f>IF(COUNT(K98:K117), SUM(K98:K117) / COUNT(K98:K117), 0)</f>
        <v>-2.207763702720069E-2</v>
      </c>
      <c r="L118" s="28">
        <f>SUM(L98:L117)</f>
        <v>-44155.274054401387</v>
      </c>
      <c r="M118" s="26" t="s">
        <v>296</v>
      </c>
      <c r="N118" s="27">
        <f>IF(COUNT(N98:N117), SUM(N98:N117) / COUNT(N98:N117), 0)</f>
        <v>-3.0481307493601506E-2</v>
      </c>
      <c r="O118" s="28">
        <f>SUM(O98:O117)</f>
        <v>-60962.614987203022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32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2021-06-19(토) 오전 00:00</v>
      </c>
      <c r="C123" s="311"/>
      <c r="D123" s="283" t="str">
        <f>TEXT($G$1, "[$-ko-KR]yyyy-mm-dd(ddd) ") &amp; "오후 14:00"</f>
        <v>2021-06-19(토) 오후 14:00</v>
      </c>
      <c r="E123" s="284"/>
      <c r="F123" s="285"/>
      <c r="G123" s="283" t="str">
        <f>TEXT($G$1, "[$-ko-KR]yyyy-mm-dd(ddd) ") &amp; "오후 19:00"</f>
        <v>2021-06-19(토) 오후 19:00</v>
      </c>
      <c r="H123" s="284"/>
      <c r="I123" s="285"/>
      <c r="J123" s="283" t="str">
        <f>TEXT($G$1, "[$-ko-KR]yyyy-mm-dd(ddd) ") &amp; "오후 21:00"</f>
        <v>2021-06-19(토) 오후 21:00</v>
      </c>
      <c r="K123" s="284"/>
      <c r="L123" s="285"/>
      <c r="M123" s="283" t="str">
        <f>TEXT($G$1+1, "[$-ko-KR]yyyy-mm-dd(ddd) ") &amp; "오전 00:00"</f>
        <v>2021-06-20(일)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3" t="s">
        <v>58</v>
      </c>
      <c r="H124" s="234" t="s">
        <v>293</v>
      </c>
      <c r="I124" s="235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208</v>
      </c>
      <c r="B125" s="124">
        <v>79</v>
      </c>
      <c r="C125" s="76">
        <v>-8.1395348800000003E-2</v>
      </c>
      <c r="D125" s="13">
        <v>73.8</v>
      </c>
      <c r="E125" s="14">
        <f>IF(ISNUMBER(D125), (D125 - $B125) / $B125, "")</f>
        <v>-6.5822784810126614E-2</v>
      </c>
      <c r="F125" s="16">
        <f>IF(ISNUMBER(D125), $B145 * E125, "")</f>
        <v>-6582.2784810126614</v>
      </c>
      <c r="G125" s="29">
        <v>74.599999999999994</v>
      </c>
      <c r="H125" s="14">
        <f>IF(ISNUMBER(G125), (G125 - $B125) / $B125, "")</f>
        <v>-5.5696202531645644E-2</v>
      </c>
      <c r="I125" s="100">
        <f>IF(ISNUMBER(G125), $B145 * H125, "")</f>
        <v>-5569.620253164564</v>
      </c>
      <c r="J125" s="13">
        <v>75.8</v>
      </c>
      <c r="K125" s="14">
        <f>IF(ISNUMBER(J125), (J125 - $B125) / $B125, "")</f>
        <v>-4.0506329113924086E-2</v>
      </c>
      <c r="L125" s="16">
        <f>IF(ISNUMBER(J125), $B145 * K125, "")</f>
        <v>-4050.6329113924085</v>
      </c>
      <c r="M125" s="29">
        <v>75.3</v>
      </c>
      <c r="N125" s="14">
        <f>IF(ISNUMBER(M125), (M125 - $B125) / $B125, "")</f>
        <v>-4.6835443037974718E-2</v>
      </c>
      <c r="O125" s="16">
        <f>IF(ISNUMBER(M125), $B145 * N125, "")</f>
        <v>-4683.5443037974719</v>
      </c>
      <c r="Q125" s="269"/>
      <c r="R125" s="269"/>
      <c r="S125" s="269"/>
    </row>
    <row r="126" spans="1:19" ht="17.25" thickBot="1">
      <c r="A126" s="162" t="s">
        <v>167</v>
      </c>
      <c r="B126" s="126">
        <v>75.8</v>
      </c>
      <c r="C126" s="77">
        <v>-8.2324455199999994E-2</v>
      </c>
      <c r="D126" s="15">
        <v>71.5</v>
      </c>
      <c r="E126" s="32">
        <f t="shared" ref="E126:E129" si="62">IF(ISNUMBER(D126), (D126 - $B126) / $B126, "")</f>
        <v>-5.6728232189973582E-2</v>
      </c>
      <c r="F126" s="18">
        <f>IF(ISNUMBER(D126), $B145 * E126, "")</f>
        <v>-5672.8232189973578</v>
      </c>
      <c r="G126" s="31">
        <v>72.400000000000006</v>
      </c>
      <c r="H126" s="32">
        <f t="shared" ref="H126:H129" si="63">IF(ISNUMBER(G126), (G126 - $B126) / $B126, "")</f>
        <v>-4.4854881266490655E-2</v>
      </c>
      <c r="I126" s="101">
        <f>IF(ISNUMBER(G126), $B145 * H126, "")</f>
        <v>-4485.4881266490656</v>
      </c>
      <c r="J126" s="15">
        <v>73.400000000000006</v>
      </c>
      <c r="K126" s="32">
        <f t="shared" ref="K126:K129" si="64">IF(ISNUMBER(J126), (J126 - $B126) / $B126, "")</f>
        <v>-3.166226912928749E-2</v>
      </c>
      <c r="L126" s="18">
        <f>IF(ISNUMBER(J126), $B145 * K126, "")</f>
        <v>-3166.2269129287492</v>
      </c>
      <c r="M126" s="31">
        <v>73.599999999999994</v>
      </c>
      <c r="N126" s="32">
        <f t="shared" ref="N126:N129" si="65">IF(ISNUMBER(M126), (M126 - $B126) / $B126, "")</f>
        <v>-2.9023746701847004E-2</v>
      </c>
      <c r="O126" s="18">
        <f>IF(ISNUMBER(M126), $B145 * N126, "")</f>
        <v>-2902.3746701847003</v>
      </c>
      <c r="Q126" s="269"/>
      <c r="R126" s="269"/>
      <c r="S126" s="269"/>
    </row>
    <row r="127" spans="1:19" ht="17.25" thickBot="1">
      <c r="A127" s="162" t="s">
        <v>259</v>
      </c>
      <c r="B127" s="126">
        <v>67</v>
      </c>
      <c r="C127" s="77">
        <v>-8.3447332400000004E-2</v>
      </c>
      <c r="D127" s="15">
        <v>64</v>
      </c>
      <c r="E127" s="32">
        <f t="shared" si="62"/>
        <v>-4.4776119402985072E-2</v>
      </c>
      <c r="F127" s="18">
        <f>IF(ISNUMBER(D127), $B145 * E127, "")</f>
        <v>-4477.6119402985069</v>
      </c>
      <c r="G127" s="31">
        <v>64.900000000000006</v>
      </c>
      <c r="H127" s="32">
        <f t="shared" si="63"/>
        <v>-3.1343283582089466E-2</v>
      </c>
      <c r="I127" s="101">
        <f>IF(ISNUMBER(G127), $B145 * H127, "")</f>
        <v>-3134.3283582089466</v>
      </c>
      <c r="J127" s="15">
        <v>65.8</v>
      </c>
      <c r="K127" s="32">
        <f t="shared" si="64"/>
        <v>-1.7910447761194073E-2</v>
      </c>
      <c r="L127" s="18">
        <f>IF(ISNUMBER(J127), $B145 * K127, "")</f>
        <v>-1791.0447761194073</v>
      </c>
      <c r="M127" s="31">
        <v>66.3</v>
      </c>
      <c r="N127" s="32">
        <f t="shared" si="65"/>
        <v>-1.0447761194029893E-2</v>
      </c>
      <c r="O127" s="18">
        <f>IF(ISNUMBER(M127), $B145 * N127, "")</f>
        <v>-1044.7761194029893</v>
      </c>
      <c r="Q127" s="259"/>
      <c r="R127" s="259"/>
      <c r="S127" s="259"/>
    </row>
    <row r="128" spans="1:19" ht="17.25" thickBot="1">
      <c r="A128" s="162" t="s">
        <v>227</v>
      </c>
      <c r="B128" s="126">
        <v>82.1</v>
      </c>
      <c r="C128" s="77">
        <v>-8.4726867299999994E-2</v>
      </c>
      <c r="D128" s="15">
        <v>76.599999999999994</v>
      </c>
      <c r="E128" s="32">
        <f t="shared" si="62"/>
        <v>-6.6991473812423874E-2</v>
      </c>
      <c r="F128" s="18">
        <f>IF(ISNUMBER(D128), $B145 * E128, "")</f>
        <v>-6699.1473812423874</v>
      </c>
      <c r="G128" s="31">
        <v>78.3</v>
      </c>
      <c r="H128" s="32">
        <f t="shared" si="63"/>
        <v>-4.628501827040192E-2</v>
      </c>
      <c r="I128" s="101">
        <f>IF(ISNUMBER(G128), $B145 * H128, "")</f>
        <v>-4628.5018270401924</v>
      </c>
      <c r="J128" s="15">
        <v>78.3</v>
      </c>
      <c r="K128" s="32">
        <f t="shared" si="64"/>
        <v>-4.628501827040192E-2</v>
      </c>
      <c r="L128" s="18">
        <f>IF(ISNUMBER(J128), $B145 * K128, "")</f>
        <v>-4628.5018270401924</v>
      </c>
      <c r="M128" s="31">
        <v>78.7</v>
      </c>
      <c r="N128" s="32">
        <f t="shared" si="65"/>
        <v>-4.1412911084043748E-2</v>
      </c>
      <c r="O128" s="18">
        <f>IF(ISNUMBER(M128), $B145 * N128, "")</f>
        <v>-4141.2911084043744</v>
      </c>
      <c r="Q128" s="259"/>
      <c r="R128" s="259"/>
      <c r="S128" s="259"/>
    </row>
    <row r="129" spans="1:19" ht="17.25" thickBot="1">
      <c r="A129" s="163" t="s">
        <v>154</v>
      </c>
      <c r="B129" s="128">
        <v>8.16</v>
      </c>
      <c r="C129" s="78">
        <v>-8.6226203799999998E-2</v>
      </c>
      <c r="D129" s="20">
        <v>7.73</v>
      </c>
      <c r="E129" s="21">
        <f t="shared" si="62"/>
        <v>-5.2696078431372514E-2</v>
      </c>
      <c r="F129" s="22">
        <f>IF(ISNUMBER(D129), $B145 * E129, "")</f>
        <v>-5269.6078431372516</v>
      </c>
      <c r="G129" s="30">
        <v>7.84</v>
      </c>
      <c r="H129" s="21">
        <f t="shared" si="63"/>
        <v>-3.9215686274509838E-2</v>
      </c>
      <c r="I129" s="105">
        <f>IF(ISNUMBER(G129), $B145 * H129, "")</f>
        <v>-3921.568627450984</v>
      </c>
      <c r="J129" s="20">
        <v>7.81</v>
      </c>
      <c r="K129" s="21">
        <f t="shared" si="64"/>
        <v>-4.2892156862745161E-2</v>
      </c>
      <c r="L129" s="22">
        <f>IF(ISNUMBER(J129), $B145 * K129, "")</f>
        <v>-4289.215686274516</v>
      </c>
      <c r="M129" s="30">
        <v>7.86</v>
      </c>
      <c r="N129" s="21">
        <f t="shared" si="65"/>
        <v>-3.6764705882352922E-2</v>
      </c>
      <c r="O129" s="22">
        <f>IF(ISNUMBER(M129), $B145 * N129, "")</f>
        <v>-3676.4705882352923</v>
      </c>
      <c r="Q129" s="259"/>
      <c r="R129" s="259"/>
      <c r="S129" s="259"/>
    </row>
    <row r="130" spans="1:19" ht="17.25" thickBot="1">
      <c r="A130" s="162" t="s">
        <v>134</v>
      </c>
      <c r="B130" s="129">
        <v>70.3</v>
      </c>
      <c r="C130" s="80">
        <v>-9.0556274300000003E-2</v>
      </c>
      <c r="D130" s="106">
        <v>66.5</v>
      </c>
      <c r="E130" s="107">
        <f>IF(ISNUMBER(D130), (D130 - $B130) / $B130, "")</f>
        <v>-5.4054054054054015E-2</v>
      </c>
      <c r="F130" s="108">
        <f>IF(ISNUMBER(D130), $B145 * E130, "")</f>
        <v>-5405.4054054054013</v>
      </c>
      <c r="G130" s="109">
        <v>66.7</v>
      </c>
      <c r="H130" s="107">
        <f>IF(ISNUMBER(G130), (G130 - $B130) / $B130, "")</f>
        <v>-5.120910384068271E-2</v>
      </c>
      <c r="I130" s="110">
        <f>IF(ISNUMBER(G130), $B145 * H130, "")</f>
        <v>-5120.910384068271</v>
      </c>
      <c r="J130" s="106">
        <v>67</v>
      </c>
      <c r="K130" s="107">
        <f>IF(ISNUMBER(J130), (J130 - $B130) / $B130, "")</f>
        <v>-4.6941678520625849E-2</v>
      </c>
      <c r="L130" s="108">
        <f>IF(ISNUMBER(J130), $B145 * K130, "")</f>
        <v>-4694.1678520625846</v>
      </c>
      <c r="M130" s="109">
        <v>67.2</v>
      </c>
      <c r="N130" s="107">
        <f>IF(ISNUMBER(M130), (M130 - $B130) / $B130, "")</f>
        <v>-4.4096728307254543E-2</v>
      </c>
      <c r="O130" s="108">
        <f>IF(ISNUMBER(M130), $B145 * N130, "")</f>
        <v>-4409.6728307254543</v>
      </c>
      <c r="Q130" s="259"/>
      <c r="R130" s="259"/>
      <c r="S130" s="259"/>
    </row>
    <row r="131" spans="1:19" ht="17.25" thickBot="1">
      <c r="A131" s="162" t="s">
        <v>201</v>
      </c>
      <c r="B131" s="126">
        <v>76.099999999999994</v>
      </c>
      <c r="C131" s="77">
        <v>-9.1885441499999998E-2</v>
      </c>
      <c r="D131" s="15">
        <v>69</v>
      </c>
      <c r="E131" s="32">
        <f t="shared" ref="E131:E134" si="66">IF(ISNUMBER(D131), (D131 - $B131) / $B131, "")</f>
        <v>-9.3298291721419124E-2</v>
      </c>
      <c r="F131" s="18">
        <f>IF(ISNUMBER(D131), $B145 * E131, "")</f>
        <v>-9329.8291721419118</v>
      </c>
      <c r="G131" s="31">
        <v>69.7</v>
      </c>
      <c r="H131" s="32">
        <f t="shared" ref="H131:H134" si="67">IF(ISNUMBER(G131), (G131 - $B131) / $B131, "")</f>
        <v>-8.4099868593955213E-2</v>
      </c>
      <c r="I131" s="101">
        <f>IF(ISNUMBER(G131), $B145 * H131, "")</f>
        <v>-8409.9868593955216</v>
      </c>
      <c r="J131" s="15">
        <v>70.2</v>
      </c>
      <c r="K131" s="32">
        <f t="shared" ref="K131:K134" si="68">IF(ISNUMBER(J131), (J131 - $B131) / $B131, "")</f>
        <v>-7.7529566360052454E-2</v>
      </c>
      <c r="L131" s="18">
        <f>IF(ISNUMBER(J131), $B145 * K131, "")</f>
        <v>-7752.9566360052459</v>
      </c>
      <c r="M131" s="31">
        <v>70</v>
      </c>
      <c r="N131" s="32">
        <f t="shared" ref="N131:N134" si="69">IF(ISNUMBER(M131), (M131 - $B131) / $B131, "")</f>
        <v>-8.0157687253613594E-2</v>
      </c>
      <c r="O131" s="18">
        <f>IF(ISNUMBER(M131), $B145 * N131, "")</f>
        <v>-8015.7687253613594</v>
      </c>
      <c r="Q131" s="259"/>
      <c r="R131" s="259"/>
      <c r="S131" s="259"/>
    </row>
    <row r="132" spans="1:19" ht="17.25" thickBot="1">
      <c r="A132" s="162" t="s">
        <v>212</v>
      </c>
      <c r="B132" s="126">
        <v>8.52</v>
      </c>
      <c r="C132" s="77">
        <v>-9.3617021300000006E-2</v>
      </c>
      <c r="D132" s="15">
        <v>8.35</v>
      </c>
      <c r="E132" s="32">
        <f t="shared" si="66"/>
        <v>-1.9953051643192481E-2</v>
      </c>
      <c r="F132" s="18">
        <f>IF(ISNUMBER(D132), $B145 * E132, "")</f>
        <v>-1995.3051643192482</v>
      </c>
      <c r="G132" s="31">
        <v>8.35</v>
      </c>
      <c r="H132" s="32">
        <f t="shared" si="67"/>
        <v>-1.9953051643192481E-2</v>
      </c>
      <c r="I132" s="101">
        <f>IF(ISNUMBER(G132), $B145 * H132, "")</f>
        <v>-1995.3051643192482</v>
      </c>
      <c r="J132" s="15">
        <v>8.39</v>
      </c>
      <c r="K132" s="32">
        <f t="shared" si="68"/>
        <v>-1.5258215962441198E-2</v>
      </c>
      <c r="L132" s="18">
        <f>IF(ISNUMBER(J132), $B145 * K132, "")</f>
        <v>-1525.8215962441197</v>
      </c>
      <c r="M132" s="31">
        <v>8.35</v>
      </c>
      <c r="N132" s="32">
        <f t="shared" si="69"/>
        <v>-1.9953051643192481E-2</v>
      </c>
      <c r="O132" s="18">
        <f>IF(ISNUMBER(M132), $B145 * N132, "")</f>
        <v>-1995.3051643192482</v>
      </c>
      <c r="Q132" s="259"/>
      <c r="R132" s="259"/>
      <c r="S132" s="259"/>
    </row>
    <row r="133" spans="1:19" ht="17.25" thickBot="1">
      <c r="A133" s="162" t="s">
        <v>236</v>
      </c>
      <c r="B133" s="126">
        <v>76.900000000000006</v>
      </c>
      <c r="C133" s="77">
        <v>-9.4228504099999999E-2</v>
      </c>
      <c r="D133" s="15">
        <v>72.3</v>
      </c>
      <c r="E133" s="32">
        <f t="shared" si="66"/>
        <v>-5.9817945383615193E-2</v>
      </c>
      <c r="F133" s="18">
        <f>IF(ISNUMBER(D133), $B145 * E133, "")</f>
        <v>-5981.7945383615197</v>
      </c>
      <c r="G133" s="31">
        <v>74</v>
      </c>
      <c r="H133" s="32">
        <f t="shared" si="67"/>
        <v>-3.771131339401828E-2</v>
      </c>
      <c r="I133" s="101">
        <f>IF(ISNUMBER(G133), $B145 * H133, "")</f>
        <v>-3771.131339401828</v>
      </c>
      <c r="J133" s="15">
        <v>74.400000000000006</v>
      </c>
      <c r="K133" s="32">
        <f t="shared" si="68"/>
        <v>-3.2509752925877759E-2</v>
      </c>
      <c r="L133" s="18">
        <f>IF(ISNUMBER(J133), $B145 * K133, "")</f>
        <v>-3250.975292587776</v>
      </c>
      <c r="M133" s="31">
        <v>74</v>
      </c>
      <c r="N133" s="32">
        <f t="shared" si="69"/>
        <v>-3.771131339401828E-2</v>
      </c>
      <c r="O133" s="18">
        <f>IF(ISNUMBER(M133), $B145 * N133, "")</f>
        <v>-3771.131339401828</v>
      </c>
      <c r="Q133" s="33"/>
      <c r="R133" s="33"/>
    </row>
    <row r="134" spans="1:19" ht="17.25" thickBot="1">
      <c r="A134" s="130" t="s">
        <v>197</v>
      </c>
      <c r="B134" s="131">
        <v>12.4</v>
      </c>
      <c r="C134" s="79">
        <v>-9.4890510900000002E-2</v>
      </c>
      <c r="D134" s="24">
        <v>12.8</v>
      </c>
      <c r="E134" s="25">
        <f t="shared" si="66"/>
        <v>3.2258064516129059E-2</v>
      </c>
      <c r="F134" s="104">
        <f>IF(ISNUMBER(D134), $B145 * E134, "")</f>
        <v>3225.8064516129061</v>
      </c>
      <c r="G134" s="102">
        <v>12.7</v>
      </c>
      <c r="H134" s="25">
        <f t="shared" si="67"/>
        <v>2.4193548387096687E-2</v>
      </c>
      <c r="I134" s="103">
        <f>IF(ISNUMBER(G134), $B145 * H134, "")</f>
        <v>2419.3548387096685</v>
      </c>
      <c r="J134" s="24">
        <v>12.6</v>
      </c>
      <c r="K134" s="25">
        <f t="shared" si="68"/>
        <v>1.6129032258064457E-2</v>
      </c>
      <c r="L134" s="104">
        <f>IF(ISNUMBER(J134), $B145 * K134, "")</f>
        <v>1612.9032258064456</v>
      </c>
      <c r="M134" s="102">
        <v>12.5</v>
      </c>
      <c r="N134" s="25">
        <f t="shared" si="69"/>
        <v>8.0645161290322284E-3</v>
      </c>
      <c r="O134" s="104">
        <f>IF(ISNUMBER(M134), $B145 * N134, "")</f>
        <v>806.45161290322278</v>
      </c>
      <c r="Q134" s="260"/>
      <c r="R134" s="261"/>
      <c r="S134" s="262"/>
    </row>
    <row r="135" spans="1:19">
      <c r="A135" s="161" t="s">
        <v>225</v>
      </c>
      <c r="B135" s="124">
        <v>7.37</v>
      </c>
      <c r="C135" s="76">
        <v>-9.6813725500000003E-2</v>
      </c>
      <c r="D135" s="13">
        <v>7.18</v>
      </c>
      <c r="E135" s="14">
        <f>IF(ISNUMBER(D135), (D135 - $B135) / $B135, "")</f>
        <v>-2.578018995929449E-2</v>
      </c>
      <c r="F135" s="16">
        <f>IF(ISNUMBER(D135), $B145 * E135, "")</f>
        <v>-2578.0189959294489</v>
      </c>
      <c r="G135" s="29">
        <v>7.14</v>
      </c>
      <c r="H135" s="14">
        <f>IF(ISNUMBER(G135), (G135 - $B135) / $B135, "")</f>
        <v>-3.1207598371777532E-2</v>
      </c>
      <c r="I135" s="100">
        <f>IF(ISNUMBER(G135), $B145 * H135, "")</f>
        <v>-3120.7598371777531</v>
      </c>
      <c r="J135" s="13">
        <v>7.2</v>
      </c>
      <c r="K135" s="14">
        <f>IF(ISNUMBER(J135), (J135 - $B135) / $B135, "")</f>
        <v>-2.3066485753052906E-2</v>
      </c>
      <c r="L135" s="16">
        <f>IF(ISNUMBER(J135), $B145 * K135, "")</f>
        <v>-2306.6485753052907</v>
      </c>
      <c r="M135" s="29">
        <v>7.2</v>
      </c>
      <c r="N135" s="14">
        <f>IF(ISNUMBER(M135), (M135 - $B135) / $B135, "")</f>
        <v>-2.3066485753052906E-2</v>
      </c>
      <c r="O135" s="16">
        <f>IF(ISNUMBER(M135), $B145 * N135, "")</f>
        <v>-2306.6485753052907</v>
      </c>
      <c r="Q135" s="263"/>
      <c r="R135" s="264"/>
      <c r="S135" s="265"/>
    </row>
    <row r="136" spans="1:19" ht="17.25" thickBot="1">
      <c r="A136" s="162" t="s">
        <v>229</v>
      </c>
      <c r="B136" s="126">
        <v>87.4</v>
      </c>
      <c r="C136" s="77">
        <v>-9.9897013399999998E-2</v>
      </c>
      <c r="D136" s="15">
        <v>81.400000000000006</v>
      </c>
      <c r="E136" s="32">
        <f t="shared" ref="E136:E139" si="70">IF(ISNUMBER(D136), (D136 - $B136) / $B136, "")</f>
        <v>-6.8649885583524028E-2</v>
      </c>
      <c r="F136" s="18">
        <f>IF(ISNUMBER(D136), $B145 * E136, "")</f>
        <v>-6864.9885583524028</v>
      </c>
      <c r="G136" s="31">
        <v>83.7</v>
      </c>
      <c r="H136" s="32">
        <f t="shared" ref="H136:H139" si="71">IF(ISNUMBER(G136), (G136 - $B136) / $B136, "")</f>
        <v>-4.2334096109839847E-2</v>
      </c>
      <c r="I136" s="101">
        <f>IF(ISNUMBER(G136), $B145 * H136, "")</f>
        <v>-4233.4096109839847</v>
      </c>
      <c r="J136" s="15">
        <v>84.8</v>
      </c>
      <c r="K136" s="32">
        <f t="shared" ref="K136:K139" si="72">IF(ISNUMBER(J136), (J136 - $B136) / $B136, "")</f>
        <v>-2.9748283752860507E-2</v>
      </c>
      <c r="L136" s="18">
        <f>IF(ISNUMBER(J136), $B145 * K136, "")</f>
        <v>-2974.8283752860507</v>
      </c>
      <c r="M136" s="31">
        <v>84.5</v>
      </c>
      <c r="N136" s="32">
        <f t="shared" ref="N136:N139" si="73">IF(ISNUMBER(M136), (M136 - $B136) / $B136, "")</f>
        <v>-3.3180778032036673E-2</v>
      </c>
      <c r="O136" s="18">
        <f>IF(ISNUMBER(M136), $B145 * N136, "")</f>
        <v>-3318.0778032036674</v>
      </c>
      <c r="Q136" s="266"/>
      <c r="R136" s="267"/>
      <c r="S136" s="268"/>
    </row>
    <row r="137" spans="1:19" ht="17.25" thickBot="1">
      <c r="A137" s="162" t="s">
        <v>195</v>
      </c>
      <c r="B137" s="126">
        <v>8.1999999999999993</v>
      </c>
      <c r="C137" s="77">
        <v>-0.1018619934</v>
      </c>
      <c r="D137" s="15">
        <v>7.82</v>
      </c>
      <c r="E137" s="32">
        <f t="shared" si="70"/>
        <v>-4.6341463414634028E-2</v>
      </c>
      <c r="F137" s="18">
        <f>IF(ISNUMBER(D137), $B145 * E137, "")</f>
        <v>-4634.1463414634027</v>
      </c>
      <c r="G137" s="31">
        <v>7.9</v>
      </c>
      <c r="H137" s="32">
        <f t="shared" si="71"/>
        <v>-3.6585365853658409E-2</v>
      </c>
      <c r="I137" s="101">
        <f>IF(ISNUMBER(G137), $B145 * H137, "")</f>
        <v>-3658.5365853658409</v>
      </c>
      <c r="J137" s="15">
        <v>7.99</v>
      </c>
      <c r="K137" s="32">
        <f t="shared" si="72"/>
        <v>-2.5609756097560867E-2</v>
      </c>
      <c r="L137" s="18">
        <f>IF(ISNUMBER(J137), $B145 * K137, "")</f>
        <v>-2560.9756097560867</v>
      </c>
      <c r="M137" s="31">
        <v>8.01</v>
      </c>
      <c r="N137" s="32">
        <f t="shared" si="73"/>
        <v>-2.3170731707317014E-2</v>
      </c>
      <c r="O137" s="18">
        <f>IF(ISNUMBER(M137), $B145 * N137, "")</f>
        <v>-2317.0731707317013</v>
      </c>
      <c r="Q137" s="259"/>
      <c r="R137" s="259"/>
      <c r="S137" s="259"/>
    </row>
    <row r="138" spans="1:19" ht="17.25" thickBot="1">
      <c r="A138" s="162" t="s">
        <v>255</v>
      </c>
      <c r="B138" s="126">
        <v>49.8</v>
      </c>
      <c r="C138" s="77">
        <v>-0.1059245961</v>
      </c>
      <c r="D138" s="15">
        <v>46.6</v>
      </c>
      <c r="E138" s="32">
        <f t="shared" si="70"/>
        <v>-6.4257028112449724E-2</v>
      </c>
      <c r="F138" s="18">
        <f>IF(ISNUMBER(D138), $B145 * E138, "")</f>
        <v>-6425.7028112449725</v>
      </c>
      <c r="G138" s="31">
        <v>47</v>
      </c>
      <c r="H138" s="32">
        <f t="shared" si="71"/>
        <v>-5.6224899598393517E-2</v>
      </c>
      <c r="I138" s="101">
        <f>IF(ISNUMBER(G138), $B145 * H138, "")</f>
        <v>-5622.4899598393513</v>
      </c>
      <c r="J138" s="15">
        <v>47.4</v>
      </c>
      <c r="K138" s="32">
        <f t="shared" si="72"/>
        <v>-4.8192771084337324E-2</v>
      </c>
      <c r="L138" s="18">
        <f>IF(ISNUMBER(J138), $B145 * K138, "")</f>
        <v>-4819.2771084337328</v>
      </c>
      <c r="M138" s="31">
        <v>47.3</v>
      </c>
      <c r="N138" s="32">
        <f t="shared" si="73"/>
        <v>-5.0200803212851405E-2</v>
      </c>
      <c r="O138" s="18">
        <f>IF(ISNUMBER(M138), $B145 * N138, "")</f>
        <v>-5020.0803212851406</v>
      </c>
      <c r="Q138" s="269"/>
      <c r="R138" s="269"/>
      <c r="S138" s="269"/>
    </row>
    <row r="139" spans="1:19" ht="17.25" thickBot="1">
      <c r="A139" s="163" t="s">
        <v>263</v>
      </c>
      <c r="B139" s="128">
        <v>20.8</v>
      </c>
      <c r="C139" s="78">
        <v>-0.14754098360000001</v>
      </c>
      <c r="D139" s="20">
        <v>23.8</v>
      </c>
      <c r="E139" s="21">
        <f t="shared" si="70"/>
        <v>0.14423076923076922</v>
      </c>
      <c r="F139" s="22">
        <f>IF(ISNUMBER(D139), $B145 * E139, "")</f>
        <v>14423.076923076922</v>
      </c>
      <c r="G139" s="30">
        <v>23.2</v>
      </c>
      <c r="H139" s="21">
        <f t="shared" si="71"/>
        <v>0.11538461538461531</v>
      </c>
      <c r="I139" s="105">
        <f>IF(ISNUMBER(G139), $B145 * H139, "")</f>
        <v>11538.46153846153</v>
      </c>
      <c r="J139" s="20">
        <v>22.6</v>
      </c>
      <c r="K139" s="21">
        <f t="shared" si="72"/>
        <v>8.6538461538461564E-2</v>
      </c>
      <c r="L139" s="22">
        <f>IF(ISNUMBER(J139), $B145 * K139, "")</f>
        <v>8653.8461538461561</v>
      </c>
      <c r="M139" s="30">
        <v>21.8</v>
      </c>
      <c r="N139" s="21">
        <f t="shared" si="73"/>
        <v>4.8076923076923073E-2</v>
      </c>
      <c r="O139" s="22">
        <f>IF(ISNUMBER(M139), $B145 * N139, "")</f>
        <v>4807.6923076923076</v>
      </c>
      <c r="Q139" s="269"/>
      <c r="R139" s="269"/>
      <c r="S139" s="269"/>
    </row>
    <row r="140" spans="1:19" ht="17.25" thickBot="1">
      <c r="A140" s="162" t="s">
        <v>122</v>
      </c>
      <c r="B140" s="129">
        <v>13.6</v>
      </c>
      <c r="C140" s="80">
        <v>-0.26086956519999999</v>
      </c>
      <c r="D140" s="106">
        <v>15.3</v>
      </c>
      <c r="E140" s="107">
        <f>IF(ISNUMBER(D140), (D140 - $B140) / $B140, "")</f>
        <v>0.12500000000000008</v>
      </c>
      <c r="F140" s="108">
        <f>IF(ISNUMBER(D140), $B145 * E140, "")</f>
        <v>12500.000000000009</v>
      </c>
      <c r="G140" s="109">
        <v>15.2</v>
      </c>
      <c r="H140" s="107">
        <f>IF(ISNUMBER(G140), (G140 - $B140) / $B140, "")</f>
        <v>0.11764705882352938</v>
      </c>
      <c r="I140" s="110">
        <f>IF(ISNUMBER(G140), $B145 * H140, "")</f>
        <v>11764.705882352939</v>
      </c>
      <c r="J140" s="106">
        <v>15.4</v>
      </c>
      <c r="K140" s="107">
        <f>IF(ISNUMBER(J140), (J140 - $B140) / $B140, "")</f>
        <v>0.13235294117647065</v>
      </c>
      <c r="L140" s="108">
        <f>IF(ISNUMBER(J140), $B145 * K140, "")</f>
        <v>13235.294117647065</v>
      </c>
      <c r="M140" s="109">
        <v>14.8</v>
      </c>
      <c r="N140" s="107">
        <f>IF(ISNUMBER(M140), (M140 - $B140) / $B140, "")</f>
        <v>8.8235294117647134E-2</v>
      </c>
      <c r="O140" s="108">
        <f>IF(ISNUMBER(M140), $B145 * N140, "")</f>
        <v>8823.5294117647136</v>
      </c>
      <c r="Q140" s="259"/>
      <c r="R140" s="259"/>
      <c r="S140" s="259"/>
    </row>
    <row r="141" spans="1:19" ht="17.25" thickBot="1">
      <c r="A141" s="162" t="s">
        <v>233</v>
      </c>
      <c r="B141" s="126">
        <v>10.6</v>
      </c>
      <c r="C141" s="77">
        <v>-0.28859060399999997</v>
      </c>
      <c r="D141" s="15">
        <v>11.9</v>
      </c>
      <c r="E141" s="32">
        <f t="shared" ref="E141:E144" si="74">IF(ISNUMBER(D141), (D141 - $B141) / $B141, "")</f>
        <v>0.12264150943396233</v>
      </c>
      <c r="F141" s="18">
        <f>IF(ISNUMBER(D141), $B145 * E141, "")</f>
        <v>12264.150943396233</v>
      </c>
      <c r="G141" s="31">
        <v>12.2</v>
      </c>
      <c r="H141" s="32">
        <f t="shared" ref="H141:H144" si="75">IF(ISNUMBER(G141), (G141 - $B141) / $B141, "")</f>
        <v>0.15094339622641506</v>
      </c>
      <c r="I141" s="101">
        <f>IF(ISNUMBER(G141), $B145 * H141, "")</f>
        <v>15094.339622641506</v>
      </c>
      <c r="J141" s="15">
        <v>12</v>
      </c>
      <c r="K141" s="32">
        <f t="shared" ref="K141:K144" si="76">IF(ISNUMBER(J141), (J141 - $B141) / $B141, "")</f>
        <v>0.13207547169811323</v>
      </c>
      <c r="L141" s="18">
        <f>IF(ISNUMBER(J141), $B145 * K141, "")</f>
        <v>13207.547169811323</v>
      </c>
      <c r="M141" s="31">
        <v>11.6</v>
      </c>
      <c r="N141" s="32">
        <f t="shared" ref="N141:N144" si="77">IF(ISNUMBER(M141), (M141 - $B141) / $B141, "")</f>
        <v>9.4339622641509441E-2</v>
      </c>
      <c r="O141" s="18">
        <f>IF(ISNUMBER(M141), $B145 * N141, "")</f>
        <v>9433.962264150945</v>
      </c>
      <c r="Q141" s="259"/>
      <c r="R141" s="259"/>
      <c r="S141" s="259"/>
    </row>
    <row r="142" spans="1:19" ht="17.25" thickBot="1">
      <c r="A142" s="162" t="s">
        <v>246</v>
      </c>
      <c r="B142" s="126">
        <v>37.6</v>
      </c>
      <c r="C142" s="77">
        <v>-0.28922495269999998</v>
      </c>
      <c r="D142" s="15">
        <v>42</v>
      </c>
      <c r="E142" s="32">
        <f t="shared" si="74"/>
        <v>0.11702127659574464</v>
      </c>
      <c r="F142" s="18">
        <f>IF(ISNUMBER(D142), $B145 * E142, "")</f>
        <v>11702.127659574464</v>
      </c>
      <c r="G142" s="31">
        <v>44</v>
      </c>
      <c r="H142" s="32">
        <f t="shared" si="75"/>
        <v>0.17021276595744678</v>
      </c>
      <c r="I142" s="101">
        <f>IF(ISNUMBER(G142), $B145 * H142, "")</f>
        <v>17021.276595744679</v>
      </c>
      <c r="J142" s="15">
        <v>42.3</v>
      </c>
      <c r="K142" s="32">
        <f t="shared" si="76"/>
        <v>0.12499999999999988</v>
      </c>
      <c r="L142" s="18">
        <f>IF(ISNUMBER(J142), $B145 * K142, "")</f>
        <v>12499.999999999987</v>
      </c>
      <c r="M142" s="31">
        <v>40.700000000000003</v>
      </c>
      <c r="N142" s="32">
        <f t="shared" si="77"/>
        <v>8.2446808510638334E-2</v>
      </c>
      <c r="O142" s="18">
        <f>IF(ISNUMBER(M142), $B145 * N142, "")</f>
        <v>8244.680851063833</v>
      </c>
      <c r="Q142" s="259"/>
      <c r="R142" s="259"/>
      <c r="S142" s="259"/>
    </row>
    <row r="143" spans="1:19">
      <c r="A143" s="162" t="s">
        <v>171</v>
      </c>
      <c r="B143" s="126">
        <v>2.92</v>
      </c>
      <c r="C143" s="77">
        <v>-0.2912621359</v>
      </c>
      <c r="D143" s="15">
        <v>3.56</v>
      </c>
      <c r="E143" s="32">
        <f t="shared" si="74"/>
        <v>0.21917808219178087</v>
      </c>
      <c r="F143" s="18">
        <f>IF(ISNUMBER(D143), $B145 * E143, "")</f>
        <v>21917.808219178085</v>
      </c>
      <c r="G143" s="31">
        <v>3.54</v>
      </c>
      <c r="H143" s="32">
        <f t="shared" si="75"/>
        <v>0.21232876712328771</v>
      </c>
      <c r="I143" s="101">
        <f>IF(ISNUMBER(G143), $B145 * H143, "")</f>
        <v>21232.876712328773</v>
      </c>
      <c r="J143" s="15">
        <v>3.4</v>
      </c>
      <c r="K143" s="32">
        <f t="shared" si="76"/>
        <v>0.16438356164383561</v>
      </c>
      <c r="L143" s="18">
        <f>IF(ISNUMBER(J143), $B145 * K143, "")</f>
        <v>16438.35616438356</v>
      </c>
      <c r="M143" s="31">
        <v>3.22</v>
      </c>
      <c r="N143" s="32">
        <f t="shared" si="77"/>
        <v>0.10273972602739735</v>
      </c>
      <c r="O143" s="18">
        <f>IF(ISNUMBER(M143), $B145 * N143, "")</f>
        <v>10273.972602739736</v>
      </c>
      <c r="Q143" s="248"/>
      <c r="R143" s="249"/>
      <c r="S143" s="250"/>
    </row>
    <row r="144" spans="1:19" ht="17.25" thickBot="1">
      <c r="A144" s="130" t="s">
        <v>248</v>
      </c>
      <c r="B144" s="131">
        <v>61.8</v>
      </c>
      <c r="C144" s="79">
        <v>-0.30405405410000003</v>
      </c>
      <c r="D144" s="24">
        <v>68.400000000000006</v>
      </c>
      <c r="E144" s="25">
        <f t="shared" si="74"/>
        <v>0.10679611650485452</v>
      </c>
      <c r="F144" s="104">
        <f>IF(ISNUMBER(D144), $B145 * E144, "")</f>
        <v>10679.611650485451</v>
      </c>
      <c r="G144" s="102">
        <v>70.900000000000006</v>
      </c>
      <c r="H144" s="25">
        <f t="shared" si="75"/>
        <v>0.14724919093851147</v>
      </c>
      <c r="I144" s="103">
        <f>IF(ISNUMBER(G144), $B145 * H144, "")</f>
        <v>14724.919093851147</v>
      </c>
      <c r="J144" s="24">
        <v>68.2</v>
      </c>
      <c r="K144" s="25">
        <f t="shared" si="76"/>
        <v>0.10355987055016191</v>
      </c>
      <c r="L144" s="104">
        <f>IF(ISNUMBER(J144), $B145 * K144, "")</f>
        <v>10355.987055016192</v>
      </c>
      <c r="M144" s="102">
        <v>66.400000000000006</v>
      </c>
      <c r="N144" s="25">
        <f t="shared" si="77"/>
        <v>7.4433656957928945E-2</v>
      </c>
      <c r="O144" s="104">
        <f>IF(ISNUMBER(M144), $B145 * N144, "")</f>
        <v>7443.3656957928943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7.3979609977087952E-3</v>
      </c>
      <c r="F145" s="28">
        <f>SUM(F125:F144)</f>
        <v>14795.921995417601</v>
      </c>
      <c r="G145" s="26" t="s">
        <v>296</v>
      </c>
      <c r="H145" s="27">
        <f>IF(COUNT(H125:H144), SUM(H125:H144) / COUNT(H125:H144), 0)</f>
        <v>1.8061948675512342E-2</v>
      </c>
      <c r="I145" s="28">
        <f>SUM(I125:I144)</f>
        <v>36123.897351024687</v>
      </c>
      <c r="J145" s="26" t="s">
        <v>296</v>
      </c>
      <c r="K145" s="27">
        <f>IF(COUNT(K125:K144), SUM(K125:K144) / COUNT(K125:K144), 0)</f>
        <v>1.4096330363537279E-2</v>
      </c>
      <c r="L145" s="28">
        <f>SUM(L125:L144)</f>
        <v>28192.660727074566</v>
      </c>
      <c r="M145" s="26" t="s">
        <v>296</v>
      </c>
      <c r="N145" s="27">
        <f>IF(COUNT(N125:N144), SUM(N125:N144) / COUNT(N125:N144), 0)</f>
        <v>1.1157200128745625E-3</v>
      </c>
      <c r="O145" s="28">
        <f>SUM(O125:O144)</f>
        <v>2231.440025749127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32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2021-06-19(토) 오전 00:00</v>
      </c>
      <c r="C150" s="311"/>
      <c r="D150" s="283" t="str">
        <f>TEXT($G$1, "[$-ko-KR]yyyy-mm-dd(ddd) ") &amp; "오후 14:00"</f>
        <v>2021-06-19(토) 오후 14:00</v>
      </c>
      <c r="E150" s="284"/>
      <c r="F150" s="285"/>
      <c r="G150" s="283" t="str">
        <f>TEXT($G$1, "[$-ko-KR]yyyy-mm-dd(ddd) ") &amp; "오후 19:00"</f>
        <v>2021-06-19(토) 오후 19:00</v>
      </c>
      <c r="H150" s="284"/>
      <c r="I150" s="285"/>
      <c r="J150" s="283" t="str">
        <f>TEXT($G$1, "[$-ko-KR]yyyy-mm-dd(ddd) ") &amp; "오후 21:00"</f>
        <v>2021-06-19(토) 오후 21:00</v>
      </c>
      <c r="K150" s="284"/>
      <c r="L150" s="285"/>
      <c r="M150" s="283" t="str">
        <f>TEXT($G$1+1, "[$-ko-KR]yyyy-mm-dd(ddd) ") &amp; "오전 00:00"</f>
        <v>2021-06-20(일)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3" t="s">
        <v>58</v>
      </c>
      <c r="H151" s="234" t="s">
        <v>293</v>
      </c>
      <c r="I151" s="235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265</v>
      </c>
      <c r="B152" s="124">
        <v>308</v>
      </c>
      <c r="C152" s="76">
        <v>-5.8103975500000002E-2</v>
      </c>
      <c r="D152" s="13">
        <v>305</v>
      </c>
      <c r="E152" s="14">
        <f>IF(ISNUMBER(D152), (D152 - $B152) / $B152, "")</f>
        <v>-9.74025974025974E-3</v>
      </c>
      <c r="F152" s="16">
        <f>IF(ISNUMBER(D152), $B172 * E152, "")</f>
        <v>-974.02597402597405</v>
      </c>
      <c r="G152" s="29">
        <v>309</v>
      </c>
      <c r="H152" s="14">
        <f>IF(ISNUMBER(G152), (G152 - $B152) / $B152, "")</f>
        <v>3.246753246753247E-3</v>
      </c>
      <c r="I152" s="100">
        <f>IF(ISNUMBER(G152), $B172 * H152, "")</f>
        <v>324.6753246753247</v>
      </c>
      <c r="J152" s="13">
        <v>312</v>
      </c>
      <c r="K152" s="14">
        <f>IF(ISNUMBER(J152), (J152 - $B152) / $B152, "")</f>
        <v>1.2987012987012988E-2</v>
      </c>
      <c r="L152" s="16">
        <f>IF(ISNUMBER(J152), $B172 * K152, "")</f>
        <v>1298.7012987012988</v>
      </c>
      <c r="M152" s="29">
        <v>310</v>
      </c>
      <c r="N152" s="14">
        <f>IF(ISNUMBER(M152), (M152 - $B152) / $B152, "")</f>
        <v>6.4935064935064939E-3</v>
      </c>
      <c r="O152" s="16">
        <f>IF(ISNUMBER(M152), $B172 * N152, "")</f>
        <v>649.35064935064941</v>
      </c>
      <c r="Q152" s="269"/>
      <c r="R152" s="269"/>
      <c r="S152" s="269"/>
    </row>
    <row r="153" spans="1:19" ht="17.25" thickBot="1">
      <c r="A153" s="162" t="s">
        <v>106</v>
      </c>
      <c r="B153" s="126">
        <v>973</v>
      </c>
      <c r="C153" s="77">
        <v>-5.99033816E-2</v>
      </c>
      <c r="D153" s="15">
        <v>950</v>
      </c>
      <c r="E153" s="32">
        <f t="shared" ref="E153:E156" si="78">IF(ISNUMBER(D153), (D153 - $B153) / $B153, "")</f>
        <v>-2.3638232271325797E-2</v>
      </c>
      <c r="F153" s="18">
        <f>IF(ISNUMBER(D153), $B172 * E153, "")</f>
        <v>-2363.8232271325796</v>
      </c>
      <c r="G153" s="31">
        <v>953</v>
      </c>
      <c r="H153" s="32">
        <f t="shared" ref="H153:H156" si="79">IF(ISNUMBER(G153), (G153 - $B153) / $B153, "")</f>
        <v>-2.0554984583761562E-2</v>
      </c>
      <c r="I153" s="101">
        <f>IF(ISNUMBER(G153), $B172 * H153, "")</f>
        <v>-2055.4984583761561</v>
      </c>
      <c r="J153" s="15">
        <v>970</v>
      </c>
      <c r="K153" s="32">
        <f t="shared" ref="K153:K156" si="80">IF(ISNUMBER(J153), (J153 - $B153) / $B153, "")</f>
        <v>-3.0832476875642342E-3</v>
      </c>
      <c r="L153" s="18">
        <f>IF(ISNUMBER(J153), $B172 * K153, "")</f>
        <v>-308.3247687564234</v>
      </c>
      <c r="M153" s="31">
        <v>967</v>
      </c>
      <c r="N153" s="32">
        <f t="shared" ref="N153:N156" si="81">IF(ISNUMBER(M153), (M153 - $B153) / $B153, "")</f>
        <v>-6.1664953751284684E-3</v>
      </c>
      <c r="O153" s="18">
        <f>IF(ISNUMBER(M153), $B172 * N153, "")</f>
        <v>-616.64953751284679</v>
      </c>
      <c r="Q153" s="269"/>
      <c r="R153" s="269"/>
      <c r="S153" s="269"/>
    </row>
    <row r="154" spans="1:19" ht="17.25" thickBot="1">
      <c r="A154" s="162" t="s">
        <v>169</v>
      </c>
      <c r="B154" s="126">
        <v>232</v>
      </c>
      <c r="C154" s="77">
        <v>-6.0728744899999999E-2</v>
      </c>
      <c r="D154" s="15">
        <v>223</v>
      </c>
      <c r="E154" s="32">
        <f t="shared" si="78"/>
        <v>-3.8793103448275863E-2</v>
      </c>
      <c r="F154" s="18">
        <f>IF(ISNUMBER(D154), $B172 * E154, "")</f>
        <v>-3879.3103448275865</v>
      </c>
      <c r="G154" s="31">
        <v>225</v>
      </c>
      <c r="H154" s="32">
        <f t="shared" si="79"/>
        <v>-3.017241379310345E-2</v>
      </c>
      <c r="I154" s="101">
        <f>IF(ISNUMBER(G154), $B172 * H154, "")</f>
        <v>-3017.2413793103451</v>
      </c>
      <c r="J154" s="15">
        <v>225</v>
      </c>
      <c r="K154" s="32">
        <f t="shared" si="80"/>
        <v>-3.017241379310345E-2</v>
      </c>
      <c r="L154" s="18">
        <f>IF(ISNUMBER(J154), $B172 * K154, "")</f>
        <v>-3017.2413793103451</v>
      </c>
      <c r="M154" s="31">
        <v>227</v>
      </c>
      <c r="N154" s="32">
        <f t="shared" si="81"/>
        <v>-2.1551724137931036E-2</v>
      </c>
      <c r="O154" s="18">
        <f>IF(ISNUMBER(M154), $B172 * N154, "")</f>
        <v>-2155.1724137931037</v>
      </c>
      <c r="Q154" s="259"/>
      <c r="R154" s="259"/>
      <c r="S154" s="259"/>
    </row>
    <row r="155" spans="1:19" ht="17.25" thickBot="1">
      <c r="A155" s="162" t="s">
        <v>61</v>
      </c>
      <c r="B155" s="126">
        <v>763</v>
      </c>
      <c r="C155" s="77">
        <v>-6.1500615000000002E-2</v>
      </c>
      <c r="D155" s="15">
        <v>751</v>
      </c>
      <c r="E155" s="32">
        <f t="shared" si="78"/>
        <v>-1.5727391874180863E-2</v>
      </c>
      <c r="F155" s="18">
        <f>IF(ISNUMBER(D155), $B172 * E155, "")</f>
        <v>-1572.7391874180864</v>
      </c>
      <c r="G155" s="31">
        <v>756</v>
      </c>
      <c r="H155" s="32">
        <f t="shared" si="79"/>
        <v>-9.1743119266055051E-3</v>
      </c>
      <c r="I155" s="101">
        <f>IF(ISNUMBER(G155), $B172 * H155, "")</f>
        <v>-917.43119266055055</v>
      </c>
      <c r="J155" s="15">
        <v>765</v>
      </c>
      <c r="K155" s="32">
        <f t="shared" si="80"/>
        <v>2.6212319790301442E-3</v>
      </c>
      <c r="L155" s="18">
        <f>IF(ISNUMBER(J155), $B172 * K155, "")</f>
        <v>262.12319790301444</v>
      </c>
      <c r="M155" s="31">
        <v>764</v>
      </c>
      <c r="N155" s="32">
        <f t="shared" si="81"/>
        <v>1.3106159895150721E-3</v>
      </c>
      <c r="O155" s="18">
        <f>IF(ISNUMBER(M155), $B172 * N155, "")</f>
        <v>131.06159895150722</v>
      </c>
      <c r="Q155" s="259"/>
      <c r="R155" s="259"/>
      <c r="S155" s="259"/>
    </row>
    <row r="156" spans="1:19" ht="17.25" thickBot="1">
      <c r="A156" s="163" t="s">
        <v>136</v>
      </c>
      <c r="B156" s="128">
        <v>122</v>
      </c>
      <c r="C156" s="78">
        <v>-6.1538461500000002E-2</v>
      </c>
      <c r="D156" s="20">
        <v>119</v>
      </c>
      <c r="E156" s="21">
        <f t="shared" si="78"/>
        <v>-2.4590163934426229E-2</v>
      </c>
      <c r="F156" s="22">
        <f>IF(ISNUMBER(D156), $B172 * E156, "")</f>
        <v>-2459.0163934426228</v>
      </c>
      <c r="G156" s="30">
        <v>120</v>
      </c>
      <c r="H156" s="21">
        <f t="shared" si="79"/>
        <v>-1.6393442622950821E-2</v>
      </c>
      <c r="I156" s="105">
        <f>IF(ISNUMBER(G156), $B172 * H156, "")</f>
        <v>-1639.344262295082</v>
      </c>
      <c r="J156" s="20">
        <v>122</v>
      </c>
      <c r="K156" s="21">
        <f t="shared" si="80"/>
        <v>0</v>
      </c>
      <c r="L156" s="22">
        <f>IF(ISNUMBER(J156), $B172 * K156, "")</f>
        <v>0</v>
      </c>
      <c r="M156" s="30">
        <v>122</v>
      </c>
      <c r="N156" s="21">
        <f t="shared" si="81"/>
        <v>0</v>
      </c>
      <c r="O156" s="22">
        <f>IF(ISNUMBER(M156), $B172 * N156, "")</f>
        <v>0</v>
      </c>
      <c r="Q156" s="259"/>
      <c r="R156" s="259"/>
      <c r="S156" s="259"/>
    </row>
    <row r="157" spans="1:19" ht="17.25" thickBot="1">
      <c r="A157" s="162" t="s">
        <v>173</v>
      </c>
      <c r="B157" s="129">
        <v>105</v>
      </c>
      <c r="C157" s="80">
        <v>-6.25E-2</v>
      </c>
      <c r="D157" s="106">
        <v>108</v>
      </c>
      <c r="E157" s="107">
        <f>IF(ISNUMBER(D157), (D157 - $B157) / $B157, "")</f>
        <v>2.8571428571428571E-2</v>
      </c>
      <c r="F157" s="108">
        <f>IF(ISNUMBER(D157), $B172 * E157, "")</f>
        <v>2857.1428571428569</v>
      </c>
      <c r="G157" s="109">
        <v>105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106</v>
      </c>
      <c r="K157" s="107">
        <f>IF(ISNUMBER(J157), (J157 - $B157) / $B157, "")</f>
        <v>9.5238095238095247E-3</v>
      </c>
      <c r="L157" s="108">
        <f>IF(ISNUMBER(J157), $B172 * K157, "")</f>
        <v>952.38095238095252</v>
      </c>
      <c r="M157" s="109">
        <v>105</v>
      </c>
      <c r="N157" s="107">
        <f>IF(ISNUMBER(M157), (M157 - $B157) / $B157, "")</f>
        <v>0</v>
      </c>
      <c r="O157" s="108">
        <f>IF(ISNUMBER(M157), $B172 * N157, "")</f>
        <v>0</v>
      </c>
      <c r="Q157" s="259"/>
      <c r="R157" s="259"/>
      <c r="S157" s="259"/>
    </row>
    <row r="158" spans="1:19" ht="17.25" thickBot="1">
      <c r="A158" s="162" t="s">
        <v>251</v>
      </c>
      <c r="B158" s="126">
        <v>133</v>
      </c>
      <c r="C158" s="77">
        <v>-6.3380281699999999E-2</v>
      </c>
      <c r="D158" s="15">
        <v>130</v>
      </c>
      <c r="E158" s="32">
        <f t="shared" ref="E158:E161" si="82">IF(ISNUMBER(D158), (D158 - $B158) / $B158, "")</f>
        <v>-2.2556390977443608E-2</v>
      </c>
      <c r="F158" s="18">
        <f>IF(ISNUMBER(D158), $B172 * E158, "")</f>
        <v>-2255.6390977443607</v>
      </c>
      <c r="G158" s="31">
        <v>129</v>
      </c>
      <c r="H158" s="32">
        <f t="shared" ref="H158:H161" si="83">IF(ISNUMBER(G158), (G158 - $B158) / $B158, "")</f>
        <v>-3.007518796992481E-2</v>
      </c>
      <c r="I158" s="101">
        <f>IF(ISNUMBER(G158), $B172 * H158, "")</f>
        <v>-3007.5187969924809</v>
      </c>
      <c r="J158" s="15">
        <v>130</v>
      </c>
      <c r="K158" s="32">
        <f t="shared" ref="K158:K161" si="84">IF(ISNUMBER(J158), (J158 - $B158) / $B158, "")</f>
        <v>-2.2556390977443608E-2</v>
      </c>
      <c r="L158" s="18">
        <f>IF(ISNUMBER(J158), $B172 * K158, "")</f>
        <v>-2255.6390977443607</v>
      </c>
      <c r="M158" s="31">
        <v>130</v>
      </c>
      <c r="N158" s="32">
        <f t="shared" ref="N158:N161" si="85">IF(ISNUMBER(M158), (M158 - $B158) / $B158, "")</f>
        <v>-2.2556390977443608E-2</v>
      </c>
      <c r="O158" s="18">
        <f>IF(ISNUMBER(M158), $B172 * N158, "")</f>
        <v>-2255.6390977443607</v>
      </c>
      <c r="Q158" s="259"/>
      <c r="R158" s="259"/>
      <c r="S158" s="259"/>
    </row>
    <row r="159" spans="1:19" ht="17.25" thickBot="1">
      <c r="A159" s="162" t="s">
        <v>128</v>
      </c>
      <c r="B159" s="126">
        <v>277</v>
      </c>
      <c r="C159" s="77">
        <v>-6.4189189199999996E-2</v>
      </c>
      <c r="D159" s="15">
        <v>267</v>
      </c>
      <c r="E159" s="32">
        <f t="shared" si="82"/>
        <v>-3.6101083032490974E-2</v>
      </c>
      <c r="F159" s="18">
        <f>IF(ISNUMBER(D159), $B172 * E159, "")</f>
        <v>-3610.1083032490974</v>
      </c>
      <c r="G159" s="31">
        <v>268</v>
      </c>
      <c r="H159" s="32">
        <f t="shared" si="83"/>
        <v>-3.2490974729241874E-2</v>
      </c>
      <c r="I159" s="101">
        <f>IF(ISNUMBER(G159), $B172 * H159, "")</f>
        <v>-3249.0974729241875</v>
      </c>
      <c r="J159" s="15">
        <v>273</v>
      </c>
      <c r="K159" s="32">
        <f t="shared" si="84"/>
        <v>-1.444043321299639E-2</v>
      </c>
      <c r="L159" s="18">
        <f>IF(ISNUMBER(J159), $B172 * K159, "")</f>
        <v>-1444.043321299639</v>
      </c>
      <c r="M159" s="31">
        <v>269</v>
      </c>
      <c r="N159" s="32">
        <f t="shared" si="85"/>
        <v>-2.8880866425992781E-2</v>
      </c>
      <c r="O159" s="18">
        <f>IF(ISNUMBER(M159), $B172 * N159, "")</f>
        <v>-2888.0866425992781</v>
      </c>
      <c r="Q159" s="259"/>
      <c r="R159" s="259"/>
      <c r="S159" s="259"/>
    </row>
    <row r="160" spans="1:19" ht="17.25" thickBot="1">
      <c r="A160" s="162" t="s">
        <v>80</v>
      </c>
      <c r="B160" s="126">
        <v>726</v>
      </c>
      <c r="C160" s="77">
        <v>-6.5637065600000002E-2</v>
      </c>
      <c r="D160" s="15">
        <v>712</v>
      </c>
      <c r="E160" s="32">
        <f t="shared" si="82"/>
        <v>-1.928374655647383E-2</v>
      </c>
      <c r="F160" s="18">
        <f>IF(ISNUMBER(D160), $B172 * E160, "")</f>
        <v>-1928.374655647383</v>
      </c>
      <c r="G160" s="31">
        <v>722</v>
      </c>
      <c r="H160" s="32">
        <f t="shared" si="83"/>
        <v>-5.5096418732782371E-3</v>
      </c>
      <c r="I160" s="101">
        <f>IF(ISNUMBER(G160), $B172 * H160, "")</f>
        <v>-550.96418732782365</v>
      </c>
      <c r="J160" s="15">
        <v>732</v>
      </c>
      <c r="K160" s="32">
        <f t="shared" si="84"/>
        <v>8.2644628099173556E-3</v>
      </c>
      <c r="L160" s="18">
        <f>IF(ISNUMBER(J160), $B172 * K160, "")</f>
        <v>826.44628099173553</v>
      </c>
      <c r="M160" s="31">
        <v>731</v>
      </c>
      <c r="N160" s="32">
        <f t="shared" si="85"/>
        <v>6.8870523415977963E-3</v>
      </c>
      <c r="O160" s="18">
        <f>IF(ISNUMBER(M160), $B172 * N160, "")</f>
        <v>688.70523415977959</v>
      </c>
      <c r="Q160" s="33"/>
      <c r="R160" s="33"/>
    </row>
    <row r="161" spans="1:19" ht="17.25" thickBot="1">
      <c r="A161" s="130" t="s">
        <v>242</v>
      </c>
      <c r="B161" s="131">
        <v>230</v>
      </c>
      <c r="C161" s="79">
        <v>-6.8825910899999995E-2</v>
      </c>
      <c r="D161" s="24">
        <v>217</v>
      </c>
      <c r="E161" s="25">
        <f t="shared" si="82"/>
        <v>-5.6521739130434782E-2</v>
      </c>
      <c r="F161" s="104">
        <f>IF(ISNUMBER(D161), $B172 * E161, "")</f>
        <v>-5652.173913043478</v>
      </c>
      <c r="G161" s="102">
        <v>217</v>
      </c>
      <c r="H161" s="25">
        <f t="shared" si="83"/>
        <v>-5.6521739130434782E-2</v>
      </c>
      <c r="I161" s="103">
        <f>IF(ISNUMBER(G161), $B172 * H161, "")</f>
        <v>-5652.173913043478</v>
      </c>
      <c r="J161" s="24">
        <v>219</v>
      </c>
      <c r="K161" s="25">
        <f t="shared" si="84"/>
        <v>-4.7826086956521741E-2</v>
      </c>
      <c r="L161" s="104">
        <f>IF(ISNUMBER(J161), $B172 * K161, "")</f>
        <v>-4782.608695652174</v>
      </c>
      <c r="M161" s="102">
        <v>221</v>
      </c>
      <c r="N161" s="25">
        <f t="shared" si="85"/>
        <v>-3.9130434782608699E-2</v>
      </c>
      <c r="O161" s="104">
        <f>IF(ISNUMBER(M161), $B172 * N161, "")</f>
        <v>-3913.04347826087</v>
      </c>
      <c r="Q161" s="260"/>
      <c r="R161" s="261"/>
      <c r="S161" s="262"/>
    </row>
    <row r="162" spans="1:19">
      <c r="A162" s="161" t="s">
        <v>175</v>
      </c>
      <c r="B162" s="124">
        <v>984</v>
      </c>
      <c r="C162" s="76">
        <v>-7.6056338000000001E-2</v>
      </c>
      <c r="D162" s="13">
        <v>959</v>
      </c>
      <c r="E162" s="14">
        <f>IF(ISNUMBER(D162), (D162 - $B162) / $B162, "")</f>
        <v>-2.540650406504065E-2</v>
      </c>
      <c r="F162" s="16">
        <f>IF(ISNUMBER(D162), $B172 * E162, "")</f>
        <v>-2540.6504065040649</v>
      </c>
      <c r="G162" s="29">
        <v>978</v>
      </c>
      <c r="H162" s="14">
        <f>IF(ISNUMBER(G162), (G162 - $B162) / $B162, "")</f>
        <v>-6.0975609756097563E-3</v>
      </c>
      <c r="I162" s="100">
        <f>IF(ISNUMBER(G162), $B172 * H162, "")</f>
        <v>-609.7560975609756</v>
      </c>
      <c r="J162" s="13">
        <v>984</v>
      </c>
      <c r="K162" s="14">
        <f>IF(ISNUMBER(J162), (J162 - $B162) / $B162, "")</f>
        <v>0</v>
      </c>
      <c r="L162" s="16">
        <f>IF(ISNUMBER(J162), $B172 * K162, "")</f>
        <v>0</v>
      </c>
      <c r="M162" s="29">
        <v>978</v>
      </c>
      <c r="N162" s="14">
        <f>IF(ISNUMBER(M162), (M162 - $B162) / $B162, "")</f>
        <v>-6.0975609756097563E-3</v>
      </c>
      <c r="O162" s="16">
        <f>IF(ISNUMBER(M162), $B172 * N162, "")</f>
        <v>-609.7560975609756</v>
      </c>
      <c r="Q162" s="263"/>
      <c r="R162" s="264"/>
      <c r="S162" s="265"/>
    </row>
    <row r="163" spans="1:19" ht="17.25" thickBot="1">
      <c r="A163" s="162" t="s">
        <v>181</v>
      </c>
      <c r="B163" s="126">
        <v>208</v>
      </c>
      <c r="C163" s="77">
        <v>-7.9646017700000002E-2</v>
      </c>
      <c r="D163" s="15">
        <v>202</v>
      </c>
      <c r="E163" s="32">
        <f t="shared" ref="E163:E166" si="86">IF(ISNUMBER(D163), (D163 - $B163) / $B163, "")</f>
        <v>-2.8846153846153848E-2</v>
      </c>
      <c r="F163" s="18">
        <f>IF(ISNUMBER(D163), $B172 * E163, "")</f>
        <v>-2884.6153846153848</v>
      </c>
      <c r="G163" s="31">
        <v>204</v>
      </c>
      <c r="H163" s="32">
        <f t="shared" ref="H163:H166" si="87">IF(ISNUMBER(G163), (G163 - $B163) / $B163, "")</f>
        <v>-1.9230769230769232E-2</v>
      </c>
      <c r="I163" s="101">
        <f>IF(ISNUMBER(G163), $B172 * H163, "")</f>
        <v>-1923.0769230769231</v>
      </c>
      <c r="J163" s="15">
        <v>205</v>
      </c>
      <c r="K163" s="32">
        <f t="shared" ref="K163:K166" si="88">IF(ISNUMBER(J163), (J163 - $B163) / $B163, "")</f>
        <v>-1.4423076923076924E-2</v>
      </c>
      <c r="L163" s="18">
        <f>IF(ISNUMBER(J163), $B172 * K163, "")</f>
        <v>-1442.3076923076924</v>
      </c>
      <c r="M163" s="31">
        <v>205</v>
      </c>
      <c r="N163" s="32">
        <f t="shared" ref="N163:N166" si="89">IF(ISNUMBER(M163), (M163 - $B163) / $B163, "")</f>
        <v>-1.4423076923076924E-2</v>
      </c>
      <c r="O163" s="18">
        <f>IF(ISNUMBER(M163), $B172 * N163, "")</f>
        <v>-1442.3076923076924</v>
      </c>
      <c r="Q163" s="266"/>
      <c r="R163" s="267"/>
      <c r="S163" s="268"/>
    </row>
    <row r="164" spans="1:19" ht="17.25" thickBot="1">
      <c r="A164" s="162" t="s">
        <v>191</v>
      </c>
      <c r="B164" s="126">
        <v>891</v>
      </c>
      <c r="C164" s="77">
        <v>-8.3333333300000006E-2</v>
      </c>
      <c r="D164" s="15">
        <v>862</v>
      </c>
      <c r="E164" s="32">
        <f t="shared" si="86"/>
        <v>-3.2547699214365879E-2</v>
      </c>
      <c r="F164" s="18">
        <f>IF(ISNUMBER(D164), $B172 * E164, "")</f>
        <v>-3254.769921436588</v>
      </c>
      <c r="G164" s="31">
        <v>869</v>
      </c>
      <c r="H164" s="32">
        <f t="shared" si="87"/>
        <v>-2.4691358024691357E-2</v>
      </c>
      <c r="I164" s="101">
        <f>IF(ISNUMBER(G164), $B172 * H164, "")</f>
        <v>-2469.1358024691358</v>
      </c>
      <c r="J164" s="15">
        <v>870</v>
      </c>
      <c r="K164" s="32">
        <f t="shared" si="88"/>
        <v>-2.3569023569023569E-2</v>
      </c>
      <c r="L164" s="18">
        <f>IF(ISNUMBER(J164), $B172 * K164, "")</f>
        <v>-2356.902356902357</v>
      </c>
      <c r="M164" s="31">
        <v>881</v>
      </c>
      <c r="N164" s="32">
        <f t="shared" si="89"/>
        <v>-1.1223344556677889E-2</v>
      </c>
      <c r="O164" s="18">
        <f>IF(ISNUMBER(M164), $B172 * N164, "")</f>
        <v>-1122.3344556677889</v>
      </c>
      <c r="Q164" s="259"/>
      <c r="R164" s="259"/>
      <c r="S164" s="259"/>
    </row>
    <row r="165" spans="1:19" ht="17.25" thickBot="1">
      <c r="A165" s="162" t="s">
        <v>257</v>
      </c>
      <c r="B165" s="126">
        <v>435</v>
      </c>
      <c r="C165" s="77">
        <v>-8.8050314500000004E-2</v>
      </c>
      <c r="D165" s="15">
        <v>406</v>
      </c>
      <c r="E165" s="32">
        <f t="shared" si="86"/>
        <v>-6.6666666666666666E-2</v>
      </c>
      <c r="F165" s="18">
        <f>IF(ISNUMBER(D165), $B172 * E165, "")</f>
        <v>-6666.666666666667</v>
      </c>
      <c r="G165" s="31">
        <v>411</v>
      </c>
      <c r="H165" s="32">
        <f t="shared" si="87"/>
        <v>-5.5172413793103448E-2</v>
      </c>
      <c r="I165" s="101">
        <f>IF(ISNUMBER(G165), $B172 * H165, "")</f>
        <v>-5517.2413793103451</v>
      </c>
      <c r="J165" s="15">
        <v>416</v>
      </c>
      <c r="K165" s="32">
        <f t="shared" si="88"/>
        <v>-4.3678160919540229E-2</v>
      </c>
      <c r="L165" s="18">
        <f>IF(ISNUMBER(J165), $B172 * K165, "")</f>
        <v>-4367.8160919540232</v>
      </c>
      <c r="M165" s="31">
        <v>414</v>
      </c>
      <c r="N165" s="32">
        <f t="shared" si="89"/>
        <v>-4.8275862068965517E-2</v>
      </c>
      <c r="O165" s="18">
        <f>IF(ISNUMBER(M165), $B172 * N165, "")</f>
        <v>-4827.5862068965516</v>
      </c>
      <c r="Q165" s="269"/>
      <c r="R165" s="269"/>
      <c r="S165" s="269"/>
    </row>
    <row r="166" spans="1:19" ht="17.25" thickBot="1">
      <c r="A166" s="163" t="s">
        <v>275</v>
      </c>
      <c r="B166" s="128">
        <v>736</v>
      </c>
      <c r="C166" s="78">
        <v>-9.4710947099999998E-2</v>
      </c>
      <c r="D166" s="20">
        <v>694</v>
      </c>
      <c r="E166" s="21">
        <f t="shared" si="86"/>
        <v>-5.7065217391304345E-2</v>
      </c>
      <c r="F166" s="22">
        <f>IF(ISNUMBER(D166), $B172 * E166, "")</f>
        <v>-5706.5217391304341</v>
      </c>
      <c r="G166" s="30">
        <v>702</v>
      </c>
      <c r="H166" s="21">
        <f t="shared" si="87"/>
        <v>-4.619565217391304E-2</v>
      </c>
      <c r="I166" s="105">
        <f>IF(ISNUMBER(G166), $B172 * H166, "")</f>
        <v>-4619.565217391304</v>
      </c>
      <c r="J166" s="20">
        <v>701</v>
      </c>
      <c r="K166" s="21">
        <f t="shared" si="88"/>
        <v>-4.755434782608696E-2</v>
      </c>
      <c r="L166" s="22">
        <f>IF(ISNUMBER(J166), $B172 * K166, "")</f>
        <v>-4755.434782608696</v>
      </c>
      <c r="M166" s="30">
        <v>701</v>
      </c>
      <c r="N166" s="21">
        <f t="shared" si="89"/>
        <v>-4.755434782608696E-2</v>
      </c>
      <c r="O166" s="22">
        <f>IF(ISNUMBER(M166), $B172 * N166, "")</f>
        <v>-4755.434782608696</v>
      </c>
      <c r="Q166" s="269"/>
      <c r="R166" s="269"/>
      <c r="S166" s="269"/>
    </row>
    <row r="167" spans="1:19" ht="17.25" thickBot="1">
      <c r="A167" s="162" t="s">
        <v>112</v>
      </c>
      <c r="B167" s="129">
        <v>113</v>
      </c>
      <c r="C167" s="80">
        <v>-9.6000000000000002E-2</v>
      </c>
      <c r="D167" s="106">
        <v>114</v>
      </c>
      <c r="E167" s="107">
        <f>IF(ISNUMBER(D167), (D167 - $B167) / $B167, "")</f>
        <v>8.8495575221238937E-3</v>
      </c>
      <c r="F167" s="108">
        <f>IF(ISNUMBER(D167), $B172 * E167, "")</f>
        <v>884.95575221238937</v>
      </c>
      <c r="G167" s="109">
        <v>115</v>
      </c>
      <c r="H167" s="107">
        <f>IF(ISNUMBER(G167), (G167 - $B167) / $B167, "")</f>
        <v>1.7699115044247787E-2</v>
      </c>
      <c r="I167" s="110">
        <f>IF(ISNUMBER(G167), $B172 * H167, "")</f>
        <v>1769.9115044247787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1769.9115044247787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2654.8672566371679</v>
      </c>
      <c r="Q167" s="259"/>
      <c r="R167" s="259"/>
      <c r="S167" s="259"/>
    </row>
    <row r="168" spans="1:19" ht="17.25" thickBot="1">
      <c r="A168" s="162" t="s">
        <v>88</v>
      </c>
      <c r="B168" s="126">
        <v>346</v>
      </c>
      <c r="C168" s="77">
        <v>-9.6605744100000002E-2</v>
      </c>
      <c r="D168" s="15">
        <v>335</v>
      </c>
      <c r="E168" s="32">
        <f t="shared" ref="E168:E171" si="90">IF(ISNUMBER(D168), (D168 - $B168) / $B168, "")</f>
        <v>-3.1791907514450865E-2</v>
      </c>
      <c r="F168" s="18">
        <f>IF(ISNUMBER(D168), $B172 * E168, "")</f>
        <v>-3179.1907514450863</v>
      </c>
      <c r="G168" s="31">
        <v>346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352</v>
      </c>
      <c r="K168" s="32">
        <f t="shared" ref="K168:K171" si="92">IF(ISNUMBER(J168), (J168 - $B168) / $B168, "")</f>
        <v>1.7341040462427744E-2</v>
      </c>
      <c r="L168" s="18">
        <f>IF(ISNUMBER(J168), $B172 * K168, "")</f>
        <v>1734.1040462427743</v>
      </c>
      <c r="M168" s="31">
        <v>348</v>
      </c>
      <c r="N168" s="32">
        <f t="shared" ref="N168:N171" si="93">IF(ISNUMBER(M168), (M168 - $B168) / $B168, "")</f>
        <v>5.7803468208092483E-3</v>
      </c>
      <c r="O168" s="18">
        <f>IF(ISNUMBER(M168), $B172 * N168, "")</f>
        <v>578.03468208092488</v>
      </c>
      <c r="Q168" s="259"/>
      <c r="R168" s="259"/>
      <c r="S168" s="259"/>
    </row>
    <row r="169" spans="1:19" ht="17.25" thickBot="1">
      <c r="A169" s="162" t="s">
        <v>223</v>
      </c>
      <c r="B169" s="126">
        <v>189</v>
      </c>
      <c r="C169" s="77">
        <v>-0.108490566</v>
      </c>
      <c r="D169" s="15">
        <v>186</v>
      </c>
      <c r="E169" s="32">
        <f t="shared" si="90"/>
        <v>-1.5873015873015872E-2</v>
      </c>
      <c r="F169" s="18">
        <f>IF(ISNUMBER(D169), $B172 * E169, "")</f>
        <v>-1587.3015873015872</v>
      </c>
      <c r="G169" s="31">
        <v>184</v>
      </c>
      <c r="H169" s="32">
        <f t="shared" si="91"/>
        <v>-2.6455026455026454E-2</v>
      </c>
      <c r="I169" s="101">
        <f>IF(ISNUMBER(G169), $B172 * H169, "")</f>
        <v>-2645.5026455026455</v>
      </c>
      <c r="J169" s="15">
        <v>186</v>
      </c>
      <c r="K169" s="32">
        <f t="shared" si="92"/>
        <v>-1.5873015873015872E-2</v>
      </c>
      <c r="L169" s="18">
        <f>IF(ISNUMBER(J169), $B172 * K169, "")</f>
        <v>-1587.3015873015872</v>
      </c>
      <c r="M169" s="31">
        <v>184</v>
      </c>
      <c r="N169" s="32">
        <f t="shared" si="93"/>
        <v>-2.6455026455026454E-2</v>
      </c>
      <c r="O169" s="18">
        <f>IF(ISNUMBER(M169), $B172 * N169, "")</f>
        <v>-2645.5026455026455</v>
      </c>
      <c r="Q169" s="259"/>
      <c r="R169" s="259"/>
      <c r="S169" s="259"/>
    </row>
    <row r="170" spans="1:19">
      <c r="A170" s="162" t="s">
        <v>82</v>
      </c>
      <c r="B170" s="126">
        <v>673</v>
      </c>
      <c r="C170" s="77">
        <v>-0.14485387550000001</v>
      </c>
      <c r="D170" s="15">
        <v>833</v>
      </c>
      <c r="E170" s="32">
        <f t="shared" si="90"/>
        <v>0.23774145616641901</v>
      </c>
      <c r="F170" s="18">
        <f>IF(ISNUMBER(D170), $B172 * E170, "")</f>
        <v>23774.145616641901</v>
      </c>
      <c r="G170" s="31">
        <v>852</v>
      </c>
      <c r="H170" s="32">
        <f t="shared" si="91"/>
        <v>0.26597325408618128</v>
      </c>
      <c r="I170" s="101">
        <f>IF(ISNUMBER(G170), $B172 * H170, "")</f>
        <v>26597.325408618126</v>
      </c>
      <c r="J170" s="15">
        <v>814</v>
      </c>
      <c r="K170" s="32">
        <f t="shared" si="92"/>
        <v>0.20950965824665677</v>
      </c>
      <c r="L170" s="18">
        <f>IF(ISNUMBER(J170), $B172 * K170, "")</f>
        <v>20950.965824665676</v>
      </c>
      <c r="M170" s="31">
        <v>739</v>
      </c>
      <c r="N170" s="32">
        <f t="shared" si="93"/>
        <v>9.8068350668647844E-2</v>
      </c>
      <c r="O170" s="18">
        <f>IF(ISNUMBER(M170), $B172 * N170, "")</f>
        <v>9806.8350668647836</v>
      </c>
      <c r="Q170" s="248"/>
      <c r="R170" s="249"/>
      <c r="S170" s="250"/>
    </row>
    <row r="171" spans="1:19" ht="17.25" thickBot="1">
      <c r="A171" s="130" t="s">
        <v>231</v>
      </c>
      <c r="B171" s="131">
        <v>192</v>
      </c>
      <c r="C171" s="79">
        <v>-0.26996197719999998</v>
      </c>
      <c r="D171" s="24">
        <v>322</v>
      </c>
      <c r="E171" s="25">
        <f t="shared" si="90"/>
        <v>0.67708333333333337</v>
      </c>
      <c r="F171" s="104">
        <f>IF(ISNUMBER(D171), $B172 * E171, "")</f>
        <v>67708.333333333343</v>
      </c>
      <c r="G171" s="102">
        <v>305</v>
      </c>
      <c r="H171" s="25">
        <f t="shared" si="91"/>
        <v>0.58854166666666663</v>
      </c>
      <c r="I171" s="103">
        <f>IF(ISNUMBER(G171), $B172 * H171, "")</f>
        <v>58854.166666666664</v>
      </c>
      <c r="J171" s="24">
        <v>282</v>
      </c>
      <c r="K171" s="25">
        <f t="shared" si="92"/>
        <v>0.46875</v>
      </c>
      <c r="L171" s="104">
        <f>IF(ISNUMBER(J171), $B172 * K171, "")</f>
        <v>46875</v>
      </c>
      <c r="M171" s="102">
        <v>257</v>
      </c>
      <c r="N171" s="25">
        <f t="shared" si="93"/>
        <v>0.33854166666666669</v>
      </c>
      <c r="O171" s="104">
        <f>IF(ISNUMBER(M171), $B172 * N171, "")</f>
        <v>33854.166666666672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2.235482500284975E-2</v>
      </c>
      <c r="F172" s="28">
        <f>SUM(F152:F171)</f>
        <v>44709.650005699506</v>
      </c>
      <c r="G172" s="26" t="s">
        <v>296</v>
      </c>
      <c r="H172" s="27">
        <f>IF(COUNT(H152:H171), SUM(H152:H171) / COUNT(H152:H171), 0)</f>
        <v>2.4836265588071733E-2</v>
      </c>
      <c r="I172" s="28">
        <f>SUM(I152:I171)</f>
        <v>49672.531176143464</v>
      </c>
      <c r="J172" s="26" t="s">
        <v>296</v>
      </c>
      <c r="K172" s="27">
        <f>IF(COUNT(K152:K171), SUM(K152:K171) / COUNT(K152:K171), 0)</f>
        <v>2.4176006665736466E-2</v>
      </c>
      <c r="L172" s="28">
        <f>SUM(L152:L171)</f>
        <v>48352.013331472932</v>
      </c>
      <c r="M172" s="26" t="s">
        <v>296</v>
      </c>
      <c r="N172" s="27">
        <f>IF(COUNT(N152:N171), SUM(N152:N171) / COUNT(N152:N171), 0)</f>
        <v>1.0565754052128335E-2</v>
      </c>
      <c r="O172" s="28">
        <f>SUM(O152:O171)</f>
        <v>21131.508104256674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32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2021-06-19(토) 오전 00:00</v>
      </c>
      <c r="C177" s="311"/>
      <c r="D177" s="283" t="str">
        <f>TEXT($G$1, "[$-ko-KR]yyyy-mm-dd(ddd) ") &amp; "오후 14:00"</f>
        <v>2021-06-19(토) 오후 14:00</v>
      </c>
      <c r="E177" s="284"/>
      <c r="F177" s="285"/>
      <c r="G177" s="283" t="str">
        <f>TEXT($G$1, "[$-ko-KR]yyyy-mm-dd(ddd) ") &amp; "오후 19:00"</f>
        <v>2021-06-19(토) 오후 19:00</v>
      </c>
      <c r="H177" s="284"/>
      <c r="I177" s="285"/>
      <c r="J177" s="283" t="str">
        <f>TEXT($G$1, "[$-ko-KR]yyyy-mm-dd(ddd) ") &amp; "오후 21:00"</f>
        <v>2021-06-19(토) 오후 21:00</v>
      </c>
      <c r="K177" s="284"/>
      <c r="L177" s="285"/>
      <c r="M177" s="283" t="str">
        <f>TEXT($G$1+1, "[$-ko-KR]yyyy-mm-dd(ddd) ") &amp; "오전 00:00"</f>
        <v>2021-06-20(일)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3" t="s">
        <v>58</v>
      </c>
      <c r="H178" s="234" t="s">
        <v>293</v>
      </c>
      <c r="I178" s="235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212</v>
      </c>
      <c r="B179" s="124">
        <v>8.52</v>
      </c>
      <c r="C179" s="76">
        <v>-9.3617021300000006E-2</v>
      </c>
      <c r="D179" s="13">
        <v>8.35</v>
      </c>
      <c r="E179" s="14">
        <f>IF(ISNUMBER(D179), (D179 - $B179) / $B179, "")</f>
        <v>-1.9953051643192481E-2</v>
      </c>
      <c r="F179" s="16">
        <f>IF(ISNUMBER(D179), $B199 * E179, "")</f>
        <v>-1995.3051643192482</v>
      </c>
      <c r="G179" s="29">
        <v>8.35</v>
      </c>
      <c r="H179" s="14">
        <f>IF(ISNUMBER(G179), (G179 - $B179) / $B179, "")</f>
        <v>-1.9953051643192481E-2</v>
      </c>
      <c r="I179" s="100">
        <f>IF(ISNUMBER(G179), $B199 * H179, "")</f>
        <v>-1995.3051643192482</v>
      </c>
      <c r="J179" s="13">
        <v>8.39</v>
      </c>
      <c r="K179" s="14">
        <f>IF(ISNUMBER(J179), (J179 - $B179) / $B179, "")</f>
        <v>-1.5258215962441198E-2</v>
      </c>
      <c r="L179" s="16">
        <f>IF(ISNUMBER(J179), $B199 * K179, "")</f>
        <v>-1525.8215962441197</v>
      </c>
      <c r="M179" s="29">
        <v>8.35</v>
      </c>
      <c r="N179" s="14">
        <f>IF(ISNUMBER(M179), (M179 - $B179) / $B179, "")</f>
        <v>-1.9953051643192481E-2</v>
      </c>
      <c r="O179" s="16">
        <f>IF(ISNUMBER(M179), $B199 * N179, "")</f>
        <v>-1995.3051643192482</v>
      </c>
      <c r="Q179" s="269"/>
      <c r="R179" s="269"/>
      <c r="S179" s="269"/>
    </row>
    <row r="180" spans="1:19" ht="17.25" thickBot="1">
      <c r="A180" s="162" t="s">
        <v>236</v>
      </c>
      <c r="B180" s="126">
        <v>76.900000000000006</v>
      </c>
      <c r="C180" s="77">
        <v>-9.4228504099999999E-2</v>
      </c>
      <c r="D180" s="15">
        <v>72.3</v>
      </c>
      <c r="E180" s="32">
        <f t="shared" ref="E180:E183" si="94">IF(ISNUMBER(D180), (D180 - $B180) / $B180, "")</f>
        <v>-5.9817945383615193E-2</v>
      </c>
      <c r="F180" s="18">
        <f>IF(ISNUMBER(D180), $B199 * E180, "")</f>
        <v>-5981.7945383615197</v>
      </c>
      <c r="G180" s="31">
        <v>74</v>
      </c>
      <c r="H180" s="32">
        <f t="shared" ref="H180:H183" si="95">IF(ISNUMBER(G180), (G180 - $B180) / $B180, "")</f>
        <v>-3.771131339401828E-2</v>
      </c>
      <c r="I180" s="101">
        <f>IF(ISNUMBER(G180), $B199 * H180, "")</f>
        <v>-3771.131339401828</v>
      </c>
      <c r="J180" s="15">
        <v>74.400000000000006</v>
      </c>
      <c r="K180" s="32">
        <f t="shared" ref="K180:K183" si="96">IF(ISNUMBER(J180), (J180 - $B180) / $B180, "")</f>
        <v>-3.2509752925877759E-2</v>
      </c>
      <c r="L180" s="18">
        <f>IF(ISNUMBER(J180), $B199 * K180, "")</f>
        <v>-3250.975292587776</v>
      </c>
      <c r="M180" s="31">
        <v>74</v>
      </c>
      <c r="N180" s="32">
        <f t="shared" ref="N180:N183" si="97">IF(ISNUMBER(M180), (M180 - $B180) / $B180, "")</f>
        <v>-3.771131339401828E-2</v>
      </c>
      <c r="O180" s="18">
        <f>IF(ISNUMBER(M180), $B199 * N180, "")</f>
        <v>-3771.131339401828</v>
      </c>
      <c r="Q180" s="269"/>
      <c r="R180" s="269"/>
      <c r="S180" s="269"/>
    </row>
    <row r="181" spans="1:19" ht="17.25" thickBot="1">
      <c r="A181" s="162" t="s">
        <v>275</v>
      </c>
      <c r="B181" s="126">
        <v>736</v>
      </c>
      <c r="C181" s="77">
        <v>-9.4710947099999998E-2</v>
      </c>
      <c r="D181" s="15">
        <v>694</v>
      </c>
      <c r="E181" s="32">
        <f t="shared" si="94"/>
        <v>-5.7065217391304345E-2</v>
      </c>
      <c r="F181" s="18">
        <f>IF(ISNUMBER(D181), $B199 * E181, "")</f>
        <v>-5706.5217391304341</v>
      </c>
      <c r="G181" s="31">
        <v>702</v>
      </c>
      <c r="H181" s="32">
        <f t="shared" si="95"/>
        <v>-4.619565217391304E-2</v>
      </c>
      <c r="I181" s="101">
        <f>IF(ISNUMBER(G181), $B199 * H181, "")</f>
        <v>-4619.565217391304</v>
      </c>
      <c r="J181" s="15">
        <v>701</v>
      </c>
      <c r="K181" s="32">
        <f t="shared" si="96"/>
        <v>-4.755434782608696E-2</v>
      </c>
      <c r="L181" s="18">
        <f>IF(ISNUMBER(J181), $B199 * K181, "")</f>
        <v>-4755.434782608696</v>
      </c>
      <c r="M181" s="31">
        <v>701</v>
      </c>
      <c r="N181" s="32">
        <f t="shared" si="97"/>
        <v>-4.755434782608696E-2</v>
      </c>
      <c r="O181" s="18">
        <f>IF(ISNUMBER(M181), $B199 * N181, "")</f>
        <v>-4755.434782608696</v>
      </c>
      <c r="Q181" s="259"/>
      <c r="R181" s="259"/>
      <c r="S181" s="259"/>
    </row>
    <row r="182" spans="1:19" ht="17.25" thickBot="1">
      <c r="A182" s="162" t="s">
        <v>197</v>
      </c>
      <c r="B182" s="126">
        <v>12.4</v>
      </c>
      <c r="C182" s="77">
        <v>-9.4890510900000002E-2</v>
      </c>
      <c r="D182" s="15">
        <v>12.8</v>
      </c>
      <c r="E182" s="32">
        <f t="shared" si="94"/>
        <v>3.2258064516129059E-2</v>
      </c>
      <c r="F182" s="18">
        <f>IF(ISNUMBER(D182), $B199 * E182, "")</f>
        <v>3225.8064516129061</v>
      </c>
      <c r="G182" s="31">
        <v>12.7</v>
      </c>
      <c r="H182" s="32">
        <f t="shared" si="95"/>
        <v>2.4193548387096687E-2</v>
      </c>
      <c r="I182" s="101">
        <f>IF(ISNUMBER(G182), $B199 * H182, "")</f>
        <v>2419.3548387096685</v>
      </c>
      <c r="J182" s="15">
        <v>12.6</v>
      </c>
      <c r="K182" s="32">
        <f t="shared" si="96"/>
        <v>1.6129032258064457E-2</v>
      </c>
      <c r="L182" s="18">
        <f>IF(ISNUMBER(J182), $B199 * K182, "")</f>
        <v>1612.9032258064456</v>
      </c>
      <c r="M182" s="31">
        <v>12.5</v>
      </c>
      <c r="N182" s="32">
        <f t="shared" si="97"/>
        <v>8.0645161290322284E-3</v>
      </c>
      <c r="O182" s="18">
        <f>IF(ISNUMBER(M182), $B199 * N182, "")</f>
        <v>806.45161290322278</v>
      </c>
      <c r="Q182" s="259"/>
      <c r="R182" s="259"/>
      <c r="S182" s="259"/>
    </row>
    <row r="183" spans="1:19" ht="17.25" thickBot="1">
      <c r="A183" s="163" t="s">
        <v>112</v>
      </c>
      <c r="B183" s="128">
        <v>113</v>
      </c>
      <c r="C183" s="78">
        <v>-9.6000000000000002E-2</v>
      </c>
      <c r="D183" s="20">
        <v>114</v>
      </c>
      <c r="E183" s="21">
        <f t="shared" si="94"/>
        <v>8.8495575221238937E-3</v>
      </c>
      <c r="F183" s="22">
        <f>IF(ISNUMBER(D183), $B199 * E183, "")</f>
        <v>884.95575221238937</v>
      </c>
      <c r="G183" s="30">
        <v>115</v>
      </c>
      <c r="H183" s="21">
        <f t="shared" si="95"/>
        <v>1.7699115044247787E-2</v>
      </c>
      <c r="I183" s="105">
        <f>IF(ISNUMBER(G183), $B199 * H183, "")</f>
        <v>1769.9115044247787</v>
      </c>
      <c r="J183" s="20">
        <v>115</v>
      </c>
      <c r="K183" s="21">
        <f t="shared" si="96"/>
        <v>1.7699115044247787E-2</v>
      </c>
      <c r="L183" s="22">
        <f>IF(ISNUMBER(J183), $B199 * K183, "")</f>
        <v>1769.9115044247787</v>
      </c>
      <c r="M183" s="30">
        <v>116</v>
      </c>
      <c r="N183" s="21">
        <f t="shared" si="97"/>
        <v>2.6548672566371681E-2</v>
      </c>
      <c r="O183" s="22">
        <f>IF(ISNUMBER(M183), $B199 * N183, "")</f>
        <v>2654.8672566371679</v>
      </c>
      <c r="Q183" s="259"/>
      <c r="R183" s="259"/>
      <c r="S183" s="259"/>
    </row>
    <row r="184" spans="1:19" ht="17.25" thickBot="1">
      <c r="A184" s="162" t="s">
        <v>88</v>
      </c>
      <c r="B184" s="129">
        <v>346</v>
      </c>
      <c r="C184" s="80">
        <v>-9.6605744100000002E-2</v>
      </c>
      <c r="D184" s="106">
        <v>335</v>
      </c>
      <c r="E184" s="107">
        <f>IF(ISNUMBER(D184), (D184 - $B184) / $B184, "")</f>
        <v>-3.1791907514450865E-2</v>
      </c>
      <c r="F184" s="108">
        <f>IF(ISNUMBER(D184), $B199 * E184, "")</f>
        <v>-3179.1907514450863</v>
      </c>
      <c r="G184" s="109">
        <v>346</v>
      </c>
      <c r="H184" s="107">
        <f>IF(ISNUMBER(G184), (G184 - $B184) / $B184, "")</f>
        <v>0</v>
      </c>
      <c r="I184" s="110">
        <f>IF(ISNUMBER(G184), $B199 * H184, "")</f>
        <v>0</v>
      </c>
      <c r="J184" s="106">
        <v>352</v>
      </c>
      <c r="K184" s="107">
        <f>IF(ISNUMBER(J184), (J184 - $B184) / $B184, "")</f>
        <v>1.7341040462427744E-2</v>
      </c>
      <c r="L184" s="108">
        <f>IF(ISNUMBER(J184), $B199 * K184, "")</f>
        <v>1734.1040462427743</v>
      </c>
      <c r="M184" s="109">
        <v>348</v>
      </c>
      <c r="N184" s="107">
        <f>IF(ISNUMBER(M184), (M184 - $B184) / $B184, "")</f>
        <v>5.7803468208092483E-3</v>
      </c>
      <c r="O184" s="108">
        <f>IF(ISNUMBER(M184), $B199 * N184, "")</f>
        <v>578.03468208092488</v>
      </c>
      <c r="Q184" s="259"/>
      <c r="R184" s="259"/>
      <c r="S184" s="259"/>
    </row>
    <row r="185" spans="1:19" ht="17.25" thickBot="1">
      <c r="A185" s="162" t="s">
        <v>225</v>
      </c>
      <c r="B185" s="126">
        <v>7.37</v>
      </c>
      <c r="C185" s="77">
        <v>-9.6813725500000003E-2</v>
      </c>
      <c r="D185" s="15">
        <v>7.18</v>
      </c>
      <c r="E185" s="32">
        <f t="shared" ref="E185:E188" si="98">IF(ISNUMBER(D185), (D185 - $B185) / $B185, "")</f>
        <v>-2.578018995929449E-2</v>
      </c>
      <c r="F185" s="18">
        <f>IF(ISNUMBER(D185), $B199 * E185, "")</f>
        <v>-2578.0189959294489</v>
      </c>
      <c r="G185" s="31">
        <v>7.14</v>
      </c>
      <c r="H185" s="32">
        <f t="shared" ref="H185:H188" si="99">IF(ISNUMBER(G185), (G185 - $B185) / $B185, "")</f>
        <v>-3.1207598371777532E-2</v>
      </c>
      <c r="I185" s="101">
        <f>IF(ISNUMBER(G185), $B199 * H185, "")</f>
        <v>-3120.7598371777531</v>
      </c>
      <c r="J185" s="15">
        <v>7.2</v>
      </c>
      <c r="K185" s="32">
        <f t="shared" ref="K185:K188" si="100">IF(ISNUMBER(J185), (J185 - $B185) / $B185, "")</f>
        <v>-2.3066485753052906E-2</v>
      </c>
      <c r="L185" s="18">
        <f>IF(ISNUMBER(J185), $B199 * K185, "")</f>
        <v>-2306.6485753052907</v>
      </c>
      <c r="M185" s="31">
        <v>7.2</v>
      </c>
      <c r="N185" s="32">
        <f t="shared" ref="N185:N188" si="101">IF(ISNUMBER(M185), (M185 - $B185) / $B185, "")</f>
        <v>-2.3066485753052906E-2</v>
      </c>
      <c r="O185" s="18">
        <f>IF(ISNUMBER(M185), $B199 * N185, "")</f>
        <v>-2306.6485753052907</v>
      </c>
      <c r="Q185" s="259"/>
      <c r="R185" s="259"/>
      <c r="S185" s="259"/>
    </row>
    <row r="186" spans="1:19" ht="17.25" thickBot="1">
      <c r="A186" s="162" t="s">
        <v>229</v>
      </c>
      <c r="B186" s="126">
        <v>87.4</v>
      </c>
      <c r="C186" s="77">
        <v>-9.9897013399999998E-2</v>
      </c>
      <c r="D186" s="15">
        <v>81.400000000000006</v>
      </c>
      <c r="E186" s="32">
        <f t="shared" si="98"/>
        <v>-6.8649885583524028E-2</v>
      </c>
      <c r="F186" s="18">
        <f>IF(ISNUMBER(D186), $B199 * E186, "")</f>
        <v>-6864.9885583524028</v>
      </c>
      <c r="G186" s="31">
        <v>83.7</v>
      </c>
      <c r="H186" s="32">
        <f t="shared" si="99"/>
        <v>-4.2334096109839847E-2</v>
      </c>
      <c r="I186" s="101">
        <f>IF(ISNUMBER(G186), $B199 * H186, "")</f>
        <v>-4233.4096109839847</v>
      </c>
      <c r="J186" s="15">
        <v>84.8</v>
      </c>
      <c r="K186" s="32">
        <f t="shared" si="100"/>
        <v>-2.9748283752860507E-2</v>
      </c>
      <c r="L186" s="18">
        <f>IF(ISNUMBER(J186), $B199 * K186, "")</f>
        <v>-2974.8283752860507</v>
      </c>
      <c r="M186" s="31">
        <v>84.5</v>
      </c>
      <c r="N186" s="32">
        <f t="shared" si="101"/>
        <v>-3.3180778032036673E-2</v>
      </c>
      <c r="O186" s="18">
        <f>IF(ISNUMBER(M186), $B199 * N186, "")</f>
        <v>-3318.0778032036674</v>
      </c>
      <c r="Q186" s="259"/>
      <c r="R186" s="259"/>
      <c r="S186" s="259"/>
    </row>
    <row r="187" spans="1:19" ht="17.25" thickBot="1">
      <c r="A187" s="162" t="s">
        <v>195</v>
      </c>
      <c r="B187" s="126">
        <v>8.1999999999999993</v>
      </c>
      <c r="C187" s="77">
        <v>-0.1018619934</v>
      </c>
      <c r="D187" s="15">
        <v>7.82</v>
      </c>
      <c r="E187" s="32">
        <f t="shared" si="98"/>
        <v>-4.6341463414634028E-2</v>
      </c>
      <c r="F187" s="18">
        <f>IF(ISNUMBER(D187), $B199 * E187, "")</f>
        <v>-4634.1463414634027</v>
      </c>
      <c r="G187" s="31">
        <v>7.9</v>
      </c>
      <c r="H187" s="32">
        <f t="shared" si="99"/>
        <v>-3.6585365853658409E-2</v>
      </c>
      <c r="I187" s="101">
        <f>IF(ISNUMBER(G187), $B199 * H187, "")</f>
        <v>-3658.5365853658409</v>
      </c>
      <c r="J187" s="15">
        <v>7.99</v>
      </c>
      <c r="K187" s="32">
        <f t="shared" si="100"/>
        <v>-2.5609756097560867E-2</v>
      </c>
      <c r="L187" s="18">
        <f>IF(ISNUMBER(J187), $B199 * K187, "")</f>
        <v>-2560.9756097560867</v>
      </c>
      <c r="M187" s="31">
        <v>8.01</v>
      </c>
      <c r="N187" s="32">
        <f t="shared" si="101"/>
        <v>-2.3170731707317014E-2</v>
      </c>
      <c r="O187" s="18">
        <f>IF(ISNUMBER(M187), $B199 * N187, "")</f>
        <v>-2317.0731707317013</v>
      </c>
      <c r="Q187" s="33"/>
      <c r="R187" s="33"/>
    </row>
    <row r="188" spans="1:19" ht="17.25" thickBot="1">
      <c r="A188" s="130" t="s">
        <v>255</v>
      </c>
      <c r="B188" s="131">
        <v>49.8</v>
      </c>
      <c r="C188" s="79">
        <v>-0.1059245961</v>
      </c>
      <c r="D188" s="24">
        <v>46.6</v>
      </c>
      <c r="E188" s="25">
        <f t="shared" si="98"/>
        <v>-6.4257028112449724E-2</v>
      </c>
      <c r="F188" s="104">
        <f>IF(ISNUMBER(D188), $B199 * E188, "")</f>
        <v>-6425.7028112449725</v>
      </c>
      <c r="G188" s="102">
        <v>47</v>
      </c>
      <c r="H188" s="25">
        <f t="shared" si="99"/>
        <v>-5.6224899598393517E-2</v>
      </c>
      <c r="I188" s="103">
        <f>IF(ISNUMBER(G188), $B199 * H188, "")</f>
        <v>-5622.4899598393513</v>
      </c>
      <c r="J188" s="24">
        <v>47.4</v>
      </c>
      <c r="K188" s="25">
        <f t="shared" si="100"/>
        <v>-4.8192771084337324E-2</v>
      </c>
      <c r="L188" s="104">
        <f>IF(ISNUMBER(J188), $B199 * K188, "")</f>
        <v>-4819.2771084337328</v>
      </c>
      <c r="M188" s="102">
        <v>47.3</v>
      </c>
      <c r="N188" s="25">
        <f t="shared" si="101"/>
        <v>-5.0200803212851405E-2</v>
      </c>
      <c r="O188" s="104">
        <f>IF(ISNUMBER(M188), $B199 * N188, "")</f>
        <v>-5020.0803212851406</v>
      </c>
      <c r="Q188" s="260"/>
      <c r="R188" s="261"/>
      <c r="S188" s="262"/>
    </row>
    <row r="189" spans="1:19">
      <c r="A189" s="161" t="s">
        <v>223</v>
      </c>
      <c r="B189" s="124">
        <v>189</v>
      </c>
      <c r="C189" s="76">
        <v>-0.108490566</v>
      </c>
      <c r="D189" s="13">
        <v>186</v>
      </c>
      <c r="E189" s="14">
        <f>IF(ISNUMBER(D189), (D189 - $B189) / $B189, "")</f>
        <v>-1.5873015873015872E-2</v>
      </c>
      <c r="F189" s="16">
        <f>IF(ISNUMBER(D189), $B199 * E189, "")</f>
        <v>-1587.3015873015872</v>
      </c>
      <c r="G189" s="29">
        <v>184</v>
      </c>
      <c r="H189" s="14">
        <f>IF(ISNUMBER(G189), (G189 - $B189) / $B189, "")</f>
        <v>-2.6455026455026454E-2</v>
      </c>
      <c r="I189" s="100">
        <f>IF(ISNUMBER(G189), $B199 * H189, "")</f>
        <v>-2645.5026455026455</v>
      </c>
      <c r="J189" s="13">
        <v>186</v>
      </c>
      <c r="K189" s="14">
        <f>IF(ISNUMBER(J189), (J189 - $B189) / $B189, "")</f>
        <v>-1.5873015873015872E-2</v>
      </c>
      <c r="L189" s="16">
        <f>IF(ISNUMBER(J189), $B199 * K189, "")</f>
        <v>-1587.3015873015872</v>
      </c>
      <c r="M189" s="29">
        <v>184</v>
      </c>
      <c r="N189" s="14">
        <f>IF(ISNUMBER(M189), (M189 - $B189) / $B189, "")</f>
        <v>-2.6455026455026454E-2</v>
      </c>
      <c r="O189" s="16">
        <f>IF(ISNUMBER(M189), $B199 * N189, "")</f>
        <v>-2645.5026455026455</v>
      </c>
      <c r="Q189" s="263"/>
      <c r="R189" s="264"/>
      <c r="S189" s="265"/>
    </row>
    <row r="190" spans="1:19" ht="17.25" thickBot="1">
      <c r="A190" s="162" t="s">
        <v>82</v>
      </c>
      <c r="B190" s="126">
        <v>673</v>
      </c>
      <c r="C190" s="77">
        <v>-0.14485387550000001</v>
      </c>
      <c r="D190" s="15">
        <v>833</v>
      </c>
      <c r="E190" s="32">
        <f t="shared" ref="E190:E193" si="102">IF(ISNUMBER(D190), (D190 - $B190) / $B190, "")</f>
        <v>0.23774145616641901</v>
      </c>
      <c r="F190" s="18">
        <f>IF(ISNUMBER(D190), $B199 * E190, "")</f>
        <v>23774.145616641901</v>
      </c>
      <c r="G190" s="31">
        <v>852</v>
      </c>
      <c r="H190" s="32">
        <f t="shared" ref="H190:H193" si="103">IF(ISNUMBER(G190), (G190 - $B190) / $B190, "")</f>
        <v>0.26597325408618128</v>
      </c>
      <c r="I190" s="101">
        <f>IF(ISNUMBER(G190), $B199 * H190, "")</f>
        <v>26597.325408618126</v>
      </c>
      <c r="J190" s="15">
        <v>814</v>
      </c>
      <c r="K190" s="32">
        <f t="shared" ref="K190:K193" si="104">IF(ISNUMBER(J190), (J190 - $B190) / $B190, "")</f>
        <v>0.20950965824665677</v>
      </c>
      <c r="L190" s="18">
        <f>IF(ISNUMBER(J190), $B199 * K190, "")</f>
        <v>20950.965824665676</v>
      </c>
      <c r="M190" s="31">
        <v>739</v>
      </c>
      <c r="N190" s="32">
        <f t="shared" ref="N190:N193" si="105">IF(ISNUMBER(M190), (M190 - $B190) / $B190, "")</f>
        <v>9.8068350668647844E-2</v>
      </c>
      <c r="O190" s="18">
        <f>IF(ISNUMBER(M190), $B199 * N190, "")</f>
        <v>9806.8350668647836</v>
      </c>
      <c r="Q190" s="266"/>
      <c r="R190" s="267"/>
      <c r="S190" s="268"/>
    </row>
    <row r="191" spans="1:19" ht="17.25" thickBot="1">
      <c r="A191" s="162" t="s">
        <v>263</v>
      </c>
      <c r="B191" s="126">
        <v>20.8</v>
      </c>
      <c r="C191" s="77">
        <v>-0.14754098360000001</v>
      </c>
      <c r="D191" s="15">
        <v>23.8</v>
      </c>
      <c r="E191" s="32">
        <f t="shared" si="102"/>
        <v>0.14423076923076922</v>
      </c>
      <c r="F191" s="18">
        <f>IF(ISNUMBER(D191), $B199 * E191, "")</f>
        <v>14423.076923076922</v>
      </c>
      <c r="G191" s="31">
        <v>23.2</v>
      </c>
      <c r="H191" s="32">
        <f t="shared" si="103"/>
        <v>0.11538461538461531</v>
      </c>
      <c r="I191" s="101">
        <f>IF(ISNUMBER(G191), $B199 * H191, "")</f>
        <v>11538.46153846153</v>
      </c>
      <c r="J191" s="15">
        <v>22.6</v>
      </c>
      <c r="K191" s="32">
        <f t="shared" si="104"/>
        <v>8.6538461538461564E-2</v>
      </c>
      <c r="L191" s="18">
        <f>IF(ISNUMBER(J191), $B199 * K191, "")</f>
        <v>8653.8461538461561</v>
      </c>
      <c r="M191" s="31">
        <v>21.8</v>
      </c>
      <c r="N191" s="32">
        <f t="shared" si="105"/>
        <v>4.8076923076923073E-2</v>
      </c>
      <c r="O191" s="18">
        <f>IF(ISNUMBER(M191), $B199 * N191, "")</f>
        <v>4807.6923076923076</v>
      </c>
      <c r="Q191" s="259"/>
      <c r="R191" s="259"/>
      <c r="S191" s="259"/>
    </row>
    <row r="192" spans="1:19" ht="17.25" thickBot="1">
      <c r="A192" s="162" t="s">
        <v>244</v>
      </c>
      <c r="B192" s="126">
        <v>1045</v>
      </c>
      <c r="C192" s="77">
        <v>-0.17063492059999999</v>
      </c>
      <c r="D192" s="15">
        <v>1115</v>
      </c>
      <c r="E192" s="32">
        <f t="shared" si="102"/>
        <v>6.6985645933014357E-2</v>
      </c>
      <c r="F192" s="18">
        <f>IF(ISNUMBER(D192), $B199 * E192, "")</f>
        <v>6698.5645933014357</v>
      </c>
      <c r="G192" s="31">
        <v>1125</v>
      </c>
      <c r="H192" s="32">
        <f t="shared" si="103"/>
        <v>7.6555023923444973E-2</v>
      </c>
      <c r="I192" s="101">
        <f>IF(ISNUMBER(G192), $B199 * H192, "")</f>
        <v>7655.5023923444969</v>
      </c>
      <c r="J192" s="15">
        <v>1105</v>
      </c>
      <c r="K192" s="32">
        <f t="shared" si="104"/>
        <v>5.7416267942583733E-2</v>
      </c>
      <c r="L192" s="18">
        <f>IF(ISNUMBER(J192), $B199 * K192, "")</f>
        <v>5741.6267942583736</v>
      </c>
      <c r="M192" s="31">
        <v>1065</v>
      </c>
      <c r="N192" s="32">
        <f t="shared" si="105"/>
        <v>1.9138755980861243E-2</v>
      </c>
      <c r="O192" s="18">
        <f>IF(ISNUMBER(M192), $B199 * N192, "")</f>
        <v>1913.8755980861242</v>
      </c>
      <c r="Q192" s="269"/>
      <c r="R192" s="269"/>
      <c r="S192" s="269"/>
    </row>
    <row r="193" spans="1:19" ht="17.25" thickBot="1">
      <c r="A193" s="163" t="s">
        <v>122</v>
      </c>
      <c r="B193" s="128">
        <v>13.6</v>
      </c>
      <c r="C193" s="78">
        <v>-0.26086956519999999</v>
      </c>
      <c r="D193" s="20">
        <v>15.3</v>
      </c>
      <c r="E193" s="21">
        <f t="shared" si="102"/>
        <v>0.12500000000000008</v>
      </c>
      <c r="F193" s="22">
        <f>IF(ISNUMBER(D193), $B199 * E193, "")</f>
        <v>12500.000000000009</v>
      </c>
      <c r="G193" s="30">
        <v>15.2</v>
      </c>
      <c r="H193" s="21">
        <f t="shared" si="103"/>
        <v>0.11764705882352938</v>
      </c>
      <c r="I193" s="105">
        <f>IF(ISNUMBER(G193), $B199 * H193, "")</f>
        <v>11764.705882352939</v>
      </c>
      <c r="J193" s="20">
        <v>15.4</v>
      </c>
      <c r="K193" s="21">
        <f t="shared" si="104"/>
        <v>0.13235294117647065</v>
      </c>
      <c r="L193" s="22">
        <f>IF(ISNUMBER(J193), $B199 * K193, "")</f>
        <v>13235.294117647065</v>
      </c>
      <c r="M193" s="30">
        <v>14.8</v>
      </c>
      <c r="N193" s="21">
        <f t="shared" si="105"/>
        <v>8.8235294117647134E-2</v>
      </c>
      <c r="O193" s="22">
        <f>IF(ISNUMBER(M193), $B199 * N193, "")</f>
        <v>8823.5294117647136</v>
      </c>
      <c r="Q193" s="269"/>
      <c r="R193" s="269"/>
      <c r="S193" s="269"/>
    </row>
    <row r="194" spans="1:19" ht="17.25" thickBot="1">
      <c r="A194" s="162" t="s">
        <v>231</v>
      </c>
      <c r="B194" s="129">
        <v>192</v>
      </c>
      <c r="C194" s="80">
        <v>-0.26996197719999998</v>
      </c>
      <c r="D194" s="106">
        <v>322</v>
      </c>
      <c r="E194" s="107">
        <f>IF(ISNUMBER(D194), (D194 - $B194) / $B194, "")</f>
        <v>0.67708333333333337</v>
      </c>
      <c r="F194" s="108">
        <f>IF(ISNUMBER(D194), $B199 * E194, "")</f>
        <v>67708.333333333343</v>
      </c>
      <c r="G194" s="109">
        <v>305</v>
      </c>
      <c r="H194" s="107">
        <f>IF(ISNUMBER(G194), (G194 - $B194) / $B194, "")</f>
        <v>0.58854166666666663</v>
      </c>
      <c r="I194" s="110">
        <f>IF(ISNUMBER(G194), $B199 * H194, "")</f>
        <v>58854.166666666664</v>
      </c>
      <c r="J194" s="106">
        <v>282</v>
      </c>
      <c r="K194" s="107">
        <f>IF(ISNUMBER(J194), (J194 - $B194) / $B194, "")</f>
        <v>0.46875</v>
      </c>
      <c r="L194" s="108">
        <f>IF(ISNUMBER(J194), $B199 * K194, "")</f>
        <v>46875</v>
      </c>
      <c r="M194" s="109">
        <v>257</v>
      </c>
      <c r="N194" s="107">
        <f>IF(ISNUMBER(M194), (M194 - $B194) / $B194, "")</f>
        <v>0.33854166666666669</v>
      </c>
      <c r="O194" s="108">
        <f>IF(ISNUMBER(M194), $B199 * N194, "")</f>
        <v>33854.166666666672</v>
      </c>
      <c r="Q194" s="259"/>
      <c r="R194" s="259"/>
      <c r="S194" s="259"/>
    </row>
    <row r="195" spans="1:19" ht="17.25" thickBot="1">
      <c r="A195" s="162" t="s">
        <v>233</v>
      </c>
      <c r="B195" s="126">
        <v>10.6</v>
      </c>
      <c r="C195" s="77">
        <v>-0.28859060399999997</v>
      </c>
      <c r="D195" s="15">
        <v>11.9</v>
      </c>
      <c r="E195" s="32">
        <f t="shared" ref="E195:E198" si="106">IF(ISNUMBER(D195), (D195 - $B195) / $B195, "")</f>
        <v>0.12264150943396233</v>
      </c>
      <c r="F195" s="18">
        <f>IF(ISNUMBER(D195), $B199 * E195, "")</f>
        <v>12264.150943396233</v>
      </c>
      <c r="G195" s="31">
        <v>12.2</v>
      </c>
      <c r="H195" s="32">
        <f t="shared" ref="H195:H198" si="107">IF(ISNUMBER(G195), (G195 - $B195) / $B195, "")</f>
        <v>0.15094339622641506</v>
      </c>
      <c r="I195" s="101">
        <f>IF(ISNUMBER(G195), $B199 * H195, "")</f>
        <v>15094.339622641506</v>
      </c>
      <c r="J195" s="15">
        <v>12</v>
      </c>
      <c r="K195" s="32">
        <f t="shared" ref="K195:K198" si="108">IF(ISNUMBER(J195), (J195 - $B195) / $B195, "")</f>
        <v>0.13207547169811323</v>
      </c>
      <c r="L195" s="18">
        <f>IF(ISNUMBER(J195), $B199 * K195, "")</f>
        <v>13207.547169811323</v>
      </c>
      <c r="M195" s="31">
        <v>11.6</v>
      </c>
      <c r="N195" s="32">
        <f t="shared" ref="N195:N198" si="109">IF(ISNUMBER(M195), (M195 - $B195) / $B195, "")</f>
        <v>9.4339622641509441E-2</v>
      </c>
      <c r="O195" s="18">
        <f>IF(ISNUMBER(M195), $B199 * N195, "")</f>
        <v>9433.962264150945</v>
      </c>
      <c r="Q195" s="259"/>
      <c r="R195" s="259"/>
      <c r="S195" s="259"/>
    </row>
    <row r="196" spans="1:19" ht="17.25" thickBot="1">
      <c r="A196" s="162" t="s">
        <v>246</v>
      </c>
      <c r="B196" s="126">
        <v>37.6</v>
      </c>
      <c r="C196" s="77">
        <v>-0.28922495269999998</v>
      </c>
      <c r="D196" s="15">
        <v>42</v>
      </c>
      <c r="E196" s="32">
        <f t="shared" si="106"/>
        <v>0.11702127659574464</v>
      </c>
      <c r="F196" s="18">
        <f>IF(ISNUMBER(D196), $B199 * E196, "")</f>
        <v>11702.127659574464</v>
      </c>
      <c r="G196" s="31">
        <v>44</v>
      </c>
      <c r="H196" s="32">
        <f t="shared" si="107"/>
        <v>0.17021276595744678</v>
      </c>
      <c r="I196" s="101">
        <f>IF(ISNUMBER(G196), $B199 * H196, "")</f>
        <v>17021.276595744679</v>
      </c>
      <c r="J196" s="15">
        <v>42.3</v>
      </c>
      <c r="K196" s="32">
        <f t="shared" si="108"/>
        <v>0.12499999999999988</v>
      </c>
      <c r="L196" s="18">
        <f>IF(ISNUMBER(J196), $B199 * K196, "")</f>
        <v>12499.999999999987</v>
      </c>
      <c r="M196" s="31">
        <v>40.700000000000003</v>
      </c>
      <c r="N196" s="32">
        <f t="shared" si="109"/>
        <v>8.2446808510638334E-2</v>
      </c>
      <c r="O196" s="18">
        <f>IF(ISNUMBER(M196), $B199 * N196, "")</f>
        <v>8244.680851063833</v>
      </c>
      <c r="Q196" s="259"/>
      <c r="R196" s="259"/>
      <c r="S196" s="259"/>
    </row>
    <row r="197" spans="1:19">
      <c r="A197" s="162" t="s">
        <v>171</v>
      </c>
      <c r="B197" s="126">
        <v>2.92</v>
      </c>
      <c r="C197" s="77">
        <v>-0.2912621359</v>
      </c>
      <c r="D197" s="15">
        <v>3.56</v>
      </c>
      <c r="E197" s="32">
        <f t="shared" si="106"/>
        <v>0.21917808219178087</v>
      </c>
      <c r="F197" s="18">
        <f>IF(ISNUMBER(D197), $B199 * E197, "")</f>
        <v>21917.808219178085</v>
      </c>
      <c r="G197" s="31">
        <v>3.54</v>
      </c>
      <c r="H197" s="32">
        <f t="shared" si="107"/>
        <v>0.21232876712328771</v>
      </c>
      <c r="I197" s="101">
        <f>IF(ISNUMBER(G197), $B199 * H197, "")</f>
        <v>21232.876712328773</v>
      </c>
      <c r="J197" s="15">
        <v>3.4</v>
      </c>
      <c r="K197" s="32">
        <f t="shared" si="108"/>
        <v>0.16438356164383561</v>
      </c>
      <c r="L197" s="18">
        <f>IF(ISNUMBER(J197), $B199 * K197, "")</f>
        <v>16438.35616438356</v>
      </c>
      <c r="M197" s="31">
        <v>3.22</v>
      </c>
      <c r="N197" s="32">
        <f t="shared" si="109"/>
        <v>0.10273972602739735</v>
      </c>
      <c r="O197" s="18">
        <f>IF(ISNUMBER(M197), $B199 * N197, "")</f>
        <v>10273.972602739736</v>
      </c>
      <c r="Q197" s="248"/>
      <c r="R197" s="249"/>
      <c r="S197" s="250"/>
    </row>
    <row r="198" spans="1:19" ht="17.25" thickBot="1">
      <c r="A198" s="130" t="s">
        <v>248</v>
      </c>
      <c r="B198" s="131">
        <v>61.8</v>
      </c>
      <c r="C198" s="79">
        <v>-0.30405405410000003</v>
      </c>
      <c r="D198" s="24">
        <v>68.400000000000006</v>
      </c>
      <c r="E198" s="25">
        <f t="shared" si="106"/>
        <v>0.10679611650485452</v>
      </c>
      <c r="F198" s="104">
        <f>IF(ISNUMBER(D198), $B199 * E198, "")</f>
        <v>10679.611650485451</v>
      </c>
      <c r="G198" s="102">
        <v>70.900000000000006</v>
      </c>
      <c r="H198" s="25">
        <f t="shared" si="107"/>
        <v>0.14724919093851147</v>
      </c>
      <c r="I198" s="103">
        <f>IF(ISNUMBER(G198), $B199 * H198, "")</f>
        <v>14724.919093851147</v>
      </c>
      <c r="J198" s="24">
        <v>68.2</v>
      </c>
      <c r="K198" s="25">
        <f t="shared" si="108"/>
        <v>0.10355987055016191</v>
      </c>
      <c r="L198" s="104">
        <f>IF(ISNUMBER(J198), $B199 * K198, "")</f>
        <v>10355.987055016192</v>
      </c>
      <c r="M198" s="102">
        <v>66.400000000000006</v>
      </c>
      <c r="N198" s="25">
        <f t="shared" si="109"/>
        <v>7.4433656957928945E-2</v>
      </c>
      <c r="O198" s="104">
        <f>IF(ISNUMBER(M198), $B199 * N198, "")</f>
        <v>7443.3656957928943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7.3412805327632516E-2</v>
      </c>
      <c r="F199" s="28">
        <f>SUM(F179:F198)</f>
        <v>146825.61065526505</v>
      </c>
      <c r="G199" s="26" t="s">
        <v>296</v>
      </c>
      <c r="H199" s="27">
        <f>IF(COUNT(H179:H198), SUM(H179:H198) / COUNT(H179:H198), 0)</f>
        <v>7.9503069948081179E-2</v>
      </c>
      <c r="I199" s="28">
        <f>SUM(I179:I198)</f>
        <v>159006.13989616235</v>
      </c>
      <c r="J199" s="26" t="s">
        <v>296</v>
      </c>
      <c r="K199" s="27">
        <f>IF(COUNT(K179:K198), SUM(K179:K198) / COUNT(K179:K198), 0)</f>
        <v>6.4647139564289496E-2</v>
      </c>
      <c r="L199" s="28">
        <f>SUM(L179:L198)</f>
        <v>129294.27912857899</v>
      </c>
      <c r="M199" s="26" t="s">
        <v>296</v>
      </c>
      <c r="N199" s="27">
        <f>IF(COUNT(N179:N198), SUM(N179:N198) / COUNT(N179:N198), 0)</f>
        <v>3.6256090107042546E-2</v>
      </c>
      <c r="O199" s="28">
        <f>SUM(O179:O198)</f>
        <v>72512.180214085107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1D0F6-E5FA-4B8D-9A31-BBF1328CCD23}">
  <sheetPr codeName="Sheet2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44367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-116,844 KRW (-5.84%)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-154,731 KRW (-7.74%)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-111,389 KRW (-5.57%)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-143,803 KRW (-7.19%)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36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2021-06-20(일) 오전 00:00</v>
      </c>
      <c r="C15" s="309"/>
      <c r="D15" s="283" t="str">
        <f>TEXT($G$1, "[$-ko-KR]yyyy-mm-dd(ddd) ") &amp; "오후 14:00"</f>
        <v>2021-06-20(일) 오후 14:00</v>
      </c>
      <c r="E15" s="284"/>
      <c r="F15" s="285"/>
      <c r="G15" s="283" t="str">
        <f>TEXT($G$1, "[$-ko-KR]yyyy-mm-dd(ddd) ") &amp; "오후 19:00"</f>
        <v>2021-06-20(일) 오후 19:00</v>
      </c>
      <c r="H15" s="284"/>
      <c r="I15" s="285"/>
      <c r="J15" s="283" t="str">
        <f>TEXT($G$1, "[$-ko-KR]yyyy-mm-dd(ddd) ") &amp; "오후 21:00"</f>
        <v>2021-06-20(일) 오후 21:00</v>
      </c>
      <c r="K15" s="284"/>
      <c r="L15" s="285"/>
      <c r="M15" s="283" t="str">
        <f>TEXT($G$1+1, "[$-ko-KR]yyyy-mm-dd(ddd) ") &amp; "오전 00:00"</f>
        <v>2021-06-21(월)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37" t="s">
        <v>37</v>
      </c>
      <c r="H16" s="238" t="s">
        <v>40</v>
      </c>
      <c r="I16" s="23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62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62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62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36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2021-06-20(일) 오전 00:00</v>
      </c>
      <c r="C42" s="311"/>
      <c r="D42" s="283" t="str">
        <f>TEXT($G$1, "[$-ko-KR]yyyy-mm-dd(ddd) ") &amp; "오후 14:00"</f>
        <v>2021-06-20(일) 오후 14:00</v>
      </c>
      <c r="E42" s="284"/>
      <c r="F42" s="285"/>
      <c r="G42" s="283" t="str">
        <f>TEXT($G$1, "[$-ko-KR]yyyy-mm-dd(ddd) ") &amp; "오후 19:00"</f>
        <v>2021-06-20(일) 오후 19:00</v>
      </c>
      <c r="H42" s="284"/>
      <c r="I42" s="285"/>
      <c r="J42" s="283" t="str">
        <f>TEXT($G$1, "[$-ko-KR]yyyy-mm-dd(ddd) ") &amp; "오후 21:00"</f>
        <v>2021-06-20(일) 오후 21:00</v>
      </c>
      <c r="K42" s="284"/>
      <c r="L42" s="285"/>
      <c r="M42" s="283" t="str">
        <f>TEXT($G$1+1, "[$-ko-KR]yyyy-mm-dd(ddd) ") &amp; "오전 00:00"</f>
        <v>2021-06-21(월)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37" t="s">
        <v>58</v>
      </c>
      <c r="H43" s="238" t="s">
        <v>293</v>
      </c>
      <c r="I43" s="239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233</v>
      </c>
      <c r="B44" s="124">
        <v>11.6</v>
      </c>
      <c r="C44" s="76">
        <v>8.4112149499999997E-2</v>
      </c>
      <c r="D44" s="13">
        <v>11.1</v>
      </c>
      <c r="E44" s="14">
        <f>IF(ISNUMBER(D44), (D44 - $B44) / $B44, "")</f>
        <v>-4.3103448275862072E-2</v>
      </c>
      <c r="F44" s="16">
        <f>IF(ISNUMBER(D44), $B64 * E44, "")</f>
        <v>-4310.3448275862074</v>
      </c>
      <c r="G44" s="29">
        <v>10.9</v>
      </c>
      <c r="H44" s="14">
        <f>IF(ISNUMBER(G44), (G44 - $B44) / $B44, "")</f>
        <v>-6.0344827586206837E-2</v>
      </c>
      <c r="I44" s="100">
        <f>IF(ISNUMBER(G44), $B64 * H44, "")</f>
        <v>-6034.4827586206839</v>
      </c>
      <c r="J44" s="13">
        <v>10.6</v>
      </c>
      <c r="K44" s="14">
        <f>IF(ISNUMBER(J44), (J44 - $B44) / $B44, "")</f>
        <v>-8.6206896551724144E-2</v>
      </c>
      <c r="L44" s="16">
        <f>IF(ISNUMBER(J44), $B64 * K44, "")</f>
        <v>-8620.6896551724149</v>
      </c>
      <c r="M44" s="29">
        <v>10.7</v>
      </c>
      <c r="N44" s="14">
        <f>IF(ISNUMBER(M44), (M44 - $B44) / $B44, "")</f>
        <v>-7.7586206896551754E-2</v>
      </c>
      <c r="O44" s="16">
        <f>IF(ISNUMBER(M44), $B64 * N44, "")</f>
        <v>-7758.6206896551757</v>
      </c>
      <c r="Q44" s="269"/>
      <c r="R44" s="269"/>
      <c r="S44" s="269"/>
    </row>
    <row r="45" spans="1:19" ht="17.25" customHeight="1" thickBot="1">
      <c r="A45" s="162" t="s">
        <v>122</v>
      </c>
      <c r="B45" s="126">
        <v>14.8</v>
      </c>
      <c r="C45" s="77">
        <v>6.4748201399999997E-2</v>
      </c>
      <c r="D45" s="15">
        <v>14.1</v>
      </c>
      <c r="E45" s="32">
        <f t="shared" ref="E45:E48" si="14">IF(ISNUMBER(D45), (D45 - $B45) / $B45, "")</f>
        <v>-4.7297297297297369E-2</v>
      </c>
      <c r="F45" s="18">
        <f>IF(ISNUMBER(D45), $B64 * E45, "")</f>
        <v>-4729.7297297297373</v>
      </c>
      <c r="G45" s="31">
        <v>13.9</v>
      </c>
      <c r="H45" s="32">
        <f t="shared" ref="H45:H48" si="15">IF(ISNUMBER(G45), (G45 - $B45) / $B45, "")</f>
        <v>-6.0810810810810835E-2</v>
      </c>
      <c r="I45" s="101">
        <f>IF(ISNUMBER(G45), $B64 * H45, "")</f>
        <v>-6081.0810810810835</v>
      </c>
      <c r="J45" s="15">
        <v>13.3</v>
      </c>
      <c r="K45" s="32">
        <f t="shared" ref="K45:K48" si="16">IF(ISNUMBER(J45), (J45 - $B45) / $B45, "")</f>
        <v>-0.10135135135135134</v>
      </c>
      <c r="L45" s="18">
        <f>IF(ISNUMBER(J45), $B64 * K45, "")</f>
        <v>-10135.135135135135</v>
      </c>
      <c r="M45" s="31">
        <v>13.4</v>
      </c>
      <c r="N45" s="32">
        <f t="shared" ref="N45:N48" si="17">IF(ISNUMBER(M45), (M45 - $B45) / $B45, "")</f>
        <v>-9.4594594594594614E-2</v>
      </c>
      <c r="O45" s="18">
        <f>IF(ISNUMBER(M45), $B64 * N45, "")</f>
        <v>-9459.4594594594619</v>
      </c>
      <c r="Q45" s="269"/>
      <c r="R45" s="269"/>
      <c r="S45" s="269"/>
    </row>
    <row r="46" spans="1:19" ht="17.25" customHeight="1" thickBot="1">
      <c r="A46" s="162" t="s">
        <v>248</v>
      </c>
      <c r="B46" s="126">
        <v>66.400000000000006</v>
      </c>
      <c r="C46" s="77">
        <v>5.7324840799999999E-2</v>
      </c>
      <c r="D46" s="15">
        <v>66.099999999999994</v>
      </c>
      <c r="E46" s="32">
        <f t="shared" si="14"/>
        <v>-4.5180722891567972E-3</v>
      </c>
      <c r="F46" s="18">
        <f>IF(ISNUMBER(D46), $B64 * E46, "")</f>
        <v>-451.80722891567973</v>
      </c>
      <c r="G46" s="31">
        <v>65</v>
      </c>
      <c r="H46" s="32">
        <f t="shared" si="15"/>
        <v>-2.1084337349397676E-2</v>
      </c>
      <c r="I46" s="101">
        <f>IF(ISNUMBER(G46), $B64 * H46, "")</f>
        <v>-2108.4337349397674</v>
      </c>
      <c r="J46" s="15">
        <v>64.2</v>
      </c>
      <c r="K46" s="32">
        <f t="shared" si="16"/>
        <v>-3.3132530120481965E-2</v>
      </c>
      <c r="L46" s="18">
        <f>IF(ISNUMBER(J46), $B64 * K46, "")</f>
        <v>-3313.2530120481965</v>
      </c>
      <c r="M46" s="31">
        <v>63.5</v>
      </c>
      <c r="N46" s="32">
        <f t="shared" si="17"/>
        <v>-4.3674698795180808E-2</v>
      </c>
      <c r="O46" s="18">
        <f>IF(ISNUMBER(M46), $B64 * N46, "")</f>
        <v>-4367.4698795180811</v>
      </c>
      <c r="Q46" s="259"/>
      <c r="R46" s="259"/>
      <c r="S46" s="259"/>
    </row>
    <row r="47" spans="1:19" ht="17.25" customHeight="1" thickBot="1">
      <c r="A47" s="162" t="s">
        <v>246</v>
      </c>
      <c r="B47" s="126">
        <v>40.700000000000003</v>
      </c>
      <c r="C47" s="77">
        <v>5.1679586600000001E-2</v>
      </c>
      <c r="D47" s="15">
        <v>40.4</v>
      </c>
      <c r="E47" s="32">
        <f t="shared" si="14"/>
        <v>-7.3710073710074753E-3</v>
      </c>
      <c r="F47" s="18">
        <f>IF(ISNUMBER(D47), $B64 * E47, "")</f>
        <v>-737.10073710074755</v>
      </c>
      <c r="G47" s="31">
        <v>39.5</v>
      </c>
      <c r="H47" s="32">
        <f t="shared" si="15"/>
        <v>-2.9484029484029551E-2</v>
      </c>
      <c r="I47" s="101">
        <f>IF(ISNUMBER(G47), $B64 * H47, "")</f>
        <v>-2948.4029484029552</v>
      </c>
      <c r="J47" s="15">
        <v>38.1</v>
      </c>
      <c r="K47" s="32">
        <f t="shared" si="16"/>
        <v>-6.3882063882063911E-2</v>
      </c>
      <c r="L47" s="18">
        <f>IF(ISNUMBER(J47), $B64 * K47, "")</f>
        <v>-6388.2063882063912</v>
      </c>
      <c r="M47" s="31">
        <v>38.9</v>
      </c>
      <c r="N47" s="32">
        <f t="shared" si="17"/>
        <v>-4.4226044226044328E-2</v>
      </c>
      <c r="O47" s="18">
        <f>IF(ISNUMBER(M47), $B64 * N47, "")</f>
        <v>-4422.6044226044332</v>
      </c>
      <c r="Q47" s="259"/>
      <c r="R47" s="259"/>
      <c r="S47" s="259"/>
    </row>
    <row r="48" spans="1:19" ht="17.25" customHeight="1" thickBot="1">
      <c r="A48" s="163" t="s">
        <v>171</v>
      </c>
      <c r="B48" s="128">
        <v>3.22</v>
      </c>
      <c r="C48" s="78">
        <v>4.2071197400000003E-2</v>
      </c>
      <c r="D48" s="20">
        <v>3.2</v>
      </c>
      <c r="E48" s="21">
        <f t="shared" si="14"/>
        <v>-6.2111801242236073E-3</v>
      </c>
      <c r="F48" s="22">
        <f>IF(ISNUMBER(D48), $B64 * E48, "")</f>
        <v>-621.11801242236072</v>
      </c>
      <c r="G48" s="30">
        <v>3.14</v>
      </c>
      <c r="H48" s="21">
        <f t="shared" si="15"/>
        <v>-2.4844720496894429E-2</v>
      </c>
      <c r="I48" s="105">
        <f>IF(ISNUMBER(G48), $B64 * H48, "")</f>
        <v>-2484.4720496894429</v>
      </c>
      <c r="J48" s="20">
        <v>3</v>
      </c>
      <c r="K48" s="21">
        <f t="shared" si="16"/>
        <v>-6.8322981366459687E-2</v>
      </c>
      <c r="L48" s="22">
        <f>IF(ISNUMBER(J48), $B64 * K48, "")</f>
        <v>-6832.298136645969</v>
      </c>
      <c r="M48" s="30">
        <v>3.12</v>
      </c>
      <c r="N48" s="21">
        <f t="shared" si="17"/>
        <v>-3.105590062111804E-2</v>
      </c>
      <c r="O48" s="22">
        <f>IF(ISNUMBER(M48), $B64 * N48, "")</f>
        <v>-3105.5900621118039</v>
      </c>
      <c r="Q48" s="259"/>
      <c r="R48" s="259"/>
      <c r="S48" s="259"/>
    </row>
    <row r="49" spans="1:19" ht="17.25" customHeight="1" thickBot="1">
      <c r="A49" s="162" t="s">
        <v>219</v>
      </c>
      <c r="B49" s="129">
        <v>9.0299999999999994</v>
      </c>
      <c r="C49" s="80">
        <v>2.61363636E-2</v>
      </c>
      <c r="D49" s="106">
        <v>8.57</v>
      </c>
      <c r="E49" s="107">
        <f>IF(ISNUMBER(D49), (D49 - $B49) / $B49, "")</f>
        <v>-5.0941306755260145E-2</v>
      </c>
      <c r="F49" s="108">
        <f>IF(ISNUMBER(D49), $B64 * E49, "")</f>
        <v>-5094.1306755260148</v>
      </c>
      <c r="G49" s="109">
        <v>8.35</v>
      </c>
      <c r="H49" s="107">
        <f>IF(ISNUMBER(G49), (G49 - $B49) / $B49, "")</f>
        <v>-7.5304540420819466E-2</v>
      </c>
      <c r="I49" s="110">
        <f>IF(ISNUMBER(G49), $B64 * H49, "")</f>
        <v>-7530.4540420819467</v>
      </c>
      <c r="J49" s="106">
        <v>7.94</v>
      </c>
      <c r="K49" s="107">
        <f>IF(ISNUMBER(J49), (J49 - $B49) / $B49, "")</f>
        <v>-0.12070874861572525</v>
      </c>
      <c r="L49" s="108">
        <f>IF(ISNUMBER(J49), $B64 * K49, "")</f>
        <v>-12070.874861572525</v>
      </c>
      <c r="M49" s="109">
        <v>8.0299999999999994</v>
      </c>
      <c r="N49" s="107">
        <f>IF(ISNUMBER(M49), (M49 - $B49) / $B49, "")</f>
        <v>-0.11074197120708749</v>
      </c>
      <c r="O49" s="108">
        <f>IF(ISNUMBER(M49), $B64 * N49, "")</f>
        <v>-11074.19712070875</v>
      </c>
      <c r="Q49" s="259"/>
      <c r="R49" s="259"/>
      <c r="S49" s="259"/>
    </row>
    <row r="50" spans="1:19" ht="17.25" customHeight="1" thickBot="1">
      <c r="A50" s="162" t="s">
        <v>197</v>
      </c>
      <c r="B50" s="126">
        <v>12.5</v>
      </c>
      <c r="C50" s="77">
        <v>1.6260162599999999E-2</v>
      </c>
      <c r="D50" s="15">
        <v>12.4</v>
      </c>
      <c r="E50" s="32">
        <f t="shared" ref="E50:E53" si="18">IF(ISNUMBER(D50), (D50 - $B50) / $B50, "")</f>
        <v>-7.9999999999999724E-3</v>
      </c>
      <c r="F50" s="18">
        <f>IF(ISNUMBER(D50), $B64 * E50, "")</f>
        <v>-799.99999999999727</v>
      </c>
      <c r="G50" s="31">
        <v>12</v>
      </c>
      <c r="H50" s="32">
        <f t="shared" ref="H50:H53" si="19">IF(ISNUMBER(G50), (G50 - $B50) / $B50, "")</f>
        <v>-0.04</v>
      </c>
      <c r="I50" s="101">
        <f>IF(ISNUMBER(G50), $B64 * H50, "")</f>
        <v>-4000</v>
      </c>
      <c r="J50" s="15">
        <v>11.2</v>
      </c>
      <c r="K50" s="32">
        <f t="shared" ref="K50:K53" si="20">IF(ISNUMBER(J50), (J50 - $B50) / $B50, "")</f>
        <v>-0.10400000000000005</v>
      </c>
      <c r="L50" s="18">
        <f>IF(ISNUMBER(J50), $B64 * K50, "")</f>
        <v>-10400.000000000005</v>
      </c>
      <c r="M50" s="31">
        <v>11.4</v>
      </c>
      <c r="N50" s="32">
        <f t="shared" ref="N50:N53" si="21">IF(ISNUMBER(M50), (M50 - $B50) / $B50, "")</f>
        <v>-8.7999999999999967E-2</v>
      </c>
      <c r="O50" s="18">
        <f>IF(ISNUMBER(M50), $B64 * N50, "")</f>
        <v>-8799.9999999999964</v>
      </c>
      <c r="Q50" s="259"/>
      <c r="R50" s="259"/>
      <c r="S50" s="259"/>
    </row>
    <row r="51" spans="1:19" ht="17.25" customHeight="1" thickBot="1">
      <c r="A51" s="162" t="s">
        <v>185</v>
      </c>
      <c r="B51" s="126">
        <v>13.7</v>
      </c>
      <c r="C51" s="77">
        <v>0</v>
      </c>
      <c r="D51" s="15">
        <v>13.4</v>
      </c>
      <c r="E51" s="32">
        <f t="shared" si="18"/>
        <v>-2.1897810218978027E-2</v>
      </c>
      <c r="F51" s="18">
        <f>IF(ISNUMBER(D51), $B64 * E51, "")</f>
        <v>-2189.7810218978025</v>
      </c>
      <c r="G51" s="31">
        <v>13.3</v>
      </c>
      <c r="H51" s="32">
        <f t="shared" si="19"/>
        <v>-2.9197080291970701E-2</v>
      </c>
      <c r="I51" s="101">
        <f>IF(ISNUMBER(G51), $B64 * H51, "")</f>
        <v>-2919.7080291970701</v>
      </c>
      <c r="J51" s="15">
        <v>12.3</v>
      </c>
      <c r="K51" s="32">
        <f t="shared" si="20"/>
        <v>-0.10218978102189771</v>
      </c>
      <c r="L51" s="18">
        <f>IF(ISNUMBER(J51), $B64 * K51, "")</f>
        <v>-10218.978102189771</v>
      </c>
      <c r="M51" s="31">
        <v>12.5</v>
      </c>
      <c r="N51" s="32">
        <f t="shared" si="21"/>
        <v>-8.7591240875912357E-2</v>
      </c>
      <c r="O51" s="18">
        <f>IF(ISNUMBER(M51), $B64 * N51, "")</f>
        <v>-8759.1240875912354</v>
      </c>
      <c r="Q51" s="259"/>
      <c r="R51" s="259"/>
      <c r="S51" s="259"/>
    </row>
    <row r="52" spans="1:19" ht="17.25" customHeight="1" thickBot="1">
      <c r="A52" s="162" t="s">
        <v>126</v>
      </c>
      <c r="B52" s="126">
        <v>23.1</v>
      </c>
      <c r="C52" s="77">
        <v>0</v>
      </c>
      <c r="D52" s="15">
        <v>22.8</v>
      </c>
      <c r="E52" s="32">
        <f t="shared" si="18"/>
        <v>-1.2987012987013017E-2</v>
      </c>
      <c r="F52" s="18">
        <f>IF(ISNUMBER(D52), $B64 * E52, "")</f>
        <v>-1298.7012987013018</v>
      </c>
      <c r="G52" s="31">
        <v>22.3</v>
      </c>
      <c r="H52" s="32">
        <f t="shared" si="19"/>
        <v>-3.463203463203466E-2</v>
      </c>
      <c r="I52" s="101">
        <f>IF(ISNUMBER(G52), $B64 * H52, "")</f>
        <v>-3463.2034632034661</v>
      </c>
      <c r="J52" s="15">
        <v>21</v>
      </c>
      <c r="K52" s="32">
        <f t="shared" si="20"/>
        <v>-9.0909090909090967E-2</v>
      </c>
      <c r="L52" s="18">
        <f>IF(ISNUMBER(J52), $B64 * K52, "")</f>
        <v>-9090.9090909090974</v>
      </c>
      <c r="M52" s="31">
        <v>21.3</v>
      </c>
      <c r="N52" s="32">
        <f t="shared" si="21"/>
        <v>-7.7922077922077948E-2</v>
      </c>
      <c r="O52" s="18">
        <f>IF(ISNUMBER(M52), $B64 * N52, "")</f>
        <v>-7792.2077922077951</v>
      </c>
      <c r="Q52" s="33"/>
      <c r="R52" s="33"/>
    </row>
    <row r="53" spans="1:19" ht="17.25" customHeight="1" thickBot="1">
      <c r="A53" s="130" t="s">
        <v>263</v>
      </c>
      <c r="B53" s="131">
        <v>21.8</v>
      </c>
      <c r="C53" s="79">
        <v>0</v>
      </c>
      <c r="D53" s="24">
        <v>21.2</v>
      </c>
      <c r="E53" s="25">
        <f t="shared" si="18"/>
        <v>-2.7522935779816578E-2</v>
      </c>
      <c r="F53" s="104">
        <f>IF(ISNUMBER(D53), $B64 * E53, "")</f>
        <v>-2752.2935779816576</v>
      </c>
      <c r="G53" s="102">
        <v>20.7</v>
      </c>
      <c r="H53" s="25">
        <f t="shared" si="19"/>
        <v>-5.045871559633034E-2</v>
      </c>
      <c r="I53" s="103">
        <f>IF(ISNUMBER(G53), $B64 * H53, "")</f>
        <v>-5045.8715596330339</v>
      </c>
      <c r="J53" s="24">
        <v>19.8</v>
      </c>
      <c r="K53" s="25">
        <f t="shared" si="20"/>
        <v>-9.1743119266055037E-2</v>
      </c>
      <c r="L53" s="104">
        <f>IF(ISNUMBER(J53), $B64 * K53, "")</f>
        <v>-9174.3119266055037</v>
      </c>
      <c r="M53" s="102">
        <v>20.2</v>
      </c>
      <c r="N53" s="25">
        <f t="shared" si="21"/>
        <v>-7.3394495412844096E-2</v>
      </c>
      <c r="O53" s="104">
        <f>IF(ISNUMBER(M53), $B64 * N53, "")</f>
        <v>-7339.4495412844099</v>
      </c>
      <c r="Q53" s="260"/>
      <c r="R53" s="261"/>
      <c r="S53" s="262"/>
    </row>
    <row r="54" spans="1:19" ht="17.25" customHeight="1">
      <c r="A54" s="161" t="s">
        <v>259</v>
      </c>
      <c r="B54" s="124">
        <v>66.3</v>
      </c>
      <c r="C54" s="76">
        <v>-3.0075188000000001E-3</v>
      </c>
      <c r="D54" s="13">
        <v>65.099999999999994</v>
      </c>
      <c r="E54" s="14">
        <f>IF(ISNUMBER(D54), (D54 - $B54) / $B54, "")</f>
        <v>-1.809954751131226E-2</v>
      </c>
      <c r="F54" s="16">
        <f>IF(ISNUMBER(D54), $B64 * E54, "")</f>
        <v>-1809.954751131226</v>
      </c>
      <c r="G54" s="29">
        <v>63.3</v>
      </c>
      <c r="H54" s="14">
        <f>IF(ISNUMBER(G54), (G54 - $B54) / $B54, "")</f>
        <v>-4.5248868778280542E-2</v>
      </c>
      <c r="I54" s="100">
        <f>IF(ISNUMBER(G54), $B64 * H54, "")</f>
        <v>-4524.8868778280539</v>
      </c>
      <c r="J54" s="13">
        <v>59.6</v>
      </c>
      <c r="K54" s="14">
        <f>IF(ISNUMBER(J54), (J54 - $B54) / $B54, "")</f>
        <v>-0.10105580693815983</v>
      </c>
      <c r="L54" s="16">
        <f>IF(ISNUMBER(J54), $B64 * K54, "")</f>
        <v>-10105.580693815982</v>
      </c>
      <c r="M54" s="29">
        <v>60.8</v>
      </c>
      <c r="N54" s="14">
        <f>IF(ISNUMBER(M54), (M54 - $B54) / $B54, "")</f>
        <v>-8.2956259426847659E-2</v>
      </c>
      <c r="O54" s="16">
        <f>IF(ISNUMBER(M54), $B64 * N54, "")</f>
        <v>-8295.6259426847664</v>
      </c>
      <c r="Q54" s="263"/>
      <c r="R54" s="264"/>
      <c r="S54" s="265"/>
    </row>
    <row r="55" spans="1:19" ht="17.25" customHeight="1" thickBot="1">
      <c r="A55" s="162" t="s">
        <v>148</v>
      </c>
      <c r="B55" s="126">
        <v>86.4</v>
      </c>
      <c r="C55" s="77">
        <v>-8.0367393999999995E-3</v>
      </c>
      <c r="D55" s="15">
        <v>85.4</v>
      </c>
      <c r="E55" s="32">
        <f t="shared" ref="E55:E58" si="22">IF(ISNUMBER(D55), (D55 - $B55) / $B55, "")</f>
        <v>-1.1574074074074073E-2</v>
      </c>
      <c r="F55" s="18">
        <f>IF(ISNUMBER(D55), $B64 * E55, "")</f>
        <v>-1157.4074074074074</v>
      </c>
      <c r="G55" s="31">
        <v>83.7</v>
      </c>
      <c r="H55" s="32">
        <f t="shared" ref="H55:H58" si="23">IF(ISNUMBER(G55), (G55 - $B55) / $B55, "")</f>
        <v>-3.1250000000000028E-2</v>
      </c>
      <c r="I55" s="101">
        <f>IF(ISNUMBER(G55), $B64 * H55, "")</f>
        <v>-3125.0000000000027</v>
      </c>
      <c r="J55" s="15">
        <v>80.7</v>
      </c>
      <c r="K55" s="32">
        <f t="shared" ref="K55:K58" si="24">IF(ISNUMBER(J55), (J55 - $B55) / $B55, "")</f>
        <v>-6.5972222222222252E-2</v>
      </c>
      <c r="L55" s="18">
        <f>IF(ISNUMBER(J55), $B64 * K55, "")</f>
        <v>-6597.2222222222254</v>
      </c>
      <c r="M55" s="31">
        <v>83</v>
      </c>
      <c r="N55" s="32">
        <f t="shared" ref="N55:N58" si="25">IF(ISNUMBER(M55), (M55 - $B55) / $B55, "")</f>
        <v>-3.9351851851851916E-2</v>
      </c>
      <c r="O55" s="18">
        <f>IF(ISNUMBER(M55), $B64 * N55, "")</f>
        <v>-3935.1851851851916</v>
      </c>
      <c r="Q55" s="266"/>
      <c r="R55" s="267"/>
      <c r="S55" s="268"/>
    </row>
    <row r="56" spans="1:19" ht="17.25" customHeight="1" thickBot="1">
      <c r="A56" s="162" t="s">
        <v>156</v>
      </c>
      <c r="B56" s="126">
        <v>82</v>
      </c>
      <c r="C56" s="77">
        <v>-8.4643289E-3</v>
      </c>
      <c r="D56" s="15">
        <v>80.7</v>
      </c>
      <c r="E56" s="32">
        <f t="shared" si="22"/>
        <v>-1.5853658536585331E-2</v>
      </c>
      <c r="F56" s="18">
        <f>IF(ISNUMBER(D56), $B64 * E56, "")</f>
        <v>-1585.3658536585331</v>
      </c>
      <c r="G56" s="31">
        <v>79.8</v>
      </c>
      <c r="H56" s="32">
        <f t="shared" si="23"/>
        <v>-2.6829268292682961E-2</v>
      </c>
      <c r="I56" s="101">
        <f>IF(ISNUMBER(G56), $B64 * H56, "")</f>
        <v>-2682.9268292682959</v>
      </c>
      <c r="J56" s="15">
        <v>76.5</v>
      </c>
      <c r="K56" s="32">
        <f t="shared" si="24"/>
        <v>-6.7073170731707321E-2</v>
      </c>
      <c r="L56" s="18">
        <f>IF(ISNUMBER(J56), $B64 * K56, "")</f>
        <v>-6707.3170731707323</v>
      </c>
      <c r="M56" s="31">
        <v>77.8</v>
      </c>
      <c r="N56" s="32">
        <f t="shared" si="25"/>
        <v>-5.1219512195121983E-2</v>
      </c>
      <c r="O56" s="18">
        <f>IF(ISNUMBER(M56), $B64 * N56, "")</f>
        <v>-5121.9512195121979</v>
      </c>
      <c r="Q56" s="259"/>
      <c r="R56" s="259"/>
      <c r="S56" s="259"/>
    </row>
    <row r="57" spans="1:19" ht="17.25" customHeight="1" thickBot="1">
      <c r="A57" s="162" t="s">
        <v>65</v>
      </c>
      <c r="B57" s="126">
        <v>29.9</v>
      </c>
      <c r="C57" s="77">
        <v>-9.9337747999999997E-3</v>
      </c>
      <c r="D57" s="15">
        <v>29.1</v>
      </c>
      <c r="E57" s="32">
        <f t="shared" si="22"/>
        <v>-2.675585284280927E-2</v>
      </c>
      <c r="F57" s="18">
        <f>IF(ISNUMBER(D57), $B64 * E57, "")</f>
        <v>-2675.5852842809272</v>
      </c>
      <c r="G57" s="31">
        <v>28.6</v>
      </c>
      <c r="H57" s="32">
        <f t="shared" si="23"/>
        <v>-4.3478260869565126E-2</v>
      </c>
      <c r="I57" s="101">
        <f>IF(ISNUMBER(G57), $B64 * H57, "")</f>
        <v>-4347.8260869565129</v>
      </c>
      <c r="J57" s="15">
        <v>27.2</v>
      </c>
      <c r="K57" s="32">
        <f t="shared" si="24"/>
        <v>-9.0301003344481587E-2</v>
      </c>
      <c r="L57" s="18">
        <f>IF(ISNUMBER(J57), $B64 * K57, "")</f>
        <v>-9030.1003344481578</v>
      </c>
      <c r="M57" s="31">
        <v>26.9</v>
      </c>
      <c r="N57" s="32">
        <f t="shared" si="25"/>
        <v>-0.10033444816053512</v>
      </c>
      <c r="O57" s="18">
        <f>IF(ISNUMBER(M57), $B64 * N57, "")</f>
        <v>-10033.444816053512</v>
      </c>
      <c r="Q57" s="269"/>
      <c r="R57" s="269"/>
      <c r="S57" s="269"/>
    </row>
    <row r="58" spans="1:19" ht="17.25" customHeight="1" thickBot="1">
      <c r="A58" s="163" t="s">
        <v>273</v>
      </c>
      <c r="B58" s="128">
        <v>68.3</v>
      </c>
      <c r="C58" s="78">
        <v>-1.1577423999999999E-2</v>
      </c>
      <c r="D58" s="20">
        <v>66.8</v>
      </c>
      <c r="E58" s="21">
        <f t="shared" si="22"/>
        <v>-2.1961932650073207E-2</v>
      </c>
      <c r="F58" s="22">
        <f>IF(ISNUMBER(D58), $B64 * E58, "")</f>
        <v>-2196.1932650073209</v>
      </c>
      <c r="G58" s="30">
        <v>65.900000000000006</v>
      </c>
      <c r="H58" s="21">
        <f t="shared" si="23"/>
        <v>-3.5139092240117006E-2</v>
      </c>
      <c r="I58" s="105">
        <f>IF(ISNUMBER(G58), $B64 * H58, "")</f>
        <v>-3513.9092240117006</v>
      </c>
      <c r="J58" s="20">
        <v>62</v>
      </c>
      <c r="K58" s="21">
        <f t="shared" si="24"/>
        <v>-9.2240117130307428E-2</v>
      </c>
      <c r="L58" s="22">
        <f>IF(ISNUMBER(J58), $B64 * K58, "")</f>
        <v>-9224.0117130307426</v>
      </c>
      <c r="M58" s="30">
        <v>62.9</v>
      </c>
      <c r="N58" s="21">
        <f t="shared" si="25"/>
        <v>-7.9062957540263532E-2</v>
      </c>
      <c r="O58" s="22">
        <f>IF(ISNUMBER(M58), $B64 * N58, "")</f>
        <v>-7906.2957540263533</v>
      </c>
      <c r="Q58" s="269"/>
      <c r="R58" s="269"/>
      <c r="S58" s="269"/>
    </row>
    <row r="59" spans="1:19" ht="17.25" customHeight="1" thickBot="1">
      <c r="A59" s="162" t="s">
        <v>167</v>
      </c>
      <c r="B59" s="129">
        <v>73.599999999999994</v>
      </c>
      <c r="C59" s="80">
        <v>-1.9973368799999999E-2</v>
      </c>
      <c r="D59" s="106">
        <v>70.599999999999994</v>
      </c>
      <c r="E59" s="107">
        <f>IF(ISNUMBER(D59), (D59 - $B59) / $B59, "")</f>
        <v>-4.0760869565217392E-2</v>
      </c>
      <c r="F59" s="108">
        <f>IF(ISNUMBER(D59), $B64 * E59, "")</f>
        <v>-4076.086956521739</v>
      </c>
      <c r="G59" s="109">
        <v>69.2</v>
      </c>
      <c r="H59" s="107">
        <f>IF(ISNUMBER(G59), (G59 - $B59) / $B59, "")</f>
        <v>-5.9782608695652065E-2</v>
      </c>
      <c r="I59" s="110">
        <f>IF(ISNUMBER(G59), $B64 * H59, "")</f>
        <v>-5978.2608695652061</v>
      </c>
      <c r="J59" s="106">
        <v>64.099999999999994</v>
      </c>
      <c r="K59" s="107">
        <f>IF(ISNUMBER(J59), (J59 - $B59) / $B59, "")</f>
        <v>-0.12907608695652176</v>
      </c>
      <c r="L59" s="108">
        <f>IF(ISNUMBER(J59), $B64 * K59, "")</f>
        <v>-12907.608695652176</v>
      </c>
      <c r="M59" s="109">
        <v>64.599999999999994</v>
      </c>
      <c r="N59" s="107">
        <f>IF(ISNUMBER(M59), (M59 - $B59) / $B59, "")</f>
        <v>-0.12228260869565219</v>
      </c>
      <c r="O59" s="108">
        <f>IF(ISNUMBER(M59), $B64 * N59, "")</f>
        <v>-12228.26086956522</v>
      </c>
      <c r="Q59" s="259"/>
      <c r="R59" s="259"/>
      <c r="S59" s="259"/>
    </row>
    <row r="60" spans="1:19" ht="17.25" customHeight="1" thickBot="1">
      <c r="A60" s="162" t="s">
        <v>277</v>
      </c>
      <c r="B60" s="126">
        <v>53.7</v>
      </c>
      <c r="C60" s="77">
        <v>-2.3636363600000002E-2</v>
      </c>
      <c r="D60" s="15">
        <v>51.3</v>
      </c>
      <c r="E60" s="32">
        <f t="shared" ref="E60:E63" si="26">IF(ISNUMBER(D60), (D60 - $B60) / $B60, "")</f>
        <v>-4.4692737430167703E-2</v>
      </c>
      <c r="F60" s="18">
        <f>IF(ISNUMBER(D60), $B64 * E60, "")</f>
        <v>-4469.2737430167699</v>
      </c>
      <c r="G60" s="31">
        <v>50.3</v>
      </c>
      <c r="H60" s="32">
        <f t="shared" ref="H60:H63" si="27">IF(ISNUMBER(G60), (G60 - $B60) / $B60, "")</f>
        <v>-6.3314711359404197E-2</v>
      </c>
      <c r="I60" s="101">
        <f>IF(ISNUMBER(G60), $B64 * H60, "")</f>
        <v>-6331.47113594042</v>
      </c>
      <c r="J60" s="15">
        <v>48.8</v>
      </c>
      <c r="K60" s="32">
        <f t="shared" ref="K60:K63" si="28">IF(ISNUMBER(J60), (J60 - $B60) / $B60, "")</f>
        <v>-9.1247672253258943E-2</v>
      </c>
      <c r="L60" s="18">
        <f>IF(ISNUMBER(J60), $B64 * K60, "")</f>
        <v>-9124.7672253258952</v>
      </c>
      <c r="M60" s="31">
        <v>49</v>
      </c>
      <c r="N60" s="32">
        <f t="shared" ref="N60:N63" si="29">IF(ISNUMBER(M60), (M60 - $B60) / $B60, "")</f>
        <v>-8.7523277467411592E-2</v>
      </c>
      <c r="O60" s="18">
        <f>IF(ISNUMBER(M60), $B64 * N60, "")</f>
        <v>-8752.327746741159</v>
      </c>
      <c r="Q60" s="259"/>
      <c r="R60" s="259"/>
      <c r="S60" s="259"/>
    </row>
    <row r="61" spans="1:19" ht="17.25" customHeight="1" thickBot="1">
      <c r="A61" s="162" t="s">
        <v>225</v>
      </c>
      <c r="B61" s="126">
        <v>7.2</v>
      </c>
      <c r="C61" s="77">
        <v>-2.5710419500000001E-2</v>
      </c>
      <c r="D61" s="15">
        <v>7.27</v>
      </c>
      <c r="E61" s="32">
        <f t="shared" si="26"/>
        <v>9.7222222222221374E-3</v>
      </c>
      <c r="F61" s="18">
        <f>IF(ISNUMBER(D61), $B64 * E61, "")</f>
        <v>972.22222222221376</v>
      </c>
      <c r="G61" s="31">
        <v>7.1</v>
      </c>
      <c r="H61" s="32">
        <f t="shared" si="27"/>
        <v>-1.3888888888888963E-2</v>
      </c>
      <c r="I61" s="101">
        <f>IF(ISNUMBER(G61), $B64 * H61, "")</f>
        <v>-1388.8888888888962</v>
      </c>
      <c r="J61" s="15">
        <v>6.65</v>
      </c>
      <c r="K61" s="32">
        <f t="shared" si="28"/>
        <v>-7.6388888888888867E-2</v>
      </c>
      <c r="L61" s="18">
        <f>IF(ISNUMBER(J61), $B64 * K61, "")</f>
        <v>-7638.8888888888869</v>
      </c>
      <c r="M61" s="31">
        <v>6.55</v>
      </c>
      <c r="N61" s="32">
        <f t="shared" si="29"/>
        <v>-9.0277777777777832E-2</v>
      </c>
      <c r="O61" s="18">
        <f>IF(ISNUMBER(M61), $B64 * N61, "")</f>
        <v>-9027.7777777777828</v>
      </c>
      <c r="Q61" s="259"/>
      <c r="R61" s="259"/>
      <c r="S61" s="259"/>
    </row>
    <row r="62" spans="1:19" ht="17.25" customHeight="1">
      <c r="A62" s="162" t="s">
        <v>100</v>
      </c>
      <c r="B62" s="126">
        <v>3.57</v>
      </c>
      <c r="C62" s="77">
        <v>-2.7247956399999999E-2</v>
      </c>
      <c r="D62" s="15">
        <v>3.48</v>
      </c>
      <c r="E62" s="32">
        <f t="shared" si="26"/>
        <v>-2.5210084033613408E-2</v>
      </c>
      <c r="F62" s="18">
        <f>IF(ISNUMBER(D62), $B64 * E62, "")</f>
        <v>-2521.0084033613407</v>
      </c>
      <c r="G62" s="31">
        <v>3.41</v>
      </c>
      <c r="H62" s="32">
        <f t="shared" si="27"/>
        <v>-4.4817927170868264E-2</v>
      </c>
      <c r="I62" s="101">
        <f>IF(ISNUMBER(G62), $B64 * H62, "")</f>
        <v>-4481.7927170868261</v>
      </c>
      <c r="J62" s="15">
        <v>3.23</v>
      </c>
      <c r="K62" s="32">
        <f t="shared" si="28"/>
        <v>-9.5238095238095205E-2</v>
      </c>
      <c r="L62" s="18">
        <f>IF(ISNUMBER(J62), $B64 * K62, "")</f>
        <v>-9523.8095238095211</v>
      </c>
      <c r="M62" s="31">
        <v>3.3</v>
      </c>
      <c r="N62" s="32">
        <f t="shared" si="29"/>
        <v>-7.5630252100840345E-2</v>
      </c>
      <c r="O62" s="18">
        <f>IF(ISNUMBER(M62), $B64 * N62, "")</f>
        <v>-7563.0252100840344</v>
      </c>
      <c r="Q62" s="248"/>
      <c r="R62" s="249"/>
      <c r="S62" s="250"/>
    </row>
    <row r="63" spans="1:19" ht="17.25" customHeight="1" thickBot="1">
      <c r="A63" s="130" t="s">
        <v>195</v>
      </c>
      <c r="B63" s="131">
        <v>8.01</v>
      </c>
      <c r="C63" s="79">
        <v>-2.79126214E-2</v>
      </c>
      <c r="D63" s="24">
        <v>7.99</v>
      </c>
      <c r="E63" s="25">
        <f t="shared" si="26"/>
        <v>-2.4968789013732301E-3</v>
      </c>
      <c r="F63" s="104">
        <f>IF(ISNUMBER(D63), $B64 * E63, "")</f>
        <v>-249.687890137323</v>
      </c>
      <c r="G63" s="102">
        <v>7.64</v>
      </c>
      <c r="H63" s="25">
        <f t="shared" si="27"/>
        <v>-4.6192259675405759E-2</v>
      </c>
      <c r="I63" s="103">
        <f>IF(ISNUMBER(G63), $B64 * H63, "")</f>
        <v>-4619.2259675405758</v>
      </c>
      <c r="J63" s="24">
        <v>7.13</v>
      </c>
      <c r="K63" s="25">
        <f t="shared" si="28"/>
        <v>-0.10986267166042446</v>
      </c>
      <c r="L63" s="104">
        <f>IF(ISNUMBER(J63), $B64 * K63, "")</f>
        <v>-10986.267166042446</v>
      </c>
      <c r="M63" s="102">
        <v>7.29</v>
      </c>
      <c r="N63" s="25">
        <f t="shared" si="29"/>
        <v>-8.9887640449438172E-2</v>
      </c>
      <c r="O63" s="104">
        <f>IF(ISNUMBER(M63), $B64 * N63, "")</f>
        <v>-8988.7640449438168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-2.1376674221080944E-2</v>
      </c>
      <c r="F64" s="28">
        <f>SUM(F44:F63)</f>
        <v>-42753.34844216187</v>
      </c>
      <c r="G64" s="26" t="s">
        <v>296</v>
      </c>
      <c r="H64" s="27">
        <f>IF(COUNT(H44:H63), SUM(H44:H63) / COUNT(H44:H63), 0)</f>
        <v>-4.1805149131967971E-2</v>
      </c>
      <c r="I64" s="28">
        <f>SUM(I44:I63)</f>
        <v>-83610.298263935925</v>
      </c>
      <c r="J64" s="26" t="s">
        <v>296</v>
      </c>
      <c r="K64" s="27">
        <f>IF(COUNT(K44:K63), SUM(K44:K63) / COUNT(K44:K63), 0)</f>
        <v>-8.9045114922445878E-2</v>
      </c>
      <c r="L64" s="28">
        <f>SUM(L44:L63)</f>
        <v>-178090.22984489176</v>
      </c>
      <c r="M64" s="26" t="s">
        <v>296</v>
      </c>
      <c r="N64" s="27">
        <f>IF(COUNT(N44:N63), SUM(N44:N63) / COUNT(N44:N63), 0)</f>
        <v>-7.7365690810857576E-2</v>
      </c>
      <c r="O64" s="28">
        <f>SUM(O44:O63)</f>
        <v>-154731.38162171518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36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2021-06-20(일) 오전 00:00</v>
      </c>
      <c r="C69" s="311"/>
      <c r="D69" s="283" t="str">
        <f>TEXT($G$1, "[$-ko-KR]yyyy-mm-dd(ddd) ") &amp; "오후 14:00"</f>
        <v>2021-06-20(일) 오후 14:00</v>
      </c>
      <c r="E69" s="284"/>
      <c r="F69" s="285"/>
      <c r="G69" s="283" t="str">
        <f>TEXT($G$1, "[$-ko-KR]yyyy-mm-dd(ddd) ") &amp; "오후 19:00"</f>
        <v>2021-06-20(일) 오후 19:00</v>
      </c>
      <c r="H69" s="284"/>
      <c r="I69" s="285"/>
      <c r="J69" s="283" t="str">
        <f>TEXT($G$1, "[$-ko-KR]yyyy-mm-dd(ddd) ") &amp; "오후 21:00"</f>
        <v>2021-06-20(일) 오후 21:00</v>
      </c>
      <c r="K69" s="284"/>
      <c r="L69" s="285"/>
      <c r="M69" s="283" t="str">
        <f>TEXT($G$1+1, "[$-ko-KR]yyyy-mm-dd(ddd) ") &amp; "오전 00:00"</f>
        <v>2021-06-21(월)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37" t="s">
        <v>58</v>
      </c>
      <c r="H70" s="238" t="s">
        <v>293</v>
      </c>
      <c r="I70" s="239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231</v>
      </c>
      <c r="B71" s="124">
        <v>257</v>
      </c>
      <c r="C71" s="76">
        <v>0.33160621759999998</v>
      </c>
      <c r="D71" s="13">
        <v>314</v>
      </c>
      <c r="E71" s="14">
        <f>IF(ISNUMBER(D71), (D71 - $B71) / $B71, "")</f>
        <v>0.22178988326848248</v>
      </c>
      <c r="F71" s="16">
        <f>IF(ISNUMBER(D71), $B91 * E71, "")</f>
        <v>22178.988326848248</v>
      </c>
      <c r="G71" s="29">
        <v>284</v>
      </c>
      <c r="H71" s="14">
        <f>IF(ISNUMBER(G71), (G71 - $B71) / $B71, "")</f>
        <v>0.10505836575875487</v>
      </c>
      <c r="I71" s="100">
        <f>IF(ISNUMBER(G71), $B91 * H71, "")</f>
        <v>10505.836575875486</v>
      </c>
      <c r="J71" s="13">
        <v>293</v>
      </c>
      <c r="K71" s="14">
        <f>IF(ISNUMBER(J71), (J71 - $B71) / $B71, "")</f>
        <v>0.14007782101167315</v>
      </c>
      <c r="L71" s="16">
        <f>IF(ISNUMBER(J71), $B91 * K71, "")</f>
        <v>14007.782101167315</v>
      </c>
      <c r="M71" s="29">
        <v>289</v>
      </c>
      <c r="N71" s="14">
        <f>IF(ISNUMBER(M71), (M71 - $B71) / $B71, "")</f>
        <v>0.1245136186770428</v>
      </c>
      <c r="O71" s="16">
        <f>IF(ISNUMBER(M71), $B91 * N71, "")</f>
        <v>12451.36186770428</v>
      </c>
      <c r="Q71" s="269"/>
      <c r="R71" s="269"/>
      <c r="S71" s="269"/>
    </row>
    <row r="72" spans="1:19" ht="17.25" thickBot="1">
      <c r="A72" s="162" t="s">
        <v>82</v>
      </c>
      <c r="B72" s="126">
        <v>739</v>
      </c>
      <c r="C72" s="77">
        <v>7.1014492799999995E-2</v>
      </c>
      <c r="D72" s="15">
        <v>744</v>
      </c>
      <c r="E72" s="32">
        <f t="shared" ref="E72:E75" si="30">IF(ISNUMBER(D72), (D72 - $B72) / $B72, "")</f>
        <v>6.7658998646820028E-3</v>
      </c>
      <c r="F72" s="18">
        <f>IF(ISNUMBER(D72), $B91 * E72, "")</f>
        <v>676.58998646820032</v>
      </c>
      <c r="G72" s="31">
        <v>719</v>
      </c>
      <c r="H72" s="32">
        <f t="shared" ref="H72:H75" si="31">IF(ISNUMBER(G72), (G72 - $B72) / $B72, "")</f>
        <v>-2.7063599458728011E-2</v>
      </c>
      <c r="I72" s="101">
        <f>IF(ISNUMBER(G72), $B91 * H72, "")</f>
        <v>-2706.3599458728013</v>
      </c>
      <c r="J72" s="15">
        <v>708</v>
      </c>
      <c r="K72" s="32">
        <f t="shared" ref="K72:K75" si="32">IF(ISNUMBER(J72), (J72 - $B72) / $B72, "")</f>
        <v>-4.1948579161028419E-2</v>
      </c>
      <c r="L72" s="18">
        <f>IF(ISNUMBER(J72), $B91 * K72, "")</f>
        <v>-4194.857916102842</v>
      </c>
      <c r="M72" s="31">
        <v>704</v>
      </c>
      <c r="N72" s="32">
        <f t="shared" ref="N72:N75" si="33">IF(ISNUMBER(M72), (M72 - $B72) / $B72, "")</f>
        <v>-4.7361299052774017E-2</v>
      </c>
      <c r="O72" s="18">
        <f>IF(ISNUMBER(M72), $B91 * N72, "")</f>
        <v>-4736.129905277402</v>
      </c>
      <c r="Q72" s="269"/>
      <c r="R72" s="269"/>
      <c r="S72" s="269"/>
    </row>
    <row r="73" spans="1:19" ht="17.25" thickBot="1">
      <c r="A73" s="162" t="s">
        <v>142</v>
      </c>
      <c r="B73" s="126">
        <v>713</v>
      </c>
      <c r="C73" s="77">
        <v>4.8529411799999998E-2</v>
      </c>
      <c r="D73" s="15">
        <v>681</v>
      </c>
      <c r="E73" s="32">
        <f t="shared" si="30"/>
        <v>-4.4880785413744739E-2</v>
      </c>
      <c r="F73" s="18">
        <f>IF(ISNUMBER(D73), $B91 * E73, "")</f>
        <v>-4488.0785413744743</v>
      </c>
      <c r="G73" s="31">
        <v>667</v>
      </c>
      <c r="H73" s="32">
        <f t="shared" si="31"/>
        <v>-6.4516129032258063E-2</v>
      </c>
      <c r="I73" s="101">
        <f>IF(ISNUMBER(G73), $B91 * H73, "")</f>
        <v>-6451.6129032258059</v>
      </c>
      <c r="J73" s="15">
        <v>659</v>
      </c>
      <c r="K73" s="32">
        <f t="shared" si="32"/>
        <v>-7.5736325385694248E-2</v>
      </c>
      <c r="L73" s="18">
        <f>IF(ISNUMBER(J73), $B91 * K73, "")</f>
        <v>-7573.6325385694245</v>
      </c>
      <c r="M73" s="31">
        <v>658</v>
      </c>
      <c r="N73" s="32">
        <f t="shared" si="33"/>
        <v>-7.7138849929873771E-2</v>
      </c>
      <c r="O73" s="18">
        <f>IF(ISNUMBER(M73), $B91 * N73, "")</f>
        <v>-7713.8849929873768</v>
      </c>
      <c r="Q73" s="259"/>
      <c r="R73" s="259"/>
      <c r="S73" s="259"/>
    </row>
    <row r="74" spans="1:19" ht="17.25" thickBot="1">
      <c r="A74" s="162" t="s">
        <v>120</v>
      </c>
      <c r="B74" s="126">
        <v>130</v>
      </c>
      <c r="C74" s="77">
        <v>0.04</v>
      </c>
      <c r="D74" s="15">
        <v>127</v>
      </c>
      <c r="E74" s="32">
        <f t="shared" si="30"/>
        <v>-2.3076923076923078E-2</v>
      </c>
      <c r="F74" s="18">
        <f>IF(ISNUMBER(D74), $B91 * E74, "")</f>
        <v>-2307.6923076923076</v>
      </c>
      <c r="G74" s="31">
        <v>125</v>
      </c>
      <c r="H74" s="32">
        <f t="shared" si="31"/>
        <v>-3.8461538461538464E-2</v>
      </c>
      <c r="I74" s="101">
        <f>IF(ISNUMBER(G74), $B91 * H74, "")</f>
        <v>-3846.1538461538462</v>
      </c>
      <c r="J74" s="15">
        <v>120</v>
      </c>
      <c r="K74" s="32">
        <f t="shared" si="32"/>
        <v>-7.6923076923076927E-2</v>
      </c>
      <c r="L74" s="18">
        <f>IF(ISNUMBER(J74), $B91 * K74, "")</f>
        <v>-7692.3076923076924</v>
      </c>
      <c r="M74" s="31">
        <v>122</v>
      </c>
      <c r="N74" s="32">
        <f t="shared" si="33"/>
        <v>-6.1538461538461542E-2</v>
      </c>
      <c r="O74" s="18">
        <f>IF(ISNUMBER(M74), $B91 * N74, "")</f>
        <v>-6153.8461538461543</v>
      </c>
      <c r="Q74" s="259"/>
      <c r="R74" s="259"/>
      <c r="S74" s="259"/>
    </row>
    <row r="75" spans="1:19" ht="17.25" thickBot="1">
      <c r="A75" s="163" t="s">
        <v>112</v>
      </c>
      <c r="B75" s="128">
        <v>116</v>
      </c>
      <c r="C75" s="78">
        <v>2.65486726E-2</v>
      </c>
      <c r="D75" s="20">
        <v>110</v>
      </c>
      <c r="E75" s="21">
        <f t="shared" si="30"/>
        <v>-5.1724137931034482E-2</v>
      </c>
      <c r="F75" s="22">
        <f>IF(ISNUMBER(D75), $B91 * E75, "")</f>
        <v>-5172.4137931034484</v>
      </c>
      <c r="G75" s="30">
        <v>107</v>
      </c>
      <c r="H75" s="21">
        <f t="shared" si="31"/>
        <v>-7.7586206896551727E-2</v>
      </c>
      <c r="I75" s="105">
        <f>IF(ISNUMBER(G75), $B91 * H75, "")</f>
        <v>-7758.620689655173</v>
      </c>
      <c r="J75" s="20">
        <v>98.8</v>
      </c>
      <c r="K75" s="21">
        <f t="shared" si="32"/>
        <v>-0.14827586206896554</v>
      </c>
      <c r="L75" s="22">
        <f>IF(ISNUMBER(J75), $B91 * K75, "")</f>
        <v>-14827.586206896554</v>
      </c>
      <c r="M75" s="30">
        <v>100</v>
      </c>
      <c r="N75" s="21">
        <f t="shared" si="33"/>
        <v>-0.13793103448275862</v>
      </c>
      <c r="O75" s="22">
        <f>IF(ISNUMBER(M75), $B91 * N75, "")</f>
        <v>-13793.103448275862</v>
      </c>
      <c r="Q75" s="259"/>
      <c r="R75" s="259"/>
      <c r="S75" s="259"/>
    </row>
    <row r="76" spans="1:19" ht="17.25" thickBot="1">
      <c r="A76" s="162" t="s">
        <v>80</v>
      </c>
      <c r="B76" s="129">
        <v>731</v>
      </c>
      <c r="C76" s="80">
        <v>1.10650069E-2</v>
      </c>
      <c r="D76" s="106">
        <v>710</v>
      </c>
      <c r="E76" s="107">
        <f>IF(ISNUMBER(D76), (D76 - $B76) / $B76, "")</f>
        <v>-2.8727770177838577E-2</v>
      </c>
      <c r="F76" s="108">
        <f>IF(ISNUMBER(D76), $B91 * E76, "")</f>
        <v>-2872.7770177838579</v>
      </c>
      <c r="G76" s="109">
        <v>696</v>
      </c>
      <c r="H76" s="107">
        <f>IF(ISNUMBER(G76), (G76 - $B76) / $B76, "")</f>
        <v>-4.7879616963064295E-2</v>
      </c>
      <c r="I76" s="110">
        <f>IF(ISNUMBER(G76), $B91 * H76, "")</f>
        <v>-4787.9616963064291</v>
      </c>
      <c r="J76" s="106">
        <v>677</v>
      </c>
      <c r="K76" s="107">
        <f>IF(ISNUMBER(J76), (J76 - $B76) / $B76, "")</f>
        <v>-7.3871409028727769E-2</v>
      </c>
      <c r="L76" s="108">
        <f>IF(ISNUMBER(J76), $B91 * K76, "")</f>
        <v>-7387.1409028727767</v>
      </c>
      <c r="M76" s="109">
        <v>687</v>
      </c>
      <c r="N76" s="107">
        <f>IF(ISNUMBER(M76), (M76 - $B76) / $B76, "")</f>
        <v>-6.0191518467852256E-2</v>
      </c>
      <c r="O76" s="108">
        <f>IF(ISNUMBER(M76), $B91 * N76, "")</f>
        <v>-6019.1518467852256</v>
      </c>
      <c r="Q76" s="259"/>
      <c r="R76" s="259"/>
      <c r="S76" s="259"/>
    </row>
    <row r="77" spans="1:19" ht="17.25" thickBot="1">
      <c r="A77" s="162" t="s">
        <v>88</v>
      </c>
      <c r="B77" s="126">
        <v>348</v>
      </c>
      <c r="C77" s="77">
        <v>8.6956522000000008E-3</v>
      </c>
      <c r="D77" s="15">
        <v>348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344</v>
      </c>
      <c r="H77" s="32">
        <f t="shared" ref="H77:H80" si="35">IF(ISNUMBER(G77), (G77 - $B77) / $B77, "")</f>
        <v>-1.1494252873563218E-2</v>
      </c>
      <c r="I77" s="101">
        <f>IF(ISNUMBER(G77), $B91 * H77, "")</f>
        <v>-1149.4252873563219</v>
      </c>
      <c r="J77" s="15">
        <v>328</v>
      </c>
      <c r="K77" s="32">
        <f t="shared" ref="K77:K80" si="36">IF(ISNUMBER(J77), (J77 - $B77) / $B77, "")</f>
        <v>-5.7471264367816091E-2</v>
      </c>
      <c r="L77" s="18">
        <f>IF(ISNUMBER(J77), $B91 * K77, "")</f>
        <v>-5747.1264367816093</v>
      </c>
      <c r="M77" s="31">
        <v>333</v>
      </c>
      <c r="N77" s="32">
        <f t="shared" ref="N77:N80" si="37">IF(ISNUMBER(M77), (M77 - $B77) / $B77, "")</f>
        <v>-4.3103448275862072E-2</v>
      </c>
      <c r="O77" s="18">
        <f>IF(ISNUMBER(M77), $B91 * N77, "")</f>
        <v>-4310.3448275862074</v>
      </c>
      <c r="Q77" s="259"/>
      <c r="R77" s="259"/>
      <c r="S77" s="259"/>
    </row>
    <row r="78" spans="1:19" ht="17.25" thickBot="1">
      <c r="A78" s="162" t="s">
        <v>132</v>
      </c>
      <c r="B78" s="126">
        <v>119</v>
      </c>
      <c r="C78" s="77">
        <v>8.4745762999999998E-3</v>
      </c>
      <c r="D78" s="15">
        <v>115</v>
      </c>
      <c r="E78" s="32">
        <f t="shared" si="34"/>
        <v>-3.3613445378151259E-2</v>
      </c>
      <c r="F78" s="18">
        <f>IF(ISNUMBER(D78), $B91 * E78, "")</f>
        <v>-3361.3445378151259</v>
      </c>
      <c r="G78" s="31">
        <v>113</v>
      </c>
      <c r="H78" s="32">
        <f t="shared" si="35"/>
        <v>-5.0420168067226892E-2</v>
      </c>
      <c r="I78" s="101">
        <f>IF(ISNUMBER(G78), $B91 * H78, "")</f>
        <v>-5042.0168067226896</v>
      </c>
      <c r="J78" s="15">
        <v>108</v>
      </c>
      <c r="K78" s="32">
        <f t="shared" si="36"/>
        <v>-9.2436974789915971E-2</v>
      </c>
      <c r="L78" s="18">
        <f>IF(ISNUMBER(J78), $B91 * K78, "")</f>
        <v>-9243.6974789915967</v>
      </c>
      <c r="M78" s="31">
        <v>111</v>
      </c>
      <c r="N78" s="32">
        <f t="shared" si="37"/>
        <v>-6.7226890756302518E-2</v>
      </c>
      <c r="O78" s="18">
        <f>IF(ISNUMBER(M78), $B91 * N78, "")</f>
        <v>-6722.6890756302519</v>
      </c>
      <c r="Q78" s="259"/>
      <c r="R78" s="259"/>
      <c r="S78" s="259"/>
    </row>
    <row r="79" spans="1:19" ht="17.25" thickBot="1">
      <c r="A79" s="162" t="s">
        <v>51</v>
      </c>
      <c r="B79" s="126">
        <v>354</v>
      </c>
      <c r="C79" s="77">
        <v>2.8328612E-3</v>
      </c>
      <c r="D79" s="15">
        <v>347</v>
      </c>
      <c r="E79" s="32">
        <f t="shared" si="34"/>
        <v>-1.977401129943503E-2</v>
      </c>
      <c r="F79" s="18">
        <f>IF(ISNUMBER(D79), $B91 * E79, "")</f>
        <v>-1977.4011299435031</v>
      </c>
      <c r="G79" s="31">
        <v>337</v>
      </c>
      <c r="H79" s="32">
        <f t="shared" si="35"/>
        <v>-4.8022598870056499E-2</v>
      </c>
      <c r="I79" s="101">
        <f>IF(ISNUMBER(G79), $B91 * H79, "")</f>
        <v>-4802.2598870056499</v>
      </c>
      <c r="J79" s="15">
        <v>326</v>
      </c>
      <c r="K79" s="32">
        <f t="shared" si="36"/>
        <v>-7.909604519774012E-2</v>
      </c>
      <c r="L79" s="18">
        <f>IF(ISNUMBER(J79), $B91 * K79, "")</f>
        <v>-7909.6045197740123</v>
      </c>
      <c r="M79" s="31">
        <v>338</v>
      </c>
      <c r="N79" s="32">
        <f t="shared" si="37"/>
        <v>-4.519774011299435E-2</v>
      </c>
      <c r="O79" s="18">
        <f>IF(ISNUMBER(M79), $B91 * N79, "")</f>
        <v>-4519.7740112994352</v>
      </c>
      <c r="Q79" s="33"/>
      <c r="R79" s="33"/>
    </row>
    <row r="80" spans="1:19" ht="17.25" thickBot="1">
      <c r="A80" s="130" t="s">
        <v>106</v>
      </c>
      <c r="B80" s="131">
        <v>967</v>
      </c>
      <c r="C80" s="79">
        <v>-1.0330579000000001E-3</v>
      </c>
      <c r="D80" s="24">
        <v>930</v>
      </c>
      <c r="E80" s="25">
        <f t="shared" si="34"/>
        <v>-3.8262668045501554E-2</v>
      </c>
      <c r="F80" s="104">
        <f>IF(ISNUMBER(D80), $B91 * E80, "")</f>
        <v>-3826.2668045501555</v>
      </c>
      <c r="G80" s="102">
        <v>908</v>
      </c>
      <c r="H80" s="25">
        <f t="shared" si="35"/>
        <v>-6.1013443640124093E-2</v>
      </c>
      <c r="I80" s="103">
        <f>IF(ISNUMBER(G80), $B91 * H80, "")</f>
        <v>-6101.3443640124096</v>
      </c>
      <c r="J80" s="24">
        <v>875</v>
      </c>
      <c r="K80" s="25">
        <f t="shared" si="36"/>
        <v>-9.5139607032057913E-2</v>
      </c>
      <c r="L80" s="104">
        <f>IF(ISNUMBER(J80), $B91 * K80, "")</f>
        <v>-9513.960703205792</v>
      </c>
      <c r="M80" s="102">
        <v>892</v>
      </c>
      <c r="N80" s="25">
        <f t="shared" si="37"/>
        <v>-7.7559462254395042E-2</v>
      </c>
      <c r="O80" s="104">
        <f>IF(ISNUMBER(M80), $B91 * N80, "")</f>
        <v>-7755.9462254395039</v>
      </c>
      <c r="Q80" s="260"/>
      <c r="R80" s="261"/>
      <c r="S80" s="262"/>
    </row>
    <row r="81" spans="1:19">
      <c r="A81" s="161" t="s">
        <v>61</v>
      </c>
      <c r="B81" s="124">
        <v>764</v>
      </c>
      <c r="C81" s="76">
        <v>-3.9113428999999998E-3</v>
      </c>
      <c r="D81" s="13">
        <v>745</v>
      </c>
      <c r="E81" s="14">
        <f>IF(ISNUMBER(D81), (D81 - $B81) / $B81, "")</f>
        <v>-2.4869109947643978E-2</v>
      </c>
      <c r="F81" s="16">
        <f>IF(ISNUMBER(D81), $B91 * E81, "")</f>
        <v>-2486.9109947643979</v>
      </c>
      <c r="G81" s="29">
        <v>735</v>
      </c>
      <c r="H81" s="14">
        <f>IF(ISNUMBER(G81), (G81 - $B81) / $B81, "")</f>
        <v>-3.7958115183246072E-2</v>
      </c>
      <c r="I81" s="100">
        <f>IF(ISNUMBER(G81), $B91 * H81, "")</f>
        <v>-3795.8115183246073</v>
      </c>
      <c r="J81" s="13">
        <v>705</v>
      </c>
      <c r="K81" s="14">
        <f>IF(ISNUMBER(J81), (J81 - $B81) / $B81, "")</f>
        <v>-7.7225130890052354E-2</v>
      </c>
      <c r="L81" s="16">
        <f>IF(ISNUMBER(J81), $B91 * K81, "")</f>
        <v>-7722.5130890052351</v>
      </c>
      <c r="M81" s="29">
        <v>716</v>
      </c>
      <c r="N81" s="14">
        <f>IF(ISNUMBER(M81), (M81 - $B81) / $B81, "")</f>
        <v>-6.2827225130890049E-2</v>
      </c>
      <c r="O81" s="16">
        <f>IF(ISNUMBER(M81), $B91 * N81, "")</f>
        <v>-6282.7225130890047</v>
      </c>
      <c r="Q81" s="263"/>
      <c r="R81" s="264"/>
      <c r="S81" s="265"/>
    </row>
    <row r="82" spans="1:19" ht="17.25" thickBot="1">
      <c r="A82" s="162" t="s">
        <v>265</v>
      </c>
      <c r="B82" s="126">
        <v>310</v>
      </c>
      <c r="C82" s="77">
        <v>-6.4102563999999997E-3</v>
      </c>
      <c r="D82" s="15">
        <v>306</v>
      </c>
      <c r="E82" s="32">
        <f t="shared" ref="E82:E85" si="38">IF(ISNUMBER(D82), (D82 - $B82) / $B82, "")</f>
        <v>-1.2903225806451613E-2</v>
      </c>
      <c r="F82" s="18">
        <f>IF(ISNUMBER(D82), $B91 * E82, "")</f>
        <v>-1290.3225806451612</v>
      </c>
      <c r="G82" s="31">
        <v>302</v>
      </c>
      <c r="H82" s="32">
        <f t="shared" ref="H82:H85" si="39">IF(ISNUMBER(G82), (G82 - $B82) / $B82, "")</f>
        <v>-2.5806451612903226E-2</v>
      </c>
      <c r="I82" s="101">
        <f>IF(ISNUMBER(G82), $B91 * H82, "")</f>
        <v>-2580.6451612903224</v>
      </c>
      <c r="J82" s="15">
        <v>296</v>
      </c>
      <c r="K82" s="32">
        <f t="shared" ref="K82:K85" si="40">IF(ISNUMBER(J82), (J82 - $B82) / $B82, "")</f>
        <v>-4.5161290322580643E-2</v>
      </c>
      <c r="L82" s="18">
        <f>IF(ISNUMBER(J82), $B91 * K82, "")</f>
        <v>-4516.1290322580644</v>
      </c>
      <c r="M82" s="31">
        <v>294</v>
      </c>
      <c r="N82" s="32">
        <f t="shared" ref="N82:N85" si="41">IF(ISNUMBER(M82), (M82 - $B82) / $B82, "")</f>
        <v>-5.1612903225806452E-2</v>
      </c>
      <c r="O82" s="18">
        <f>IF(ISNUMBER(M82), $B91 * N82, "")</f>
        <v>-5161.2903225806449</v>
      </c>
      <c r="Q82" s="266"/>
      <c r="R82" s="267"/>
      <c r="S82" s="268"/>
    </row>
    <row r="83" spans="1:19" ht="17.25" thickBot="1">
      <c r="A83" s="162" t="s">
        <v>136</v>
      </c>
      <c r="B83" s="126">
        <v>122</v>
      </c>
      <c r="C83" s="77">
        <v>-8.1300812999999996E-3</v>
      </c>
      <c r="D83" s="15">
        <v>121</v>
      </c>
      <c r="E83" s="32">
        <f t="shared" si="38"/>
        <v>-8.1967213114754103E-3</v>
      </c>
      <c r="F83" s="18">
        <f>IF(ISNUMBER(D83), $B91 * E83, "")</f>
        <v>-819.67213114754099</v>
      </c>
      <c r="G83" s="31">
        <v>120</v>
      </c>
      <c r="H83" s="32">
        <f t="shared" si="39"/>
        <v>-1.6393442622950821E-2</v>
      </c>
      <c r="I83" s="101">
        <f>IF(ISNUMBER(G83), $B91 * H83, "")</f>
        <v>-1639.344262295082</v>
      </c>
      <c r="J83" s="15">
        <v>118</v>
      </c>
      <c r="K83" s="32">
        <f t="shared" si="40"/>
        <v>-3.2786885245901641E-2</v>
      </c>
      <c r="L83" s="18">
        <f>IF(ISNUMBER(J83), $B91 * K83, "")</f>
        <v>-3278.688524590164</v>
      </c>
      <c r="M83" s="31">
        <v>121</v>
      </c>
      <c r="N83" s="32">
        <f t="shared" si="41"/>
        <v>-8.1967213114754103E-3</v>
      </c>
      <c r="O83" s="18">
        <f>IF(ISNUMBER(M83), $B91 * N83, "")</f>
        <v>-819.67213114754099</v>
      </c>
      <c r="Q83" s="259"/>
      <c r="R83" s="259"/>
      <c r="S83" s="259"/>
    </row>
    <row r="84" spans="1:19" ht="17.25" thickBot="1">
      <c r="A84" s="162" t="s">
        <v>291</v>
      </c>
      <c r="B84" s="126">
        <v>345</v>
      </c>
      <c r="C84" s="77">
        <v>-8.6206896999999998E-3</v>
      </c>
      <c r="D84" s="15">
        <v>336</v>
      </c>
      <c r="E84" s="32">
        <f t="shared" si="38"/>
        <v>-2.6086956521739129E-2</v>
      </c>
      <c r="F84" s="18">
        <f>IF(ISNUMBER(D84), $B91 * E84, "")</f>
        <v>-2608.695652173913</v>
      </c>
      <c r="G84" s="31">
        <v>332</v>
      </c>
      <c r="H84" s="32">
        <f t="shared" si="39"/>
        <v>-3.7681159420289857E-2</v>
      </c>
      <c r="I84" s="101">
        <f>IF(ISNUMBER(G84), $B91 * H84, "")</f>
        <v>-3768.1159420289855</v>
      </c>
      <c r="J84" s="15">
        <v>314</v>
      </c>
      <c r="K84" s="32">
        <f t="shared" si="40"/>
        <v>-8.9855072463768115E-2</v>
      </c>
      <c r="L84" s="18">
        <f>IF(ISNUMBER(J84), $B91 * K84, "")</f>
        <v>-8985.507246376812</v>
      </c>
      <c r="M84" s="31">
        <v>320</v>
      </c>
      <c r="N84" s="32">
        <f t="shared" si="41"/>
        <v>-7.2463768115942032E-2</v>
      </c>
      <c r="O84" s="18">
        <f>IF(ISNUMBER(M84), $B91 * N84, "")</f>
        <v>-7246.376811594203</v>
      </c>
      <c r="Q84" s="269"/>
      <c r="R84" s="269"/>
      <c r="S84" s="269"/>
    </row>
    <row r="85" spans="1:19" ht="17.25" thickBot="1">
      <c r="A85" s="163" t="s">
        <v>173</v>
      </c>
      <c r="B85" s="128">
        <v>105</v>
      </c>
      <c r="C85" s="78">
        <v>-9.4339622999999994E-3</v>
      </c>
      <c r="D85" s="20">
        <v>103</v>
      </c>
      <c r="E85" s="21">
        <f t="shared" si="38"/>
        <v>-1.9047619047619049E-2</v>
      </c>
      <c r="F85" s="22">
        <f>IF(ISNUMBER(D85), $B91 * E85, "")</f>
        <v>-1904.761904761905</v>
      </c>
      <c r="G85" s="30">
        <v>101</v>
      </c>
      <c r="H85" s="21">
        <f t="shared" si="39"/>
        <v>-3.8095238095238099E-2</v>
      </c>
      <c r="I85" s="105">
        <f>IF(ISNUMBER(G85), $B91 * H85, "")</f>
        <v>-3809.5238095238101</v>
      </c>
      <c r="J85" s="20">
        <v>92.3</v>
      </c>
      <c r="K85" s="21">
        <f t="shared" si="40"/>
        <v>-0.12095238095238098</v>
      </c>
      <c r="L85" s="22">
        <f>IF(ISNUMBER(J85), $B91 * K85, "")</f>
        <v>-12095.238095238097</v>
      </c>
      <c r="M85" s="30">
        <v>93.4</v>
      </c>
      <c r="N85" s="21">
        <f t="shared" si="41"/>
        <v>-0.11047619047619042</v>
      </c>
      <c r="O85" s="22">
        <f>IF(ISNUMBER(M85), $B91 * N85, "")</f>
        <v>-11047.619047619042</v>
      </c>
      <c r="Q85" s="269"/>
      <c r="R85" s="269"/>
      <c r="S85" s="269"/>
    </row>
    <row r="86" spans="1:19" ht="17.25" thickBot="1">
      <c r="A86" s="162" t="s">
        <v>175</v>
      </c>
      <c r="B86" s="129">
        <v>978</v>
      </c>
      <c r="C86" s="80">
        <v>-1.01214575E-2</v>
      </c>
      <c r="D86" s="106">
        <v>979</v>
      </c>
      <c r="E86" s="107">
        <f>IF(ISNUMBER(D86), (D86 - $B86) / $B86, "")</f>
        <v>1.0224948875255625E-3</v>
      </c>
      <c r="F86" s="108">
        <f>IF(ISNUMBER(D86), $B91 * E86, "")</f>
        <v>102.24948875255625</v>
      </c>
      <c r="G86" s="109">
        <v>959</v>
      </c>
      <c r="H86" s="107">
        <f>IF(ISNUMBER(G86), (G86 - $B86) / $B86, "")</f>
        <v>-1.9427402862985686E-2</v>
      </c>
      <c r="I86" s="110">
        <f>IF(ISNUMBER(G86), $B91 * H86, "")</f>
        <v>-1942.7402862985687</v>
      </c>
      <c r="J86" s="106">
        <v>903</v>
      </c>
      <c r="K86" s="107">
        <f>IF(ISNUMBER(J86), (J86 - $B86) / $B86, "")</f>
        <v>-7.6687116564417179E-2</v>
      </c>
      <c r="L86" s="108">
        <f>IF(ISNUMBER(J86), $B91 * K86, "")</f>
        <v>-7668.7116564417183</v>
      </c>
      <c r="M86" s="109">
        <v>907</v>
      </c>
      <c r="N86" s="107">
        <f>IF(ISNUMBER(M86), (M86 - $B86) / $B86, "")</f>
        <v>-7.259713701431493E-2</v>
      </c>
      <c r="O86" s="108">
        <f>IF(ISNUMBER(M86), $B91 * N86, "")</f>
        <v>-7259.7137014314931</v>
      </c>
      <c r="Q86" s="259"/>
      <c r="R86" s="259"/>
      <c r="S86" s="259"/>
    </row>
    <row r="87" spans="1:19" ht="17.25" thickBot="1">
      <c r="A87" s="162" t="s">
        <v>92</v>
      </c>
      <c r="B87" s="126">
        <v>935</v>
      </c>
      <c r="C87" s="77">
        <v>-1.05820106E-2</v>
      </c>
      <c r="D87" s="15">
        <v>892</v>
      </c>
      <c r="E87" s="32">
        <f t="shared" ref="E87:E90" si="42">IF(ISNUMBER(D87), (D87 - $B87) / $B87, "")</f>
        <v>-4.5989304812834225E-2</v>
      </c>
      <c r="F87" s="18">
        <f>IF(ISNUMBER(D87), $B91 * E87, "")</f>
        <v>-4598.9304812834225</v>
      </c>
      <c r="G87" s="31">
        <v>882</v>
      </c>
      <c r="H87" s="32">
        <f t="shared" ref="H87:H90" si="43">IF(ISNUMBER(G87), (G87 - $B87) / $B87, "")</f>
        <v>-5.6684491978609627E-2</v>
      </c>
      <c r="I87" s="101">
        <f>IF(ISNUMBER(G87), $B91 * H87, "")</f>
        <v>-5668.4491978609631</v>
      </c>
      <c r="J87" s="15">
        <v>847</v>
      </c>
      <c r="K87" s="32">
        <f t="shared" ref="K87:K90" si="44">IF(ISNUMBER(J87), (J87 - $B87) / $B87, "")</f>
        <v>-9.4117647058823528E-2</v>
      </c>
      <c r="L87" s="18">
        <f>IF(ISNUMBER(J87), $B91 * K87, "")</f>
        <v>-9411.7647058823532</v>
      </c>
      <c r="M87" s="31">
        <v>863</v>
      </c>
      <c r="N87" s="32">
        <f t="shared" ref="N87:N90" si="45">IF(ISNUMBER(M87), (M87 - $B87) / $B87, "")</f>
        <v>-7.7005347593582893E-2</v>
      </c>
      <c r="O87" s="18">
        <f>IF(ISNUMBER(M87), $B91 * N87, "")</f>
        <v>-7700.5347593582892</v>
      </c>
      <c r="Q87" s="259"/>
      <c r="R87" s="259"/>
      <c r="S87" s="259"/>
    </row>
    <row r="88" spans="1:19" ht="17.25" thickBot="1">
      <c r="A88" s="162" t="s">
        <v>57</v>
      </c>
      <c r="B88" s="126">
        <v>177</v>
      </c>
      <c r="C88" s="77">
        <v>-1.6666666699999999E-2</v>
      </c>
      <c r="D88" s="15">
        <v>172</v>
      </c>
      <c r="E88" s="32">
        <f t="shared" si="42"/>
        <v>-2.8248587570621469E-2</v>
      </c>
      <c r="F88" s="18">
        <f>IF(ISNUMBER(D88), $B91 * E88, "")</f>
        <v>-2824.8587570621471</v>
      </c>
      <c r="G88" s="31">
        <v>169</v>
      </c>
      <c r="H88" s="32">
        <f t="shared" si="43"/>
        <v>-4.519774011299435E-2</v>
      </c>
      <c r="I88" s="101">
        <f>IF(ISNUMBER(G88), $B91 * H88, "")</f>
        <v>-4519.7740112994352</v>
      </c>
      <c r="J88" s="15">
        <v>162</v>
      </c>
      <c r="K88" s="32">
        <f t="shared" si="44"/>
        <v>-8.4745762711864403E-2</v>
      </c>
      <c r="L88" s="18">
        <f>IF(ISNUMBER(J88), $B91 * K88, "")</f>
        <v>-8474.5762711864409</v>
      </c>
      <c r="M88" s="31">
        <v>163</v>
      </c>
      <c r="N88" s="32">
        <f t="shared" si="45"/>
        <v>-7.909604519774012E-2</v>
      </c>
      <c r="O88" s="18">
        <f>IF(ISNUMBER(M88), $B91 * N88, "")</f>
        <v>-7909.6045197740123</v>
      </c>
      <c r="Q88" s="259"/>
      <c r="R88" s="259"/>
      <c r="S88" s="259"/>
    </row>
    <row r="89" spans="1:19">
      <c r="A89" s="162" t="s">
        <v>165</v>
      </c>
      <c r="B89" s="126">
        <v>970</v>
      </c>
      <c r="C89" s="77">
        <v>-2.02020202E-2</v>
      </c>
      <c r="D89" s="15">
        <v>1010</v>
      </c>
      <c r="E89" s="32">
        <f t="shared" si="42"/>
        <v>4.1237113402061855E-2</v>
      </c>
      <c r="F89" s="18">
        <f>IF(ISNUMBER(D89), $B91 * E89, "")</f>
        <v>4123.7113402061859</v>
      </c>
      <c r="G89" s="31">
        <v>996</v>
      </c>
      <c r="H89" s="32">
        <f t="shared" si="43"/>
        <v>2.6804123711340205E-2</v>
      </c>
      <c r="I89" s="101">
        <f>IF(ISNUMBER(G89), $B91 * H89, "")</f>
        <v>2680.4123711340203</v>
      </c>
      <c r="J89" s="15">
        <v>945</v>
      </c>
      <c r="K89" s="32">
        <f t="shared" si="44"/>
        <v>-2.5773195876288658E-2</v>
      </c>
      <c r="L89" s="18">
        <f>IF(ISNUMBER(J89), $B91 * K89, "")</f>
        <v>-2577.319587628866</v>
      </c>
      <c r="M89" s="31">
        <v>937</v>
      </c>
      <c r="N89" s="32">
        <f t="shared" si="45"/>
        <v>-3.4020618556701028E-2</v>
      </c>
      <c r="O89" s="18">
        <f>IF(ISNUMBER(M89), $B91 * N89, "")</f>
        <v>-3402.0618556701029</v>
      </c>
      <c r="Q89" s="248"/>
      <c r="R89" s="249"/>
      <c r="S89" s="250"/>
    </row>
    <row r="90" spans="1:19" ht="17.25" thickBot="1">
      <c r="A90" s="130" t="s">
        <v>169</v>
      </c>
      <c r="B90" s="131">
        <v>227</v>
      </c>
      <c r="C90" s="79">
        <v>-2.1551724099999999E-2</v>
      </c>
      <c r="D90" s="24">
        <v>227</v>
      </c>
      <c r="E90" s="25">
        <f t="shared" si="42"/>
        <v>0</v>
      </c>
      <c r="F90" s="104">
        <f>IF(ISNUMBER(D90), $B91 * E90, "")</f>
        <v>0</v>
      </c>
      <c r="G90" s="102">
        <v>226</v>
      </c>
      <c r="H90" s="25">
        <f t="shared" si="43"/>
        <v>-4.4052863436123352E-3</v>
      </c>
      <c r="I90" s="103">
        <f>IF(ISNUMBER(G90), $B91 * H90, "")</f>
        <v>-440.52863436123351</v>
      </c>
      <c r="J90" s="24">
        <v>212</v>
      </c>
      <c r="K90" s="25">
        <f t="shared" si="44"/>
        <v>-6.6079295154185022E-2</v>
      </c>
      <c r="L90" s="104">
        <f>IF(ISNUMBER(J90), $B91 * K90, "")</f>
        <v>-6607.929515418502</v>
      </c>
      <c r="M90" s="102">
        <v>215</v>
      </c>
      <c r="N90" s="25">
        <f t="shared" si="45"/>
        <v>-5.2863436123348019E-2</v>
      </c>
      <c r="O90" s="104">
        <f>IF(ISNUMBER(M90), $B91 * N90, "")</f>
        <v>-5286.3436123348019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-6.7292937459130838E-3</v>
      </c>
      <c r="F91" s="28">
        <f>SUM(F71:F90)</f>
        <v>-13458.587491826171</v>
      </c>
      <c r="G91" s="26" t="s">
        <v>296</v>
      </c>
      <c r="H91" s="27">
        <f>IF(COUNT(H71:H90), SUM(H71:H90) / COUNT(H71:H90), 0)</f>
        <v>-2.8812219651292315E-2</v>
      </c>
      <c r="I91" s="28">
        <f>SUM(I71:I90)</f>
        <v>-57624.439302584629</v>
      </c>
      <c r="J91" s="26" t="s">
        <v>296</v>
      </c>
      <c r="K91" s="27">
        <f>IF(COUNT(K71:K90), SUM(K71:K90) / COUNT(K71:K90), 0)</f>
        <v>-6.5710255009180624E-2</v>
      </c>
      <c r="L91" s="28">
        <f>SUM(L71:L90)</f>
        <v>-131420.51001836124</v>
      </c>
      <c r="M91" s="26" t="s">
        <v>296</v>
      </c>
      <c r="N91" s="27">
        <f>IF(COUNT(N71:N90), SUM(N71:N90) / COUNT(N71:N90), 0)</f>
        <v>-5.5694723947011138E-2</v>
      </c>
      <c r="O91" s="28">
        <f>SUM(O71:O90)</f>
        <v>-111389.44789402229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36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2021-06-20(일) 오전 00:00</v>
      </c>
      <c r="C96" s="311"/>
      <c r="D96" s="283" t="str">
        <f>TEXT($G$1, "[$-ko-KR]yyyy-mm-dd(ddd) ") &amp; "오후 14:00"</f>
        <v>2021-06-20(일) 오후 14:00</v>
      </c>
      <c r="E96" s="284"/>
      <c r="F96" s="285"/>
      <c r="G96" s="283" t="str">
        <f>TEXT($G$1, "[$-ko-KR]yyyy-mm-dd(ddd) ") &amp; "오후 19:00"</f>
        <v>2021-06-20(일) 오후 19:00</v>
      </c>
      <c r="H96" s="284"/>
      <c r="I96" s="285"/>
      <c r="J96" s="283" t="str">
        <f>TEXT($G$1, "[$-ko-KR]yyyy-mm-dd(ddd) ") &amp; "오후 21:00"</f>
        <v>2021-06-20(일) 오후 21:00</v>
      </c>
      <c r="K96" s="284"/>
      <c r="L96" s="285"/>
      <c r="M96" s="283" t="str">
        <f>TEXT($G$1+1, "[$-ko-KR]yyyy-mm-dd(ddd) ") &amp; "오전 00:00"</f>
        <v>2021-06-21(월)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37" t="s">
        <v>58</v>
      </c>
      <c r="H97" s="238" t="s">
        <v>293</v>
      </c>
      <c r="I97" s="239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231</v>
      </c>
      <c r="B98" s="124">
        <v>257</v>
      </c>
      <c r="C98" s="76">
        <v>0.33160621759999998</v>
      </c>
      <c r="D98" s="13">
        <v>314</v>
      </c>
      <c r="E98" s="14">
        <f>IF(ISNUMBER(D98), (D98 - $B98) / $B98, "")</f>
        <v>0.22178988326848248</v>
      </c>
      <c r="F98" s="16">
        <f>IF(ISNUMBER(D98), $B118 * E98, "")</f>
        <v>22178.988326848248</v>
      </c>
      <c r="G98" s="29">
        <v>284</v>
      </c>
      <c r="H98" s="14">
        <f>IF(ISNUMBER(G98), (G98 - $B98) / $B98, "")</f>
        <v>0.10505836575875487</v>
      </c>
      <c r="I98" s="100">
        <f>IF(ISNUMBER(G98), $B118 * H98, "")</f>
        <v>10505.836575875486</v>
      </c>
      <c r="J98" s="13">
        <v>293</v>
      </c>
      <c r="K98" s="14">
        <f>IF(ISNUMBER(J98), (J98 - $B98) / $B98, "")</f>
        <v>0.14007782101167315</v>
      </c>
      <c r="L98" s="16">
        <f>IF(ISNUMBER(J98), $B118 * K98, "")</f>
        <v>14007.782101167315</v>
      </c>
      <c r="M98" s="29">
        <v>289</v>
      </c>
      <c r="N98" s="14">
        <f>IF(ISNUMBER(M98), (M98 - $B98) / $B98, "")</f>
        <v>0.1245136186770428</v>
      </c>
      <c r="O98" s="16">
        <f>IF(ISNUMBER(M98), $B118 * N98, "")</f>
        <v>12451.36186770428</v>
      </c>
      <c r="Q98" s="269"/>
      <c r="R98" s="269"/>
      <c r="S98" s="269"/>
    </row>
    <row r="99" spans="1:19" ht="17.25" thickBot="1">
      <c r="A99" s="162" t="s">
        <v>233</v>
      </c>
      <c r="B99" s="126">
        <v>11.6</v>
      </c>
      <c r="C99" s="77">
        <v>8.4112149499999997E-2</v>
      </c>
      <c r="D99" s="15">
        <v>11.1</v>
      </c>
      <c r="E99" s="32">
        <f t="shared" ref="E99:E102" si="46">IF(ISNUMBER(D99), (D99 - $B99) / $B99, "")</f>
        <v>-4.3103448275862072E-2</v>
      </c>
      <c r="F99" s="18">
        <f>IF(ISNUMBER(D99), $B118 * E99, "")</f>
        <v>-4310.3448275862074</v>
      </c>
      <c r="G99" s="31">
        <v>10.9</v>
      </c>
      <c r="H99" s="32">
        <f t="shared" ref="H99:H102" si="47">IF(ISNUMBER(G99), (G99 - $B99) / $B99, "")</f>
        <v>-6.0344827586206837E-2</v>
      </c>
      <c r="I99" s="101">
        <f>IF(ISNUMBER(G99), $B118 * H99, "")</f>
        <v>-6034.4827586206839</v>
      </c>
      <c r="J99" s="15">
        <v>10.6</v>
      </c>
      <c r="K99" s="32">
        <f t="shared" ref="K99:K102" si="48">IF(ISNUMBER(J99), (J99 - $B99) / $B99, "")</f>
        <v>-8.6206896551724144E-2</v>
      </c>
      <c r="L99" s="18">
        <f>IF(ISNUMBER(J99), $B118 * K99, "")</f>
        <v>-8620.6896551724149</v>
      </c>
      <c r="M99" s="31">
        <v>10.7</v>
      </c>
      <c r="N99" s="32">
        <f t="shared" ref="N99:N102" si="49">IF(ISNUMBER(M99), (M99 - $B99) / $B99, "")</f>
        <v>-7.7586206896551754E-2</v>
      </c>
      <c r="O99" s="18">
        <f>IF(ISNUMBER(M99), $B118 * N99, "")</f>
        <v>-7758.6206896551757</v>
      </c>
      <c r="Q99" s="269"/>
      <c r="R99" s="269"/>
      <c r="S99" s="269"/>
    </row>
    <row r="100" spans="1:19" ht="17.25" thickBot="1">
      <c r="A100" s="162" t="s">
        <v>82</v>
      </c>
      <c r="B100" s="126">
        <v>739</v>
      </c>
      <c r="C100" s="77">
        <v>7.1014492799999995E-2</v>
      </c>
      <c r="D100" s="15">
        <v>744</v>
      </c>
      <c r="E100" s="32">
        <f t="shared" si="46"/>
        <v>6.7658998646820028E-3</v>
      </c>
      <c r="F100" s="18">
        <f>IF(ISNUMBER(D100), $B118 * E100, "")</f>
        <v>676.58998646820032</v>
      </c>
      <c r="G100" s="31">
        <v>719</v>
      </c>
      <c r="H100" s="32">
        <f t="shared" si="47"/>
        <v>-2.7063599458728011E-2</v>
      </c>
      <c r="I100" s="101">
        <f>IF(ISNUMBER(G100), $B118 * H100, "")</f>
        <v>-2706.3599458728013</v>
      </c>
      <c r="J100" s="15">
        <v>708</v>
      </c>
      <c r="K100" s="32">
        <f t="shared" si="48"/>
        <v>-4.1948579161028419E-2</v>
      </c>
      <c r="L100" s="18">
        <f>IF(ISNUMBER(J100), $B118 * K100, "")</f>
        <v>-4194.857916102842</v>
      </c>
      <c r="M100" s="31">
        <v>704</v>
      </c>
      <c r="N100" s="32">
        <f t="shared" si="49"/>
        <v>-4.7361299052774017E-2</v>
      </c>
      <c r="O100" s="18">
        <f>IF(ISNUMBER(M100), $B118 * N100, "")</f>
        <v>-4736.129905277402</v>
      </c>
      <c r="Q100" s="259"/>
      <c r="R100" s="259"/>
      <c r="S100" s="259"/>
    </row>
    <row r="101" spans="1:19" ht="17.25" thickBot="1">
      <c r="A101" s="162" t="s">
        <v>122</v>
      </c>
      <c r="B101" s="126">
        <v>14.8</v>
      </c>
      <c r="C101" s="77">
        <v>6.4748201399999997E-2</v>
      </c>
      <c r="D101" s="15">
        <v>14.1</v>
      </c>
      <c r="E101" s="32">
        <f t="shared" si="46"/>
        <v>-4.7297297297297369E-2</v>
      </c>
      <c r="F101" s="18">
        <f>IF(ISNUMBER(D101), $B118 * E101, "")</f>
        <v>-4729.7297297297373</v>
      </c>
      <c r="G101" s="31">
        <v>13.9</v>
      </c>
      <c r="H101" s="32">
        <f t="shared" si="47"/>
        <v>-6.0810810810810835E-2</v>
      </c>
      <c r="I101" s="101">
        <f>IF(ISNUMBER(G101), $B118 * H101, "")</f>
        <v>-6081.0810810810835</v>
      </c>
      <c r="J101" s="15">
        <v>13.3</v>
      </c>
      <c r="K101" s="32">
        <f t="shared" si="48"/>
        <v>-0.10135135135135134</v>
      </c>
      <c r="L101" s="18">
        <f>IF(ISNUMBER(J101), $B118 * K101, "")</f>
        <v>-10135.135135135135</v>
      </c>
      <c r="M101" s="31">
        <v>13.4</v>
      </c>
      <c r="N101" s="32">
        <f t="shared" si="49"/>
        <v>-9.4594594594594614E-2</v>
      </c>
      <c r="O101" s="18">
        <f>IF(ISNUMBER(M101), $B118 * N101, "")</f>
        <v>-9459.4594594594619</v>
      </c>
      <c r="Q101" s="259"/>
      <c r="R101" s="259"/>
      <c r="S101" s="259"/>
    </row>
    <row r="102" spans="1:19" ht="17.25" thickBot="1">
      <c r="A102" s="163" t="s">
        <v>248</v>
      </c>
      <c r="B102" s="128">
        <v>66.400000000000006</v>
      </c>
      <c r="C102" s="78">
        <v>5.7324840799999999E-2</v>
      </c>
      <c r="D102" s="20">
        <v>66.099999999999994</v>
      </c>
      <c r="E102" s="21">
        <f t="shared" si="46"/>
        <v>-4.5180722891567972E-3</v>
      </c>
      <c r="F102" s="22">
        <f>IF(ISNUMBER(D102), $B118 * E102, "")</f>
        <v>-451.80722891567973</v>
      </c>
      <c r="G102" s="30">
        <v>65</v>
      </c>
      <c r="H102" s="21">
        <f t="shared" si="47"/>
        <v>-2.1084337349397676E-2</v>
      </c>
      <c r="I102" s="105">
        <f>IF(ISNUMBER(G102), $B118 * H102, "")</f>
        <v>-2108.4337349397674</v>
      </c>
      <c r="J102" s="20">
        <v>64.2</v>
      </c>
      <c r="K102" s="21">
        <f t="shared" si="48"/>
        <v>-3.3132530120481965E-2</v>
      </c>
      <c r="L102" s="22">
        <f>IF(ISNUMBER(J102), $B118 * K102, "")</f>
        <v>-3313.2530120481965</v>
      </c>
      <c r="M102" s="30">
        <v>63.5</v>
      </c>
      <c r="N102" s="21">
        <f t="shared" si="49"/>
        <v>-4.3674698795180808E-2</v>
      </c>
      <c r="O102" s="22">
        <f>IF(ISNUMBER(M102), $B118 * N102, "")</f>
        <v>-4367.4698795180811</v>
      </c>
      <c r="Q102" s="259"/>
      <c r="R102" s="259"/>
      <c r="S102" s="259"/>
    </row>
    <row r="103" spans="1:19" ht="17.25" thickBot="1">
      <c r="A103" s="162" t="s">
        <v>269</v>
      </c>
      <c r="B103" s="129">
        <v>7295</v>
      </c>
      <c r="C103" s="80">
        <v>5.3429602899999998E-2</v>
      </c>
      <c r="D103" s="106">
        <v>7025</v>
      </c>
      <c r="E103" s="107">
        <f>IF(ISNUMBER(D103), (D103 - $B103) / $B103, "")</f>
        <v>-3.7011651816312545E-2</v>
      </c>
      <c r="F103" s="108">
        <f>IF(ISNUMBER(D103), $B118 * E103, "")</f>
        <v>-3701.1651816312547</v>
      </c>
      <c r="G103" s="109">
        <v>6885</v>
      </c>
      <c r="H103" s="107">
        <f>IF(ISNUMBER(G103), (G103 - $B103) / $B103, "")</f>
        <v>-5.6202878684030157E-2</v>
      </c>
      <c r="I103" s="110">
        <f>IF(ISNUMBER(G103), $B118 * H103, "")</f>
        <v>-5620.2878684030156</v>
      </c>
      <c r="J103" s="106">
        <v>6750</v>
      </c>
      <c r="K103" s="107">
        <f>IF(ISNUMBER(J103), (J103 - $B103) / $B103, "")</f>
        <v>-7.4708704592186426E-2</v>
      </c>
      <c r="L103" s="108">
        <f>IF(ISNUMBER(J103), $B118 * K103, "")</f>
        <v>-7470.8704592186423</v>
      </c>
      <c r="M103" s="109">
        <v>6930</v>
      </c>
      <c r="N103" s="107">
        <f>IF(ISNUMBER(M103), (M103 - $B103) / $B103, "")</f>
        <v>-5.0034270047978065E-2</v>
      </c>
      <c r="O103" s="108">
        <f>IF(ISNUMBER(M103), $B118 * N103, "")</f>
        <v>-5003.4270047978061</v>
      </c>
      <c r="Q103" s="259"/>
      <c r="R103" s="259"/>
      <c r="S103" s="259"/>
    </row>
    <row r="104" spans="1:19" ht="17.25" thickBot="1">
      <c r="A104" s="162" t="s">
        <v>246</v>
      </c>
      <c r="B104" s="126">
        <v>40.700000000000003</v>
      </c>
      <c r="C104" s="77">
        <v>5.1679586600000001E-2</v>
      </c>
      <c r="D104" s="15">
        <v>40.4</v>
      </c>
      <c r="E104" s="32">
        <f t="shared" ref="E104:E107" si="50">IF(ISNUMBER(D104), (D104 - $B104) / $B104, "")</f>
        <v>-7.3710073710074753E-3</v>
      </c>
      <c r="F104" s="18">
        <f>IF(ISNUMBER(D104), $B118 * E104, "")</f>
        <v>-737.10073710074755</v>
      </c>
      <c r="G104" s="31">
        <v>39.5</v>
      </c>
      <c r="H104" s="32">
        <f t="shared" ref="H104:H107" si="51">IF(ISNUMBER(G104), (G104 - $B104) / $B104, "")</f>
        <v>-2.9484029484029551E-2</v>
      </c>
      <c r="I104" s="101">
        <f>IF(ISNUMBER(G104), $B118 * H104, "")</f>
        <v>-2948.4029484029552</v>
      </c>
      <c r="J104" s="15">
        <v>38.1</v>
      </c>
      <c r="K104" s="32">
        <f t="shared" ref="K104:K107" si="52">IF(ISNUMBER(J104), (J104 - $B104) / $B104, "")</f>
        <v>-6.3882063882063911E-2</v>
      </c>
      <c r="L104" s="18">
        <f>IF(ISNUMBER(J104), $B118 * K104, "")</f>
        <v>-6388.2063882063912</v>
      </c>
      <c r="M104" s="31">
        <v>38.9</v>
      </c>
      <c r="N104" s="32">
        <f t="shared" ref="N104:N107" si="53">IF(ISNUMBER(M104), (M104 - $B104) / $B104, "")</f>
        <v>-4.4226044226044328E-2</v>
      </c>
      <c r="O104" s="18">
        <f>IF(ISNUMBER(M104), $B118 * N104, "")</f>
        <v>-4422.6044226044332</v>
      </c>
      <c r="Q104" s="259"/>
      <c r="R104" s="259"/>
      <c r="S104" s="259"/>
    </row>
    <row r="105" spans="1:19" ht="17.25" thickBot="1">
      <c r="A105" s="162" t="s">
        <v>142</v>
      </c>
      <c r="B105" s="126">
        <v>713</v>
      </c>
      <c r="C105" s="77">
        <v>4.8529411799999998E-2</v>
      </c>
      <c r="D105" s="15">
        <v>681</v>
      </c>
      <c r="E105" s="32">
        <f t="shared" si="50"/>
        <v>-4.4880785413744739E-2</v>
      </c>
      <c r="F105" s="18">
        <f>IF(ISNUMBER(D105), $B118 * E105, "")</f>
        <v>-4488.0785413744743</v>
      </c>
      <c r="G105" s="31">
        <v>667</v>
      </c>
      <c r="H105" s="32">
        <f t="shared" si="51"/>
        <v>-6.4516129032258063E-2</v>
      </c>
      <c r="I105" s="101">
        <f>IF(ISNUMBER(G105), $B118 * H105, "")</f>
        <v>-6451.6129032258059</v>
      </c>
      <c r="J105" s="15">
        <v>659</v>
      </c>
      <c r="K105" s="32">
        <f t="shared" si="52"/>
        <v>-7.5736325385694248E-2</v>
      </c>
      <c r="L105" s="18">
        <f>IF(ISNUMBER(J105), $B118 * K105, "")</f>
        <v>-7573.6325385694245</v>
      </c>
      <c r="M105" s="31">
        <v>658</v>
      </c>
      <c r="N105" s="32">
        <f t="shared" si="53"/>
        <v>-7.7138849929873771E-2</v>
      </c>
      <c r="O105" s="18">
        <f>IF(ISNUMBER(M105), $B118 * N105, "")</f>
        <v>-7713.8849929873768</v>
      </c>
      <c r="Q105" s="259"/>
      <c r="R105" s="259"/>
      <c r="S105" s="259"/>
    </row>
    <row r="106" spans="1:19" ht="17.25" thickBot="1">
      <c r="A106" s="162" t="s">
        <v>150</v>
      </c>
      <c r="B106" s="126">
        <v>2560</v>
      </c>
      <c r="C106" s="77">
        <v>4.4897959199999997E-2</v>
      </c>
      <c r="D106" s="15">
        <v>2515</v>
      </c>
      <c r="E106" s="32">
        <f t="shared" si="50"/>
        <v>-1.7578125E-2</v>
      </c>
      <c r="F106" s="18">
        <f>IF(ISNUMBER(D106), $B118 * E106, "")</f>
        <v>-1757.8125</v>
      </c>
      <c r="G106" s="31">
        <v>2455</v>
      </c>
      <c r="H106" s="32">
        <f t="shared" si="51"/>
        <v>-4.1015625E-2</v>
      </c>
      <c r="I106" s="101">
        <f>IF(ISNUMBER(G106), $B118 * H106, "")</f>
        <v>-4101.5625</v>
      </c>
      <c r="J106" s="15">
        <v>2375</v>
      </c>
      <c r="K106" s="32">
        <f t="shared" si="52"/>
        <v>-7.2265625E-2</v>
      </c>
      <c r="L106" s="18">
        <f>IF(ISNUMBER(J106), $B118 * K106, "")</f>
        <v>-7226.5625</v>
      </c>
      <c r="M106" s="31">
        <v>2465</v>
      </c>
      <c r="N106" s="32">
        <f t="shared" si="53"/>
        <v>-3.7109375E-2</v>
      </c>
      <c r="O106" s="18">
        <f>IF(ISNUMBER(M106), $B118 * N106, "")</f>
        <v>-3710.9375</v>
      </c>
      <c r="Q106" s="33"/>
      <c r="R106" s="33"/>
    </row>
    <row r="107" spans="1:19" ht="17.25" thickBot="1">
      <c r="A107" s="130" t="s">
        <v>171</v>
      </c>
      <c r="B107" s="131">
        <v>3.22</v>
      </c>
      <c r="C107" s="79">
        <v>4.2071197400000003E-2</v>
      </c>
      <c r="D107" s="24">
        <v>3.2</v>
      </c>
      <c r="E107" s="25">
        <f t="shared" si="50"/>
        <v>-6.2111801242236073E-3</v>
      </c>
      <c r="F107" s="104">
        <f>IF(ISNUMBER(D107), $B118 * E107, "")</f>
        <v>-621.11801242236072</v>
      </c>
      <c r="G107" s="102">
        <v>3.14</v>
      </c>
      <c r="H107" s="25">
        <f t="shared" si="51"/>
        <v>-2.4844720496894429E-2</v>
      </c>
      <c r="I107" s="103">
        <f>IF(ISNUMBER(G107), $B118 * H107, "")</f>
        <v>-2484.4720496894429</v>
      </c>
      <c r="J107" s="24">
        <v>3</v>
      </c>
      <c r="K107" s="25">
        <f t="shared" si="52"/>
        <v>-6.8322981366459687E-2</v>
      </c>
      <c r="L107" s="104">
        <f>IF(ISNUMBER(J107), $B118 * K107, "")</f>
        <v>-6832.298136645969</v>
      </c>
      <c r="M107" s="102">
        <v>3.12</v>
      </c>
      <c r="N107" s="25">
        <f t="shared" si="53"/>
        <v>-3.105590062111804E-2</v>
      </c>
      <c r="O107" s="104">
        <f>IF(ISNUMBER(M107), $B118 * N107, "")</f>
        <v>-3105.5900621118039</v>
      </c>
      <c r="Q107" s="260"/>
      <c r="R107" s="261"/>
      <c r="S107" s="262"/>
    </row>
    <row r="108" spans="1:19">
      <c r="A108" s="161" t="s">
        <v>120</v>
      </c>
      <c r="B108" s="124">
        <v>130</v>
      </c>
      <c r="C108" s="76">
        <v>0.04</v>
      </c>
      <c r="D108" s="13">
        <v>127</v>
      </c>
      <c r="E108" s="14">
        <f>IF(ISNUMBER(D108), (D108 - $B108) / $B108, "")</f>
        <v>-2.3076923076923078E-2</v>
      </c>
      <c r="F108" s="16">
        <f>IF(ISNUMBER(D108), $B118 * E108, "")</f>
        <v>-2307.6923076923076</v>
      </c>
      <c r="G108" s="29">
        <v>125</v>
      </c>
      <c r="H108" s="14">
        <f>IF(ISNUMBER(G108), (G108 - $B108) / $B108, "")</f>
        <v>-3.8461538461538464E-2</v>
      </c>
      <c r="I108" s="100">
        <f>IF(ISNUMBER(G108), $B118 * H108, "")</f>
        <v>-3846.1538461538462</v>
      </c>
      <c r="J108" s="13">
        <v>120</v>
      </c>
      <c r="K108" s="14">
        <f>IF(ISNUMBER(J108), (J108 - $B108) / $B108, "")</f>
        <v>-7.6923076923076927E-2</v>
      </c>
      <c r="L108" s="16">
        <f>IF(ISNUMBER(J108), $B118 * K108, "")</f>
        <v>-7692.3076923076924</v>
      </c>
      <c r="M108" s="29">
        <v>122</v>
      </c>
      <c r="N108" s="14">
        <f>IF(ISNUMBER(M108), (M108 - $B108) / $B108, "")</f>
        <v>-6.1538461538461542E-2</v>
      </c>
      <c r="O108" s="16">
        <f>IF(ISNUMBER(M108), $B118 * N108, "")</f>
        <v>-6153.8461538461543</v>
      </c>
      <c r="Q108" s="263"/>
      <c r="R108" s="264"/>
      <c r="S108" s="265"/>
    </row>
    <row r="109" spans="1:19" ht="17.25" thickBot="1">
      <c r="A109" s="162" t="s">
        <v>118</v>
      </c>
      <c r="B109" s="126">
        <v>4595</v>
      </c>
      <c r="C109" s="77">
        <v>3.0269058299999999E-2</v>
      </c>
      <c r="D109" s="15">
        <v>4660</v>
      </c>
      <c r="E109" s="32">
        <f t="shared" ref="E109:E112" si="54">IF(ISNUMBER(D109), (D109 - $B109) / $B109, "")</f>
        <v>1.4145810663764961E-2</v>
      </c>
      <c r="F109" s="18">
        <f>IF(ISNUMBER(D109), $B118 * E109, "")</f>
        <v>1414.5810663764962</v>
      </c>
      <c r="G109" s="31">
        <v>4430</v>
      </c>
      <c r="H109" s="32">
        <f t="shared" ref="H109:H112" si="55">IF(ISNUMBER(G109), (G109 - $B109) / $B109, "")</f>
        <v>-3.5908596300326445E-2</v>
      </c>
      <c r="I109" s="101">
        <f>IF(ISNUMBER(G109), $B118 * H109, "")</f>
        <v>-3590.8596300326444</v>
      </c>
      <c r="J109" s="15">
        <v>4305</v>
      </c>
      <c r="K109" s="32">
        <f t="shared" ref="K109:K112" si="56">IF(ISNUMBER(J109), (J109 - $B109) / $B109, "")</f>
        <v>-6.3112078346028291E-2</v>
      </c>
      <c r="L109" s="18">
        <f>IF(ISNUMBER(J109), $B118 * K109, "")</f>
        <v>-6311.2078346028293</v>
      </c>
      <c r="M109" s="31">
        <v>4480</v>
      </c>
      <c r="N109" s="32">
        <f t="shared" ref="N109:N112" si="57">IF(ISNUMBER(M109), (M109 - $B109) / $B109, "")</f>
        <v>-2.5027203482045703E-2</v>
      </c>
      <c r="O109" s="18">
        <f>IF(ISNUMBER(M109), $B118 * N109, "")</f>
        <v>-2502.7203482045702</v>
      </c>
      <c r="Q109" s="266"/>
      <c r="R109" s="267"/>
      <c r="S109" s="268"/>
    </row>
    <row r="110" spans="1:19" ht="17.25" thickBot="1">
      <c r="A110" s="162" t="s">
        <v>124</v>
      </c>
      <c r="B110" s="126">
        <v>2260</v>
      </c>
      <c r="C110" s="77">
        <v>2.7272727300000001E-2</v>
      </c>
      <c r="D110" s="15">
        <v>2215</v>
      </c>
      <c r="E110" s="32">
        <f t="shared" si="54"/>
        <v>-1.9911504424778761E-2</v>
      </c>
      <c r="F110" s="18">
        <f>IF(ISNUMBER(D110), $B118 * E110, "")</f>
        <v>-1991.1504424778761</v>
      </c>
      <c r="G110" s="31">
        <v>2130</v>
      </c>
      <c r="H110" s="32">
        <f t="shared" si="55"/>
        <v>-5.7522123893805309E-2</v>
      </c>
      <c r="I110" s="101">
        <f>IF(ISNUMBER(G110), $B118 * H110, "")</f>
        <v>-5752.212389380531</v>
      </c>
      <c r="J110" s="15">
        <v>2015</v>
      </c>
      <c r="K110" s="32">
        <f t="shared" si="56"/>
        <v>-0.1084070796460177</v>
      </c>
      <c r="L110" s="18">
        <f>IF(ISNUMBER(J110), $B118 * K110, "")</f>
        <v>-10840.70796460177</v>
      </c>
      <c r="M110" s="31">
        <v>2045</v>
      </c>
      <c r="N110" s="32">
        <f t="shared" si="57"/>
        <v>-9.5132743362831854E-2</v>
      </c>
      <c r="O110" s="18">
        <f>IF(ISNUMBER(M110), $B118 * N110, "")</f>
        <v>-9513.2743362831861</v>
      </c>
      <c r="Q110" s="259"/>
      <c r="R110" s="259"/>
      <c r="S110" s="259"/>
    </row>
    <row r="111" spans="1:19" ht="17.25" thickBot="1">
      <c r="A111" s="162" t="s">
        <v>112</v>
      </c>
      <c r="B111" s="126">
        <v>116</v>
      </c>
      <c r="C111" s="77">
        <v>2.65486726E-2</v>
      </c>
      <c r="D111" s="15">
        <v>110</v>
      </c>
      <c r="E111" s="32">
        <f t="shared" si="54"/>
        <v>-5.1724137931034482E-2</v>
      </c>
      <c r="F111" s="18">
        <f>IF(ISNUMBER(D111), $B118 * E111, "")</f>
        <v>-5172.4137931034484</v>
      </c>
      <c r="G111" s="31">
        <v>107</v>
      </c>
      <c r="H111" s="32">
        <f t="shared" si="55"/>
        <v>-7.7586206896551727E-2</v>
      </c>
      <c r="I111" s="101">
        <f>IF(ISNUMBER(G111), $B118 * H111, "")</f>
        <v>-7758.620689655173</v>
      </c>
      <c r="J111" s="15">
        <v>98.8</v>
      </c>
      <c r="K111" s="32">
        <f t="shared" si="56"/>
        <v>-0.14827586206896554</v>
      </c>
      <c r="L111" s="18">
        <f>IF(ISNUMBER(J111), $B118 * K111, "")</f>
        <v>-14827.586206896554</v>
      </c>
      <c r="M111" s="31">
        <v>100</v>
      </c>
      <c r="N111" s="32">
        <f t="shared" si="57"/>
        <v>-0.13793103448275862</v>
      </c>
      <c r="O111" s="18">
        <f>IF(ISNUMBER(M111), $B118 * N111, "")</f>
        <v>-13793.103448275862</v>
      </c>
      <c r="Q111" s="269"/>
      <c r="R111" s="269"/>
      <c r="S111" s="269"/>
    </row>
    <row r="112" spans="1:19" ht="17.25" thickBot="1">
      <c r="A112" s="163" t="s">
        <v>219</v>
      </c>
      <c r="B112" s="128">
        <v>9.0299999999999994</v>
      </c>
      <c r="C112" s="78">
        <v>2.61363636E-2</v>
      </c>
      <c r="D112" s="20">
        <v>8.57</v>
      </c>
      <c r="E112" s="21">
        <f t="shared" si="54"/>
        <v>-5.0941306755260145E-2</v>
      </c>
      <c r="F112" s="22">
        <f>IF(ISNUMBER(D112), $B118 * E112, "")</f>
        <v>-5094.1306755260148</v>
      </c>
      <c r="G112" s="30">
        <v>8.35</v>
      </c>
      <c r="H112" s="21">
        <f t="shared" si="55"/>
        <v>-7.5304540420819466E-2</v>
      </c>
      <c r="I112" s="105">
        <f>IF(ISNUMBER(G112), $B118 * H112, "")</f>
        <v>-7530.4540420819467</v>
      </c>
      <c r="J112" s="20">
        <v>7.94</v>
      </c>
      <c r="K112" s="21">
        <f t="shared" si="56"/>
        <v>-0.12070874861572525</v>
      </c>
      <c r="L112" s="22">
        <f>IF(ISNUMBER(J112), $B118 * K112, "")</f>
        <v>-12070.874861572525</v>
      </c>
      <c r="M112" s="30">
        <v>8.0299999999999994</v>
      </c>
      <c r="N112" s="21">
        <f t="shared" si="57"/>
        <v>-0.11074197120708749</v>
      </c>
      <c r="O112" s="22">
        <f>IF(ISNUMBER(M112), $B118 * N112, "")</f>
        <v>-11074.19712070875</v>
      </c>
      <c r="Q112" s="269"/>
      <c r="R112" s="269"/>
      <c r="S112" s="269"/>
    </row>
    <row r="113" spans="1:19" ht="17.25" thickBot="1">
      <c r="A113" s="162" t="s">
        <v>197</v>
      </c>
      <c r="B113" s="129">
        <v>12.5</v>
      </c>
      <c r="C113" s="80">
        <v>1.6260162599999999E-2</v>
      </c>
      <c r="D113" s="106">
        <v>12.4</v>
      </c>
      <c r="E113" s="107">
        <f>IF(ISNUMBER(D113), (D113 - $B113) / $B113, "")</f>
        <v>-7.9999999999999724E-3</v>
      </c>
      <c r="F113" s="108">
        <f>IF(ISNUMBER(D113), $B118 * E113, "")</f>
        <v>-799.99999999999727</v>
      </c>
      <c r="G113" s="109">
        <v>12</v>
      </c>
      <c r="H113" s="107">
        <f>IF(ISNUMBER(G113), (G113 - $B113) / $B113, "")</f>
        <v>-0.04</v>
      </c>
      <c r="I113" s="110">
        <f>IF(ISNUMBER(G113), $B118 * H113, "")</f>
        <v>-4000</v>
      </c>
      <c r="J113" s="106">
        <v>11.2</v>
      </c>
      <c r="K113" s="107">
        <f>IF(ISNUMBER(J113), (J113 - $B113) / $B113, "")</f>
        <v>-0.10400000000000005</v>
      </c>
      <c r="L113" s="108">
        <f>IF(ISNUMBER(J113), $B118 * K113, "")</f>
        <v>-10400.000000000005</v>
      </c>
      <c r="M113" s="109">
        <v>11.4</v>
      </c>
      <c r="N113" s="107">
        <f>IF(ISNUMBER(M113), (M113 - $B113) / $B113, "")</f>
        <v>-8.7999999999999967E-2</v>
      </c>
      <c r="O113" s="108">
        <f>IF(ISNUMBER(M113), $B118 * N113, "")</f>
        <v>-8799.9999999999964</v>
      </c>
      <c r="Q113" s="259"/>
      <c r="R113" s="259"/>
      <c r="S113" s="259"/>
    </row>
    <row r="114" spans="1:19" ht="17.25" thickBot="1">
      <c r="A114" s="162" t="s">
        <v>80</v>
      </c>
      <c r="B114" s="126">
        <v>731</v>
      </c>
      <c r="C114" s="77">
        <v>1.10650069E-2</v>
      </c>
      <c r="D114" s="15">
        <v>710</v>
      </c>
      <c r="E114" s="32">
        <f t="shared" ref="E114:E117" si="58">IF(ISNUMBER(D114), (D114 - $B114) / $B114, "")</f>
        <v>-2.8727770177838577E-2</v>
      </c>
      <c r="F114" s="18">
        <f>IF(ISNUMBER(D114), $B118 * E114, "")</f>
        <v>-2872.7770177838579</v>
      </c>
      <c r="G114" s="31">
        <v>696</v>
      </c>
      <c r="H114" s="32">
        <f t="shared" ref="H114:H117" si="59">IF(ISNUMBER(G114), (G114 - $B114) / $B114, "")</f>
        <v>-4.7879616963064295E-2</v>
      </c>
      <c r="I114" s="101">
        <f>IF(ISNUMBER(G114), $B118 * H114, "")</f>
        <v>-4787.9616963064291</v>
      </c>
      <c r="J114" s="15">
        <v>677</v>
      </c>
      <c r="K114" s="32">
        <f t="shared" ref="K114:K117" si="60">IF(ISNUMBER(J114), (J114 - $B114) / $B114, "")</f>
        <v>-7.3871409028727769E-2</v>
      </c>
      <c r="L114" s="18">
        <f>IF(ISNUMBER(J114), $B118 * K114, "")</f>
        <v>-7387.1409028727767</v>
      </c>
      <c r="M114" s="31">
        <v>687</v>
      </c>
      <c r="N114" s="32">
        <f t="shared" ref="N114:N117" si="61">IF(ISNUMBER(M114), (M114 - $B114) / $B114, "")</f>
        <v>-6.0191518467852256E-2</v>
      </c>
      <c r="O114" s="18">
        <f>IF(ISNUMBER(M114), $B118 * N114, "")</f>
        <v>-6019.1518467852256</v>
      </c>
      <c r="Q114" s="259"/>
      <c r="R114" s="259"/>
      <c r="S114" s="259"/>
    </row>
    <row r="115" spans="1:19" ht="17.25" thickBot="1">
      <c r="A115" s="162" t="s">
        <v>78</v>
      </c>
      <c r="B115" s="126">
        <v>674800</v>
      </c>
      <c r="C115" s="77">
        <v>9.8772822999999999E-3</v>
      </c>
      <c r="D115" s="15">
        <v>658200</v>
      </c>
      <c r="E115" s="32">
        <f t="shared" si="58"/>
        <v>-2.4599881446354475E-2</v>
      </c>
      <c r="F115" s="18">
        <f>IF(ISNUMBER(D115), $B118 * E115, "")</f>
        <v>-2459.9881446354475</v>
      </c>
      <c r="G115" s="31">
        <v>649600</v>
      </c>
      <c r="H115" s="32">
        <f t="shared" si="59"/>
        <v>-3.7344398340248962E-2</v>
      </c>
      <c r="I115" s="101">
        <f>IF(ISNUMBER(G115), $B118 * H115, "")</f>
        <v>-3734.4398340248963</v>
      </c>
      <c r="J115" s="15">
        <v>624100</v>
      </c>
      <c r="K115" s="32">
        <f t="shared" si="60"/>
        <v>-7.5133372851215172E-2</v>
      </c>
      <c r="L115" s="18">
        <f>IF(ISNUMBER(J115), $B118 * K115, "")</f>
        <v>-7513.3372851215172</v>
      </c>
      <c r="M115" s="31">
        <v>628900</v>
      </c>
      <c r="N115" s="32">
        <f t="shared" si="61"/>
        <v>-6.8020154119739176E-2</v>
      </c>
      <c r="O115" s="18">
        <f>IF(ISNUMBER(M115), $B118 * N115, "")</f>
        <v>-6802.0154119739173</v>
      </c>
      <c r="Q115" s="259"/>
      <c r="R115" s="259"/>
      <c r="S115" s="259"/>
    </row>
    <row r="116" spans="1:19">
      <c r="A116" s="162" t="s">
        <v>221</v>
      </c>
      <c r="B116" s="126">
        <v>1035</v>
      </c>
      <c r="C116" s="77">
        <v>9.7560975999999994E-3</v>
      </c>
      <c r="D116" s="15">
        <v>1000</v>
      </c>
      <c r="E116" s="32">
        <f t="shared" si="58"/>
        <v>-3.3816425120772944E-2</v>
      </c>
      <c r="F116" s="18">
        <f>IF(ISNUMBER(D116), $B118 * E116, "")</f>
        <v>-3381.6425120772942</v>
      </c>
      <c r="G116" s="31">
        <v>993</v>
      </c>
      <c r="H116" s="32">
        <f t="shared" si="59"/>
        <v>-4.0579710144927533E-2</v>
      </c>
      <c r="I116" s="101">
        <f>IF(ISNUMBER(G116), $B118 * H116, "")</f>
        <v>-4057.9710144927535</v>
      </c>
      <c r="J116" s="15">
        <v>898</v>
      </c>
      <c r="K116" s="32">
        <f t="shared" si="60"/>
        <v>-0.13236714975845409</v>
      </c>
      <c r="L116" s="18">
        <f>IF(ISNUMBER(J116), $B118 * K116, "")</f>
        <v>-13236.714975845409</v>
      </c>
      <c r="M116" s="31">
        <v>931</v>
      </c>
      <c r="N116" s="32">
        <f t="shared" si="61"/>
        <v>-0.10048309178743961</v>
      </c>
      <c r="O116" s="18">
        <f>IF(ISNUMBER(M116), $B118 * N116, "")</f>
        <v>-10048.309178743961</v>
      </c>
      <c r="Q116" s="248"/>
      <c r="R116" s="249"/>
      <c r="S116" s="250"/>
    </row>
    <row r="117" spans="1:19" ht="17.25" thickBot="1">
      <c r="A117" s="130" t="s">
        <v>88</v>
      </c>
      <c r="B117" s="131">
        <v>348</v>
      </c>
      <c r="C117" s="79">
        <v>8.6956522000000008E-3</v>
      </c>
      <c r="D117" s="24">
        <v>348</v>
      </c>
      <c r="E117" s="25">
        <f t="shared" si="58"/>
        <v>0</v>
      </c>
      <c r="F117" s="104">
        <f>IF(ISNUMBER(D117), $B118 * E117, "")</f>
        <v>0</v>
      </c>
      <c r="G117" s="102">
        <v>344</v>
      </c>
      <c r="H117" s="25">
        <f t="shared" si="59"/>
        <v>-1.1494252873563218E-2</v>
      </c>
      <c r="I117" s="103">
        <f>IF(ISNUMBER(G117), $B118 * H117, "")</f>
        <v>-1149.4252873563219</v>
      </c>
      <c r="J117" s="24">
        <v>328</v>
      </c>
      <c r="K117" s="25">
        <f t="shared" si="60"/>
        <v>-5.7471264367816091E-2</v>
      </c>
      <c r="L117" s="104">
        <f>IF(ISNUMBER(J117), $B118 * K117, "")</f>
        <v>-5747.1264367816093</v>
      </c>
      <c r="M117" s="102">
        <v>333</v>
      </c>
      <c r="N117" s="25">
        <f t="shared" si="61"/>
        <v>-4.3103448275862072E-2</v>
      </c>
      <c r="O117" s="104">
        <f>IF(ISNUMBER(M117), $B118 * N117, "")</f>
        <v>-4310.3448275862074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-1.0303396136181881E-2</v>
      </c>
      <c r="F118" s="28">
        <f>SUM(F98:F117)</f>
        <v>-20606.79227236376</v>
      </c>
      <c r="G118" s="26" t="s">
        <v>296</v>
      </c>
      <c r="H118" s="27">
        <f>IF(COUNT(H98:H117), SUM(H98:H117) / COUNT(H98:H117), 0)</f>
        <v>-3.7119478821922305E-2</v>
      </c>
      <c r="I118" s="28">
        <f>SUM(I98:I117)</f>
        <v>-74238.957643844624</v>
      </c>
      <c r="J118" s="26" t="s">
        <v>296</v>
      </c>
      <c r="K118" s="27">
        <f>IF(COUNT(K98:K117), SUM(K98:K117) / COUNT(K98:K117), 0)</f>
        <v>-7.1887363900267204E-2</v>
      </c>
      <c r="L118" s="28">
        <f>SUM(L98:L117)</f>
        <v>-143774.7278005344</v>
      </c>
      <c r="M118" s="26" t="s">
        <v>296</v>
      </c>
      <c r="N118" s="27">
        <f>IF(COUNT(N98:N117), SUM(N98:N117) / COUNT(N98:N117), 0)</f>
        <v>-5.842186236055754E-2</v>
      </c>
      <c r="O118" s="28">
        <f>SUM(O98:O117)</f>
        <v>-116843.72472111508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36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2021-06-20(일) 오전 00:00</v>
      </c>
      <c r="C123" s="311"/>
      <c r="D123" s="283" t="str">
        <f>TEXT($G$1, "[$-ko-KR]yyyy-mm-dd(ddd) ") &amp; "오후 14:00"</f>
        <v>2021-06-20(일) 오후 14:00</v>
      </c>
      <c r="E123" s="284"/>
      <c r="F123" s="285"/>
      <c r="G123" s="283" t="str">
        <f>TEXT($G$1, "[$-ko-KR]yyyy-mm-dd(ddd) ") &amp; "오후 19:00"</f>
        <v>2021-06-20(일) 오후 19:00</v>
      </c>
      <c r="H123" s="284"/>
      <c r="I123" s="285"/>
      <c r="J123" s="283" t="str">
        <f>TEXT($G$1, "[$-ko-KR]yyyy-mm-dd(ddd) ") &amp; "오후 21:00"</f>
        <v>2021-06-20(일) 오후 21:00</v>
      </c>
      <c r="K123" s="284"/>
      <c r="L123" s="285"/>
      <c r="M123" s="283" t="str">
        <f>TEXT($G$1+1, "[$-ko-KR]yyyy-mm-dd(ddd) ") &amp; "오전 00:00"</f>
        <v>2021-06-21(월)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37" t="s">
        <v>58</v>
      </c>
      <c r="H124" s="238" t="s">
        <v>293</v>
      </c>
      <c r="I124" s="239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273</v>
      </c>
      <c r="B125" s="124">
        <v>68.3</v>
      </c>
      <c r="C125" s="76">
        <v>-1.1577423999999999E-2</v>
      </c>
      <c r="D125" s="13">
        <v>66.8</v>
      </c>
      <c r="E125" s="14">
        <f>IF(ISNUMBER(D125), (D125 - $B125) / $B125, "")</f>
        <v>-2.1961932650073207E-2</v>
      </c>
      <c r="F125" s="16">
        <f>IF(ISNUMBER(D125), $B145 * E125, "")</f>
        <v>-2196.1932650073209</v>
      </c>
      <c r="G125" s="29">
        <v>65.900000000000006</v>
      </c>
      <c r="H125" s="14">
        <f>IF(ISNUMBER(G125), (G125 - $B125) / $B125, "")</f>
        <v>-3.5139092240117006E-2</v>
      </c>
      <c r="I125" s="100">
        <f>IF(ISNUMBER(G125), $B145 * H125, "")</f>
        <v>-3513.9092240117006</v>
      </c>
      <c r="J125" s="13">
        <v>62</v>
      </c>
      <c r="K125" s="14">
        <f>IF(ISNUMBER(J125), (J125 - $B125) / $B125, "")</f>
        <v>-9.2240117130307428E-2</v>
      </c>
      <c r="L125" s="16">
        <f>IF(ISNUMBER(J125), $B145 * K125, "")</f>
        <v>-9224.0117130307426</v>
      </c>
      <c r="M125" s="29">
        <v>62.9</v>
      </c>
      <c r="N125" s="14">
        <f>IF(ISNUMBER(M125), (M125 - $B125) / $B125, "")</f>
        <v>-7.9062957540263532E-2</v>
      </c>
      <c r="O125" s="16">
        <f>IF(ISNUMBER(M125), $B145 * N125, "")</f>
        <v>-7906.2957540263533</v>
      </c>
      <c r="Q125" s="269"/>
      <c r="R125" s="269"/>
      <c r="S125" s="269"/>
    </row>
    <row r="126" spans="1:19" ht="17.25" thickBot="1">
      <c r="A126" s="162" t="s">
        <v>167</v>
      </c>
      <c r="B126" s="126">
        <v>73.599999999999994</v>
      </c>
      <c r="C126" s="77">
        <v>-1.9973368799999999E-2</v>
      </c>
      <c r="D126" s="15">
        <v>70.599999999999994</v>
      </c>
      <c r="E126" s="32">
        <f t="shared" ref="E126:E129" si="62">IF(ISNUMBER(D126), (D126 - $B126) / $B126, "")</f>
        <v>-4.0760869565217392E-2</v>
      </c>
      <c r="F126" s="18">
        <f>IF(ISNUMBER(D126), $B145 * E126, "")</f>
        <v>-4076.086956521739</v>
      </c>
      <c r="G126" s="31">
        <v>69.2</v>
      </c>
      <c r="H126" s="32">
        <f t="shared" ref="H126:H129" si="63">IF(ISNUMBER(G126), (G126 - $B126) / $B126, "")</f>
        <v>-5.9782608695652065E-2</v>
      </c>
      <c r="I126" s="101">
        <f>IF(ISNUMBER(G126), $B145 * H126, "")</f>
        <v>-5978.2608695652061</v>
      </c>
      <c r="J126" s="15">
        <v>64.099999999999994</v>
      </c>
      <c r="K126" s="32">
        <f t="shared" ref="K126:K129" si="64">IF(ISNUMBER(J126), (J126 - $B126) / $B126, "")</f>
        <v>-0.12907608695652176</v>
      </c>
      <c r="L126" s="18">
        <f>IF(ISNUMBER(J126), $B145 * K126, "")</f>
        <v>-12907.608695652176</v>
      </c>
      <c r="M126" s="31">
        <v>64.599999999999994</v>
      </c>
      <c r="N126" s="32">
        <f t="shared" ref="N126:N129" si="65">IF(ISNUMBER(M126), (M126 - $B126) / $B126, "")</f>
        <v>-0.12228260869565219</v>
      </c>
      <c r="O126" s="18">
        <f>IF(ISNUMBER(M126), $B145 * N126, "")</f>
        <v>-12228.26086956522</v>
      </c>
      <c r="Q126" s="269"/>
      <c r="R126" s="269"/>
      <c r="S126" s="269"/>
    </row>
    <row r="127" spans="1:19" ht="17.25" thickBot="1">
      <c r="A127" s="162" t="s">
        <v>277</v>
      </c>
      <c r="B127" s="126">
        <v>53.7</v>
      </c>
      <c r="C127" s="77">
        <v>-2.3636363600000002E-2</v>
      </c>
      <c r="D127" s="15">
        <v>51.3</v>
      </c>
      <c r="E127" s="32">
        <f t="shared" si="62"/>
        <v>-4.4692737430167703E-2</v>
      </c>
      <c r="F127" s="18">
        <f>IF(ISNUMBER(D127), $B145 * E127, "")</f>
        <v>-4469.2737430167699</v>
      </c>
      <c r="G127" s="31">
        <v>50.3</v>
      </c>
      <c r="H127" s="32">
        <f t="shared" si="63"/>
        <v>-6.3314711359404197E-2</v>
      </c>
      <c r="I127" s="101">
        <f>IF(ISNUMBER(G127), $B145 * H127, "")</f>
        <v>-6331.47113594042</v>
      </c>
      <c r="J127" s="15">
        <v>48.8</v>
      </c>
      <c r="K127" s="32">
        <f t="shared" si="64"/>
        <v>-9.1247672253258943E-2</v>
      </c>
      <c r="L127" s="18">
        <f>IF(ISNUMBER(J127), $B145 * K127, "")</f>
        <v>-9124.7672253258952</v>
      </c>
      <c r="M127" s="31">
        <v>49</v>
      </c>
      <c r="N127" s="32">
        <f t="shared" si="65"/>
        <v>-8.7523277467411592E-2</v>
      </c>
      <c r="O127" s="18">
        <f>IF(ISNUMBER(M127), $B145 * N127, "")</f>
        <v>-8752.327746741159</v>
      </c>
      <c r="Q127" s="259"/>
      <c r="R127" s="259"/>
      <c r="S127" s="259"/>
    </row>
    <row r="128" spans="1:19" ht="17.25" thickBot="1">
      <c r="A128" s="162" t="s">
        <v>225</v>
      </c>
      <c r="B128" s="126">
        <v>7.2</v>
      </c>
      <c r="C128" s="77">
        <v>-2.5710419500000001E-2</v>
      </c>
      <c r="D128" s="15">
        <v>7.27</v>
      </c>
      <c r="E128" s="32">
        <f t="shared" si="62"/>
        <v>9.7222222222221374E-3</v>
      </c>
      <c r="F128" s="18">
        <f>IF(ISNUMBER(D128), $B145 * E128, "")</f>
        <v>972.22222222221376</v>
      </c>
      <c r="G128" s="31">
        <v>7.1</v>
      </c>
      <c r="H128" s="32">
        <f t="shared" si="63"/>
        <v>-1.3888888888888963E-2</v>
      </c>
      <c r="I128" s="101">
        <f>IF(ISNUMBER(G128), $B145 * H128, "")</f>
        <v>-1388.8888888888962</v>
      </c>
      <c r="J128" s="15">
        <v>6.65</v>
      </c>
      <c r="K128" s="32">
        <f t="shared" si="64"/>
        <v>-7.6388888888888867E-2</v>
      </c>
      <c r="L128" s="18">
        <f>IF(ISNUMBER(J128), $B145 * K128, "")</f>
        <v>-7638.8888888888869</v>
      </c>
      <c r="M128" s="31">
        <v>6.55</v>
      </c>
      <c r="N128" s="32">
        <f t="shared" si="65"/>
        <v>-9.0277777777777832E-2</v>
      </c>
      <c r="O128" s="18">
        <f>IF(ISNUMBER(M128), $B145 * N128, "")</f>
        <v>-9027.7777777777828</v>
      </c>
      <c r="Q128" s="259"/>
      <c r="R128" s="259"/>
      <c r="S128" s="259"/>
    </row>
    <row r="129" spans="1:19" ht="17.25" thickBot="1">
      <c r="A129" s="163" t="s">
        <v>100</v>
      </c>
      <c r="B129" s="128">
        <v>3.57</v>
      </c>
      <c r="C129" s="78">
        <v>-2.7247956399999999E-2</v>
      </c>
      <c r="D129" s="20">
        <v>3.48</v>
      </c>
      <c r="E129" s="21">
        <f t="shared" si="62"/>
        <v>-2.5210084033613408E-2</v>
      </c>
      <c r="F129" s="22">
        <f>IF(ISNUMBER(D129), $B145 * E129, "")</f>
        <v>-2521.0084033613407</v>
      </c>
      <c r="G129" s="30">
        <v>3.41</v>
      </c>
      <c r="H129" s="21">
        <f t="shared" si="63"/>
        <v>-4.4817927170868264E-2</v>
      </c>
      <c r="I129" s="105">
        <f>IF(ISNUMBER(G129), $B145 * H129, "")</f>
        <v>-4481.7927170868261</v>
      </c>
      <c r="J129" s="20">
        <v>3.23</v>
      </c>
      <c r="K129" s="21">
        <f t="shared" si="64"/>
        <v>-9.5238095238095205E-2</v>
      </c>
      <c r="L129" s="22">
        <f>IF(ISNUMBER(J129), $B145 * K129, "")</f>
        <v>-9523.8095238095211</v>
      </c>
      <c r="M129" s="30">
        <v>3.3</v>
      </c>
      <c r="N129" s="21">
        <f t="shared" si="65"/>
        <v>-7.5630252100840345E-2</v>
      </c>
      <c r="O129" s="22">
        <f>IF(ISNUMBER(M129), $B145 * N129, "")</f>
        <v>-7563.0252100840344</v>
      </c>
      <c r="Q129" s="259"/>
      <c r="R129" s="259"/>
      <c r="S129" s="259"/>
    </row>
    <row r="130" spans="1:19" ht="17.25" thickBot="1">
      <c r="A130" s="162" t="s">
        <v>195</v>
      </c>
      <c r="B130" s="129">
        <v>8.01</v>
      </c>
      <c r="C130" s="80">
        <v>-2.79126214E-2</v>
      </c>
      <c r="D130" s="106">
        <v>7.99</v>
      </c>
      <c r="E130" s="107">
        <f>IF(ISNUMBER(D130), (D130 - $B130) / $B130, "")</f>
        <v>-2.4968789013732301E-3</v>
      </c>
      <c r="F130" s="108">
        <f>IF(ISNUMBER(D130), $B145 * E130, "")</f>
        <v>-249.687890137323</v>
      </c>
      <c r="G130" s="109">
        <v>7.64</v>
      </c>
      <c r="H130" s="107">
        <f>IF(ISNUMBER(G130), (G130 - $B130) / $B130, "")</f>
        <v>-4.6192259675405759E-2</v>
      </c>
      <c r="I130" s="110">
        <f>IF(ISNUMBER(G130), $B145 * H130, "")</f>
        <v>-4619.2259675405758</v>
      </c>
      <c r="J130" s="106">
        <v>7.13</v>
      </c>
      <c r="K130" s="107">
        <f>IF(ISNUMBER(J130), (J130 - $B130) / $B130, "")</f>
        <v>-0.10986267166042446</v>
      </c>
      <c r="L130" s="108">
        <f>IF(ISNUMBER(J130), $B145 * K130, "")</f>
        <v>-10986.267166042446</v>
      </c>
      <c r="M130" s="109">
        <v>7.29</v>
      </c>
      <c r="N130" s="107">
        <f>IF(ISNUMBER(M130), (M130 - $B130) / $B130, "")</f>
        <v>-8.9887640449438172E-2</v>
      </c>
      <c r="O130" s="108">
        <f>IF(ISNUMBER(M130), $B145 * N130, "")</f>
        <v>-8988.7640449438168</v>
      </c>
      <c r="Q130" s="259"/>
      <c r="R130" s="259"/>
      <c r="S130" s="259"/>
    </row>
    <row r="131" spans="1:19" ht="17.25" thickBot="1">
      <c r="A131" s="162" t="s">
        <v>134</v>
      </c>
      <c r="B131" s="126">
        <v>67.2</v>
      </c>
      <c r="C131" s="77">
        <v>-2.89017341E-2</v>
      </c>
      <c r="D131" s="15">
        <v>65.5</v>
      </c>
      <c r="E131" s="32">
        <f t="shared" ref="E131:E134" si="66">IF(ISNUMBER(D131), (D131 - $B131) / $B131, "")</f>
        <v>-2.529761904761909E-2</v>
      </c>
      <c r="F131" s="18">
        <f>IF(ISNUMBER(D131), $B145 * E131, "")</f>
        <v>-2529.7619047619091</v>
      </c>
      <c r="G131" s="31">
        <v>65</v>
      </c>
      <c r="H131" s="32">
        <f t="shared" ref="H131:H134" si="67">IF(ISNUMBER(G131), (G131 - $B131) / $B131, "")</f>
        <v>-3.2738095238095281E-2</v>
      </c>
      <c r="I131" s="101">
        <f>IF(ISNUMBER(G131), $B145 * H131, "")</f>
        <v>-3273.8095238095279</v>
      </c>
      <c r="J131" s="15">
        <v>60.7</v>
      </c>
      <c r="K131" s="32">
        <f t="shared" ref="K131:K134" si="68">IF(ISNUMBER(J131), (J131 - $B131) / $B131, "")</f>
        <v>-9.6726190476190466E-2</v>
      </c>
      <c r="L131" s="18">
        <f>IF(ISNUMBER(J131), $B145 * K131, "")</f>
        <v>-9672.6190476190459</v>
      </c>
      <c r="M131" s="31">
        <v>61.7</v>
      </c>
      <c r="N131" s="32">
        <f t="shared" ref="N131:N134" si="69">IF(ISNUMBER(M131), (M131 - $B131) / $B131, "")</f>
        <v>-8.1845238095238096E-2</v>
      </c>
      <c r="O131" s="18">
        <f>IF(ISNUMBER(M131), $B145 * N131, "")</f>
        <v>-8184.5238095238092</v>
      </c>
      <c r="Q131" s="259"/>
      <c r="R131" s="259"/>
      <c r="S131" s="259"/>
    </row>
    <row r="132" spans="1:19" ht="17.25" thickBot="1">
      <c r="A132" s="162" t="s">
        <v>212</v>
      </c>
      <c r="B132" s="126">
        <v>8.35</v>
      </c>
      <c r="C132" s="77">
        <v>-3.1322505799999997E-2</v>
      </c>
      <c r="D132" s="15">
        <v>8.65</v>
      </c>
      <c r="E132" s="32">
        <f t="shared" si="66"/>
        <v>3.5928143712574939E-2</v>
      </c>
      <c r="F132" s="18">
        <f>IF(ISNUMBER(D132), $B145 * E132, "")</f>
        <v>3592.8143712574938</v>
      </c>
      <c r="G132" s="31">
        <v>8.26</v>
      </c>
      <c r="H132" s="32">
        <f t="shared" si="67"/>
        <v>-1.0778443113772438E-2</v>
      </c>
      <c r="I132" s="101">
        <f>IF(ISNUMBER(G132), $B145 * H132, "")</f>
        <v>-1077.8443113772439</v>
      </c>
      <c r="J132" s="15">
        <v>7.69</v>
      </c>
      <c r="K132" s="32">
        <f t="shared" si="68"/>
        <v>-7.904191616766458E-2</v>
      </c>
      <c r="L132" s="18">
        <f>IF(ISNUMBER(J132), $B145 * K132, "")</f>
        <v>-7904.1916167664576</v>
      </c>
      <c r="M132" s="31">
        <v>7.8</v>
      </c>
      <c r="N132" s="32">
        <f t="shared" si="69"/>
        <v>-6.586826347305387E-2</v>
      </c>
      <c r="O132" s="18">
        <f>IF(ISNUMBER(M132), $B145 * N132, "")</f>
        <v>-6586.8263473053867</v>
      </c>
      <c r="Q132" s="259"/>
      <c r="R132" s="259"/>
      <c r="S132" s="259"/>
    </row>
    <row r="133" spans="1:19" ht="17.25" thickBot="1">
      <c r="A133" s="162" t="s">
        <v>229</v>
      </c>
      <c r="B133" s="126">
        <v>84.5</v>
      </c>
      <c r="C133" s="77">
        <v>-3.3180778000000001E-2</v>
      </c>
      <c r="D133" s="15">
        <v>92.3</v>
      </c>
      <c r="E133" s="32">
        <f t="shared" si="66"/>
        <v>9.2307692307692271E-2</v>
      </c>
      <c r="F133" s="18">
        <f>IF(ISNUMBER(D133), $B145 * E133, "")</f>
        <v>9230.7692307692269</v>
      </c>
      <c r="G133" s="31">
        <v>85.6</v>
      </c>
      <c r="H133" s="32">
        <f t="shared" si="67"/>
        <v>1.3017751479289873E-2</v>
      </c>
      <c r="I133" s="101">
        <f>IF(ISNUMBER(G133), $B145 * H133, "")</f>
        <v>1301.7751479289873</v>
      </c>
      <c r="J133" s="15">
        <v>81.400000000000006</v>
      </c>
      <c r="K133" s="32">
        <f t="shared" si="68"/>
        <v>-3.6686390532544313E-2</v>
      </c>
      <c r="L133" s="18">
        <f>IF(ISNUMBER(J133), $B145 * K133, "")</f>
        <v>-3668.6390532544315</v>
      </c>
      <c r="M133" s="31">
        <v>82.3</v>
      </c>
      <c r="N133" s="32">
        <f t="shared" si="69"/>
        <v>-2.6035502958579915E-2</v>
      </c>
      <c r="O133" s="18">
        <f>IF(ISNUMBER(M133), $B145 * N133, "")</f>
        <v>-2603.5502958579914</v>
      </c>
      <c r="Q133" s="33"/>
      <c r="R133" s="33"/>
    </row>
    <row r="134" spans="1:19" ht="17.25" thickBot="1">
      <c r="A134" s="130" t="s">
        <v>72</v>
      </c>
      <c r="B134" s="131">
        <v>16.8</v>
      </c>
      <c r="C134" s="79">
        <v>-3.4482758600000003E-2</v>
      </c>
      <c r="D134" s="24">
        <v>16.600000000000001</v>
      </c>
      <c r="E134" s="25">
        <f t="shared" si="66"/>
        <v>-1.1904761904761862E-2</v>
      </c>
      <c r="F134" s="104">
        <f>IF(ISNUMBER(D134), $B145 * E134, "")</f>
        <v>-1190.4761904761863</v>
      </c>
      <c r="G134" s="102">
        <v>16.2</v>
      </c>
      <c r="H134" s="25">
        <f t="shared" si="67"/>
        <v>-3.5714285714285796E-2</v>
      </c>
      <c r="I134" s="103">
        <f>IF(ISNUMBER(G134), $B145 * H134, "")</f>
        <v>-3571.4285714285797</v>
      </c>
      <c r="J134" s="24">
        <v>14.9</v>
      </c>
      <c r="K134" s="25">
        <f t="shared" si="68"/>
        <v>-0.11309523809523811</v>
      </c>
      <c r="L134" s="104">
        <f>IF(ISNUMBER(J134), $B145 * K134, "")</f>
        <v>-11309.523809523811</v>
      </c>
      <c r="M134" s="102">
        <v>15.4</v>
      </c>
      <c r="N134" s="25">
        <f t="shared" si="69"/>
        <v>-8.3333333333333356E-2</v>
      </c>
      <c r="O134" s="104">
        <f>IF(ISNUMBER(M134), $B145 * N134, "")</f>
        <v>-8333.3333333333358</v>
      </c>
      <c r="Q134" s="260"/>
      <c r="R134" s="261"/>
      <c r="S134" s="262"/>
    </row>
    <row r="135" spans="1:19">
      <c r="A135" s="161" t="s">
        <v>208</v>
      </c>
      <c r="B135" s="124">
        <v>75.3</v>
      </c>
      <c r="C135" s="76">
        <v>-3.46153846E-2</v>
      </c>
      <c r="D135" s="13">
        <v>89</v>
      </c>
      <c r="E135" s="14">
        <f>IF(ISNUMBER(D135), (D135 - $B135) / $B135, "")</f>
        <v>0.18193891102257639</v>
      </c>
      <c r="F135" s="16">
        <f>IF(ISNUMBER(D135), $B145 * E135, "")</f>
        <v>18193.891102257639</v>
      </c>
      <c r="G135" s="29">
        <v>80.8</v>
      </c>
      <c r="H135" s="14">
        <f>IF(ISNUMBER(G135), (G135 - $B135) / $B135, "")</f>
        <v>7.3041168658698544E-2</v>
      </c>
      <c r="I135" s="100">
        <f>IF(ISNUMBER(G135), $B145 * H135, "")</f>
        <v>7304.1168658698543</v>
      </c>
      <c r="J135" s="13">
        <v>75.5</v>
      </c>
      <c r="K135" s="14">
        <f>IF(ISNUMBER(J135), (J135 - $B135) / $B135, "")</f>
        <v>2.6560424966799849E-3</v>
      </c>
      <c r="L135" s="16">
        <f>IF(ISNUMBER(J135), $B145 * K135, "")</f>
        <v>265.60424966799849</v>
      </c>
      <c r="M135" s="29">
        <v>74.900000000000006</v>
      </c>
      <c r="N135" s="14">
        <f>IF(ISNUMBER(M135), (M135 - $B135) / $B135, "")</f>
        <v>-5.3120849933597806E-3</v>
      </c>
      <c r="O135" s="16">
        <f>IF(ISNUMBER(M135), $B145 * N135, "")</f>
        <v>-531.2084993359781</v>
      </c>
      <c r="Q135" s="263"/>
      <c r="R135" s="264"/>
      <c r="S135" s="265"/>
    </row>
    <row r="136" spans="1:19" ht="17.25" thickBot="1">
      <c r="A136" s="162" t="s">
        <v>154</v>
      </c>
      <c r="B136" s="126">
        <v>7.86</v>
      </c>
      <c r="C136" s="77">
        <v>-3.5582822100000001E-2</v>
      </c>
      <c r="D136" s="15">
        <v>8.01</v>
      </c>
      <c r="E136" s="32">
        <f t="shared" ref="E136:E139" si="70">IF(ISNUMBER(D136), (D136 - $B136) / $B136, "")</f>
        <v>1.9083969465648786E-2</v>
      </c>
      <c r="F136" s="18">
        <f>IF(ISNUMBER(D136), $B145 * E136, "")</f>
        <v>1908.3969465648786</v>
      </c>
      <c r="G136" s="31">
        <v>7.83</v>
      </c>
      <c r="H136" s="32">
        <f t="shared" ref="H136:H139" si="71">IF(ISNUMBER(G136), (G136 - $B136) / $B136, "")</f>
        <v>-3.8167938931298025E-3</v>
      </c>
      <c r="I136" s="101">
        <f>IF(ISNUMBER(G136), $B145 * H136, "")</f>
        <v>-381.67938931298028</v>
      </c>
      <c r="J136" s="15">
        <v>7.14</v>
      </c>
      <c r="K136" s="32">
        <f t="shared" ref="K136:K139" si="72">IF(ISNUMBER(J136), (J136 - $B136) / $B136, "")</f>
        <v>-9.1603053435114587E-2</v>
      </c>
      <c r="L136" s="18">
        <f>IF(ISNUMBER(J136), $B145 * K136, "")</f>
        <v>-9160.305343511458</v>
      </c>
      <c r="M136" s="31">
        <v>7.23</v>
      </c>
      <c r="N136" s="32">
        <f t="shared" ref="N136:N139" si="73">IF(ISNUMBER(M136), (M136 - $B136) / $B136, "")</f>
        <v>-8.0152671755725172E-2</v>
      </c>
      <c r="O136" s="18">
        <f>IF(ISNUMBER(M136), $B145 * N136, "")</f>
        <v>-8015.2671755725169</v>
      </c>
      <c r="Q136" s="266"/>
      <c r="R136" s="267"/>
      <c r="S136" s="268"/>
    </row>
    <row r="137" spans="1:19" ht="17.25" thickBot="1">
      <c r="A137" s="162" t="s">
        <v>236</v>
      </c>
      <c r="B137" s="126">
        <v>74</v>
      </c>
      <c r="C137" s="77">
        <v>-3.7711313400000002E-2</v>
      </c>
      <c r="D137" s="15">
        <v>93.4</v>
      </c>
      <c r="E137" s="32">
        <f t="shared" si="70"/>
        <v>0.26216216216216226</v>
      </c>
      <c r="F137" s="18">
        <f>IF(ISNUMBER(D137), $B145 * E137, "")</f>
        <v>26216.216216216228</v>
      </c>
      <c r="G137" s="31">
        <v>87.4</v>
      </c>
      <c r="H137" s="32">
        <f t="shared" si="71"/>
        <v>0.18108108108108115</v>
      </c>
      <c r="I137" s="101">
        <f>IF(ISNUMBER(G137), $B145 * H137, "")</f>
        <v>18108.108108108114</v>
      </c>
      <c r="J137" s="15">
        <v>86.8</v>
      </c>
      <c r="K137" s="32">
        <f t="shared" si="72"/>
        <v>0.17297297297297293</v>
      </c>
      <c r="L137" s="18">
        <f>IF(ISNUMBER(J137), $B145 * K137, "")</f>
        <v>17297.297297297293</v>
      </c>
      <c r="M137" s="31">
        <v>83.3</v>
      </c>
      <c r="N137" s="32">
        <f t="shared" si="73"/>
        <v>0.12567567567567564</v>
      </c>
      <c r="O137" s="18">
        <f>IF(ISNUMBER(M137), $B145 * N137, "")</f>
        <v>12567.567567567565</v>
      </c>
      <c r="Q137" s="259"/>
      <c r="R137" s="259"/>
      <c r="S137" s="259"/>
    </row>
    <row r="138" spans="1:19" ht="17.25" thickBot="1">
      <c r="A138" s="162" t="s">
        <v>227</v>
      </c>
      <c r="B138" s="126">
        <v>78.7</v>
      </c>
      <c r="C138" s="77">
        <v>-4.0243902400000003E-2</v>
      </c>
      <c r="D138" s="15">
        <v>81.599999999999994</v>
      </c>
      <c r="E138" s="32">
        <f t="shared" si="70"/>
        <v>3.6848792884370922E-2</v>
      </c>
      <c r="F138" s="18">
        <f>IF(ISNUMBER(D138), $B145 * E138, "")</f>
        <v>3684.8792884370923</v>
      </c>
      <c r="G138" s="31">
        <v>79.900000000000006</v>
      </c>
      <c r="H138" s="32">
        <f t="shared" si="71"/>
        <v>1.5247776365946668E-2</v>
      </c>
      <c r="I138" s="101">
        <f>IF(ISNUMBER(G138), $B145 * H138, "")</f>
        <v>1524.7776365946668</v>
      </c>
      <c r="J138" s="15">
        <v>71.099999999999994</v>
      </c>
      <c r="K138" s="32">
        <f t="shared" si="72"/>
        <v>-9.6569250317662114E-2</v>
      </c>
      <c r="L138" s="18">
        <f>IF(ISNUMBER(J138), $B145 * K138, "")</f>
        <v>-9656.9250317662118</v>
      </c>
      <c r="M138" s="31">
        <v>71.400000000000006</v>
      </c>
      <c r="N138" s="32">
        <f t="shared" si="73"/>
        <v>-9.2757306226175312E-2</v>
      </c>
      <c r="O138" s="18">
        <f>IF(ISNUMBER(M138), $B145 * N138, "")</f>
        <v>-9275.7306226175315</v>
      </c>
      <c r="Q138" s="269"/>
      <c r="R138" s="269"/>
      <c r="S138" s="269"/>
    </row>
    <row r="139" spans="1:19" ht="17.25" thickBot="1">
      <c r="A139" s="163" t="s">
        <v>152</v>
      </c>
      <c r="B139" s="128">
        <v>16.2</v>
      </c>
      <c r="C139" s="78">
        <v>-4.1420118300000003E-2</v>
      </c>
      <c r="D139" s="20">
        <v>15.9</v>
      </c>
      <c r="E139" s="21">
        <f t="shared" si="70"/>
        <v>-1.8518518518518455E-2</v>
      </c>
      <c r="F139" s="22">
        <f>IF(ISNUMBER(D139), $B145 * E139, "")</f>
        <v>-1851.8518518518456</v>
      </c>
      <c r="G139" s="30">
        <v>15.3</v>
      </c>
      <c r="H139" s="21">
        <f t="shared" si="71"/>
        <v>-5.5555555555555469E-2</v>
      </c>
      <c r="I139" s="105">
        <f>IF(ISNUMBER(G139), $B145 * H139, "")</f>
        <v>-5555.5555555555466</v>
      </c>
      <c r="J139" s="20">
        <v>14.6</v>
      </c>
      <c r="K139" s="21">
        <f t="shared" si="72"/>
        <v>-9.8765432098765413E-2</v>
      </c>
      <c r="L139" s="22">
        <f>IF(ISNUMBER(J139), $B145 * K139, "")</f>
        <v>-9876.5432098765414</v>
      </c>
      <c r="M139" s="30">
        <v>14.8</v>
      </c>
      <c r="N139" s="21">
        <f t="shared" si="73"/>
        <v>-8.6419753086419665E-2</v>
      </c>
      <c r="O139" s="22">
        <f>IF(ISNUMBER(M139), $B145 * N139, "")</f>
        <v>-8641.975308641966</v>
      </c>
      <c r="Q139" s="269"/>
      <c r="R139" s="269"/>
      <c r="S139" s="269"/>
    </row>
    <row r="140" spans="1:19" ht="17.25" thickBot="1">
      <c r="A140" s="162" t="s">
        <v>217</v>
      </c>
      <c r="B140" s="129">
        <v>9.51</v>
      </c>
      <c r="C140" s="80">
        <v>-4.8048048000000003E-2</v>
      </c>
      <c r="D140" s="106">
        <v>9.31</v>
      </c>
      <c r="E140" s="107">
        <f>IF(ISNUMBER(D140), (D140 - $B140) / $B140, "")</f>
        <v>-2.1030494216614015E-2</v>
      </c>
      <c r="F140" s="108">
        <f>IF(ISNUMBER(D140), $B145 * E140, "")</f>
        <v>-2103.0494216614015</v>
      </c>
      <c r="G140" s="109">
        <v>9.17</v>
      </c>
      <c r="H140" s="107">
        <f>IF(ISNUMBER(G140), (G140 - $B140) / $B140, "")</f>
        <v>-3.575184016824394E-2</v>
      </c>
      <c r="I140" s="110">
        <f>IF(ISNUMBER(G140), $B145 * H140, "")</f>
        <v>-3575.1840168243939</v>
      </c>
      <c r="J140" s="106">
        <v>8.65</v>
      </c>
      <c r="K140" s="107">
        <f>IF(ISNUMBER(J140), (J140 - $B140) / $B140, "")</f>
        <v>-9.0431125131440526E-2</v>
      </c>
      <c r="L140" s="108">
        <f>IF(ISNUMBER(J140), $B145 * K140, "")</f>
        <v>-9043.1125131440531</v>
      </c>
      <c r="M140" s="109">
        <v>8.67</v>
      </c>
      <c r="N140" s="107">
        <f>IF(ISNUMBER(M140), (M140 - $B140) / $B140, "")</f>
        <v>-8.8328075709779172E-2</v>
      </c>
      <c r="O140" s="108">
        <f>IF(ISNUMBER(M140), $B145 * N140, "")</f>
        <v>-8832.8075709779168</v>
      </c>
      <c r="Q140" s="259"/>
      <c r="R140" s="259"/>
      <c r="S140" s="259"/>
    </row>
    <row r="141" spans="1:19" ht="17.25" thickBot="1">
      <c r="A141" s="162" t="s">
        <v>255</v>
      </c>
      <c r="B141" s="126">
        <v>47.3</v>
      </c>
      <c r="C141" s="77">
        <v>-5.0200803199999998E-2</v>
      </c>
      <c r="D141" s="15">
        <v>46.3</v>
      </c>
      <c r="E141" s="32">
        <f t="shared" ref="E141:E144" si="74">IF(ISNUMBER(D141), (D141 - $B141) / $B141, "")</f>
        <v>-2.1141649048625793E-2</v>
      </c>
      <c r="F141" s="18">
        <f>IF(ISNUMBER(D141), $B145 * E141, "")</f>
        <v>-2114.1649048625791</v>
      </c>
      <c r="G141" s="31">
        <v>46</v>
      </c>
      <c r="H141" s="32">
        <f t="shared" ref="H141:H144" si="75">IF(ISNUMBER(G141), (G141 - $B141) / $B141, "")</f>
        <v>-2.7484143763213471E-2</v>
      </c>
      <c r="I141" s="101">
        <f>IF(ISNUMBER(G141), $B145 * H141, "")</f>
        <v>-2748.4143763213469</v>
      </c>
      <c r="J141" s="15">
        <v>41</v>
      </c>
      <c r="K141" s="32">
        <f t="shared" ref="K141:K144" si="76">IF(ISNUMBER(J141), (J141 - $B141) / $B141, "")</f>
        <v>-0.13319238900634245</v>
      </c>
      <c r="L141" s="18">
        <f>IF(ISNUMBER(J141), $B145 * K141, "")</f>
        <v>-13319.238900634246</v>
      </c>
      <c r="M141" s="31">
        <v>41.8</v>
      </c>
      <c r="N141" s="32">
        <f t="shared" ref="N141:N144" si="77">IF(ISNUMBER(M141), (M141 - $B141) / $B141, "")</f>
        <v>-0.11627906976744187</v>
      </c>
      <c r="O141" s="18">
        <f>IF(ISNUMBER(M141), $B145 * N141, "")</f>
        <v>-11627.906976744187</v>
      </c>
      <c r="Q141" s="259"/>
      <c r="R141" s="259"/>
      <c r="S141" s="259"/>
    </row>
    <row r="142" spans="1:19" ht="17.25" thickBot="1">
      <c r="A142" s="162" t="s">
        <v>210</v>
      </c>
      <c r="B142" s="126">
        <v>46.2</v>
      </c>
      <c r="C142" s="77">
        <v>-5.9063136500000002E-2</v>
      </c>
      <c r="D142" s="15">
        <v>46.3</v>
      </c>
      <c r="E142" s="32">
        <f t="shared" si="74"/>
        <v>2.1645021645020413E-3</v>
      </c>
      <c r="F142" s="18">
        <f>IF(ISNUMBER(D142), $B145 * E142, "")</f>
        <v>216.45021645020412</v>
      </c>
      <c r="G142" s="31">
        <v>49.1</v>
      </c>
      <c r="H142" s="32">
        <f t="shared" si="75"/>
        <v>6.2770562770562741E-2</v>
      </c>
      <c r="I142" s="101">
        <f>IF(ISNUMBER(G142), $B145 * H142, "")</f>
        <v>6277.0562770562738</v>
      </c>
      <c r="J142" s="15">
        <v>43.7</v>
      </c>
      <c r="K142" s="32">
        <f t="shared" si="76"/>
        <v>-5.4112554112554112E-2</v>
      </c>
      <c r="L142" s="18">
        <f>IF(ISNUMBER(J142), $B145 * K142, "")</f>
        <v>-5411.2554112554108</v>
      </c>
      <c r="M142" s="31">
        <v>43.5</v>
      </c>
      <c r="N142" s="32">
        <f t="shared" si="77"/>
        <v>-5.8441558441558503E-2</v>
      </c>
      <c r="O142" s="18">
        <f>IF(ISNUMBER(M142), $B145 * N142, "")</f>
        <v>-5844.15584415585</v>
      </c>
      <c r="Q142" s="259"/>
      <c r="R142" s="259"/>
      <c r="S142" s="259"/>
    </row>
    <row r="143" spans="1:19">
      <c r="A143" s="162" t="s">
        <v>261</v>
      </c>
      <c r="B143" s="126">
        <v>47.6</v>
      </c>
      <c r="C143" s="77">
        <v>-6.4833005900000004E-2</v>
      </c>
      <c r="D143" s="15">
        <v>46.4</v>
      </c>
      <c r="E143" s="32">
        <f t="shared" si="74"/>
        <v>-2.5210084033613505E-2</v>
      </c>
      <c r="F143" s="18">
        <f>IF(ISNUMBER(D143), $B145 * E143, "")</f>
        <v>-2521.0084033613507</v>
      </c>
      <c r="G143" s="31">
        <v>45.5</v>
      </c>
      <c r="H143" s="32">
        <f t="shared" si="75"/>
        <v>-4.411764705882356E-2</v>
      </c>
      <c r="I143" s="101">
        <f>IF(ISNUMBER(G143), $B145 * H143, "")</f>
        <v>-4411.7647058823559</v>
      </c>
      <c r="J143" s="15">
        <v>43.2</v>
      </c>
      <c r="K143" s="32">
        <f t="shared" si="76"/>
        <v>-9.2436974789915929E-2</v>
      </c>
      <c r="L143" s="18">
        <f>IF(ISNUMBER(J143), $B145 * K143, "")</f>
        <v>-9243.697478991593</v>
      </c>
      <c r="M143" s="31">
        <v>43.7</v>
      </c>
      <c r="N143" s="32">
        <f t="shared" si="77"/>
        <v>-8.193277310924367E-2</v>
      </c>
      <c r="O143" s="18">
        <f>IF(ISNUMBER(M143), $B145 * N143, "")</f>
        <v>-8193.2773109243662</v>
      </c>
      <c r="Q143" s="248"/>
      <c r="R143" s="249"/>
      <c r="S143" s="250"/>
    </row>
    <row r="144" spans="1:19" ht="17.25" thickBot="1">
      <c r="A144" s="130" t="s">
        <v>201</v>
      </c>
      <c r="B144" s="131">
        <v>70</v>
      </c>
      <c r="C144" s="79">
        <v>-7.2847682100000005E-2</v>
      </c>
      <c r="D144" s="24">
        <v>69.400000000000006</v>
      </c>
      <c r="E144" s="25">
        <f t="shared" si="74"/>
        <v>-8.5714285714284903E-3</v>
      </c>
      <c r="F144" s="104">
        <f>IF(ISNUMBER(D144), $B145 * E144, "")</f>
        <v>-857.14285714284904</v>
      </c>
      <c r="G144" s="102">
        <v>68.900000000000006</v>
      </c>
      <c r="H144" s="25">
        <f t="shared" si="75"/>
        <v>-1.5714285714285632E-2</v>
      </c>
      <c r="I144" s="103">
        <f>IF(ISNUMBER(G144), $B145 * H144, "")</f>
        <v>-1571.4285714285631</v>
      </c>
      <c r="J144" s="24">
        <v>61.1</v>
      </c>
      <c r="K144" s="25">
        <f t="shared" si="76"/>
        <v>-0.12714285714285711</v>
      </c>
      <c r="L144" s="104">
        <f>IF(ISNUMBER(J144), $B145 * K144, "")</f>
        <v>-12714.285714285712</v>
      </c>
      <c r="M144" s="102">
        <v>63.7</v>
      </c>
      <c r="N144" s="25">
        <f t="shared" si="77"/>
        <v>-8.9999999999999955E-2</v>
      </c>
      <c r="O144" s="104">
        <f>IF(ISNUMBER(M144), $B145 * N144, "")</f>
        <v>-8999.9999999999964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1.8667966901006177E-2</v>
      </c>
      <c r="F145" s="28">
        <f>SUM(F125:F144)</f>
        <v>37335.933802012361</v>
      </c>
      <c r="G145" s="26" t="s">
        <v>296</v>
      </c>
      <c r="H145" s="27">
        <f>IF(COUNT(H125:H144), SUM(H125:H144) / COUNT(H125:H144), 0)</f>
        <v>-8.9824118947081366E-3</v>
      </c>
      <c r="I145" s="28">
        <f>SUM(I125:I144)</f>
        <v>-17964.823789416274</v>
      </c>
      <c r="J145" s="26" t="s">
        <v>296</v>
      </c>
      <c r="K145" s="27">
        <f>IF(COUNT(K125:K144), SUM(K125:K144) / COUNT(K125:K144), 0)</f>
        <v>-7.6411394398206656E-2</v>
      </c>
      <c r="L145" s="28">
        <f>SUM(L125:L144)</f>
        <v>-152822.78879641331</v>
      </c>
      <c r="M145" s="26" t="s">
        <v>296</v>
      </c>
      <c r="N145" s="27">
        <f>IF(COUNT(N125:N144), SUM(N125:N144) / COUNT(N125:N144), 0)</f>
        <v>-6.878472346528082E-2</v>
      </c>
      <c r="O145" s="28">
        <f>SUM(O125:O144)</f>
        <v>-137569.44693056162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36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2021-06-20(일) 오전 00:00</v>
      </c>
      <c r="C150" s="311"/>
      <c r="D150" s="283" t="str">
        <f>TEXT($G$1, "[$-ko-KR]yyyy-mm-dd(ddd) ") &amp; "오후 14:00"</f>
        <v>2021-06-20(일) 오후 14:00</v>
      </c>
      <c r="E150" s="284"/>
      <c r="F150" s="285"/>
      <c r="G150" s="283" t="str">
        <f>TEXT($G$1, "[$-ko-KR]yyyy-mm-dd(ddd) ") &amp; "오후 19:00"</f>
        <v>2021-06-20(일) 오후 19:00</v>
      </c>
      <c r="H150" s="284"/>
      <c r="I150" s="285"/>
      <c r="J150" s="283" t="str">
        <f>TEXT($G$1, "[$-ko-KR]yyyy-mm-dd(ddd) ") &amp; "오후 21:00"</f>
        <v>2021-06-20(일) 오후 21:00</v>
      </c>
      <c r="K150" s="284"/>
      <c r="L150" s="285"/>
      <c r="M150" s="283" t="str">
        <f>TEXT($G$1+1, "[$-ko-KR]yyyy-mm-dd(ddd) ") &amp; "오전 00:00"</f>
        <v>2021-06-21(월)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37" t="s">
        <v>58</v>
      </c>
      <c r="H151" s="238" t="s">
        <v>293</v>
      </c>
      <c r="I151" s="239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173</v>
      </c>
      <c r="B152" s="124">
        <v>105</v>
      </c>
      <c r="C152" s="76">
        <v>-9.4339622999999994E-3</v>
      </c>
      <c r="D152" s="13">
        <v>103</v>
      </c>
      <c r="E152" s="14">
        <f>IF(ISNUMBER(D152), (D152 - $B152) / $B152, "")</f>
        <v>-1.9047619047619049E-2</v>
      </c>
      <c r="F152" s="16">
        <f>IF(ISNUMBER(D152), $B172 * E152, "")</f>
        <v>-1904.761904761905</v>
      </c>
      <c r="G152" s="29">
        <v>101</v>
      </c>
      <c r="H152" s="14">
        <f>IF(ISNUMBER(G152), (G152 - $B152) / $B152, "")</f>
        <v>-3.8095238095238099E-2</v>
      </c>
      <c r="I152" s="100">
        <f>IF(ISNUMBER(G152), $B172 * H152, "")</f>
        <v>-3809.5238095238101</v>
      </c>
      <c r="J152" s="13">
        <v>92.3</v>
      </c>
      <c r="K152" s="14">
        <f>IF(ISNUMBER(J152), (J152 - $B152) / $B152, "")</f>
        <v>-0.12095238095238098</v>
      </c>
      <c r="L152" s="16">
        <f>IF(ISNUMBER(J152), $B172 * K152, "")</f>
        <v>-12095.238095238097</v>
      </c>
      <c r="M152" s="29">
        <v>93.4</v>
      </c>
      <c r="N152" s="14">
        <f>IF(ISNUMBER(M152), (M152 - $B152) / $B152, "")</f>
        <v>-0.11047619047619042</v>
      </c>
      <c r="O152" s="16">
        <f>IF(ISNUMBER(M152), $B172 * N152, "")</f>
        <v>-11047.619047619042</v>
      </c>
      <c r="Q152" s="269"/>
      <c r="R152" s="269"/>
      <c r="S152" s="269"/>
    </row>
    <row r="153" spans="1:19" ht="17.25" thickBot="1">
      <c r="A153" s="162" t="s">
        <v>175</v>
      </c>
      <c r="B153" s="126">
        <v>978</v>
      </c>
      <c r="C153" s="77">
        <v>-1.01214575E-2</v>
      </c>
      <c r="D153" s="15">
        <v>979</v>
      </c>
      <c r="E153" s="32">
        <f t="shared" ref="E153:E156" si="78">IF(ISNUMBER(D153), (D153 - $B153) / $B153, "")</f>
        <v>1.0224948875255625E-3</v>
      </c>
      <c r="F153" s="18">
        <f>IF(ISNUMBER(D153), $B172 * E153, "")</f>
        <v>102.24948875255625</v>
      </c>
      <c r="G153" s="31">
        <v>959</v>
      </c>
      <c r="H153" s="32">
        <f t="shared" ref="H153:H156" si="79">IF(ISNUMBER(G153), (G153 - $B153) / $B153, "")</f>
        <v>-1.9427402862985686E-2</v>
      </c>
      <c r="I153" s="101">
        <f>IF(ISNUMBER(G153), $B172 * H153, "")</f>
        <v>-1942.7402862985687</v>
      </c>
      <c r="J153" s="15">
        <v>903</v>
      </c>
      <c r="K153" s="32">
        <f t="shared" ref="K153:K156" si="80">IF(ISNUMBER(J153), (J153 - $B153) / $B153, "")</f>
        <v>-7.6687116564417179E-2</v>
      </c>
      <c r="L153" s="18">
        <f>IF(ISNUMBER(J153), $B172 * K153, "")</f>
        <v>-7668.7116564417183</v>
      </c>
      <c r="M153" s="31">
        <v>907</v>
      </c>
      <c r="N153" s="32">
        <f t="shared" ref="N153:N156" si="81">IF(ISNUMBER(M153), (M153 - $B153) / $B153, "")</f>
        <v>-7.259713701431493E-2</v>
      </c>
      <c r="O153" s="18">
        <f>IF(ISNUMBER(M153), $B172 * N153, "")</f>
        <v>-7259.7137014314931</v>
      </c>
      <c r="Q153" s="269"/>
      <c r="R153" s="269"/>
      <c r="S153" s="269"/>
    </row>
    <row r="154" spans="1:19" ht="17.25" thickBot="1">
      <c r="A154" s="162" t="s">
        <v>92</v>
      </c>
      <c r="B154" s="126">
        <v>935</v>
      </c>
      <c r="C154" s="77">
        <v>-1.05820106E-2</v>
      </c>
      <c r="D154" s="15">
        <v>892</v>
      </c>
      <c r="E154" s="32">
        <f t="shared" si="78"/>
        <v>-4.5989304812834225E-2</v>
      </c>
      <c r="F154" s="18">
        <f>IF(ISNUMBER(D154), $B172 * E154, "")</f>
        <v>-4598.9304812834225</v>
      </c>
      <c r="G154" s="31">
        <v>882</v>
      </c>
      <c r="H154" s="32">
        <f t="shared" si="79"/>
        <v>-5.6684491978609627E-2</v>
      </c>
      <c r="I154" s="101">
        <f>IF(ISNUMBER(G154), $B172 * H154, "")</f>
        <v>-5668.4491978609631</v>
      </c>
      <c r="J154" s="15">
        <v>847</v>
      </c>
      <c r="K154" s="32">
        <f t="shared" si="80"/>
        <v>-9.4117647058823528E-2</v>
      </c>
      <c r="L154" s="18">
        <f>IF(ISNUMBER(J154), $B172 * K154, "")</f>
        <v>-9411.7647058823532</v>
      </c>
      <c r="M154" s="31">
        <v>863</v>
      </c>
      <c r="N154" s="32">
        <f t="shared" si="81"/>
        <v>-7.7005347593582893E-2</v>
      </c>
      <c r="O154" s="18">
        <f>IF(ISNUMBER(M154), $B172 * N154, "")</f>
        <v>-7700.5347593582892</v>
      </c>
      <c r="Q154" s="259"/>
      <c r="R154" s="259"/>
      <c r="S154" s="259"/>
    </row>
    <row r="155" spans="1:19" ht="17.25" thickBot="1">
      <c r="A155" s="162" t="s">
        <v>57</v>
      </c>
      <c r="B155" s="126">
        <v>177</v>
      </c>
      <c r="C155" s="77">
        <v>-1.6666666699999999E-2</v>
      </c>
      <c r="D155" s="15">
        <v>172</v>
      </c>
      <c r="E155" s="32">
        <f t="shared" si="78"/>
        <v>-2.8248587570621469E-2</v>
      </c>
      <c r="F155" s="18">
        <f>IF(ISNUMBER(D155), $B172 * E155, "")</f>
        <v>-2824.8587570621471</v>
      </c>
      <c r="G155" s="31">
        <v>169</v>
      </c>
      <c r="H155" s="32">
        <f t="shared" si="79"/>
        <v>-4.519774011299435E-2</v>
      </c>
      <c r="I155" s="101">
        <f>IF(ISNUMBER(G155), $B172 * H155, "")</f>
        <v>-4519.7740112994352</v>
      </c>
      <c r="J155" s="15">
        <v>162</v>
      </c>
      <c r="K155" s="32">
        <f t="shared" si="80"/>
        <v>-8.4745762711864403E-2</v>
      </c>
      <c r="L155" s="18">
        <f>IF(ISNUMBER(J155), $B172 * K155, "")</f>
        <v>-8474.5762711864409</v>
      </c>
      <c r="M155" s="31">
        <v>163</v>
      </c>
      <c r="N155" s="32">
        <f t="shared" si="81"/>
        <v>-7.909604519774012E-2</v>
      </c>
      <c r="O155" s="18">
        <f>IF(ISNUMBER(M155), $B172 * N155, "")</f>
        <v>-7909.6045197740123</v>
      </c>
      <c r="Q155" s="259"/>
      <c r="R155" s="259"/>
      <c r="S155" s="259"/>
    </row>
    <row r="156" spans="1:19" ht="17.25" thickBot="1">
      <c r="A156" s="163" t="s">
        <v>165</v>
      </c>
      <c r="B156" s="128">
        <v>970</v>
      </c>
      <c r="C156" s="78">
        <v>-2.02020202E-2</v>
      </c>
      <c r="D156" s="20">
        <v>1010</v>
      </c>
      <c r="E156" s="21">
        <f t="shared" si="78"/>
        <v>4.1237113402061855E-2</v>
      </c>
      <c r="F156" s="22">
        <f>IF(ISNUMBER(D156), $B172 * E156, "")</f>
        <v>4123.7113402061859</v>
      </c>
      <c r="G156" s="30">
        <v>996</v>
      </c>
      <c r="H156" s="21">
        <f t="shared" si="79"/>
        <v>2.6804123711340205E-2</v>
      </c>
      <c r="I156" s="105">
        <f>IF(ISNUMBER(G156), $B172 * H156, "")</f>
        <v>2680.4123711340203</v>
      </c>
      <c r="J156" s="20">
        <v>945</v>
      </c>
      <c r="K156" s="21">
        <f t="shared" si="80"/>
        <v>-2.5773195876288658E-2</v>
      </c>
      <c r="L156" s="22">
        <f>IF(ISNUMBER(J156), $B172 * K156, "")</f>
        <v>-2577.319587628866</v>
      </c>
      <c r="M156" s="30">
        <v>937</v>
      </c>
      <c r="N156" s="21">
        <f t="shared" si="81"/>
        <v>-3.4020618556701028E-2</v>
      </c>
      <c r="O156" s="22">
        <f>IF(ISNUMBER(M156), $B172 * N156, "")</f>
        <v>-3402.0618556701029</v>
      </c>
      <c r="Q156" s="259"/>
      <c r="R156" s="259"/>
      <c r="S156" s="259"/>
    </row>
    <row r="157" spans="1:19" ht="17.25" thickBot="1">
      <c r="A157" s="162" t="s">
        <v>169</v>
      </c>
      <c r="B157" s="129">
        <v>227</v>
      </c>
      <c r="C157" s="80">
        <v>-2.1551724099999999E-2</v>
      </c>
      <c r="D157" s="106">
        <v>227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226</v>
      </c>
      <c r="H157" s="107">
        <f>IF(ISNUMBER(G157), (G157 - $B157) / $B157, "")</f>
        <v>-4.4052863436123352E-3</v>
      </c>
      <c r="I157" s="110">
        <f>IF(ISNUMBER(G157), $B172 * H157, "")</f>
        <v>-440.52863436123351</v>
      </c>
      <c r="J157" s="106">
        <v>212</v>
      </c>
      <c r="K157" s="107">
        <f>IF(ISNUMBER(J157), (J157 - $B157) / $B157, "")</f>
        <v>-6.6079295154185022E-2</v>
      </c>
      <c r="L157" s="108">
        <f>IF(ISNUMBER(J157), $B172 * K157, "")</f>
        <v>-6607.929515418502</v>
      </c>
      <c r="M157" s="109">
        <v>215</v>
      </c>
      <c r="N157" s="107">
        <f>IF(ISNUMBER(M157), (M157 - $B157) / $B157, "")</f>
        <v>-5.2863436123348019E-2</v>
      </c>
      <c r="O157" s="108">
        <f>IF(ISNUMBER(M157), $B172 * N157, "")</f>
        <v>-5286.3436123348019</v>
      </c>
      <c r="Q157" s="259"/>
      <c r="R157" s="259"/>
      <c r="S157" s="259"/>
    </row>
    <row r="158" spans="1:19" ht="17.25" thickBot="1">
      <c r="A158" s="162" t="s">
        <v>251</v>
      </c>
      <c r="B158" s="126">
        <v>130</v>
      </c>
      <c r="C158" s="77">
        <v>-2.2556390999999999E-2</v>
      </c>
      <c r="D158" s="15">
        <v>129</v>
      </c>
      <c r="E158" s="32">
        <f t="shared" ref="E158:E161" si="82">IF(ISNUMBER(D158), (D158 - $B158) / $B158, "")</f>
        <v>-7.6923076923076927E-3</v>
      </c>
      <c r="F158" s="18">
        <f>IF(ISNUMBER(D158), $B172 * E158, "")</f>
        <v>-769.23076923076928</v>
      </c>
      <c r="G158" s="31">
        <v>129</v>
      </c>
      <c r="H158" s="32">
        <f t="shared" ref="H158:H161" si="83">IF(ISNUMBER(G158), (G158 - $B158) / $B158, "")</f>
        <v>-7.6923076923076927E-3</v>
      </c>
      <c r="I158" s="101">
        <f>IF(ISNUMBER(G158), $B172 * H158, "")</f>
        <v>-769.23076923076928</v>
      </c>
      <c r="J158" s="15">
        <v>125</v>
      </c>
      <c r="K158" s="32">
        <f t="shared" ref="K158:K161" si="84">IF(ISNUMBER(J158), (J158 - $B158) / $B158, "")</f>
        <v>-3.8461538461538464E-2</v>
      </c>
      <c r="L158" s="18">
        <f>IF(ISNUMBER(J158), $B172 * K158, "")</f>
        <v>-3846.1538461538462</v>
      </c>
      <c r="M158" s="31">
        <v>121</v>
      </c>
      <c r="N158" s="32">
        <f t="shared" ref="N158:N161" si="85">IF(ISNUMBER(M158), (M158 - $B158) / $B158, "")</f>
        <v>-6.9230769230769235E-2</v>
      </c>
      <c r="O158" s="18">
        <f>IF(ISNUMBER(M158), $B172 * N158, "")</f>
        <v>-6923.0769230769238</v>
      </c>
      <c r="Q158" s="259"/>
      <c r="R158" s="259"/>
      <c r="S158" s="259"/>
    </row>
    <row r="159" spans="1:19" ht="17.25" thickBot="1">
      <c r="A159" s="162" t="s">
        <v>116</v>
      </c>
      <c r="B159" s="126">
        <v>296</v>
      </c>
      <c r="C159" s="77">
        <v>-2.6315789499999999E-2</v>
      </c>
      <c r="D159" s="15">
        <v>292</v>
      </c>
      <c r="E159" s="32">
        <f t="shared" si="82"/>
        <v>-1.3513513513513514E-2</v>
      </c>
      <c r="F159" s="18">
        <f>IF(ISNUMBER(D159), $B172 * E159, "")</f>
        <v>-1351.3513513513515</v>
      </c>
      <c r="G159" s="31">
        <v>284</v>
      </c>
      <c r="H159" s="32">
        <f t="shared" si="83"/>
        <v>-4.0540540540540543E-2</v>
      </c>
      <c r="I159" s="101">
        <f>IF(ISNUMBER(G159), $B172 * H159, "")</f>
        <v>-4054.0540540540542</v>
      </c>
      <c r="J159" s="15">
        <v>268</v>
      </c>
      <c r="K159" s="32">
        <f t="shared" si="84"/>
        <v>-9.45945945945946E-2</v>
      </c>
      <c r="L159" s="18">
        <f>IF(ISNUMBER(J159), $B172 * K159, "")</f>
        <v>-9459.45945945946</v>
      </c>
      <c r="M159" s="31">
        <v>271</v>
      </c>
      <c r="N159" s="32">
        <f t="shared" si="85"/>
        <v>-8.4459459459459457E-2</v>
      </c>
      <c r="O159" s="18">
        <f>IF(ISNUMBER(M159), $B172 * N159, "")</f>
        <v>-8445.9459459459449</v>
      </c>
      <c r="Q159" s="259"/>
      <c r="R159" s="259"/>
      <c r="S159" s="259"/>
    </row>
    <row r="160" spans="1:19" ht="17.25" thickBot="1">
      <c r="A160" s="162" t="s">
        <v>279</v>
      </c>
      <c r="B160" s="126">
        <v>184</v>
      </c>
      <c r="C160" s="77">
        <v>-2.6455026499999999E-2</v>
      </c>
      <c r="D160" s="15">
        <v>180</v>
      </c>
      <c r="E160" s="32">
        <f t="shared" si="82"/>
        <v>-2.1739130434782608E-2</v>
      </c>
      <c r="F160" s="18">
        <f>IF(ISNUMBER(D160), $B172 * E160, "")</f>
        <v>-2173.913043478261</v>
      </c>
      <c r="G160" s="31">
        <v>178</v>
      </c>
      <c r="H160" s="32">
        <f t="shared" si="83"/>
        <v>-3.2608695652173912E-2</v>
      </c>
      <c r="I160" s="101">
        <f>IF(ISNUMBER(G160), $B172 * H160, "")</f>
        <v>-3260.869565217391</v>
      </c>
      <c r="J160" s="15">
        <v>166</v>
      </c>
      <c r="K160" s="32">
        <f t="shared" si="84"/>
        <v>-9.7826086956521743E-2</v>
      </c>
      <c r="L160" s="18">
        <f>IF(ISNUMBER(J160), $B172 * K160, "")</f>
        <v>-9782.608695652174</v>
      </c>
      <c r="M160" s="31">
        <v>166</v>
      </c>
      <c r="N160" s="32">
        <f t="shared" si="85"/>
        <v>-9.7826086956521743E-2</v>
      </c>
      <c r="O160" s="18">
        <f>IF(ISNUMBER(M160), $B172 * N160, "")</f>
        <v>-9782.608695652174</v>
      </c>
      <c r="Q160" s="33"/>
      <c r="R160" s="33"/>
    </row>
    <row r="161" spans="1:19" ht="17.25" thickBot="1">
      <c r="A161" s="130" t="s">
        <v>191</v>
      </c>
      <c r="B161" s="131">
        <v>881</v>
      </c>
      <c r="C161" s="79">
        <v>-2.6519337E-2</v>
      </c>
      <c r="D161" s="24">
        <v>864</v>
      </c>
      <c r="E161" s="25">
        <f t="shared" si="82"/>
        <v>-1.9296254256526674E-2</v>
      </c>
      <c r="F161" s="104">
        <f>IF(ISNUMBER(D161), $B172 * E161, "")</f>
        <v>-1929.6254256526674</v>
      </c>
      <c r="G161" s="102">
        <v>855</v>
      </c>
      <c r="H161" s="25">
        <f t="shared" si="83"/>
        <v>-2.9511918274687854E-2</v>
      </c>
      <c r="I161" s="103">
        <f>IF(ISNUMBER(G161), $B172 * H161, "")</f>
        <v>-2951.1918274687855</v>
      </c>
      <c r="J161" s="24">
        <v>797</v>
      </c>
      <c r="K161" s="25">
        <f t="shared" si="84"/>
        <v>-9.5346197502837682E-2</v>
      </c>
      <c r="L161" s="104">
        <f>IF(ISNUMBER(J161), $B172 * K161, "")</f>
        <v>-9534.6197502837676</v>
      </c>
      <c r="M161" s="102">
        <v>810</v>
      </c>
      <c r="N161" s="25">
        <f t="shared" si="85"/>
        <v>-8.0590238365493755E-2</v>
      </c>
      <c r="O161" s="104">
        <f>IF(ISNUMBER(M161), $B172 * N161, "")</f>
        <v>-8059.0238365493751</v>
      </c>
      <c r="Q161" s="260"/>
      <c r="R161" s="261"/>
      <c r="S161" s="262"/>
    </row>
    <row r="162" spans="1:19">
      <c r="A162" s="161" t="s">
        <v>242</v>
      </c>
      <c r="B162" s="124">
        <v>221</v>
      </c>
      <c r="C162" s="76">
        <v>-3.07017544E-2</v>
      </c>
      <c r="D162" s="13">
        <v>233</v>
      </c>
      <c r="E162" s="14">
        <f>IF(ISNUMBER(D162), (D162 - $B162) / $B162, "")</f>
        <v>5.4298642533936653E-2</v>
      </c>
      <c r="F162" s="16">
        <f>IF(ISNUMBER(D162), $B172 * E162, "")</f>
        <v>5429.8642533936654</v>
      </c>
      <c r="G162" s="29">
        <v>223</v>
      </c>
      <c r="H162" s="14">
        <f>IF(ISNUMBER(G162), (G162 - $B162) / $B162, "")</f>
        <v>9.0497737556561094E-3</v>
      </c>
      <c r="I162" s="100">
        <f>IF(ISNUMBER(G162), $B172 * H162, "")</f>
        <v>904.97737556561094</v>
      </c>
      <c r="J162" s="13">
        <v>208</v>
      </c>
      <c r="K162" s="14">
        <f>IF(ISNUMBER(J162), (J162 - $B162) / $B162, "")</f>
        <v>-5.8823529411764705E-2</v>
      </c>
      <c r="L162" s="16">
        <f>IF(ISNUMBER(J162), $B172 * K162, "")</f>
        <v>-5882.3529411764703</v>
      </c>
      <c r="M162" s="29">
        <v>210</v>
      </c>
      <c r="N162" s="14">
        <f>IF(ISNUMBER(M162), (M162 - $B162) / $B162, "")</f>
        <v>-4.9773755656108594E-2</v>
      </c>
      <c r="O162" s="16">
        <f>IF(ISNUMBER(M162), $B172 * N162, "")</f>
        <v>-4977.3755656108597</v>
      </c>
      <c r="Q162" s="263"/>
      <c r="R162" s="264"/>
      <c r="S162" s="265"/>
    </row>
    <row r="163" spans="1:19" ht="17.25" thickBot="1">
      <c r="A163" s="162" t="s">
        <v>128</v>
      </c>
      <c r="B163" s="126">
        <v>269</v>
      </c>
      <c r="C163" s="77">
        <v>-3.2374100699999998E-2</v>
      </c>
      <c r="D163" s="15">
        <v>269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263</v>
      </c>
      <c r="H163" s="32">
        <f t="shared" ref="H163:H166" si="87">IF(ISNUMBER(G163), (G163 - $B163) / $B163, "")</f>
        <v>-2.2304832713754646E-2</v>
      </c>
      <c r="I163" s="101">
        <f>IF(ISNUMBER(G163), $B172 * H163, "")</f>
        <v>-2230.4832713754645</v>
      </c>
      <c r="J163" s="15">
        <v>250</v>
      </c>
      <c r="K163" s="32">
        <f t="shared" ref="K163:K166" si="88">IF(ISNUMBER(J163), (J163 - $B163) / $B163, "")</f>
        <v>-7.0631970260223054E-2</v>
      </c>
      <c r="L163" s="18">
        <f>IF(ISNUMBER(J163), $B172 * K163, "")</f>
        <v>-7063.1970260223052</v>
      </c>
      <c r="M163" s="31">
        <v>253</v>
      </c>
      <c r="N163" s="32">
        <f t="shared" ref="N163:N166" si="89">IF(ISNUMBER(M163), (M163 - $B163) / $B163, "")</f>
        <v>-5.9479553903345722E-2</v>
      </c>
      <c r="O163" s="18">
        <f>IF(ISNUMBER(M163), $B172 * N163, "")</f>
        <v>-5947.9553903345723</v>
      </c>
      <c r="Q163" s="266"/>
      <c r="R163" s="267"/>
      <c r="S163" s="268"/>
    </row>
    <row r="164" spans="1:19" ht="17.25" thickBot="1">
      <c r="A164" s="162" t="s">
        <v>181</v>
      </c>
      <c r="B164" s="126">
        <v>205</v>
      </c>
      <c r="C164" s="77">
        <v>-3.3018867899999998E-2</v>
      </c>
      <c r="D164" s="15">
        <v>195</v>
      </c>
      <c r="E164" s="32">
        <f t="shared" si="86"/>
        <v>-4.878048780487805E-2</v>
      </c>
      <c r="F164" s="18">
        <f>IF(ISNUMBER(D164), $B172 * E164, "")</f>
        <v>-4878.0487804878048</v>
      </c>
      <c r="G164" s="31">
        <v>192</v>
      </c>
      <c r="H164" s="32">
        <f t="shared" si="87"/>
        <v>-6.3414634146341464E-2</v>
      </c>
      <c r="I164" s="101">
        <f>IF(ISNUMBER(G164), $B172 * H164, "")</f>
        <v>-6341.4634146341468</v>
      </c>
      <c r="J164" s="15">
        <v>183</v>
      </c>
      <c r="K164" s="32">
        <f t="shared" si="88"/>
        <v>-0.10731707317073171</v>
      </c>
      <c r="L164" s="18">
        <f>IF(ISNUMBER(J164), $B172 * K164, "")</f>
        <v>-10731.707317073171</v>
      </c>
      <c r="M164" s="31">
        <v>185</v>
      </c>
      <c r="N164" s="32">
        <f t="shared" si="89"/>
        <v>-9.7560975609756101E-2</v>
      </c>
      <c r="O164" s="18">
        <f>IF(ISNUMBER(M164), $B172 * N164, "")</f>
        <v>-9756.0975609756097</v>
      </c>
      <c r="Q164" s="259"/>
      <c r="R164" s="259"/>
      <c r="S164" s="259"/>
    </row>
    <row r="165" spans="1:19" ht="17.25" thickBot="1">
      <c r="A165" s="162" t="s">
        <v>275</v>
      </c>
      <c r="B165" s="126">
        <v>701</v>
      </c>
      <c r="C165" s="77">
        <v>-4.2349726800000001E-2</v>
      </c>
      <c r="D165" s="15">
        <v>689</v>
      </c>
      <c r="E165" s="32">
        <f t="shared" si="86"/>
        <v>-1.7118402282453638E-2</v>
      </c>
      <c r="F165" s="18">
        <f>IF(ISNUMBER(D165), $B172 * E165, "")</f>
        <v>-1711.8402282453637</v>
      </c>
      <c r="G165" s="31">
        <v>679</v>
      </c>
      <c r="H165" s="32">
        <f t="shared" si="87"/>
        <v>-3.1383737517831668E-2</v>
      </c>
      <c r="I165" s="101">
        <f>IF(ISNUMBER(G165), $B172 * H165, "")</f>
        <v>-3138.3737517831669</v>
      </c>
      <c r="J165" s="15">
        <v>625</v>
      </c>
      <c r="K165" s="32">
        <f t="shared" si="88"/>
        <v>-0.10841654778887304</v>
      </c>
      <c r="L165" s="18">
        <f>IF(ISNUMBER(J165), $B172 * K165, "")</f>
        <v>-10841.654778887303</v>
      </c>
      <c r="M165" s="31">
        <v>636</v>
      </c>
      <c r="N165" s="32">
        <f t="shared" si="89"/>
        <v>-9.2724679029957208E-2</v>
      </c>
      <c r="O165" s="18">
        <f>IF(ISNUMBER(M165), $B172 * N165, "")</f>
        <v>-9272.4679029957206</v>
      </c>
      <c r="Q165" s="269"/>
      <c r="R165" s="269"/>
      <c r="S165" s="269"/>
    </row>
    <row r="166" spans="1:19" ht="17.25" thickBot="1">
      <c r="A166" s="163" t="s">
        <v>214</v>
      </c>
      <c r="B166" s="128">
        <v>226</v>
      </c>
      <c r="C166" s="78">
        <v>-4.23728814E-2</v>
      </c>
      <c r="D166" s="20">
        <v>238</v>
      </c>
      <c r="E166" s="21">
        <f t="shared" si="86"/>
        <v>5.3097345132743362E-2</v>
      </c>
      <c r="F166" s="22">
        <f>IF(ISNUMBER(D166), $B172 * E166, "")</f>
        <v>5309.7345132743358</v>
      </c>
      <c r="G166" s="30">
        <v>234</v>
      </c>
      <c r="H166" s="21">
        <f t="shared" si="87"/>
        <v>3.5398230088495575E-2</v>
      </c>
      <c r="I166" s="105">
        <f>IF(ISNUMBER(G166), $B172 * H166, "")</f>
        <v>3539.8230088495575</v>
      </c>
      <c r="J166" s="20">
        <v>229</v>
      </c>
      <c r="K166" s="21">
        <f t="shared" si="88"/>
        <v>1.3274336283185841E-2</v>
      </c>
      <c r="L166" s="22">
        <f>IF(ISNUMBER(J166), $B172 * K166, "")</f>
        <v>1327.4336283185839</v>
      </c>
      <c r="M166" s="30">
        <v>228</v>
      </c>
      <c r="N166" s="21">
        <f t="shared" si="89"/>
        <v>8.8495575221238937E-3</v>
      </c>
      <c r="O166" s="22">
        <f>IF(ISNUMBER(M166), $B172 * N166, "")</f>
        <v>884.95575221238937</v>
      </c>
      <c r="Q166" s="269"/>
      <c r="R166" s="269"/>
      <c r="S166" s="269"/>
    </row>
    <row r="167" spans="1:19" ht="17.25" thickBot="1">
      <c r="A167" s="162" t="s">
        <v>253</v>
      </c>
      <c r="B167" s="129">
        <v>359</v>
      </c>
      <c r="C167" s="80">
        <v>-4.2666666700000001E-2</v>
      </c>
      <c r="D167" s="106">
        <v>352</v>
      </c>
      <c r="E167" s="107">
        <f>IF(ISNUMBER(D167), (D167 - $B167) / $B167, "")</f>
        <v>-1.9498607242339833E-2</v>
      </c>
      <c r="F167" s="108">
        <f>IF(ISNUMBER(D167), $B172 * E167, "")</f>
        <v>-1949.8607242339833</v>
      </c>
      <c r="G167" s="109">
        <v>342</v>
      </c>
      <c r="H167" s="107">
        <f>IF(ISNUMBER(G167), (G167 - $B167) / $B167, "")</f>
        <v>-4.7353760445682451E-2</v>
      </c>
      <c r="I167" s="110">
        <f>IF(ISNUMBER(G167), $B172 * H167, "")</f>
        <v>-4735.3760445682447</v>
      </c>
      <c r="J167" s="106">
        <v>326</v>
      </c>
      <c r="K167" s="107">
        <f>IF(ISNUMBER(J167), (J167 - $B167) / $B167, "")</f>
        <v>-9.1922005571030641E-2</v>
      </c>
      <c r="L167" s="108">
        <f>IF(ISNUMBER(J167), $B172 * K167, "")</f>
        <v>-9192.2005571030641</v>
      </c>
      <c r="M167" s="109">
        <v>330</v>
      </c>
      <c r="N167" s="107">
        <f>IF(ISNUMBER(M167), (M167 - $B167) / $B167, "")</f>
        <v>-8.0779944289693595E-2</v>
      </c>
      <c r="O167" s="108">
        <f>IF(ISNUMBER(M167), $B172 * N167, "")</f>
        <v>-8077.9944289693594</v>
      </c>
      <c r="Q167" s="259"/>
      <c r="R167" s="259"/>
      <c r="S167" s="259"/>
    </row>
    <row r="168" spans="1:19" ht="17.25" thickBot="1">
      <c r="A168" s="162" t="s">
        <v>257</v>
      </c>
      <c r="B168" s="126">
        <v>414</v>
      </c>
      <c r="C168" s="77">
        <v>-4.3879907599999997E-2</v>
      </c>
      <c r="D168" s="15">
        <v>396</v>
      </c>
      <c r="E168" s="32">
        <f t="shared" ref="E168:E171" si="90">IF(ISNUMBER(D168), (D168 - $B168) / $B168, "")</f>
        <v>-4.3478260869565216E-2</v>
      </c>
      <c r="F168" s="18">
        <f>IF(ISNUMBER(D168), $B172 * E168, "")</f>
        <v>-4347.826086956522</v>
      </c>
      <c r="G168" s="31">
        <v>391</v>
      </c>
      <c r="H168" s="32">
        <f t="shared" ref="H168:H171" si="91">IF(ISNUMBER(G168), (G168 - $B168) / $B168, "")</f>
        <v>-5.5555555555555552E-2</v>
      </c>
      <c r="I168" s="101">
        <f>IF(ISNUMBER(G168), $B172 * H168, "")</f>
        <v>-5555.5555555555557</v>
      </c>
      <c r="J168" s="15">
        <v>376</v>
      </c>
      <c r="K168" s="32">
        <f t="shared" ref="K168:K171" si="92">IF(ISNUMBER(J168), (J168 - $B168) / $B168, "")</f>
        <v>-9.1787439613526575E-2</v>
      </c>
      <c r="L168" s="18">
        <f>IF(ISNUMBER(J168), $B172 * K168, "")</f>
        <v>-9178.7439613526567</v>
      </c>
      <c r="M168" s="31">
        <v>379</v>
      </c>
      <c r="N168" s="32">
        <f t="shared" ref="N168:N171" si="93">IF(ISNUMBER(M168), (M168 - $B168) / $B168, "")</f>
        <v>-8.4541062801932368E-2</v>
      </c>
      <c r="O168" s="18">
        <f>IF(ISNUMBER(M168), $B172 * N168, "")</f>
        <v>-8454.1062801932367</v>
      </c>
      <c r="Q168" s="259"/>
      <c r="R168" s="259"/>
      <c r="S168" s="259"/>
    </row>
    <row r="169" spans="1:19" ht="17.25" thickBot="1">
      <c r="A169" s="162" t="s">
        <v>54</v>
      </c>
      <c r="B169" s="126">
        <v>235</v>
      </c>
      <c r="C169" s="77">
        <v>-4.4715447200000001E-2</v>
      </c>
      <c r="D169" s="15">
        <v>228</v>
      </c>
      <c r="E169" s="32">
        <f t="shared" si="90"/>
        <v>-2.9787234042553193E-2</v>
      </c>
      <c r="F169" s="18">
        <f>IF(ISNUMBER(D169), $B172 * E169, "")</f>
        <v>-2978.7234042553191</v>
      </c>
      <c r="G169" s="31">
        <v>224</v>
      </c>
      <c r="H169" s="32">
        <f t="shared" si="91"/>
        <v>-4.6808510638297871E-2</v>
      </c>
      <c r="I169" s="101">
        <f>IF(ISNUMBER(G169), $B172 * H169, "")</f>
        <v>-4680.8510638297867</v>
      </c>
      <c r="J169" s="15">
        <v>218</v>
      </c>
      <c r="K169" s="32">
        <f t="shared" si="92"/>
        <v>-7.2340425531914887E-2</v>
      </c>
      <c r="L169" s="18">
        <f>IF(ISNUMBER(J169), $B172 * K169, "")</f>
        <v>-7234.0425531914889</v>
      </c>
      <c r="M169" s="31">
        <v>220</v>
      </c>
      <c r="N169" s="32">
        <f t="shared" si="93"/>
        <v>-6.3829787234042548E-2</v>
      </c>
      <c r="O169" s="18">
        <f>IF(ISNUMBER(M169), $B172 * N169, "")</f>
        <v>-6382.9787234042551</v>
      </c>
      <c r="Q169" s="259"/>
      <c r="R169" s="259"/>
      <c r="S169" s="259"/>
    </row>
    <row r="170" spans="1:19">
      <c r="A170" s="162" t="s">
        <v>223</v>
      </c>
      <c r="B170" s="126">
        <v>184</v>
      </c>
      <c r="C170" s="77">
        <v>-4.6632124400000002E-2</v>
      </c>
      <c r="D170" s="15">
        <v>184</v>
      </c>
      <c r="E170" s="32">
        <f t="shared" si="90"/>
        <v>0</v>
      </c>
      <c r="F170" s="18">
        <f>IF(ISNUMBER(D170), $B172 * E170, "")</f>
        <v>0</v>
      </c>
      <c r="G170" s="31">
        <v>179</v>
      </c>
      <c r="H170" s="32">
        <f t="shared" si="91"/>
        <v>-2.717391304347826E-2</v>
      </c>
      <c r="I170" s="101">
        <f>IF(ISNUMBER(G170), $B172 * H170, "")</f>
        <v>-2717.391304347826</v>
      </c>
      <c r="J170" s="15">
        <v>166</v>
      </c>
      <c r="K170" s="32">
        <f t="shared" si="92"/>
        <v>-9.7826086956521743E-2</v>
      </c>
      <c r="L170" s="18">
        <f>IF(ISNUMBER(J170), $B172 * K170, "")</f>
        <v>-9782.608695652174</v>
      </c>
      <c r="M170" s="31">
        <v>170</v>
      </c>
      <c r="N170" s="32">
        <f t="shared" si="93"/>
        <v>-7.6086956521739135E-2</v>
      </c>
      <c r="O170" s="18">
        <f>IF(ISNUMBER(M170), $B172 * N170, "")</f>
        <v>-7608.6956521739139</v>
      </c>
      <c r="Q170" s="248"/>
      <c r="R170" s="249"/>
      <c r="S170" s="250"/>
    </row>
    <row r="171" spans="1:19" ht="17.25" thickBot="1">
      <c r="A171" s="130" t="s">
        <v>199</v>
      </c>
      <c r="B171" s="131">
        <v>170</v>
      </c>
      <c r="C171" s="79">
        <v>-6.07734807E-2</v>
      </c>
      <c r="D171" s="24">
        <v>158</v>
      </c>
      <c r="E171" s="25">
        <f t="shared" si="90"/>
        <v>-7.0588235294117646E-2</v>
      </c>
      <c r="F171" s="104">
        <f>IF(ISNUMBER(D171), $B172 * E171, "")</f>
        <v>-7058.8235294117649</v>
      </c>
      <c r="G171" s="102">
        <v>153</v>
      </c>
      <c r="H171" s="25">
        <f t="shared" si="91"/>
        <v>-0.1</v>
      </c>
      <c r="I171" s="103">
        <f>IF(ISNUMBER(G171), $B172 * H171, "")</f>
        <v>-10000</v>
      </c>
      <c r="J171" s="24">
        <v>144</v>
      </c>
      <c r="K171" s="25">
        <f t="shared" si="92"/>
        <v>-0.15294117647058825</v>
      </c>
      <c r="L171" s="104">
        <f>IF(ISNUMBER(J171), $B172 * K171, "")</f>
        <v>-15294.117647058825</v>
      </c>
      <c r="M171" s="102">
        <v>147</v>
      </c>
      <c r="N171" s="25">
        <f t="shared" si="93"/>
        <v>-0.13529411764705881</v>
      </c>
      <c r="O171" s="104">
        <f>IF(ISNUMBER(M171), $B172 * N171, "")</f>
        <v>-13529.411764705881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-1.1756117445392268E-2</v>
      </c>
      <c r="F172" s="28">
        <f>SUM(F152:F171)</f>
        <v>-23512.234890784541</v>
      </c>
      <c r="G172" s="26" t="s">
        <v>296</v>
      </c>
      <c r="H172" s="27">
        <f>IF(COUNT(H152:H171), SUM(H152:H171) / COUNT(H152:H171), 0)</f>
        <v>-2.984532190293001E-2</v>
      </c>
      <c r="I172" s="28">
        <f>SUM(I152:I171)</f>
        <v>-59690.643805860018</v>
      </c>
      <c r="J172" s="26" t="s">
        <v>296</v>
      </c>
      <c r="K172" s="27">
        <f>IF(COUNT(K152:K171), SUM(K152:K171) / COUNT(K152:K171), 0)</f>
        <v>-8.1665786716272046E-2</v>
      </c>
      <c r="L172" s="28">
        <f>SUM(L152:L171)</f>
        <v>-163331.57343254407</v>
      </c>
      <c r="M172" s="26" t="s">
        <v>296</v>
      </c>
      <c r="N172" s="27">
        <f>IF(COUNT(N152:N171), SUM(N152:N171) / COUNT(N152:N171), 0)</f>
        <v>-7.4469330207281595E-2</v>
      </c>
      <c r="O172" s="28">
        <f>SUM(O152:O171)</f>
        <v>-148938.66041456314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36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2021-06-20(일) 오전 00:00</v>
      </c>
      <c r="C177" s="311"/>
      <c r="D177" s="283" t="str">
        <f>TEXT($G$1, "[$-ko-KR]yyyy-mm-dd(ddd) ") &amp; "오후 14:00"</f>
        <v>2021-06-20(일) 오후 14:00</v>
      </c>
      <c r="E177" s="284"/>
      <c r="F177" s="285"/>
      <c r="G177" s="283" t="str">
        <f>TEXT($G$1, "[$-ko-KR]yyyy-mm-dd(ddd) ") &amp; "오후 19:00"</f>
        <v>2021-06-20(일) 오후 19:00</v>
      </c>
      <c r="H177" s="284"/>
      <c r="I177" s="285"/>
      <c r="J177" s="283" t="str">
        <f>TEXT($G$1, "[$-ko-KR]yyyy-mm-dd(ddd) ") &amp; "오후 21:00"</f>
        <v>2021-06-20(일) 오후 21:00</v>
      </c>
      <c r="K177" s="284"/>
      <c r="L177" s="285"/>
      <c r="M177" s="283" t="str">
        <f>TEXT($G$1+1, "[$-ko-KR]yyyy-mm-dd(ddd) ") &amp; "오전 00:00"</f>
        <v>2021-06-21(월)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37" t="s">
        <v>58</v>
      </c>
      <c r="H178" s="238" t="s">
        <v>293</v>
      </c>
      <c r="I178" s="239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154</v>
      </c>
      <c r="B179" s="124">
        <v>7.86</v>
      </c>
      <c r="C179" s="76">
        <v>-3.5582822100000001E-2</v>
      </c>
      <c r="D179" s="13">
        <v>8.01</v>
      </c>
      <c r="E179" s="14">
        <f>IF(ISNUMBER(D179), (D179 - $B179) / $B179, "")</f>
        <v>1.9083969465648786E-2</v>
      </c>
      <c r="F179" s="16">
        <f>IF(ISNUMBER(D179), $B199 * E179, "")</f>
        <v>1908.3969465648786</v>
      </c>
      <c r="G179" s="29">
        <v>7.83</v>
      </c>
      <c r="H179" s="14">
        <f>IF(ISNUMBER(G179), (G179 - $B179) / $B179, "")</f>
        <v>-3.8167938931298025E-3</v>
      </c>
      <c r="I179" s="100">
        <f>IF(ISNUMBER(G179), $B199 * H179, "")</f>
        <v>-381.67938931298028</v>
      </c>
      <c r="J179" s="13">
        <v>7.14</v>
      </c>
      <c r="K179" s="14">
        <f>IF(ISNUMBER(J179), (J179 - $B179) / $B179, "")</f>
        <v>-9.1603053435114587E-2</v>
      </c>
      <c r="L179" s="16">
        <f>IF(ISNUMBER(J179), $B199 * K179, "")</f>
        <v>-9160.305343511458</v>
      </c>
      <c r="M179" s="29">
        <v>7.23</v>
      </c>
      <c r="N179" s="14">
        <f>IF(ISNUMBER(M179), (M179 - $B179) / $B179, "")</f>
        <v>-8.0152671755725172E-2</v>
      </c>
      <c r="O179" s="16">
        <f>IF(ISNUMBER(M179), $B199 * N179, "")</f>
        <v>-8015.2671755725169</v>
      </c>
      <c r="Q179" s="269"/>
      <c r="R179" s="269"/>
      <c r="S179" s="269"/>
    </row>
    <row r="180" spans="1:19" ht="17.25" thickBot="1">
      <c r="A180" s="162" t="s">
        <v>189</v>
      </c>
      <c r="B180" s="126">
        <v>51940</v>
      </c>
      <c r="C180" s="77">
        <v>-3.6184820899999998E-2</v>
      </c>
      <c r="D180" s="15">
        <v>51090</v>
      </c>
      <c r="E180" s="32">
        <f t="shared" ref="E180:E183" si="94">IF(ISNUMBER(D180), (D180 - $B180) / $B180, "")</f>
        <v>-1.6365036580670005E-2</v>
      </c>
      <c r="F180" s="18">
        <f>IF(ISNUMBER(D180), $B199 * E180, "")</f>
        <v>-1636.5036580670005</v>
      </c>
      <c r="G180" s="31">
        <v>50740</v>
      </c>
      <c r="H180" s="32">
        <f t="shared" ref="H180:H183" si="95">IF(ISNUMBER(G180), (G180 - $B180) / $B180, "")</f>
        <v>-2.3103581055063535E-2</v>
      </c>
      <c r="I180" s="101">
        <f>IF(ISNUMBER(G180), $B199 * H180, "")</f>
        <v>-2310.3581055063537</v>
      </c>
      <c r="J180" s="15">
        <v>49660</v>
      </c>
      <c r="K180" s="32">
        <f t="shared" ref="K180:K183" si="96">IF(ISNUMBER(J180), (J180 - $B180) / $B180, "")</f>
        <v>-4.3896804004620718E-2</v>
      </c>
      <c r="L180" s="18">
        <f>IF(ISNUMBER(J180), $B199 * K180, "")</f>
        <v>-4389.6804004620717</v>
      </c>
      <c r="M180" s="31">
        <v>50120</v>
      </c>
      <c r="N180" s="32">
        <f t="shared" ref="N180:N183" si="97">IF(ISNUMBER(M180), (M180 - $B180) / $B180, "")</f>
        <v>-3.5040431266846361E-2</v>
      </c>
      <c r="O180" s="18">
        <f>IF(ISNUMBER(M180), $B199 * N180, "")</f>
        <v>-3504.0431266846363</v>
      </c>
      <c r="Q180" s="269"/>
      <c r="R180" s="269"/>
      <c r="S180" s="269"/>
    </row>
    <row r="181" spans="1:19" ht="17.25" thickBot="1">
      <c r="A181" s="162" t="s">
        <v>67</v>
      </c>
      <c r="B181" s="126">
        <v>3115</v>
      </c>
      <c r="C181" s="77">
        <v>-3.7094281299999997E-2</v>
      </c>
      <c r="D181" s="15">
        <v>3060</v>
      </c>
      <c r="E181" s="32">
        <f t="shared" si="94"/>
        <v>-1.7656500802568219E-2</v>
      </c>
      <c r="F181" s="18">
        <f>IF(ISNUMBER(D181), $B199 * E181, "")</f>
        <v>-1765.6500802568219</v>
      </c>
      <c r="G181" s="31">
        <v>3010</v>
      </c>
      <c r="H181" s="32">
        <f t="shared" si="95"/>
        <v>-3.3707865168539325E-2</v>
      </c>
      <c r="I181" s="101">
        <f>IF(ISNUMBER(G181), $B199 * H181, "")</f>
        <v>-3370.7865168539324</v>
      </c>
      <c r="J181" s="15">
        <v>2750</v>
      </c>
      <c r="K181" s="32">
        <f t="shared" si="96"/>
        <v>-0.11717495987158909</v>
      </c>
      <c r="L181" s="18">
        <f>IF(ISNUMBER(J181), $B199 * K181, "")</f>
        <v>-11717.495987158909</v>
      </c>
      <c r="M181" s="31">
        <v>2820</v>
      </c>
      <c r="N181" s="32">
        <f t="shared" si="97"/>
        <v>-9.4703049759229538E-2</v>
      </c>
      <c r="O181" s="18">
        <f>IF(ISNUMBER(M181), $B199 * N181, "")</f>
        <v>-9470.3049759229543</v>
      </c>
      <c r="Q181" s="259"/>
      <c r="R181" s="259"/>
      <c r="S181" s="259"/>
    </row>
    <row r="182" spans="1:19" ht="17.25" thickBot="1">
      <c r="A182" s="162" t="s">
        <v>236</v>
      </c>
      <c r="B182" s="126">
        <v>74</v>
      </c>
      <c r="C182" s="77">
        <v>-3.7711313400000002E-2</v>
      </c>
      <c r="D182" s="15">
        <v>93.4</v>
      </c>
      <c r="E182" s="32">
        <f t="shared" si="94"/>
        <v>0.26216216216216226</v>
      </c>
      <c r="F182" s="18">
        <f>IF(ISNUMBER(D182), $B199 * E182, "")</f>
        <v>26216.216216216228</v>
      </c>
      <c r="G182" s="31">
        <v>87.4</v>
      </c>
      <c r="H182" s="32">
        <f t="shared" si="95"/>
        <v>0.18108108108108115</v>
      </c>
      <c r="I182" s="101">
        <f>IF(ISNUMBER(G182), $B199 * H182, "")</f>
        <v>18108.108108108114</v>
      </c>
      <c r="J182" s="15">
        <v>86.8</v>
      </c>
      <c r="K182" s="32">
        <f t="shared" si="96"/>
        <v>0.17297297297297293</v>
      </c>
      <c r="L182" s="18">
        <f>IF(ISNUMBER(J182), $B199 * K182, "")</f>
        <v>17297.297297297293</v>
      </c>
      <c r="M182" s="31">
        <v>83.3</v>
      </c>
      <c r="N182" s="32">
        <f t="shared" si="97"/>
        <v>0.12567567567567564</v>
      </c>
      <c r="O182" s="18">
        <f>IF(ISNUMBER(M182), $B199 * N182, "")</f>
        <v>12567.567567567565</v>
      </c>
      <c r="Q182" s="259"/>
      <c r="R182" s="259"/>
      <c r="S182" s="259"/>
    </row>
    <row r="183" spans="1:19" ht="17.25" thickBot="1">
      <c r="A183" s="163" t="s">
        <v>227</v>
      </c>
      <c r="B183" s="128">
        <v>78.7</v>
      </c>
      <c r="C183" s="78">
        <v>-4.0243902400000003E-2</v>
      </c>
      <c r="D183" s="20">
        <v>81.599999999999994</v>
      </c>
      <c r="E183" s="21">
        <f t="shared" si="94"/>
        <v>3.6848792884370922E-2</v>
      </c>
      <c r="F183" s="22">
        <f>IF(ISNUMBER(D183), $B199 * E183, "")</f>
        <v>3684.8792884370923</v>
      </c>
      <c r="G183" s="30">
        <v>79.900000000000006</v>
      </c>
      <c r="H183" s="21">
        <f t="shared" si="95"/>
        <v>1.5247776365946668E-2</v>
      </c>
      <c r="I183" s="105">
        <f>IF(ISNUMBER(G183), $B199 * H183, "")</f>
        <v>1524.7776365946668</v>
      </c>
      <c r="J183" s="20">
        <v>71.099999999999994</v>
      </c>
      <c r="K183" s="21">
        <f t="shared" si="96"/>
        <v>-9.6569250317662114E-2</v>
      </c>
      <c r="L183" s="22">
        <f>IF(ISNUMBER(J183), $B199 * K183, "")</f>
        <v>-9656.9250317662118</v>
      </c>
      <c r="M183" s="30">
        <v>71.400000000000006</v>
      </c>
      <c r="N183" s="21">
        <f t="shared" si="97"/>
        <v>-9.2757306226175312E-2</v>
      </c>
      <c r="O183" s="22">
        <f>IF(ISNUMBER(M183), $B199 * N183, "")</f>
        <v>-9275.7306226175315</v>
      </c>
      <c r="Q183" s="259"/>
      <c r="R183" s="259"/>
      <c r="S183" s="259"/>
    </row>
    <row r="184" spans="1:19" ht="17.25" thickBot="1">
      <c r="A184" s="162" t="s">
        <v>152</v>
      </c>
      <c r="B184" s="129">
        <v>16.2</v>
      </c>
      <c r="C184" s="80">
        <v>-4.1420118300000003E-2</v>
      </c>
      <c r="D184" s="106">
        <v>15.9</v>
      </c>
      <c r="E184" s="107">
        <f>IF(ISNUMBER(D184), (D184 - $B184) / $B184, "")</f>
        <v>-1.8518518518518455E-2</v>
      </c>
      <c r="F184" s="108">
        <f>IF(ISNUMBER(D184), $B199 * E184, "")</f>
        <v>-1851.8518518518456</v>
      </c>
      <c r="G184" s="109">
        <v>15.3</v>
      </c>
      <c r="H184" s="107">
        <f>IF(ISNUMBER(G184), (G184 - $B184) / $B184, "")</f>
        <v>-5.5555555555555469E-2</v>
      </c>
      <c r="I184" s="110">
        <f>IF(ISNUMBER(G184), $B199 * H184, "")</f>
        <v>-5555.5555555555466</v>
      </c>
      <c r="J184" s="106">
        <v>14.6</v>
      </c>
      <c r="K184" s="107">
        <f>IF(ISNUMBER(J184), (J184 - $B184) / $B184, "")</f>
        <v>-9.8765432098765413E-2</v>
      </c>
      <c r="L184" s="108">
        <f>IF(ISNUMBER(J184), $B199 * K184, "")</f>
        <v>-9876.5432098765414</v>
      </c>
      <c r="M184" s="109">
        <v>14.8</v>
      </c>
      <c r="N184" s="107">
        <f>IF(ISNUMBER(M184), (M184 - $B184) / $B184, "")</f>
        <v>-8.6419753086419665E-2</v>
      </c>
      <c r="O184" s="108">
        <f>IF(ISNUMBER(M184), $B199 * N184, "")</f>
        <v>-8641.975308641966</v>
      </c>
      <c r="Q184" s="259"/>
      <c r="R184" s="259"/>
      <c r="S184" s="259"/>
    </row>
    <row r="185" spans="1:19" ht="17.25" thickBot="1">
      <c r="A185" s="162" t="s">
        <v>275</v>
      </c>
      <c r="B185" s="126">
        <v>701</v>
      </c>
      <c r="C185" s="77">
        <v>-4.2349726800000001E-2</v>
      </c>
      <c r="D185" s="15">
        <v>689</v>
      </c>
      <c r="E185" s="32">
        <f t="shared" ref="E185:E188" si="98">IF(ISNUMBER(D185), (D185 - $B185) / $B185, "")</f>
        <v>-1.7118402282453638E-2</v>
      </c>
      <c r="F185" s="18">
        <f>IF(ISNUMBER(D185), $B199 * E185, "")</f>
        <v>-1711.8402282453637</v>
      </c>
      <c r="G185" s="31">
        <v>679</v>
      </c>
      <c r="H185" s="32">
        <f t="shared" ref="H185:H188" si="99">IF(ISNUMBER(G185), (G185 - $B185) / $B185, "")</f>
        <v>-3.1383737517831668E-2</v>
      </c>
      <c r="I185" s="101">
        <f>IF(ISNUMBER(G185), $B199 * H185, "")</f>
        <v>-3138.3737517831669</v>
      </c>
      <c r="J185" s="15">
        <v>625</v>
      </c>
      <c r="K185" s="32">
        <f t="shared" ref="K185:K188" si="100">IF(ISNUMBER(J185), (J185 - $B185) / $B185, "")</f>
        <v>-0.10841654778887304</v>
      </c>
      <c r="L185" s="18">
        <f>IF(ISNUMBER(J185), $B199 * K185, "")</f>
        <v>-10841.654778887303</v>
      </c>
      <c r="M185" s="31">
        <v>636</v>
      </c>
      <c r="N185" s="32">
        <f t="shared" ref="N185:N188" si="101">IF(ISNUMBER(M185), (M185 - $B185) / $B185, "")</f>
        <v>-9.2724679029957208E-2</v>
      </c>
      <c r="O185" s="18">
        <f>IF(ISNUMBER(M185), $B199 * N185, "")</f>
        <v>-9272.4679029957206</v>
      </c>
      <c r="Q185" s="259"/>
      <c r="R185" s="259"/>
      <c r="S185" s="259"/>
    </row>
    <row r="186" spans="1:19" ht="17.25" thickBot="1">
      <c r="A186" s="162" t="s">
        <v>214</v>
      </c>
      <c r="B186" s="126">
        <v>226</v>
      </c>
      <c r="C186" s="77">
        <v>-4.23728814E-2</v>
      </c>
      <c r="D186" s="15">
        <v>238</v>
      </c>
      <c r="E186" s="32">
        <f t="shared" si="98"/>
        <v>5.3097345132743362E-2</v>
      </c>
      <c r="F186" s="18">
        <f>IF(ISNUMBER(D186), $B199 * E186, "")</f>
        <v>5309.7345132743358</v>
      </c>
      <c r="G186" s="31">
        <v>234</v>
      </c>
      <c r="H186" s="32">
        <f t="shared" si="99"/>
        <v>3.5398230088495575E-2</v>
      </c>
      <c r="I186" s="101">
        <f>IF(ISNUMBER(G186), $B199 * H186, "")</f>
        <v>3539.8230088495575</v>
      </c>
      <c r="J186" s="15">
        <v>229</v>
      </c>
      <c r="K186" s="32">
        <f t="shared" si="100"/>
        <v>1.3274336283185841E-2</v>
      </c>
      <c r="L186" s="18">
        <f>IF(ISNUMBER(J186), $B199 * K186, "")</f>
        <v>1327.4336283185839</v>
      </c>
      <c r="M186" s="31">
        <v>228</v>
      </c>
      <c r="N186" s="32">
        <f t="shared" si="101"/>
        <v>8.8495575221238937E-3</v>
      </c>
      <c r="O186" s="18">
        <f>IF(ISNUMBER(M186), $B199 * N186, "")</f>
        <v>884.95575221238937</v>
      </c>
      <c r="Q186" s="259"/>
      <c r="R186" s="259"/>
      <c r="S186" s="259"/>
    </row>
    <row r="187" spans="1:19" ht="17.25" thickBot="1">
      <c r="A187" s="162" t="s">
        <v>253</v>
      </c>
      <c r="B187" s="126">
        <v>359</v>
      </c>
      <c r="C187" s="77">
        <v>-4.2666666700000001E-2</v>
      </c>
      <c r="D187" s="15">
        <v>352</v>
      </c>
      <c r="E187" s="32">
        <f t="shared" si="98"/>
        <v>-1.9498607242339833E-2</v>
      </c>
      <c r="F187" s="18">
        <f>IF(ISNUMBER(D187), $B199 * E187, "")</f>
        <v>-1949.8607242339833</v>
      </c>
      <c r="G187" s="31">
        <v>342</v>
      </c>
      <c r="H187" s="32">
        <f t="shared" si="99"/>
        <v>-4.7353760445682451E-2</v>
      </c>
      <c r="I187" s="101">
        <f>IF(ISNUMBER(G187), $B199 * H187, "")</f>
        <v>-4735.3760445682447</v>
      </c>
      <c r="J187" s="15">
        <v>326</v>
      </c>
      <c r="K187" s="32">
        <f t="shared" si="100"/>
        <v>-9.1922005571030641E-2</v>
      </c>
      <c r="L187" s="18">
        <f>IF(ISNUMBER(J187), $B199 * K187, "")</f>
        <v>-9192.2005571030641</v>
      </c>
      <c r="M187" s="31">
        <v>330</v>
      </c>
      <c r="N187" s="32">
        <f t="shared" si="101"/>
        <v>-8.0779944289693595E-2</v>
      </c>
      <c r="O187" s="18">
        <f>IF(ISNUMBER(M187), $B199 * N187, "")</f>
        <v>-8077.9944289693594</v>
      </c>
      <c r="Q187" s="33"/>
      <c r="R187" s="33"/>
    </row>
    <row r="188" spans="1:19" ht="17.25" thickBot="1">
      <c r="A188" s="130" t="s">
        <v>257</v>
      </c>
      <c r="B188" s="131">
        <v>414</v>
      </c>
      <c r="C188" s="79">
        <v>-4.3879907599999997E-2</v>
      </c>
      <c r="D188" s="24">
        <v>396</v>
      </c>
      <c r="E188" s="25">
        <f t="shared" si="98"/>
        <v>-4.3478260869565216E-2</v>
      </c>
      <c r="F188" s="104">
        <f>IF(ISNUMBER(D188), $B199 * E188, "")</f>
        <v>-4347.826086956522</v>
      </c>
      <c r="G188" s="102">
        <v>391</v>
      </c>
      <c r="H188" s="25">
        <f t="shared" si="99"/>
        <v>-5.5555555555555552E-2</v>
      </c>
      <c r="I188" s="103">
        <f>IF(ISNUMBER(G188), $B199 * H188, "")</f>
        <v>-5555.5555555555557</v>
      </c>
      <c r="J188" s="24">
        <v>376</v>
      </c>
      <c r="K188" s="25">
        <f t="shared" si="100"/>
        <v>-9.1787439613526575E-2</v>
      </c>
      <c r="L188" s="104">
        <f>IF(ISNUMBER(J188), $B199 * K188, "")</f>
        <v>-9178.7439613526567</v>
      </c>
      <c r="M188" s="102">
        <v>379</v>
      </c>
      <c r="N188" s="25">
        <f t="shared" si="101"/>
        <v>-8.4541062801932368E-2</v>
      </c>
      <c r="O188" s="104">
        <f>IF(ISNUMBER(M188), $B199 * N188, "")</f>
        <v>-8454.1062801932367</v>
      </c>
      <c r="Q188" s="260"/>
      <c r="R188" s="261"/>
      <c r="S188" s="262"/>
    </row>
    <row r="189" spans="1:19">
      <c r="A189" s="161" t="s">
        <v>54</v>
      </c>
      <c r="B189" s="124">
        <v>235</v>
      </c>
      <c r="C189" s="76">
        <v>-4.4715447200000001E-2</v>
      </c>
      <c r="D189" s="13">
        <v>228</v>
      </c>
      <c r="E189" s="14">
        <f>IF(ISNUMBER(D189), (D189 - $B189) / $B189, "")</f>
        <v>-2.9787234042553193E-2</v>
      </c>
      <c r="F189" s="16">
        <f>IF(ISNUMBER(D189), $B199 * E189, "")</f>
        <v>-2978.7234042553191</v>
      </c>
      <c r="G189" s="29">
        <v>224</v>
      </c>
      <c r="H189" s="14">
        <f>IF(ISNUMBER(G189), (G189 - $B189) / $B189, "")</f>
        <v>-4.6808510638297871E-2</v>
      </c>
      <c r="I189" s="100">
        <f>IF(ISNUMBER(G189), $B199 * H189, "")</f>
        <v>-4680.8510638297867</v>
      </c>
      <c r="J189" s="13">
        <v>218</v>
      </c>
      <c r="K189" s="14">
        <f>IF(ISNUMBER(J189), (J189 - $B189) / $B189, "")</f>
        <v>-7.2340425531914887E-2</v>
      </c>
      <c r="L189" s="16">
        <f>IF(ISNUMBER(J189), $B199 * K189, "")</f>
        <v>-7234.0425531914889</v>
      </c>
      <c r="M189" s="29">
        <v>220</v>
      </c>
      <c r="N189" s="14">
        <f>IF(ISNUMBER(M189), (M189 - $B189) / $B189, "")</f>
        <v>-6.3829787234042548E-2</v>
      </c>
      <c r="O189" s="16">
        <f>IF(ISNUMBER(M189), $B199 * N189, "")</f>
        <v>-6382.9787234042551</v>
      </c>
      <c r="Q189" s="263"/>
      <c r="R189" s="264"/>
      <c r="S189" s="265"/>
    </row>
    <row r="190" spans="1:19" ht="17.25" thickBot="1">
      <c r="A190" s="162" t="s">
        <v>223</v>
      </c>
      <c r="B190" s="126">
        <v>184</v>
      </c>
      <c r="C190" s="77">
        <v>-4.6632124400000002E-2</v>
      </c>
      <c r="D190" s="15">
        <v>184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179</v>
      </c>
      <c r="H190" s="32">
        <f t="shared" ref="H190:H193" si="103">IF(ISNUMBER(G190), (G190 - $B190) / $B190, "")</f>
        <v>-2.717391304347826E-2</v>
      </c>
      <c r="I190" s="101">
        <f>IF(ISNUMBER(G190), $B199 * H190, "")</f>
        <v>-2717.391304347826</v>
      </c>
      <c r="J190" s="15">
        <v>166</v>
      </c>
      <c r="K190" s="32">
        <f t="shared" ref="K190:K193" si="104">IF(ISNUMBER(J190), (J190 - $B190) / $B190, "")</f>
        <v>-9.7826086956521743E-2</v>
      </c>
      <c r="L190" s="18">
        <f>IF(ISNUMBER(J190), $B199 * K190, "")</f>
        <v>-9782.608695652174</v>
      </c>
      <c r="M190" s="31">
        <v>170</v>
      </c>
      <c r="N190" s="32">
        <f t="shared" ref="N190:N193" si="105">IF(ISNUMBER(M190), (M190 - $B190) / $B190, "")</f>
        <v>-7.6086956521739135E-2</v>
      </c>
      <c r="O190" s="18">
        <f>IF(ISNUMBER(M190), $B199 * N190, "")</f>
        <v>-7608.6956521739139</v>
      </c>
      <c r="Q190" s="266"/>
      <c r="R190" s="267"/>
      <c r="S190" s="268"/>
    </row>
    <row r="191" spans="1:19" ht="17.25" thickBot="1">
      <c r="A191" s="162" t="s">
        <v>193</v>
      </c>
      <c r="B191" s="126">
        <v>5680</v>
      </c>
      <c r="C191" s="77">
        <v>-4.6979865799999999E-2</v>
      </c>
      <c r="D191" s="15">
        <v>5520</v>
      </c>
      <c r="E191" s="32">
        <f t="shared" si="102"/>
        <v>-2.8169014084507043E-2</v>
      </c>
      <c r="F191" s="18">
        <f>IF(ISNUMBER(D191), $B199 * E191, "")</f>
        <v>-2816.9014084507044</v>
      </c>
      <c r="G191" s="31">
        <v>5405</v>
      </c>
      <c r="H191" s="32">
        <f t="shared" si="103"/>
        <v>-4.8415492957746477E-2</v>
      </c>
      <c r="I191" s="101">
        <f>IF(ISNUMBER(G191), $B199 * H191, "")</f>
        <v>-4841.5492957746474</v>
      </c>
      <c r="J191" s="15">
        <v>5025</v>
      </c>
      <c r="K191" s="32">
        <f t="shared" si="104"/>
        <v>-0.1153169014084507</v>
      </c>
      <c r="L191" s="18">
        <f>IF(ISNUMBER(J191), $B199 * K191, "")</f>
        <v>-11531.69014084507</v>
      </c>
      <c r="M191" s="31">
        <v>5045</v>
      </c>
      <c r="N191" s="32">
        <f t="shared" si="105"/>
        <v>-0.11179577464788733</v>
      </c>
      <c r="O191" s="18">
        <f>IF(ISNUMBER(M191), $B199 * N191, "")</f>
        <v>-11179.577464788732</v>
      </c>
      <c r="Q191" s="259"/>
      <c r="R191" s="259"/>
      <c r="S191" s="259"/>
    </row>
    <row r="192" spans="1:19" ht="17.25" thickBot="1">
      <c r="A192" s="162" t="s">
        <v>217</v>
      </c>
      <c r="B192" s="126">
        <v>9.51</v>
      </c>
      <c r="C192" s="77">
        <v>-4.8048048000000003E-2</v>
      </c>
      <c r="D192" s="15">
        <v>9.31</v>
      </c>
      <c r="E192" s="32">
        <f t="shared" si="102"/>
        <v>-2.1030494216614015E-2</v>
      </c>
      <c r="F192" s="18">
        <f>IF(ISNUMBER(D192), $B199 * E192, "")</f>
        <v>-2103.0494216614015</v>
      </c>
      <c r="G192" s="31">
        <v>9.17</v>
      </c>
      <c r="H192" s="32">
        <f t="shared" si="103"/>
        <v>-3.575184016824394E-2</v>
      </c>
      <c r="I192" s="101">
        <f>IF(ISNUMBER(G192), $B199 * H192, "")</f>
        <v>-3575.1840168243939</v>
      </c>
      <c r="J192" s="15">
        <v>8.65</v>
      </c>
      <c r="K192" s="32">
        <f t="shared" si="104"/>
        <v>-9.0431125131440526E-2</v>
      </c>
      <c r="L192" s="18">
        <f>IF(ISNUMBER(J192), $B199 * K192, "")</f>
        <v>-9043.1125131440531</v>
      </c>
      <c r="M192" s="31">
        <v>8.67</v>
      </c>
      <c r="N192" s="32">
        <f t="shared" si="105"/>
        <v>-8.8328075709779172E-2</v>
      </c>
      <c r="O192" s="18">
        <f>IF(ISNUMBER(M192), $B199 * N192, "")</f>
        <v>-8832.8075709779168</v>
      </c>
      <c r="Q192" s="269"/>
      <c r="R192" s="269"/>
      <c r="S192" s="269"/>
    </row>
    <row r="193" spans="1:19" ht="17.25" thickBot="1">
      <c r="A193" s="163" t="s">
        <v>255</v>
      </c>
      <c r="B193" s="128">
        <v>47.3</v>
      </c>
      <c r="C193" s="78">
        <v>-5.0200803199999998E-2</v>
      </c>
      <c r="D193" s="20">
        <v>46.3</v>
      </c>
      <c r="E193" s="21">
        <f t="shared" si="102"/>
        <v>-2.1141649048625793E-2</v>
      </c>
      <c r="F193" s="22">
        <f>IF(ISNUMBER(D193), $B199 * E193, "")</f>
        <v>-2114.1649048625791</v>
      </c>
      <c r="G193" s="30">
        <v>46</v>
      </c>
      <c r="H193" s="21">
        <f t="shared" si="103"/>
        <v>-2.7484143763213471E-2</v>
      </c>
      <c r="I193" s="105">
        <f>IF(ISNUMBER(G193), $B199 * H193, "")</f>
        <v>-2748.4143763213469</v>
      </c>
      <c r="J193" s="20">
        <v>41</v>
      </c>
      <c r="K193" s="21">
        <f t="shared" si="104"/>
        <v>-0.13319238900634245</v>
      </c>
      <c r="L193" s="22">
        <f>IF(ISNUMBER(J193), $B199 * K193, "")</f>
        <v>-13319.238900634246</v>
      </c>
      <c r="M193" s="30">
        <v>41.8</v>
      </c>
      <c r="N193" s="21">
        <f t="shared" si="105"/>
        <v>-0.11627906976744187</v>
      </c>
      <c r="O193" s="22">
        <f>IF(ISNUMBER(M193), $B199 * N193, "")</f>
        <v>-11627.906976744187</v>
      </c>
      <c r="Q193" s="269"/>
      <c r="R193" s="269"/>
      <c r="S193" s="269"/>
    </row>
    <row r="194" spans="1:19" ht="17.25" thickBot="1">
      <c r="A194" s="162" t="s">
        <v>203</v>
      </c>
      <c r="B194" s="129">
        <v>2610</v>
      </c>
      <c r="C194" s="80">
        <v>-5.0909090900000002E-2</v>
      </c>
      <c r="D194" s="106">
        <v>2555</v>
      </c>
      <c r="E194" s="107">
        <f>IF(ISNUMBER(D194), (D194 - $B194) / $B194, "")</f>
        <v>-2.1072796934865901E-2</v>
      </c>
      <c r="F194" s="108">
        <f>IF(ISNUMBER(D194), $B199 * E194, "")</f>
        <v>-2107.2796934865901</v>
      </c>
      <c r="G194" s="109">
        <v>2525</v>
      </c>
      <c r="H194" s="107">
        <f>IF(ISNUMBER(G194), (G194 - $B194) / $B194, "")</f>
        <v>-3.2567049808429116E-2</v>
      </c>
      <c r="I194" s="110">
        <f>IF(ISNUMBER(G194), $B199 * H194, "")</f>
        <v>-3256.7049808429115</v>
      </c>
      <c r="J194" s="106">
        <v>2280</v>
      </c>
      <c r="K194" s="107">
        <f>IF(ISNUMBER(J194), (J194 - $B194) / $B194, "")</f>
        <v>-0.12643678160919541</v>
      </c>
      <c r="L194" s="108">
        <f>IF(ISNUMBER(J194), $B199 * K194, "")</f>
        <v>-12643.678160919542</v>
      </c>
      <c r="M194" s="109">
        <v>2340</v>
      </c>
      <c r="N194" s="107">
        <f>IF(ISNUMBER(M194), (M194 - $B194) / $B194, "")</f>
        <v>-0.10344827586206896</v>
      </c>
      <c r="O194" s="108">
        <f>IF(ISNUMBER(M194), $B199 * N194, "")</f>
        <v>-10344.827586206897</v>
      </c>
      <c r="Q194" s="259"/>
      <c r="R194" s="259"/>
      <c r="S194" s="259"/>
    </row>
    <row r="195" spans="1:19" ht="17.25" thickBot="1">
      <c r="A195" s="162" t="s">
        <v>210</v>
      </c>
      <c r="B195" s="126">
        <v>46.2</v>
      </c>
      <c r="C195" s="77">
        <v>-5.9063136500000002E-2</v>
      </c>
      <c r="D195" s="15">
        <v>46.3</v>
      </c>
      <c r="E195" s="32">
        <f t="shared" ref="E195:E198" si="106">IF(ISNUMBER(D195), (D195 - $B195) / $B195, "")</f>
        <v>2.1645021645020413E-3</v>
      </c>
      <c r="F195" s="18">
        <f>IF(ISNUMBER(D195), $B199 * E195, "")</f>
        <v>216.45021645020412</v>
      </c>
      <c r="G195" s="31">
        <v>49.1</v>
      </c>
      <c r="H195" s="32">
        <f t="shared" ref="H195:H198" si="107">IF(ISNUMBER(G195), (G195 - $B195) / $B195, "")</f>
        <v>6.2770562770562741E-2</v>
      </c>
      <c r="I195" s="101">
        <f>IF(ISNUMBER(G195), $B199 * H195, "")</f>
        <v>6277.0562770562738</v>
      </c>
      <c r="J195" s="15">
        <v>43.7</v>
      </c>
      <c r="K195" s="32">
        <f t="shared" ref="K195:K198" si="108">IF(ISNUMBER(J195), (J195 - $B195) / $B195, "")</f>
        <v>-5.4112554112554112E-2</v>
      </c>
      <c r="L195" s="18">
        <f>IF(ISNUMBER(J195), $B199 * K195, "")</f>
        <v>-5411.2554112554108</v>
      </c>
      <c r="M195" s="31">
        <v>43.5</v>
      </c>
      <c r="N195" s="32">
        <f t="shared" ref="N195:N198" si="109">IF(ISNUMBER(M195), (M195 - $B195) / $B195, "")</f>
        <v>-5.8441558441558503E-2</v>
      </c>
      <c r="O195" s="18">
        <f>IF(ISNUMBER(M195), $B199 * N195, "")</f>
        <v>-5844.15584415585</v>
      </c>
      <c r="Q195" s="259"/>
      <c r="R195" s="259"/>
      <c r="S195" s="259"/>
    </row>
    <row r="196" spans="1:19" ht="17.25" thickBot="1">
      <c r="A196" s="162" t="s">
        <v>199</v>
      </c>
      <c r="B196" s="126">
        <v>170</v>
      </c>
      <c r="C196" s="77">
        <v>-6.07734807E-2</v>
      </c>
      <c r="D196" s="15">
        <v>158</v>
      </c>
      <c r="E196" s="32">
        <f t="shared" si="106"/>
        <v>-7.0588235294117646E-2</v>
      </c>
      <c r="F196" s="18">
        <f>IF(ISNUMBER(D196), $B199 * E196, "")</f>
        <v>-7058.8235294117649</v>
      </c>
      <c r="G196" s="31">
        <v>153</v>
      </c>
      <c r="H196" s="32">
        <f t="shared" si="107"/>
        <v>-0.1</v>
      </c>
      <c r="I196" s="101">
        <f>IF(ISNUMBER(G196), $B199 * H196, "")</f>
        <v>-10000</v>
      </c>
      <c r="J196" s="15">
        <v>144</v>
      </c>
      <c r="K196" s="32">
        <f t="shared" si="108"/>
        <v>-0.15294117647058825</v>
      </c>
      <c r="L196" s="18">
        <f>IF(ISNUMBER(J196), $B199 * K196, "")</f>
        <v>-15294.117647058825</v>
      </c>
      <c r="M196" s="31">
        <v>147</v>
      </c>
      <c r="N196" s="32">
        <f t="shared" si="109"/>
        <v>-0.13529411764705881</v>
      </c>
      <c r="O196" s="18">
        <f>IF(ISNUMBER(M196), $B199 * N196, "")</f>
        <v>-13529.411764705881</v>
      </c>
      <c r="Q196" s="259"/>
      <c r="R196" s="259"/>
      <c r="S196" s="259"/>
    </row>
    <row r="197" spans="1:19">
      <c r="A197" s="162" t="s">
        <v>261</v>
      </c>
      <c r="B197" s="126">
        <v>47.6</v>
      </c>
      <c r="C197" s="77">
        <v>-6.4833005900000004E-2</v>
      </c>
      <c r="D197" s="15">
        <v>46.4</v>
      </c>
      <c r="E197" s="32">
        <f t="shared" si="106"/>
        <v>-2.5210084033613505E-2</v>
      </c>
      <c r="F197" s="18">
        <f>IF(ISNUMBER(D197), $B199 * E197, "")</f>
        <v>-2521.0084033613507</v>
      </c>
      <c r="G197" s="31">
        <v>45.5</v>
      </c>
      <c r="H197" s="32">
        <f t="shared" si="107"/>
        <v>-4.411764705882356E-2</v>
      </c>
      <c r="I197" s="101">
        <f>IF(ISNUMBER(G197), $B199 * H197, "")</f>
        <v>-4411.7647058823559</v>
      </c>
      <c r="J197" s="15">
        <v>43.2</v>
      </c>
      <c r="K197" s="32">
        <f t="shared" si="108"/>
        <v>-9.2436974789915929E-2</v>
      </c>
      <c r="L197" s="18">
        <f>IF(ISNUMBER(J197), $B199 * K197, "")</f>
        <v>-9243.697478991593</v>
      </c>
      <c r="M197" s="31">
        <v>43.7</v>
      </c>
      <c r="N197" s="32">
        <f t="shared" si="109"/>
        <v>-8.193277310924367E-2</v>
      </c>
      <c r="O197" s="18">
        <f>IF(ISNUMBER(M197), $B199 * N197, "")</f>
        <v>-8193.2773109243662</v>
      </c>
      <c r="Q197" s="248"/>
      <c r="R197" s="249"/>
      <c r="S197" s="250"/>
    </row>
    <row r="198" spans="1:19" ht="17.25" thickBot="1">
      <c r="A198" s="130" t="s">
        <v>201</v>
      </c>
      <c r="B198" s="131">
        <v>70</v>
      </c>
      <c r="C198" s="79">
        <v>-7.2847682100000005E-2</v>
      </c>
      <c r="D198" s="24">
        <v>69.400000000000006</v>
      </c>
      <c r="E198" s="25">
        <f t="shared" si="106"/>
        <v>-8.5714285714284903E-3</v>
      </c>
      <c r="F198" s="104">
        <f>IF(ISNUMBER(D198), $B199 * E198, "")</f>
        <v>-857.14285714284904</v>
      </c>
      <c r="G198" s="102">
        <v>68.900000000000006</v>
      </c>
      <c r="H198" s="25">
        <f t="shared" si="107"/>
        <v>-1.5714285714285632E-2</v>
      </c>
      <c r="I198" s="103">
        <f>IF(ISNUMBER(G198), $B199 * H198, "")</f>
        <v>-1571.4285714285631</v>
      </c>
      <c r="J198" s="24">
        <v>61.1</v>
      </c>
      <c r="K198" s="25">
        <f t="shared" si="108"/>
        <v>-0.12714285714285711</v>
      </c>
      <c r="L198" s="104">
        <f>IF(ISNUMBER(J198), $B199 * K198, "")</f>
        <v>-12714.285714285712</v>
      </c>
      <c r="M198" s="102">
        <v>63.7</v>
      </c>
      <c r="N198" s="25">
        <f t="shared" si="109"/>
        <v>-8.9999999999999955E-2</v>
      </c>
      <c r="O198" s="104">
        <f>IF(ISNUMBER(M198), $B199 * N198, "")</f>
        <v>-8999.9999999999964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7.5752546434932168E-4</v>
      </c>
      <c r="F199" s="28">
        <f>SUM(F179:F198)</f>
        <v>1515.0509286986435</v>
      </c>
      <c r="G199" s="26" t="s">
        <v>296</v>
      </c>
      <c r="H199" s="27">
        <f>IF(COUNT(H179:H198), SUM(H179:H198) / COUNT(H179:H198), 0)</f>
        <v>-1.6700604101889498E-2</v>
      </c>
      <c r="I199" s="28">
        <f>SUM(I179:I198)</f>
        <v>-33401.208203779002</v>
      </c>
      <c r="J199" s="26" t="s">
        <v>296</v>
      </c>
      <c r="K199" s="27">
        <f>IF(COUNT(K179:K198), SUM(K179:K198) / COUNT(K179:K198), 0)</f>
        <v>-8.0803272780240215E-2</v>
      </c>
      <c r="L199" s="28">
        <f>SUM(L179:L198)</f>
        <v>-161606.54556048042</v>
      </c>
      <c r="M199" s="26" t="s">
        <v>296</v>
      </c>
      <c r="N199" s="27">
        <f>IF(COUNT(N179:N198), SUM(N179:N198) / COUNT(N179:N198), 0)</f>
        <v>-7.1901502697949982E-2</v>
      </c>
      <c r="O199" s="28">
        <f>SUM(O179:O198)</f>
        <v>-143803.00539589996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003EA-739E-4ECC-AD9F-71B6390171E9}">
  <sheetPr codeName="Sheet27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44368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-181,498 KRW (-9.07%)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-205,793 KRW (-10.29%)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-227,059 KRW (-11.35%)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-279,900 KRW (-14.00%)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-195,751 KRW (-9.79%)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40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2021-06-21(월) 오전 00:00</v>
      </c>
      <c r="C15" s="309"/>
      <c r="D15" s="283" t="str">
        <f>TEXT($G$1, "[$-ko-KR]yyyy-mm-dd(ddd) ") &amp; "오후 14:00"</f>
        <v>2021-06-21(월) 오후 14:00</v>
      </c>
      <c r="E15" s="284"/>
      <c r="F15" s="285"/>
      <c r="G15" s="283" t="str">
        <f>TEXT($G$1, "[$-ko-KR]yyyy-mm-dd(ddd) ") &amp; "오후 19:00"</f>
        <v>2021-06-21(월) 오후 19:00</v>
      </c>
      <c r="H15" s="284"/>
      <c r="I15" s="285"/>
      <c r="J15" s="283" t="str">
        <f>TEXT($G$1, "[$-ko-KR]yyyy-mm-dd(ddd) ") &amp; "오후 21:00"</f>
        <v>2021-06-21(월) 오후 21:00</v>
      </c>
      <c r="K15" s="284"/>
      <c r="L15" s="285"/>
      <c r="M15" s="283" t="str">
        <f>TEXT($G$1+1, "[$-ko-KR]yyyy-mm-dd(ddd) ") &amp; "오전 00:00"</f>
        <v>2021-06-22(화)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1" t="s">
        <v>37</v>
      </c>
      <c r="H16" s="242" t="s">
        <v>40</v>
      </c>
      <c r="I16" s="24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83</v>
      </c>
      <c r="C17" s="76">
        <f>IF(NOT(ISBLANK(_xlfn.IFNA(VLOOKUP($A17, $A$40:$O$199, 3, FALSE), ))), _xlfn.IFNA(VLOOKUP($A17, $A$40:$O$199, 3, FALSE), ), "")</f>
        <v>-2.46768508E-2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-2.1686746987951772E-2</v>
      </c>
      <c r="F17" s="16">
        <f>IF(NOT(ISBLANK(_xlfn.IFNA(VLOOKUP($A17, $A$40:$O$199, 6, FALSE), ))), _xlfn.IFNA(VLOOKUP($A17, $A$40:$O$199, 6, FALSE), ), "")</f>
        <v>-2168.6746987951774</v>
      </c>
      <c r="G17" s="29">
        <f>IF(NOT(ISBLANK(_xlfn.IFNA(VLOOKUP($A17, $A$40:$O$199, 7, FALSE), ))), _xlfn.IFNA(VLOOKUP($A17, $A$40:$O$199, 7, FALSE), ), "")</f>
        <v>76.5</v>
      </c>
      <c r="H17" s="14">
        <f>IF(NOT(ISBLANK(_xlfn.IFNA(VLOOKUP($A17, $A$40:$O$199, 8, FALSE), ))), _xlfn.IFNA(VLOOKUP($A17, $A$40:$O$199, 8, FALSE), ), "")</f>
        <v>-7.8313253012048195E-2</v>
      </c>
      <c r="I17" s="100">
        <f>IF(NOT(ISBLANK(_xlfn.IFNA(VLOOKUP($A17, $A$40:$O$199, 9, FALSE), ))), _xlfn.IFNA(VLOOKUP($A17, $A$40:$O$199, 9, FALSE), ), "")</f>
        <v>-7831.3253012048199</v>
      </c>
      <c r="J17" s="13">
        <f>IF(NOT(ISBLANK(_xlfn.IFNA(VLOOKUP($A17, $A$40:$O$199, 10, FALSE), ))), _xlfn.IFNA(VLOOKUP($A17, $A$40:$O$199, 10, FALSE), ), "")</f>
        <v>74</v>
      </c>
      <c r="K17" s="14">
        <f>IF(NOT(ISBLANK(_xlfn.IFNA(VLOOKUP($A17, $A$40:$O$199, 11, FALSE), ))), _xlfn.IFNA(VLOOKUP($A17, $A$40:$O$199, 11, FALSE), ), "")</f>
        <v>-0.10843373493975904</v>
      </c>
      <c r="L17" s="16">
        <f>IF(NOT(ISBLANK(_xlfn.IFNA(VLOOKUP($A17, $A$40:$O$199, 12, FALSE), ))), _xlfn.IFNA(VLOOKUP($A17, $A$40:$O$199, 12, FALSE), ), "")</f>
        <v>-10843.373493975903</v>
      </c>
      <c r="M17" s="29">
        <f>IF(NOT(ISBLANK(_xlfn.IFNA(VLOOKUP($A17, $A$40:$O$199, 13, FALSE), ))), _xlfn.IFNA(VLOOKUP($A17, $A$40:$O$199, 13, FALSE), ), "")</f>
        <v>74.8</v>
      </c>
      <c r="N17" s="14">
        <f>IF(NOT(ISBLANK(_xlfn.IFNA(VLOOKUP($A17, $A$40:$O$199, 14, FALSE), ))), _xlfn.IFNA(VLOOKUP($A17, $A$40:$O$199, 14, FALSE), ), "")</f>
        <v>-9.8795180722891604E-2</v>
      </c>
      <c r="O17" s="16">
        <f>IF(NOT(ISBLANK(_xlfn.IFNA(VLOOKUP($A17, $A$40:$O$199, 15, FALSE), ))), _xlfn.IFNA(VLOOKUP($A17, $A$40:$O$199, 15, FALSE), ), "")</f>
        <v>-9879.51807228916</v>
      </c>
      <c r="Q17" s="269"/>
      <c r="R17" s="269"/>
      <c r="S17" s="269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74.900000000000006</v>
      </c>
      <c r="C18" s="77">
        <f t="shared" ref="C18:C36" si="1">IF(NOT(ISBLANK(_xlfn.IFNA(VLOOKUP($A18, $A$40:$O$199, 3, FALSE), ))), _xlfn.IFNA(VLOOKUP($A18, $A$40:$O$199, 3, FALSE), ), "")</f>
        <v>-3.2299741600000001E-2</v>
      </c>
      <c r="D18" s="15">
        <f t="shared" ref="D18:D36" si="2">IF(NOT(ISBLANK(_xlfn.IFNA(VLOOKUP($A18, $A$40:$O$199, 4, FALSE), ))), _xlfn.IFNA(VLOOKUP($A18, $A$40:$O$199, 4, FALSE), ), "")</f>
        <v>71.8</v>
      </c>
      <c r="E18" s="32">
        <f t="shared" ref="E18:E36" si="3">IF(NOT(ISBLANK(_xlfn.IFNA(VLOOKUP($A18, $A$40:$O$199, 5, FALSE), ))), _xlfn.IFNA(VLOOKUP($A18, $A$40:$O$199, 5, FALSE), ), "")</f>
        <v>-4.138851802403215E-2</v>
      </c>
      <c r="F18" s="18">
        <f t="shared" ref="F18:F36" si="4">IF(NOT(ISBLANK(_xlfn.IFNA(VLOOKUP($A18, $A$40:$O$199, 6, FALSE), ))), _xlfn.IFNA(VLOOKUP($A18, $A$40:$O$199, 6, FALSE), ), "")</f>
        <v>-4138.8518024032146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-0.10413885180240334</v>
      </c>
      <c r="I18" s="101">
        <f t="shared" ref="I18:I36" si="7">IF(NOT(ISBLANK(_xlfn.IFNA(VLOOKUP($A18, $A$40:$O$199, 9, FALSE), ))), _xlfn.IFNA(VLOOKUP($A18, $A$40:$O$199, 9, FALSE), ), "")</f>
        <v>-10413.885180240335</v>
      </c>
      <c r="J18" s="15">
        <f t="shared" ref="J18:J36" si="8">IF(NOT(ISBLANK(_xlfn.IFNA(VLOOKUP($A18, $A$40:$O$199, 10, FALSE), ))), _xlfn.IFNA(VLOOKUP($A18, $A$40:$O$199, 10, FALSE), ), "")</f>
        <v>62.6</v>
      </c>
      <c r="K18" s="32">
        <f t="shared" ref="K18:K36" si="9">IF(NOT(ISBLANK(_xlfn.IFNA(VLOOKUP($A18, $A$40:$O$199, 11, FALSE), ))), _xlfn.IFNA(VLOOKUP($A18, $A$40:$O$199, 11, FALSE), ), "")</f>
        <v>-0.16421895861148203</v>
      </c>
      <c r="L18" s="18">
        <f t="shared" ref="L18:L36" si="10">IF(NOT(ISBLANK(_xlfn.IFNA(VLOOKUP($A18, $A$40:$O$199, 12, FALSE), ))), _xlfn.IFNA(VLOOKUP($A18, $A$40:$O$199, 12, FALSE), ), "")</f>
        <v>-16421.895861148201</v>
      </c>
      <c r="M18" s="31">
        <f t="shared" ref="M18:M36" si="11">IF(NOT(ISBLANK(_xlfn.IFNA(VLOOKUP($A18, $A$40:$O$199, 13, FALSE), ))), _xlfn.IFNA(VLOOKUP($A18, $A$40:$O$199, 13, FALSE), ), "")</f>
        <v>64.900000000000006</v>
      </c>
      <c r="N18" s="32">
        <f t="shared" ref="N18:N36" si="12">IF(NOT(ISBLANK(_xlfn.IFNA(VLOOKUP($A18, $A$40:$O$199, 14, FALSE), ))), _xlfn.IFNA(VLOOKUP($A18, $A$40:$O$199, 14, FALSE), ), "")</f>
        <v>-0.13351134846461948</v>
      </c>
      <c r="O18" s="18">
        <f t="shared" ref="O18:O36" si="13">IF(NOT(ISBLANK(_xlfn.IFNA(VLOOKUP($A18, $A$40:$O$199, 15, FALSE), ))), _xlfn.IFNA(VLOOKUP($A18, $A$40:$O$199, 15, FALSE), ), "")</f>
        <v>-13351.134846461948</v>
      </c>
      <c r="Q18" s="269"/>
      <c r="R18" s="269"/>
      <c r="S18" s="269"/>
    </row>
    <row r="19" spans="1:19" ht="17.25" customHeight="1" thickBot="1">
      <c r="A19" s="162" t="s">
        <v>229</v>
      </c>
      <c r="B19" s="126">
        <f t="shared" si="0"/>
        <v>82.3</v>
      </c>
      <c r="C19" s="77">
        <f t="shared" si="1"/>
        <v>-3.29024677E-2</v>
      </c>
      <c r="D19" s="15">
        <f t="shared" si="2"/>
        <v>80.900000000000006</v>
      </c>
      <c r="E19" s="32">
        <f t="shared" si="3"/>
        <v>-1.7010935601457979E-2</v>
      </c>
      <c r="F19" s="18">
        <f t="shared" si="4"/>
        <v>-1701.0935601457979</v>
      </c>
      <c r="G19" s="31">
        <f t="shared" si="5"/>
        <v>78</v>
      </c>
      <c r="H19" s="32">
        <f t="shared" si="6"/>
        <v>-5.2247873633049786E-2</v>
      </c>
      <c r="I19" s="101">
        <f t="shared" si="7"/>
        <v>-5224.7873633049785</v>
      </c>
      <c r="J19" s="15">
        <f t="shared" si="8"/>
        <v>71.400000000000006</v>
      </c>
      <c r="K19" s="32">
        <f t="shared" si="9"/>
        <v>-0.13244228432563782</v>
      </c>
      <c r="L19" s="18">
        <f t="shared" si="10"/>
        <v>-13244.228432563781</v>
      </c>
      <c r="M19" s="31">
        <f t="shared" si="11"/>
        <v>73.900000000000006</v>
      </c>
      <c r="N19" s="32">
        <f t="shared" si="12"/>
        <v>-0.10206561360874838</v>
      </c>
      <c r="O19" s="18">
        <f t="shared" si="13"/>
        <v>-10206.561360874839</v>
      </c>
      <c r="Q19" s="259"/>
      <c r="R19" s="259"/>
      <c r="S19" s="259"/>
    </row>
    <row r="20" spans="1:19" ht="17.25" customHeight="1" thickBot="1">
      <c r="A20" s="162" t="s">
        <v>156</v>
      </c>
      <c r="B20" s="126">
        <f t="shared" si="0"/>
        <v>77.8</v>
      </c>
      <c r="C20" s="77">
        <f t="shared" si="1"/>
        <v>-3.9506172800000003E-2</v>
      </c>
      <c r="D20" s="15">
        <f t="shared" si="2"/>
        <v>76.5</v>
      </c>
      <c r="E20" s="32">
        <f t="shared" si="3"/>
        <v>-1.6709511568123357E-2</v>
      </c>
      <c r="F20" s="18">
        <f t="shared" si="4"/>
        <v>-1670.9511568123357</v>
      </c>
      <c r="G20" s="31">
        <f t="shared" si="5"/>
        <v>72.7</v>
      </c>
      <c r="H20" s="32">
        <f t="shared" si="6"/>
        <v>-6.55526992287917E-2</v>
      </c>
      <c r="I20" s="101">
        <f t="shared" si="7"/>
        <v>-6555.2699228791698</v>
      </c>
      <c r="J20" s="15">
        <f t="shared" si="8"/>
        <v>70.599999999999994</v>
      </c>
      <c r="K20" s="32">
        <f t="shared" si="9"/>
        <v>-9.2544987146529603E-2</v>
      </c>
      <c r="L20" s="18">
        <f t="shared" si="10"/>
        <v>-9254.4987146529602</v>
      </c>
      <c r="M20" s="31">
        <f t="shared" si="11"/>
        <v>71.2</v>
      </c>
      <c r="N20" s="32">
        <f t="shared" si="12"/>
        <v>-8.4832904884318702E-2</v>
      </c>
      <c r="O20" s="18">
        <f t="shared" si="13"/>
        <v>-8483.2904884318705</v>
      </c>
      <c r="Q20" s="259"/>
      <c r="R20" s="259"/>
      <c r="S20" s="259"/>
    </row>
    <row r="21" spans="1:19" ht="17.25" customHeight="1" thickBot="1">
      <c r="A21" s="163" t="s">
        <v>126</v>
      </c>
      <c r="B21" s="128">
        <f t="shared" si="0"/>
        <v>21.3</v>
      </c>
      <c r="C21" s="78">
        <f t="shared" si="1"/>
        <v>-5.3333333300000001E-2</v>
      </c>
      <c r="D21" s="20">
        <f t="shared" si="2"/>
        <v>20.6</v>
      </c>
      <c r="E21" s="21">
        <f t="shared" si="3"/>
        <v>-3.2863849765258184E-2</v>
      </c>
      <c r="F21" s="22">
        <f t="shared" si="4"/>
        <v>-3286.3849765258183</v>
      </c>
      <c r="G21" s="30">
        <f t="shared" si="5"/>
        <v>19.100000000000001</v>
      </c>
      <c r="H21" s="21">
        <f t="shared" si="6"/>
        <v>-0.10328638497652579</v>
      </c>
      <c r="I21" s="105">
        <f t="shared" si="7"/>
        <v>-10328.638497652579</v>
      </c>
      <c r="J21" s="20">
        <f t="shared" si="8"/>
        <v>18.600000000000001</v>
      </c>
      <c r="K21" s="21">
        <f t="shared" si="9"/>
        <v>-0.12676056338028166</v>
      </c>
      <c r="L21" s="22">
        <f t="shared" si="10"/>
        <v>-12676.056338028166</v>
      </c>
      <c r="M21" s="30">
        <f t="shared" si="11"/>
        <v>18.899999999999999</v>
      </c>
      <c r="N21" s="21">
        <f t="shared" si="12"/>
        <v>-0.11267605633802827</v>
      </c>
      <c r="O21" s="22">
        <f t="shared" si="13"/>
        <v>-11267.605633802827</v>
      </c>
      <c r="Q21" s="259"/>
      <c r="R21" s="259"/>
      <c r="S21" s="259"/>
    </row>
    <row r="22" spans="1:19" ht="17.25" customHeight="1" thickBot="1">
      <c r="A22" s="162" t="s">
        <v>210</v>
      </c>
      <c r="B22" s="129">
        <f t="shared" si="0"/>
        <v>43.5</v>
      </c>
      <c r="C22" s="80">
        <f t="shared" si="1"/>
        <v>-5.6399132300000002E-2</v>
      </c>
      <c r="D22" s="106">
        <f t="shared" si="2"/>
        <v>41.7</v>
      </c>
      <c r="E22" s="107">
        <f t="shared" si="3"/>
        <v>-4.1379310344827523E-2</v>
      </c>
      <c r="F22" s="108">
        <f t="shared" si="4"/>
        <v>-4137.9310344827527</v>
      </c>
      <c r="G22" s="109">
        <f t="shared" si="5"/>
        <v>38.5</v>
      </c>
      <c r="H22" s="107">
        <f t="shared" si="6"/>
        <v>-0.11494252873563218</v>
      </c>
      <c r="I22" s="110">
        <f t="shared" si="7"/>
        <v>-11494.252873563219</v>
      </c>
      <c r="J22" s="106">
        <f t="shared" si="8"/>
        <v>36.1</v>
      </c>
      <c r="K22" s="107">
        <f t="shared" si="9"/>
        <v>-0.1701149425287356</v>
      </c>
      <c r="L22" s="108">
        <f t="shared" si="10"/>
        <v>-17011.494252873559</v>
      </c>
      <c r="M22" s="109">
        <f t="shared" si="11"/>
        <v>37.200000000000003</v>
      </c>
      <c r="N22" s="107">
        <f t="shared" si="12"/>
        <v>-0.14482758620689648</v>
      </c>
      <c r="O22" s="108">
        <f t="shared" si="13"/>
        <v>-14482.758620689649</v>
      </c>
      <c r="Q22" s="259"/>
      <c r="R22" s="259"/>
      <c r="S22" s="259"/>
    </row>
    <row r="23" spans="1:19" ht="17.25" customHeight="1" thickBot="1">
      <c r="A23" s="162" t="s">
        <v>100</v>
      </c>
      <c r="B23" s="126">
        <f t="shared" si="0"/>
        <v>3.3</v>
      </c>
      <c r="C23" s="77">
        <f t="shared" si="1"/>
        <v>-6.25E-2</v>
      </c>
      <c r="D23" s="15">
        <f t="shared" si="2"/>
        <v>3.15</v>
      </c>
      <c r="E23" s="32">
        <f t="shared" si="3"/>
        <v>-4.5454545454545428E-2</v>
      </c>
      <c r="F23" s="18">
        <f t="shared" si="4"/>
        <v>-4545.4545454545432</v>
      </c>
      <c r="G23" s="31">
        <f t="shared" si="5"/>
        <v>3</v>
      </c>
      <c r="H23" s="32">
        <f t="shared" si="6"/>
        <v>-9.0909090909090856E-2</v>
      </c>
      <c r="I23" s="101">
        <f t="shared" si="7"/>
        <v>-9090.9090909090864</v>
      </c>
      <c r="J23" s="15">
        <f t="shared" si="8"/>
        <v>2.88</v>
      </c>
      <c r="K23" s="32">
        <f t="shared" si="9"/>
        <v>-0.12727272727272726</v>
      </c>
      <c r="L23" s="18">
        <f t="shared" si="10"/>
        <v>-12727.272727272726</v>
      </c>
      <c r="M23" s="31">
        <f t="shared" si="11"/>
        <v>2.93</v>
      </c>
      <c r="N23" s="32">
        <f t="shared" si="12"/>
        <v>-0.11212121212121202</v>
      </c>
      <c r="O23" s="18">
        <f t="shared" si="13"/>
        <v>-11212.121212121203</v>
      </c>
      <c r="Q23" s="259"/>
      <c r="R23" s="259"/>
      <c r="S23" s="259"/>
    </row>
    <row r="24" spans="1:19" ht="17.25" customHeight="1" thickBot="1">
      <c r="A24" s="162" t="s">
        <v>273</v>
      </c>
      <c r="B24" s="126">
        <f t="shared" si="0"/>
        <v>62.9</v>
      </c>
      <c r="C24" s="77">
        <f t="shared" si="1"/>
        <v>-6.5378900399999995E-2</v>
      </c>
      <c r="D24" s="15">
        <f t="shared" si="2"/>
        <v>62</v>
      </c>
      <c r="E24" s="32">
        <f t="shared" si="3"/>
        <v>-1.4308426073131934E-2</v>
      </c>
      <c r="F24" s="18">
        <f t="shared" si="4"/>
        <v>-1430.8426073131934</v>
      </c>
      <c r="G24" s="31">
        <f t="shared" si="5"/>
        <v>56.7</v>
      </c>
      <c r="H24" s="32">
        <f t="shared" si="6"/>
        <v>-9.8569157392686735E-2</v>
      </c>
      <c r="I24" s="101">
        <f t="shared" si="7"/>
        <v>-9856.9157392686739</v>
      </c>
      <c r="J24" s="15">
        <f t="shared" si="8"/>
        <v>56</v>
      </c>
      <c r="K24" s="32">
        <f t="shared" si="9"/>
        <v>-0.10969793322734497</v>
      </c>
      <c r="L24" s="18">
        <f t="shared" si="10"/>
        <v>-10969.793322734497</v>
      </c>
      <c r="M24" s="31">
        <f t="shared" si="11"/>
        <v>55.4</v>
      </c>
      <c r="N24" s="32">
        <f t="shared" si="12"/>
        <v>-0.1192368839427663</v>
      </c>
      <c r="O24" s="18">
        <f t="shared" si="13"/>
        <v>-11923.688394276629</v>
      </c>
      <c r="Q24" s="259"/>
      <c r="R24" s="259"/>
      <c r="S24" s="259"/>
    </row>
    <row r="25" spans="1:19" ht="17.25" customHeight="1" thickBot="1">
      <c r="A25" s="162" t="s">
        <v>134</v>
      </c>
      <c r="B25" s="126">
        <f t="shared" si="0"/>
        <v>61.7</v>
      </c>
      <c r="C25" s="77">
        <f t="shared" si="1"/>
        <v>-6.6565809399999995E-2</v>
      </c>
      <c r="D25" s="15">
        <f t="shared" si="2"/>
        <v>59</v>
      </c>
      <c r="E25" s="32">
        <f t="shared" si="3"/>
        <v>-4.3760129659643481E-2</v>
      </c>
      <c r="F25" s="18">
        <f t="shared" si="4"/>
        <v>-4376.012965964348</v>
      </c>
      <c r="G25" s="31">
        <f t="shared" si="5"/>
        <v>58.8</v>
      </c>
      <c r="H25" s="32">
        <f t="shared" si="6"/>
        <v>-4.7001620745543038E-2</v>
      </c>
      <c r="I25" s="101">
        <f t="shared" si="7"/>
        <v>-4700.1620745543041</v>
      </c>
      <c r="J25" s="15">
        <f t="shared" si="8"/>
        <v>56.4</v>
      </c>
      <c r="K25" s="32">
        <f t="shared" si="9"/>
        <v>-8.5899513776337186E-2</v>
      </c>
      <c r="L25" s="18">
        <f t="shared" si="10"/>
        <v>-8589.9513776337189</v>
      </c>
      <c r="M25" s="31">
        <f t="shared" si="11"/>
        <v>57.5</v>
      </c>
      <c r="N25" s="32">
        <f t="shared" si="12"/>
        <v>-6.8071312803889839E-2</v>
      </c>
      <c r="O25" s="18">
        <f t="shared" si="13"/>
        <v>-6807.1312803889841</v>
      </c>
      <c r="Q25" s="33"/>
      <c r="R25" s="33"/>
    </row>
    <row r="26" spans="1:19" ht="17.25" customHeight="1" thickBot="1">
      <c r="A26" s="130" t="s">
        <v>152</v>
      </c>
      <c r="B26" s="131">
        <f t="shared" si="0"/>
        <v>14.8</v>
      </c>
      <c r="C26" s="79">
        <f t="shared" si="1"/>
        <v>-6.9182389900000002E-2</v>
      </c>
      <c r="D26" s="24">
        <f t="shared" si="2"/>
        <v>14.5</v>
      </c>
      <c r="E26" s="25">
        <f t="shared" si="3"/>
        <v>-2.0270270270270316E-2</v>
      </c>
      <c r="F26" s="104">
        <f t="shared" si="4"/>
        <v>-2027.0270270270316</v>
      </c>
      <c r="G26" s="102">
        <f t="shared" si="5"/>
        <v>13.6</v>
      </c>
      <c r="H26" s="25">
        <f t="shared" si="6"/>
        <v>-8.1081081081081155E-2</v>
      </c>
      <c r="I26" s="103">
        <f t="shared" si="7"/>
        <v>-8108.1081081081156</v>
      </c>
      <c r="J26" s="24">
        <f t="shared" si="8"/>
        <v>13.1</v>
      </c>
      <c r="K26" s="25">
        <f t="shared" si="9"/>
        <v>-0.11486486486486493</v>
      </c>
      <c r="L26" s="104">
        <f t="shared" si="10"/>
        <v>-11486.486486486492</v>
      </c>
      <c r="M26" s="102">
        <f t="shared" si="11"/>
        <v>13.4</v>
      </c>
      <c r="N26" s="25">
        <f t="shared" si="12"/>
        <v>-9.4594594594594614E-2</v>
      </c>
      <c r="O26" s="104">
        <f t="shared" si="13"/>
        <v>-9459.4594594594619</v>
      </c>
      <c r="Q26" s="260"/>
      <c r="R26" s="261"/>
      <c r="S26" s="262"/>
    </row>
    <row r="27" spans="1:19" ht="17.25" customHeight="1">
      <c r="A27" s="161" t="s">
        <v>65</v>
      </c>
      <c r="B27" s="124">
        <f t="shared" si="0"/>
        <v>26.9</v>
      </c>
      <c r="C27" s="76">
        <f t="shared" si="1"/>
        <v>-6.9204152199999994E-2</v>
      </c>
      <c r="D27" s="13">
        <f t="shared" si="2"/>
        <v>25.6</v>
      </c>
      <c r="E27" s="14">
        <f t="shared" si="3"/>
        <v>-4.83271375464683E-2</v>
      </c>
      <c r="F27" s="16">
        <f t="shared" si="4"/>
        <v>-4832.7137546468302</v>
      </c>
      <c r="G27" s="29">
        <f t="shared" si="5"/>
        <v>24.1</v>
      </c>
      <c r="H27" s="14">
        <f t="shared" si="6"/>
        <v>-0.10408921933085492</v>
      </c>
      <c r="I27" s="100">
        <f t="shared" si="7"/>
        <v>-10408.921933085492</v>
      </c>
      <c r="J27" s="13">
        <f t="shared" si="8"/>
        <v>23.4</v>
      </c>
      <c r="K27" s="14">
        <f t="shared" si="9"/>
        <v>-0.13011152416356878</v>
      </c>
      <c r="L27" s="16">
        <f t="shared" si="10"/>
        <v>-13011.152416356877</v>
      </c>
      <c r="M27" s="29">
        <f t="shared" si="11"/>
        <v>23.2</v>
      </c>
      <c r="N27" s="14">
        <f t="shared" si="12"/>
        <v>-0.13754646840148696</v>
      </c>
      <c r="O27" s="16">
        <f t="shared" si="13"/>
        <v>-13754.646840148696</v>
      </c>
      <c r="Q27" s="263"/>
      <c r="R27" s="264"/>
      <c r="S27" s="265"/>
    </row>
    <row r="28" spans="1:19" ht="17.25" customHeight="1" thickBot="1">
      <c r="A28" s="162" t="s">
        <v>259</v>
      </c>
      <c r="B28" s="126">
        <f t="shared" si="0"/>
        <v>60.8</v>
      </c>
      <c r="C28" s="77">
        <f t="shared" si="1"/>
        <v>-7.0336391400000003E-2</v>
      </c>
      <c r="D28" s="15">
        <f t="shared" si="2"/>
        <v>57.7</v>
      </c>
      <c r="E28" s="32">
        <f t="shared" si="3"/>
        <v>-5.0986842105263067E-2</v>
      </c>
      <c r="F28" s="18">
        <f t="shared" si="4"/>
        <v>-5098.6842105263067</v>
      </c>
      <c r="G28" s="31">
        <f t="shared" si="5"/>
        <v>53.3</v>
      </c>
      <c r="H28" s="32">
        <f t="shared" si="6"/>
        <v>-0.12335526315789475</v>
      </c>
      <c r="I28" s="101">
        <f t="shared" si="7"/>
        <v>-12335.526315789475</v>
      </c>
      <c r="J28" s="15">
        <f t="shared" si="8"/>
        <v>52.6</v>
      </c>
      <c r="K28" s="32">
        <f t="shared" si="9"/>
        <v>-0.13486842105263153</v>
      </c>
      <c r="L28" s="18">
        <f t="shared" si="10"/>
        <v>-13486.842105263153</v>
      </c>
      <c r="M28" s="31">
        <f t="shared" si="11"/>
        <v>53.8</v>
      </c>
      <c r="N28" s="32">
        <f t="shared" si="12"/>
        <v>-0.11513157894736843</v>
      </c>
      <c r="O28" s="18">
        <f t="shared" si="13"/>
        <v>-11513.157894736843</v>
      </c>
      <c r="Q28" s="266"/>
      <c r="R28" s="267"/>
      <c r="S28" s="268"/>
    </row>
    <row r="29" spans="1:19" ht="17.25" customHeight="1" thickBot="1">
      <c r="A29" s="162" t="s">
        <v>154</v>
      </c>
      <c r="B29" s="126">
        <f t="shared" si="0"/>
        <v>7.23</v>
      </c>
      <c r="C29" s="77">
        <f t="shared" si="1"/>
        <v>-7.4263764400000001E-2</v>
      </c>
      <c r="D29" s="15">
        <f t="shared" si="2"/>
        <v>7.56</v>
      </c>
      <c r="E29" s="32">
        <f t="shared" si="3"/>
        <v>4.5643153526970841E-2</v>
      </c>
      <c r="F29" s="18">
        <f t="shared" si="4"/>
        <v>4564.3153526970837</v>
      </c>
      <c r="G29" s="31">
        <f t="shared" si="5"/>
        <v>6.86</v>
      </c>
      <c r="H29" s="32">
        <f t="shared" si="6"/>
        <v>-5.1175656984785628E-2</v>
      </c>
      <c r="I29" s="101">
        <f t="shared" si="7"/>
        <v>-5117.5656984785628</v>
      </c>
      <c r="J29" s="15">
        <f t="shared" si="8"/>
        <v>6.35</v>
      </c>
      <c r="K29" s="32">
        <f t="shared" si="9"/>
        <v>-0.12171507607192264</v>
      </c>
      <c r="L29" s="18">
        <f t="shared" si="10"/>
        <v>-12171.507607192263</v>
      </c>
      <c r="M29" s="31">
        <f t="shared" si="11"/>
        <v>6.61</v>
      </c>
      <c r="N29" s="32">
        <f t="shared" si="12"/>
        <v>-8.5753803596127262E-2</v>
      </c>
      <c r="O29" s="18">
        <f t="shared" si="13"/>
        <v>-8575.3803596127254</v>
      </c>
      <c r="Q29" s="259"/>
      <c r="R29" s="259"/>
      <c r="S29" s="259"/>
    </row>
    <row r="30" spans="1:19" ht="17.25" customHeight="1" thickBot="1">
      <c r="A30" s="162" t="s">
        <v>225</v>
      </c>
      <c r="B30" s="126">
        <f t="shared" si="0"/>
        <v>6.55</v>
      </c>
      <c r="C30" s="77">
        <f t="shared" si="1"/>
        <v>-7.8762306599999998E-2</v>
      </c>
      <c r="D30" s="15">
        <f t="shared" si="2"/>
        <v>6.29</v>
      </c>
      <c r="E30" s="32">
        <f t="shared" si="3"/>
        <v>-3.9694656488549585E-2</v>
      </c>
      <c r="F30" s="18">
        <f t="shared" si="4"/>
        <v>-3969.4656488549585</v>
      </c>
      <c r="G30" s="31">
        <f t="shared" si="5"/>
        <v>5.88</v>
      </c>
      <c r="H30" s="32">
        <f t="shared" si="6"/>
        <v>-0.10229007633587786</v>
      </c>
      <c r="I30" s="101">
        <f t="shared" si="7"/>
        <v>-10229.007633587786</v>
      </c>
      <c r="J30" s="15">
        <f t="shared" si="8"/>
        <v>5.54</v>
      </c>
      <c r="K30" s="32">
        <f t="shared" si="9"/>
        <v>-0.15419847328244271</v>
      </c>
      <c r="L30" s="18">
        <f t="shared" si="10"/>
        <v>-15419.847328244272</v>
      </c>
      <c r="M30" s="31">
        <f t="shared" si="11"/>
        <v>5.68</v>
      </c>
      <c r="N30" s="32">
        <f t="shared" si="12"/>
        <v>-0.13282442748091605</v>
      </c>
      <c r="O30" s="18">
        <f t="shared" si="13"/>
        <v>-13282.442748091606</v>
      </c>
      <c r="Q30" s="269"/>
      <c r="R30" s="269"/>
      <c r="S30" s="269"/>
    </row>
    <row r="31" spans="1:19" ht="17.25" customHeight="1" thickBot="1">
      <c r="A31" s="163" t="s">
        <v>185</v>
      </c>
      <c r="B31" s="128">
        <f t="shared" si="0"/>
        <v>12.5</v>
      </c>
      <c r="C31" s="78">
        <f t="shared" si="1"/>
        <v>-8.0882352899999996E-2</v>
      </c>
      <c r="D31" s="20">
        <f t="shared" si="2"/>
        <v>11.8</v>
      </c>
      <c r="E31" s="21">
        <f t="shared" si="3"/>
        <v>-5.5999999999999946E-2</v>
      </c>
      <c r="F31" s="22">
        <f t="shared" si="4"/>
        <v>-5599.9999999999945</v>
      </c>
      <c r="G31" s="30">
        <f t="shared" si="5"/>
        <v>11.1</v>
      </c>
      <c r="H31" s="21">
        <f t="shared" si="6"/>
        <v>-0.11200000000000003</v>
      </c>
      <c r="I31" s="105">
        <f t="shared" si="7"/>
        <v>-11200.000000000004</v>
      </c>
      <c r="J31" s="20">
        <f t="shared" si="8"/>
        <v>10.5</v>
      </c>
      <c r="K31" s="21">
        <f t="shared" si="9"/>
        <v>-0.16</v>
      </c>
      <c r="L31" s="22">
        <f t="shared" si="10"/>
        <v>-16000</v>
      </c>
      <c r="M31" s="30">
        <f t="shared" si="11"/>
        <v>10.9</v>
      </c>
      <c r="N31" s="21">
        <f t="shared" si="12"/>
        <v>-0.12799999999999997</v>
      </c>
      <c r="O31" s="22">
        <f t="shared" si="13"/>
        <v>-12799.999999999998</v>
      </c>
      <c r="Q31" s="269"/>
      <c r="R31" s="269"/>
      <c r="S31" s="269"/>
    </row>
    <row r="32" spans="1:19" ht="17.25" customHeight="1" thickBot="1">
      <c r="A32" s="162" t="s">
        <v>72</v>
      </c>
      <c r="B32" s="129">
        <f t="shared" si="0"/>
        <v>15.4</v>
      </c>
      <c r="C32" s="80">
        <f t="shared" si="1"/>
        <v>-8.3333333300000006E-2</v>
      </c>
      <c r="D32" s="106">
        <f t="shared" si="2"/>
        <v>14.9</v>
      </c>
      <c r="E32" s="107">
        <f t="shared" si="3"/>
        <v>-3.2467532467532464E-2</v>
      </c>
      <c r="F32" s="108">
        <f t="shared" si="4"/>
        <v>-3246.7532467532465</v>
      </c>
      <c r="G32" s="109">
        <f t="shared" si="5"/>
        <v>14.2</v>
      </c>
      <c r="H32" s="107">
        <f t="shared" si="6"/>
        <v>-7.792207792207799E-2</v>
      </c>
      <c r="I32" s="110">
        <f t="shared" si="7"/>
        <v>-7792.2077922077988</v>
      </c>
      <c r="J32" s="106">
        <f t="shared" si="8"/>
        <v>13.6</v>
      </c>
      <c r="K32" s="107">
        <f t="shared" si="9"/>
        <v>-0.11688311688311692</v>
      </c>
      <c r="L32" s="108">
        <f t="shared" si="10"/>
        <v>-11688.311688311693</v>
      </c>
      <c r="M32" s="109">
        <f t="shared" si="11"/>
        <v>13.8</v>
      </c>
      <c r="N32" s="107">
        <f t="shared" si="12"/>
        <v>-0.10389610389610388</v>
      </c>
      <c r="O32" s="108">
        <f t="shared" si="13"/>
        <v>-10389.610389610387</v>
      </c>
      <c r="Q32" s="259"/>
      <c r="R32" s="259"/>
      <c r="S32" s="259"/>
    </row>
    <row r="33" spans="1:19" ht="17.25" customHeight="1" thickBot="1">
      <c r="A33" s="162" t="s">
        <v>261</v>
      </c>
      <c r="B33" s="126">
        <f t="shared" si="0"/>
        <v>43.7</v>
      </c>
      <c r="C33" s="77">
        <f t="shared" si="1"/>
        <v>-8.5774058599999994E-2</v>
      </c>
      <c r="D33" s="15">
        <f t="shared" si="2"/>
        <v>41</v>
      </c>
      <c r="E33" s="32">
        <f t="shared" si="3"/>
        <v>-6.1784897025171683E-2</v>
      </c>
      <c r="F33" s="18">
        <f t="shared" si="4"/>
        <v>-6178.4897025171686</v>
      </c>
      <c r="G33" s="31">
        <f t="shared" si="5"/>
        <v>39.799999999999997</v>
      </c>
      <c r="H33" s="32">
        <f t="shared" si="6"/>
        <v>-8.9244851258581365E-2</v>
      </c>
      <c r="I33" s="101">
        <f t="shared" si="7"/>
        <v>-8924.4851258581366</v>
      </c>
      <c r="J33" s="15">
        <f t="shared" si="8"/>
        <v>38.1</v>
      </c>
      <c r="K33" s="32">
        <f t="shared" si="9"/>
        <v>-0.12814645308924488</v>
      </c>
      <c r="L33" s="18">
        <f t="shared" si="10"/>
        <v>-12814.645308924488</v>
      </c>
      <c r="M33" s="31">
        <f t="shared" si="11"/>
        <v>38.299999999999997</v>
      </c>
      <c r="N33" s="32">
        <f t="shared" si="12"/>
        <v>-0.12356979405034337</v>
      </c>
      <c r="O33" s="18">
        <f t="shared" si="13"/>
        <v>-12356.979405034337</v>
      </c>
      <c r="Q33" s="259"/>
      <c r="R33" s="259"/>
      <c r="S33" s="259"/>
    </row>
    <row r="34" spans="1:19" ht="17.25" customHeight="1" thickBot="1">
      <c r="A34" s="162" t="s">
        <v>217</v>
      </c>
      <c r="B34" s="126">
        <f t="shared" si="0"/>
        <v>8.67</v>
      </c>
      <c r="C34" s="77">
        <f t="shared" si="1"/>
        <v>-8.6406743899999999E-2</v>
      </c>
      <c r="D34" s="15">
        <f t="shared" si="2"/>
        <v>8.49</v>
      </c>
      <c r="E34" s="32">
        <f t="shared" si="3"/>
        <v>-2.0761245674740452E-2</v>
      </c>
      <c r="F34" s="18">
        <f t="shared" si="4"/>
        <v>-2076.1245674740453</v>
      </c>
      <c r="G34" s="31">
        <f t="shared" si="5"/>
        <v>7.74</v>
      </c>
      <c r="H34" s="32">
        <f t="shared" si="6"/>
        <v>-0.10726643598615913</v>
      </c>
      <c r="I34" s="101">
        <f t="shared" si="7"/>
        <v>-10726.643598615914</v>
      </c>
      <c r="J34" s="15">
        <f t="shared" si="8"/>
        <v>7.56</v>
      </c>
      <c r="K34" s="32">
        <f t="shared" si="9"/>
        <v>-0.1280276816608997</v>
      </c>
      <c r="L34" s="18">
        <f t="shared" si="10"/>
        <v>-12802.768166089971</v>
      </c>
      <c r="M34" s="31">
        <f t="shared" si="11"/>
        <v>7.76</v>
      </c>
      <c r="N34" s="32">
        <f t="shared" si="12"/>
        <v>-0.10495963091118803</v>
      </c>
      <c r="O34" s="18">
        <f t="shared" si="13"/>
        <v>-10495.963091118803</v>
      </c>
      <c r="Q34" s="259"/>
      <c r="R34" s="259"/>
      <c r="S34" s="259"/>
    </row>
    <row r="35" spans="1:19" ht="17.25" customHeight="1">
      <c r="A35" s="162" t="s">
        <v>212</v>
      </c>
      <c r="B35" s="126">
        <f t="shared" si="0"/>
        <v>7.8</v>
      </c>
      <c r="C35" s="77">
        <f t="shared" si="1"/>
        <v>-8.6651053899999997E-2</v>
      </c>
      <c r="D35" s="15">
        <f t="shared" si="2"/>
        <v>8.8699999999999992</v>
      </c>
      <c r="E35" s="32">
        <f t="shared" si="3"/>
        <v>0.13717948717948711</v>
      </c>
      <c r="F35" s="18">
        <f t="shared" si="4"/>
        <v>13717.948717948711</v>
      </c>
      <c r="G35" s="31">
        <f t="shared" si="5"/>
        <v>8.6999999999999993</v>
      </c>
      <c r="H35" s="32">
        <f t="shared" si="6"/>
        <v>0.11538461538461532</v>
      </c>
      <c r="I35" s="101">
        <f t="shared" si="7"/>
        <v>11538.461538461532</v>
      </c>
      <c r="J35" s="15">
        <f t="shared" si="8"/>
        <v>8.5500000000000007</v>
      </c>
      <c r="K35" s="32">
        <f t="shared" si="9"/>
        <v>9.615384615384627E-2</v>
      </c>
      <c r="L35" s="18">
        <f t="shared" si="10"/>
        <v>9615.3846153846262</v>
      </c>
      <c r="M35" s="31">
        <f t="shared" si="11"/>
        <v>8.5</v>
      </c>
      <c r="N35" s="32">
        <f t="shared" si="12"/>
        <v>8.9743589743589772E-2</v>
      </c>
      <c r="O35" s="18">
        <f t="shared" si="13"/>
        <v>8974.3589743589764</v>
      </c>
      <c r="Q35" s="248"/>
      <c r="R35" s="249"/>
      <c r="S35" s="250"/>
    </row>
    <row r="36" spans="1:19" ht="17.25" customHeight="1" thickBot="1">
      <c r="A36" s="130" t="s">
        <v>49</v>
      </c>
      <c r="B36" s="131">
        <f t="shared" si="0"/>
        <v>40832000</v>
      </c>
      <c r="C36" s="79">
        <f t="shared" si="1"/>
        <v>-2.9842235299999999E-2</v>
      </c>
      <c r="D36" s="24">
        <f t="shared" si="2"/>
        <v>40202000</v>
      </c>
      <c r="E36" s="25">
        <f t="shared" si="3"/>
        <v>-1.5429075235109719E-2</v>
      </c>
      <c r="F36" s="104">
        <f t="shared" si="4"/>
        <v>-1542.9075235109719</v>
      </c>
      <c r="G36" s="102">
        <f t="shared" si="5"/>
        <v>38963000</v>
      </c>
      <c r="H36" s="25">
        <f t="shared" si="6"/>
        <v>-4.5772923197492162E-2</v>
      </c>
      <c r="I36" s="103">
        <f t="shared" si="7"/>
        <v>-4577.2923197492164</v>
      </c>
      <c r="J36" s="24">
        <f t="shared" si="8"/>
        <v>38702000</v>
      </c>
      <c r="K36" s="25">
        <f t="shared" si="9"/>
        <v>-5.2164968652037617E-2</v>
      </c>
      <c r="L36" s="104">
        <f t="shared" si="10"/>
        <v>-5216.4968652037614</v>
      </c>
      <c r="M36" s="102">
        <f t="shared" si="11"/>
        <v>39001000</v>
      </c>
      <c r="N36" s="25">
        <f t="shared" si="12"/>
        <v>-4.4842280564263322E-2</v>
      </c>
      <c r="O36" s="104">
        <f t="shared" si="13"/>
        <v>-4484.2280564263319</v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-2.1873049479280971E-2</v>
      </c>
      <c r="F37" s="28">
        <f>SUM(F17:F36)</f>
        <v>-43746.098958561925</v>
      </c>
      <c r="G37" s="26" t="s">
        <v>43</v>
      </c>
      <c r="H37" s="27">
        <f>IF(COUNT(H17:H36), SUM(H17:H36) / COUNT(H17:H36), 0)</f>
        <v>-7.6688721515298042E-2</v>
      </c>
      <c r="I37" s="28">
        <f>SUM(I17:I36)</f>
        <v>-153377.44303059616</v>
      </c>
      <c r="J37" s="26" t="s">
        <v>43</v>
      </c>
      <c r="K37" s="27">
        <f>IF(COUNT(K17:K36), SUM(K17:K36) / COUNT(K17:K36), 0)</f>
        <v>-0.11311061893878591</v>
      </c>
      <c r="L37" s="28">
        <f>SUM(L17:L36)</f>
        <v>-226221.23787757184</v>
      </c>
      <c r="M37" s="26" t="s">
        <v>43</v>
      </c>
      <c r="N37" s="27">
        <f>IF(COUNT(N17:N36), SUM(N17:N36) / COUNT(N17:N36), 0)</f>
        <v>-9.7875659589608643E-2</v>
      </c>
      <c r="O37" s="28">
        <f>SUM(O17:O36)</f>
        <v>-195751.31917921736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40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2021-06-21(월) 오전 00:00</v>
      </c>
      <c r="C42" s="311"/>
      <c r="D42" s="283" t="str">
        <f>TEXT($G$1, "[$-ko-KR]yyyy-mm-dd(ddd) ") &amp; "오후 14:00"</f>
        <v>2021-06-21(월) 오후 14:00</v>
      </c>
      <c r="E42" s="284"/>
      <c r="F42" s="285"/>
      <c r="G42" s="283" t="str">
        <f>TEXT($G$1, "[$-ko-KR]yyyy-mm-dd(ddd) ") &amp; "오후 19:00"</f>
        <v>2021-06-21(월) 오후 19:00</v>
      </c>
      <c r="H42" s="284"/>
      <c r="I42" s="285"/>
      <c r="J42" s="283" t="str">
        <f>TEXT($G$1, "[$-ko-KR]yyyy-mm-dd(ddd) ") &amp; "오후 21:00"</f>
        <v>2021-06-21(월) 오후 21:00</v>
      </c>
      <c r="K42" s="284"/>
      <c r="L42" s="285"/>
      <c r="M42" s="283" t="str">
        <f>TEXT($G$1+1, "[$-ko-KR]yyyy-mm-dd(ddd) ") &amp; "오전 00:00"</f>
        <v>2021-06-22(화)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1" t="s">
        <v>58</v>
      </c>
      <c r="H43" s="242" t="s">
        <v>293</v>
      </c>
      <c r="I43" s="243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236</v>
      </c>
      <c r="B44" s="124">
        <v>83.3</v>
      </c>
      <c r="C44" s="76">
        <v>0.1333333333</v>
      </c>
      <c r="D44" s="13">
        <v>76.7</v>
      </c>
      <c r="E44" s="14">
        <f>IF(ISNUMBER(D44), (D44 - $B44) / $B44, "")</f>
        <v>-7.9231692677070767E-2</v>
      </c>
      <c r="F44" s="16">
        <f>IF(ISNUMBER(D44), $B64 * E44, "")</f>
        <v>-7923.1692677070769</v>
      </c>
      <c r="G44" s="29">
        <v>73</v>
      </c>
      <c r="H44" s="14">
        <f>IF(ISNUMBER(G44), (G44 - $B44) / $B44, "")</f>
        <v>-0.12364945978391353</v>
      </c>
      <c r="I44" s="100">
        <f>IF(ISNUMBER(G44), $B64 * H44, "")</f>
        <v>-12364.945978391353</v>
      </c>
      <c r="J44" s="13">
        <v>69.900000000000006</v>
      </c>
      <c r="K44" s="14">
        <f>IF(ISNUMBER(J44), (J44 - $B44) / $B44, "")</f>
        <v>-0.16086434573829522</v>
      </c>
      <c r="L44" s="16">
        <f>IF(ISNUMBER(J44), $B64 * K44, "")</f>
        <v>-16086.434573829521</v>
      </c>
      <c r="M44" s="29">
        <v>71.2</v>
      </c>
      <c r="N44" s="14">
        <f>IF(ISNUMBER(M44), (M44 - $B44) / $B44, "")</f>
        <v>-0.14525810324129645</v>
      </c>
      <c r="O44" s="16">
        <f>IF(ISNUMBER(M44), $B64 * N44, "")</f>
        <v>-14525.810324129645</v>
      </c>
      <c r="Q44" s="269"/>
      <c r="R44" s="269"/>
      <c r="S44" s="269"/>
    </row>
    <row r="45" spans="1:19" ht="17.25" customHeight="1" thickBot="1">
      <c r="A45" s="162" t="s">
        <v>148</v>
      </c>
      <c r="B45" s="126">
        <v>83</v>
      </c>
      <c r="C45" s="77">
        <v>-2.46768508E-2</v>
      </c>
      <c r="D45" s="15">
        <v>81.2</v>
      </c>
      <c r="E45" s="32">
        <f t="shared" ref="E45:E48" si="14">IF(ISNUMBER(D45), (D45 - $B45) / $B45, "")</f>
        <v>-2.1686746987951772E-2</v>
      </c>
      <c r="F45" s="18">
        <f>IF(ISNUMBER(D45), $B64 * E45, "")</f>
        <v>-2168.6746987951774</v>
      </c>
      <c r="G45" s="31">
        <v>76.5</v>
      </c>
      <c r="H45" s="32">
        <f t="shared" ref="H45:H48" si="15">IF(ISNUMBER(G45), (G45 - $B45) / $B45, "")</f>
        <v>-7.8313253012048195E-2</v>
      </c>
      <c r="I45" s="101">
        <f>IF(ISNUMBER(G45), $B64 * H45, "")</f>
        <v>-7831.3253012048199</v>
      </c>
      <c r="J45" s="15">
        <v>74</v>
      </c>
      <c r="K45" s="32">
        <f t="shared" ref="K45:K48" si="16">IF(ISNUMBER(J45), (J45 - $B45) / $B45, "")</f>
        <v>-0.10843373493975904</v>
      </c>
      <c r="L45" s="18">
        <f>IF(ISNUMBER(J45), $B64 * K45, "")</f>
        <v>-10843.373493975903</v>
      </c>
      <c r="M45" s="31">
        <v>74.8</v>
      </c>
      <c r="N45" s="32">
        <f t="shared" ref="N45:N48" si="17">IF(ISNUMBER(M45), (M45 - $B45) / $B45, "")</f>
        <v>-9.8795180722891604E-2</v>
      </c>
      <c r="O45" s="18">
        <f>IF(ISNUMBER(M45), $B64 * N45, "")</f>
        <v>-9879.51807228916</v>
      </c>
      <c r="Q45" s="269"/>
      <c r="R45" s="269"/>
      <c r="S45" s="269"/>
    </row>
    <row r="46" spans="1:19" ht="17.25" customHeight="1" thickBot="1">
      <c r="A46" s="162" t="s">
        <v>208</v>
      </c>
      <c r="B46" s="126">
        <v>74.900000000000006</v>
      </c>
      <c r="C46" s="77">
        <v>-3.2299741600000001E-2</v>
      </c>
      <c r="D46" s="15">
        <v>71.8</v>
      </c>
      <c r="E46" s="32">
        <f t="shared" si="14"/>
        <v>-4.138851802403215E-2</v>
      </c>
      <c r="F46" s="18">
        <f>IF(ISNUMBER(D46), $B64 * E46, "")</f>
        <v>-4138.8518024032146</v>
      </c>
      <c r="G46" s="31">
        <v>67.099999999999994</v>
      </c>
      <c r="H46" s="32">
        <f t="shared" si="15"/>
        <v>-0.10413885180240334</v>
      </c>
      <c r="I46" s="101">
        <f>IF(ISNUMBER(G46), $B64 * H46, "")</f>
        <v>-10413.885180240335</v>
      </c>
      <c r="J46" s="15">
        <v>62.6</v>
      </c>
      <c r="K46" s="32">
        <f t="shared" si="16"/>
        <v>-0.16421895861148203</v>
      </c>
      <c r="L46" s="18">
        <f>IF(ISNUMBER(J46), $B64 * K46, "")</f>
        <v>-16421.895861148201</v>
      </c>
      <c r="M46" s="31">
        <v>64.900000000000006</v>
      </c>
      <c r="N46" s="32">
        <f t="shared" si="17"/>
        <v>-0.13351134846461948</v>
      </c>
      <c r="O46" s="18">
        <f>IF(ISNUMBER(M46), $B64 * N46, "")</f>
        <v>-13351.134846461948</v>
      </c>
      <c r="Q46" s="259"/>
      <c r="R46" s="259"/>
      <c r="S46" s="259"/>
    </row>
    <row r="47" spans="1:19" ht="17.25" customHeight="1" thickBot="1">
      <c r="A47" s="162" t="s">
        <v>229</v>
      </c>
      <c r="B47" s="126">
        <v>82.3</v>
      </c>
      <c r="C47" s="77">
        <v>-3.29024677E-2</v>
      </c>
      <c r="D47" s="15">
        <v>80.900000000000006</v>
      </c>
      <c r="E47" s="32">
        <f t="shared" si="14"/>
        <v>-1.7010935601457979E-2</v>
      </c>
      <c r="F47" s="18">
        <f>IF(ISNUMBER(D47), $B64 * E47, "")</f>
        <v>-1701.0935601457979</v>
      </c>
      <c r="G47" s="31">
        <v>78</v>
      </c>
      <c r="H47" s="32">
        <f t="shared" si="15"/>
        <v>-5.2247873633049786E-2</v>
      </c>
      <c r="I47" s="101">
        <f>IF(ISNUMBER(G47), $B64 * H47, "")</f>
        <v>-5224.7873633049785</v>
      </c>
      <c r="J47" s="15">
        <v>71.400000000000006</v>
      </c>
      <c r="K47" s="32">
        <f t="shared" si="16"/>
        <v>-0.13244228432563782</v>
      </c>
      <c r="L47" s="18">
        <f>IF(ISNUMBER(J47), $B64 * K47, "")</f>
        <v>-13244.228432563781</v>
      </c>
      <c r="M47" s="31">
        <v>73.900000000000006</v>
      </c>
      <c r="N47" s="32">
        <f t="shared" si="17"/>
        <v>-0.10206561360874838</v>
      </c>
      <c r="O47" s="18">
        <f>IF(ISNUMBER(M47), $B64 * N47, "")</f>
        <v>-10206.561360874839</v>
      </c>
      <c r="Q47" s="259"/>
      <c r="R47" s="259"/>
      <c r="S47" s="259"/>
    </row>
    <row r="48" spans="1:19" ht="17.25" customHeight="1" thickBot="1">
      <c r="A48" s="163" t="s">
        <v>156</v>
      </c>
      <c r="B48" s="128">
        <v>77.8</v>
      </c>
      <c r="C48" s="78">
        <v>-3.9506172800000003E-2</v>
      </c>
      <c r="D48" s="20">
        <v>76.5</v>
      </c>
      <c r="E48" s="21">
        <f t="shared" si="14"/>
        <v>-1.6709511568123357E-2</v>
      </c>
      <c r="F48" s="22">
        <f>IF(ISNUMBER(D48), $B64 * E48, "")</f>
        <v>-1670.9511568123357</v>
      </c>
      <c r="G48" s="30">
        <v>72.7</v>
      </c>
      <c r="H48" s="21">
        <f t="shared" si="15"/>
        <v>-6.55526992287917E-2</v>
      </c>
      <c r="I48" s="105">
        <f>IF(ISNUMBER(G48), $B64 * H48, "")</f>
        <v>-6555.2699228791698</v>
      </c>
      <c r="J48" s="20">
        <v>70.599999999999994</v>
      </c>
      <c r="K48" s="21">
        <f t="shared" si="16"/>
        <v>-9.2544987146529603E-2</v>
      </c>
      <c r="L48" s="22">
        <f>IF(ISNUMBER(J48), $B64 * K48, "")</f>
        <v>-9254.4987146529602</v>
      </c>
      <c r="M48" s="30">
        <v>71.2</v>
      </c>
      <c r="N48" s="21">
        <f t="shared" si="17"/>
        <v>-8.4832904884318702E-2</v>
      </c>
      <c r="O48" s="22">
        <f>IF(ISNUMBER(M48), $B64 * N48, "")</f>
        <v>-8483.2904884318705</v>
      </c>
      <c r="Q48" s="259"/>
      <c r="R48" s="259"/>
      <c r="S48" s="259"/>
    </row>
    <row r="49" spans="1:19" ht="17.25" customHeight="1" thickBot="1">
      <c r="A49" s="162" t="s">
        <v>126</v>
      </c>
      <c r="B49" s="129">
        <v>21.3</v>
      </c>
      <c r="C49" s="80">
        <v>-5.3333333300000001E-2</v>
      </c>
      <c r="D49" s="106">
        <v>20.6</v>
      </c>
      <c r="E49" s="107">
        <f>IF(ISNUMBER(D49), (D49 - $B49) / $B49, "")</f>
        <v>-3.2863849765258184E-2</v>
      </c>
      <c r="F49" s="108">
        <f>IF(ISNUMBER(D49), $B64 * E49, "")</f>
        <v>-3286.3849765258183</v>
      </c>
      <c r="G49" s="109">
        <v>19.100000000000001</v>
      </c>
      <c r="H49" s="107">
        <f>IF(ISNUMBER(G49), (G49 - $B49) / $B49, "")</f>
        <v>-0.10328638497652579</v>
      </c>
      <c r="I49" s="110">
        <f>IF(ISNUMBER(G49), $B64 * H49, "")</f>
        <v>-10328.638497652579</v>
      </c>
      <c r="J49" s="106">
        <v>18.600000000000001</v>
      </c>
      <c r="K49" s="107">
        <f>IF(ISNUMBER(J49), (J49 - $B49) / $B49, "")</f>
        <v>-0.12676056338028166</v>
      </c>
      <c r="L49" s="108">
        <f>IF(ISNUMBER(J49), $B64 * K49, "")</f>
        <v>-12676.056338028166</v>
      </c>
      <c r="M49" s="109">
        <v>18.899999999999999</v>
      </c>
      <c r="N49" s="107">
        <f>IF(ISNUMBER(M49), (M49 - $B49) / $B49, "")</f>
        <v>-0.11267605633802827</v>
      </c>
      <c r="O49" s="108">
        <f>IF(ISNUMBER(M49), $B64 * N49, "")</f>
        <v>-11267.605633802827</v>
      </c>
      <c r="Q49" s="259"/>
      <c r="R49" s="259"/>
      <c r="S49" s="259"/>
    </row>
    <row r="50" spans="1:19" ht="17.25" customHeight="1" thickBot="1">
      <c r="A50" s="162" t="s">
        <v>210</v>
      </c>
      <c r="B50" s="126">
        <v>43.5</v>
      </c>
      <c r="C50" s="77">
        <v>-5.6399132300000002E-2</v>
      </c>
      <c r="D50" s="15">
        <v>41.7</v>
      </c>
      <c r="E50" s="32">
        <f t="shared" ref="E50:E53" si="18">IF(ISNUMBER(D50), (D50 - $B50) / $B50, "")</f>
        <v>-4.1379310344827523E-2</v>
      </c>
      <c r="F50" s="18">
        <f>IF(ISNUMBER(D50), $B64 * E50, "")</f>
        <v>-4137.9310344827527</v>
      </c>
      <c r="G50" s="31">
        <v>38.5</v>
      </c>
      <c r="H50" s="32">
        <f t="shared" ref="H50:H53" si="19">IF(ISNUMBER(G50), (G50 - $B50) / $B50, "")</f>
        <v>-0.11494252873563218</v>
      </c>
      <c r="I50" s="101">
        <f>IF(ISNUMBER(G50), $B64 * H50, "")</f>
        <v>-11494.252873563219</v>
      </c>
      <c r="J50" s="15">
        <v>36.1</v>
      </c>
      <c r="K50" s="32">
        <f t="shared" ref="K50:K53" si="20">IF(ISNUMBER(J50), (J50 - $B50) / $B50, "")</f>
        <v>-0.1701149425287356</v>
      </c>
      <c r="L50" s="18">
        <f>IF(ISNUMBER(J50), $B64 * K50, "")</f>
        <v>-17011.494252873559</v>
      </c>
      <c r="M50" s="31">
        <v>37.200000000000003</v>
      </c>
      <c r="N50" s="32">
        <f t="shared" ref="N50:N53" si="21">IF(ISNUMBER(M50), (M50 - $B50) / $B50, "")</f>
        <v>-0.14482758620689648</v>
      </c>
      <c r="O50" s="18">
        <f>IF(ISNUMBER(M50), $B64 * N50, "")</f>
        <v>-14482.758620689649</v>
      </c>
      <c r="Q50" s="259"/>
      <c r="R50" s="259"/>
      <c r="S50" s="259"/>
    </row>
    <row r="51" spans="1:19" ht="17.25" customHeight="1" thickBot="1">
      <c r="A51" s="162" t="s">
        <v>100</v>
      </c>
      <c r="B51" s="126">
        <v>3.3</v>
      </c>
      <c r="C51" s="77">
        <v>-6.25E-2</v>
      </c>
      <c r="D51" s="15">
        <v>3.15</v>
      </c>
      <c r="E51" s="32">
        <f t="shared" si="18"/>
        <v>-4.5454545454545428E-2</v>
      </c>
      <c r="F51" s="18">
        <f>IF(ISNUMBER(D51), $B64 * E51, "")</f>
        <v>-4545.4545454545432</v>
      </c>
      <c r="G51" s="31">
        <v>3</v>
      </c>
      <c r="H51" s="32">
        <f t="shared" si="19"/>
        <v>-9.0909090909090856E-2</v>
      </c>
      <c r="I51" s="101">
        <f>IF(ISNUMBER(G51), $B64 * H51, "")</f>
        <v>-9090.9090909090864</v>
      </c>
      <c r="J51" s="15">
        <v>2.88</v>
      </c>
      <c r="K51" s="32">
        <f t="shared" si="20"/>
        <v>-0.12727272727272726</v>
      </c>
      <c r="L51" s="18">
        <f>IF(ISNUMBER(J51), $B64 * K51, "")</f>
        <v>-12727.272727272726</v>
      </c>
      <c r="M51" s="31">
        <v>2.93</v>
      </c>
      <c r="N51" s="32">
        <f t="shared" si="21"/>
        <v>-0.11212121212121202</v>
      </c>
      <c r="O51" s="18">
        <f>IF(ISNUMBER(M51), $B64 * N51, "")</f>
        <v>-11212.121212121203</v>
      </c>
      <c r="Q51" s="259"/>
      <c r="R51" s="259"/>
      <c r="S51" s="259"/>
    </row>
    <row r="52" spans="1:19" ht="17.25" customHeight="1" thickBot="1">
      <c r="A52" s="162" t="s">
        <v>273</v>
      </c>
      <c r="B52" s="126">
        <v>62.9</v>
      </c>
      <c r="C52" s="77">
        <v>-6.5378900399999995E-2</v>
      </c>
      <c r="D52" s="15">
        <v>62</v>
      </c>
      <c r="E52" s="32">
        <f t="shared" si="18"/>
        <v>-1.4308426073131934E-2</v>
      </c>
      <c r="F52" s="18">
        <f>IF(ISNUMBER(D52), $B64 * E52, "")</f>
        <v>-1430.8426073131934</v>
      </c>
      <c r="G52" s="31">
        <v>56.7</v>
      </c>
      <c r="H52" s="32">
        <f t="shared" si="19"/>
        <v>-9.8569157392686735E-2</v>
      </c>
      <c r="I52" s="101">
        <f>IF(ISNUMBER(G52), $B64 * H52, "")</f>
        <v>-9856.9157392686739</v>
      </c>
      <c r="J52" s="15">
        <v>56</v>
      </c>
      <c r="K52" s="32">
        <f t="shared" si="20"/>
        <v>-0.10969793322734497</v>
      </c>
      <c r="L52" s="18">
        <f>IF(ISNUMBER(J52), $B64 * K52, "")</f>
        <v>-10969.793322734497</v>
      </c>
      <c r="M52" s="31">
        <v>55.4</v>
      </c>
      <c r="N52" s="32">
        <f t="shared" si="21"/>
        <v>-0.1192368839427663</v>
      </c>
      <c r="O52" s="18">
        <f>IF(ISNUMBER(M52), $B64 * N52, "")</f>
        <v>-11923.688394276629</v>
      </c>
      <c r="Q52" s="33"/>
      <c r="R52" s="33"/>
    </row>
    <row r="53" spans="1:19" ht="17.25" customHeight="1" thickBot="1">
      <c r="A53" s="130" t="s">
        <v>134</v>
      </c>
      <c r="B53" s="131">
        <v>61.7</v>
      </c>
      <c r="C53" s="79">
        <v>-6.6565809399999995E-2</v>
      </c>
      <c r="D53" s="24">
        <v>59</v>
      </c>
      <c r="E53" s="25">
        <f t="shared" si="18"/>
        <v>-4.3760129659643481E-2</v>
      </c>
      <c r="F53" s="104">
        <f>IF(ISNUMBER(D53), $B64 * E53, "")</f>
        <v>-4376.012965964348</v>
      </c>
      <c r="G53" s="102">
        <v>58.8</v>
      </c>
      <c r="H53" s="25">
        <f t="shared" si="19"/>
        <v>-4.7001620745543038E-2</v>
      </c>
      <c r="I53" s="103">
        <f>IF(ISNUMBER(G53), $B64 * H53, "")</f>
        <v>-4700.1620745543041</v>
      </c>
      <c r="J53" s="24">
        <v>56.4</v>
      </c>
      <c r="K53" s="25">
        <f t="shared" si="20"/>
        <v>-8.5899513776337186E-2</v>
      </c>
      <c r="L53" s="104">
        <f>IF(ISNUMBER(J53), $B64 * K53, "")</f>
        <v>-8589.9513776337189</v>
      </c>
      <c r="M53" s="102">
        <v>57.5</v>
      </c>
      <c r="N53" s="25">
        <f t="shared" si="21"/>
        <v>-6.8071312803889839E-2</v>
      </c>
      <c r="O53" s="104">
        <f>IF(ISNUMBER(M53), $B64 * N53, "")</f>
        <v>-6807.1312803889841</v>
      </c>
      <c r="Q53" s="260"/>
      <c r="R53" s="261"/>
      <c r="S53" s="262"/>
    </row>
    <row r="54" spans="1:19" ht="17.25" customHeight="1">
      <c r="A54" s="161" t="s">
        <v>152</v>
      </c>
      <c r="B54" s="124">
        <v>14.8</v>
      </c>
      <c r="C54" s="76">
        <v>-6.9182389900000002E-2</v>
      </c>
      <c r="D54" s="13">
        <v>14.5</v>
      </c>
      <c r="E54" s="14">
        <f>IF(ISNUMBER(D54), (D54 - $B54) / $B54, "")</f>
        <v>-2.0270270270270316E-2</v>
      </c>
      <c r="F54" s="16">
        <f>IF(ISNUMBER(D54), $B64 * E54, "")</f>
        <v>-2027.0270270270316</v>
      </c>
      <c r="G54" s="29">
        <v>13.6</v>
      </c>
      <c r="H54" s="14">
        <f>IF(ISNUMBER(G54), (G54 - $B54) / $B54, "")</f>
        <v>-8.1081081081081155E-2</v>
      </c>
      <c r="I54" s="100">
        <f>IF(ISNUMBER(G54), $B64 * H54, "")</f>
        <v>-8108.1081081081156</v>
      </c>
      <c r="J54" s="13">
        <v>13.1</v>
      </c>
      <c r="K54" s="14">
        <f>IF(ISNUMBER(J54), (J54 - $B54) / $B54, "")</f>
        <v>-0.11486486486486493</v>
      </c>
      <c r="L54" s="16">
        <f>IF(ISNUMBER(J54), $B64 * K54, "")</f>
        <v>-11486.486486486492</v>
      </c>
      <c r="M54" s="29">
        <v>13.4</v>
      </c>
      <c r="N54" s="14">
        <f>IF(ISNUMBER(M54), (M54 - $B54) / $B54, "")</f>
        <v>-9.4594594594594614E-2</v>
      </c>
      <c r="O54" s="16">
        <f>IF(ISNUMBER(M54), $B64 * N54, "")</f>
        <v>-9459.4594594594619</v>
      </c>
      <c r="Q54" s="263"/>
      <c r="R54" s="264"/>
      <c r="S54" s="265"/>
    </row>
    <row r="55" spans="1:19" ht="17.25" customHeight="1" thickBot="1">
      <c r="A55" s="162" t="s">
        <v>65</v>
      </c>
      <c r="B55" s="126">
        <v>26.9</v>
      </c>
      <c r="C55" s="77">
        <v>-6.9204152199999994E-2</v>
      </c>
      <c r="D55" s="15">
        <v>25.6</v>
      </c>
      <c r="E55" s="32">
        <f t="shared" ref="E55:E58" si="22">IF(ISNUMBER(D55), (D55 - $B55) / $B55, "")</f>
        <v>-4.83271375464683E-2</v>
      </c>
      <c r="F55" s="18">
        <f>IF(ISNUMBER(D55), $B64 * E55, "")</f>
        <v>-4832.7137546468302</v>
      </c>
      <c r="G55" s="31">
        <v>24.1</v>
      </c>
      <c r="H55" s="32">
        <f t="shared" ref="H55:H58" si="23">IF(ISNUMBER(G55), (G55 - $B55) / $B55, "")</f>
        <v>-0.10408921933085492</v>
      </c>
      <c r="I55" s="101">
        <f>IF(ISNUMBER(G55), $B64 * H55, "")</f>
        <v>-10408.921933085492</v>
      </c>
      <c r="J55" s="15">
        <v>23.4</v>
      </c>
      <c r="K55" s="32">
        <f t="shared" ref="K55:K58" si="24">IF(ISNUMBER(J55), (J55 - $B55) / $B55, "")</f>
        <v>-0.13011152416356878</v>
      </c>
      <c r="L55" s="18">
        <f>IF(ISNUMBER(J55), $B64 * K55, "")</f>
        <v>-13011.152416356877</v>
      </c>
      <c r="M55" s="31">
        <v>23.2</v>
      </c>
      <c r="N55" s="32">
        <f t="shared" ref="N55:N58" si="25">IF(ISNUMBER(M55), (M55 - $B55) / $B55, "")</f>
        <v>-0.13754646840148696</v>
      </c>
      <c r="O55" s="18">
        <f>IF(ISNUMBER(M55), $B64 * N55, "")</f>
        <v>-13754.646840148696</v>
      </c>
      <c r="Q55" s="266"/>
      <c r="R55" s="267"/>
      <c r="S55" s="268"/>
    </row>
    <row r="56" spans="1:19" ht="17.25" customHeight="1" thickBot="1">
      <c r="A56" s="162" t="s">
        <v>259</v>
      </c>
      <c r="B56" s="126">
        <v>60.8</v>
      </c>
      <c r="C56" s="77">
        <v>-7.0336391400000003E-2</v>
      </c>
      <c r="D56" s="15">
        <v>57.7</v>
      </c>
      <c r="E56" s="32">
        <f t="shared" si="22"/>
        <v>-5.0986842105263067E-2</v>
      </c>
      <c r="F56" s="18">
        <f>IF(ISNUMBER(D56), $B64 * E56, "")</f>
        <v>-5098.6842105263067</v>
      </c>
      <c r="G56" s="31">
        <v>53.3</v>
      </c>
      <c r="H56" s="32">
        <f t="shared" si="23"/>
        <v>-0.12335526315789475</v>
      </c>
      <c r="I56" s="101">
        <f>IF(ISNUMBER(G56), $B64 * H56, "")</f>
        <v>-12335.526315789475</v>
      </c>
      <c r="J56" s="15">
        <v>52.6</v>
      </c>
      <c r="K56" s="32">
        <f t="shared" si="24"/>
        <v>-0.13486842105263153</v>
      </c>
      <c r="L56" s="18">
        <f>IF(ISNUMBER(J56), $B64 * K56, "")</f>
        <v>-13486.842105263153</v>
      </c>
      <c r="M56" s="31">
        <v>53.8</v>
      </c>
      <c r="N56" s="32">
        <f t="shared" si="25"/>
        <v>-0.11513157894736843</v>
      </c>
      <c r="O56" s="18">
        <f>IF(ISNUMBER(M56), $B64 * N56, "")</f>
        <v>-11513.157894736843</v>
      </c>
      <c r="Q56" s="259"/>
      <c r="R56" s="259"/>
      <c r="S56" s="259"/>
    </row>
    <row r="57" spans="1:19" ht="17.25" customHeight="1" thickBot="1">
      <c r="A57" s="162" t="s">
        <v>154</v>
      </c>
      <c r="B57" s="126">
        <v>7.23</v>
      </c>
      <c r="C57" s="77">
        <v>-7.4263764400000001E-2</v>
      </c>
      <c r="D57" s="15">
        <v>7.56</v>
      </c>
      <c r="E57" s="32">
        <f t="shared" si="22"/>
        <v>4.5643153526970841E-2</v>
      </c>
      <c r="F57" s="18">
        <f>IF(ISNUMBER(D57), $B64 * E57, "")</f>
        <v>4564.3153526970837</v>
      </c>
      <c r="G57" s="31">
        <v>6.86</v>
      </c>
      <c r="H57" s="32">
        <f t="shared" si="23"/>
        <v>-5.1175656984785628E-2</v>
      </c>
      <c r="I57" s="101">
        <f>IF(ISNUMBER(G57), $B64 * H57, "")</f>
        <v>-5117.5656984785628</v>
      </c>
      <c r="J57" s="15">
        <v>6.35</v>
      </c>
      <c r="K57" s="32">
        <f t="shared" si="24"/>
        <v>-0.12171507607192264</v>
      </c>
      <c r="L57" s="18">
        <f>IF(ISNUMBER(J57), $B64 * K57, "")</f>
        <v>-12171.507607192263</v>
      </c>
      <c r="M57" s="31">
        <v>6.61</v>
      </c>
      <c r="N57" s="32">
        <f t="shared" si="25"/>
        <v>-8.5753803596127262E-2</v>
      </c>
      <c r="O57" s="18">
        <f>IF(ISNUMBER(M57), $B64 * N57, "")</f>
        <v>-8575.3803596127254</v>
      </c>
      <c r="Q57" s="269"/>
      <c r="R57" s="269"/>
      <c r="S57" s="269"/>
    </row>
    <row r="58" spans="1:19" ht="17.25" customHeight="1" thickBot="1">
      <c r="A58" s="163" t="s">
        <v>225</v>
      </c>
      <c r="B58" s="128">
        <v>6.55</v>
      </c>
      <c r="C58" s="78">
        <v>-7.8762306599999998E-2</v>
      </c>
      <c r="D58" s="20">
        <v>6.29</v>
      </c>
      <c r="E58" s="21">
        <f t="shared" si="22"/>
        <v>-3.9694656488549585E-2</v>
      </c>
      <c r="F58" s="22">
        <f>IF(ISNUMBER(D58), $B64 * E58, "")</f>
        <v>-3969.4656488549585</v>
      </c>
      <c r="G58" s="30">
        <v>5.88</v>
      </c>
      <c r="H58" s="21">
        <f t="shared" si="23"/>
        <v>-0.10229007633587786</v>
      </c>
      <c r="I58" s="105">
        <f>IF(ISNUMBER(G58), $B64 * H58, "")</f>
        <v>-10229.007633587786</v>
      </c>
      <c r="J58" s="20">
        <v>5.54</v>
      </c>
      <c r="K58" s="21">
        <f t="shared" si="24"/>
        <v>-0.15419847328244271</v>
      </c>
      <c r="L58" s="22">
        <f>IF(ISNUMBER(J58), $B64 * K58, "")</f>
        <v>-15419.847328244272</v>
      </c>
      <c r="M58" s="30">
        <v>5.68</v>
      </c>
      <c r="N58" s="21">
        <f t="shared" si="25"/>
        <v>-0.13282442748091605</v>
      </c>
      <c r="O58" s="22">
        <f>IF(ISNUMBER(M58), $B64 * N58, "")</f>
        <v>-13282.442748091606</v>
      </c>
      <c r="Q58" s="269"/>
      <c r="R58" s="269"/>
      <c r="S58" s="269"/>
    </row>
    <row r="59" spans="1:19" ht="17.25" customHeight="1" thickBot="1">
      <c r="A59" s="162" t="s">
        <v>185</v>
      </c>
      <c r="B59" s="129">
        <v>12.5</v>
      </c>
      <c r="C59" s="80">
        <v>-8.0882352899999996E-2</v>
      </c>
      <c r="D59" s="106">
        <v>11.8</v>
      </c>
      <c r="E59" s="107">
        <f>IF(ISNUMBER(D59), (D59 - $B59) / $B59, "")</f>
        <v>-5.5999999999999946E-2</v>
      </c>
      <c r="F59" s="108">
        <f>IF(ISNUMBER(D59), $B64 * E59, "")</f>
        <v>-5599.9999999999945</v>
      </c>
      <c r="G59" s="109">
        <v>11.1</v>
      </c>
      <c r="H59" s="107">
        <f>IF(ISNUMBER(G59), (G59 - $B59) / $B59, "")</f>
        <v>-0.11200000000000003</v>
      </c>
      <c r="I59" s="110">
        <f>IF(ISNUMBER(G59), $B64 * H59, "")</f>
        <v>-11200.000000000004</v>
      </c>
      <c r="J59" s="106">
        <v>10.5</v>
      </c>
      <c r="K59" s="107">
        <f>IF(ISNUMBER(J59), (J59 - $B59) / $B59, "")</f>
        <v>-0.16</v>
      </c>
      <c r="L59" s="108">
        <f>IF(ISNUMBER(J59), $B64 * K59, "")</f>
        <v>-16000</v>
      </c>
      <c r="M59" s="109">
        <v>10.9</v>
      </c>
      <c r="N59" s="107">
        <f>IF(ISNUMBER(M59), (M59 - $B59) / $B59, "")</f>
        <v>-0.12799999999999997</v>
      </c>
      <c r="O59" s="108">
        <f>IF(ISNUMBER(M59), $B64 * N59, "")</f>
        <v>-12799.999999999998</v>
      </c>
      <c r="Q59" s="259"/>
      <c r="R59" s="259"/>
      <c r="S59" s="259"/>
    </row>
    <row r="60" spans="1:19" ht="17.25" customHeight="1" thickBot="1">
      <c r="A60" s="162" t="s">
        <v>72</v>
      </c>
      <c r="B60" s="126">
        <v>15.4</v>
      </c>
      <c r="C60" s="77">
        <v>-8.3333333300000006E-2</v>
      </c>
      <c r="D60" s="15">
        <v>14.9</v>
      </c>
      <c r="E60" s="32">
        <f t="shared" ref="E60:E63" si="26">IF(ISNUMBER(D60), (D60 - $B60) / $B60, "")</f>
        <v>-3.2467532467532464E-2</v>
      </c>
      <c r="F60" s="18">
        <f>IF(ISNUMBER(D60), $B64 * E60, "")</f>
        <v>-3246.7532467532465</v>
      </c>
      <c r="G60" s="31">
        <v>14.2</v>
      </c>
      <c r="H60" s="32">
        <f t="shared" ref="H60:H63" si="27">IF(ISNUMBER(G60), (G60 - $B60) / $B60, "")</f>
        <v>-7.792207792207799E-2</v>
      </c>
      <c r="I60" s="101">
        <f>IF(ISNUMBER(G60), $B64 * H60, "")</f>
        <v>-7792.2077922077988</v>
      </c>
      <c r="J60" s="15">
        <v>13.6</v>
      </c>
      <c r="K60" s="32">
        <f t="shared" ref="K60:K63" si="28">IF(ISNUMBER(J60), (J60 - $B60) / $B60, "")</f>
        <v>-0.11688311688311692</v>
      </c>
      <c r="L60" s="18">
        <f>IF(ISNUMBER(J60), $B64 * K60, "")</f>
        <v>-11688.311688311693</v>
      </c>
      <c r="M60" s="31">
        <v>13.8</v>
      </c>
      <c r="N60" s="32">
        <f t="shared" ref="N60:N63" si="29">IF(ISNUMBER(M60), (M60 - $B60) / $B60, "")</f>
        <v>-0.10389610389610388</v>
      </c>
      <c r="O60" s="18">
        <f>IF(ISNUMBER(M60), $B64 * N60, "")</f>
        <v>-10389.610389610387</v>
      </c>
      <c r="Q60" s="259"/>
      <c r="R60" s="259"/>
      <c r="S60" s="259"/>
    </row>
    <row r="61" spans="1:19" ht="17.25" customHeight="1" thickBot="1">
      <c r="A61" s="162" t="s">
        <v>261</v>
      </c>
      <c r="B61" s="126">
        <v>43.7</v>
      </c>
      <c r="C61" s="77">
        <v>-8.5774058599999994E-2</v>
      </c>
      <c r="D61" s="15">
        <v>41</v>
      </c>
      <c r="E61" s="32">
        <f t="shared" si="26"/>
        <v>-6.1784897025171683E-2</v>
      </c>
      <c r="F61" s="18">
        <f>IF(ISNUMBER(D61), $B64 * E61, "")</f>
        <v>-6178.4897025171686</v>
      </c>
      <c r="G61" s="31">
        <v>39.799999999999997</v>
      </c>
      <c r="H61" s="32">
        <f t="shared" si="27"/>
        <v>-8.9244851258581365E-2</v>
      </c>
      <c r="I61" s="101">
        <f>IF(ISNUMBER(G61), $B64 * H61, "")</f>
        <v>-8924.4851258581366</v>
      </c>
      <c r="J61" s="15">
        <v>38.1</v>
      </c>
      <c r="K61" s="32">
        <f t="shared" si="28"/>
        <v>-0.12814645308924488</v>
      </c>
      <c r="L61" s="18">
        <f>IF(ISNUMBER(J61), $B64 * K61, "")</f>
        <v>-12814.645308924488</v>
      </c>
      <c r="M61" s="31">
        <v>38.299999999999997</v>
      </c>
      <c r="N61" s="32">
        <f t="shared" si="29"/>
        <v>-0.12356979405034337</v>
      </c>
      <c r="O61" s="18">
        <f>IF(ISNUMBER(M61), $B64 * N61, "")</f>
        <v>-12356.979405034337</v>
      </c>
      <c r="Q61" s="259"/>
      <c r="R61" s="259"/>
      <c r="S61" s="259"/>
    </row>
    <row r="62" spans="1:19" ht="17.25" customHeight="1">
      <c r="A62" s="162" t="s">
        <v>217</v>
      </c>
      <c r="B62" s="126">
        <v>8.67</v>
      </c>
      <c r="C62" s="77">
        <v>-8.6406743899999999E-2</v>
      </c>
      <c r="D62" s="15">
        <v>8.49</v>
      </c>
      <c r="E62" s="32">
        <f t="shared" si="26"/>
        <v>-2.0761245674740452E-2</v>
      </c>
      <c r="F62" s="18">
        <f>IF(ISNUMBER(D62), $B64 * E62, "")</f>
        <v>-2076.1245674740453</v>
      </c>
      <c r="G62" s="31">
        <v>7.74</v>
      </c>
      <c r="H62" s="32">
        <f t="shared" si="27"/>
        <v>-0.10726643598615913</v>
      </c>
      <c r="I62" s="101">
        <f>IF(ISNUMBER(G62), $B64 * H62, "")</f>
        <v>-10726.643598615914</v>
      </c>
      <c r="J62" s="15">
        <v>7.56</v>
      </c>
      <c r="K62" s="32">
        <f t="shared" si="28"/>
        <v>-0.1280276816608997</v>
      </c>
      <c r="L62" s="18">
        <f>IF(ISNUMBER(J62), $B64 * K62, "")</f>
        <v>-12802.768166089971</v>
      </c>
      <c r="M62" s="31">
        <v>7.76</v>
      </c>
      <c r="N62" s="32">
        <f t="shared" si="29"/>
        <v>-0.10495963091118803</v>
      </c>
      <c r="O62" s="18">
        <f>IF(ISNUMBER(M62), $B64 * N62, "")</f>
        <v>-10495.963091118803</v>
      </c>
      <c r="Q62" s="248"/>
      <c r="R62" s="249"/>
      <c r="S62" s="250"/>
    </row>
    <row r="63" spans="1:19" ht="17.25" customHeight="1" thickBot="1">
      <c r="A63" s="130" t="s">
        <v>212</v>
      </c>
      <c r="B63" s="131">
        <v>7.8</v>
      </c>
      <c r="C63" s="79">
        <v>-8.6651053899999997E-2</v>
      </c>
      <c r="D63" s="24">
        <v>8.8699999999999992</v>
      </c>
      <c r="E63" s="25">
        <f t="shared" si="26"/>
        <v>0.13717948717948711</v>
      </c>
      <c r="F63" s="104">
        <f>IF(ISNUMBER(D63), $B64 * E63, "")</f>
        <v>13717.948717948711</v>
      </c>
      <c r="G63" s="102">
        <v>8.6999999999999993</v>
      </c>
      <c r="H63" s="25">
        <f t="shared" si="27"/>
        <v>0.11538461538461532</v>
      </c>
      <c r="I63" s="103">
        <f>IF(ISNUMBER(G63), $B64 * H63, "")</f>
        <v>11538.461538461532</v>
      </c>
      <c r="J63" s="24">
        <v>8.5500000000000007</v>
      </c>
      <c r="K63" s="25">
        <f t="shared" si="28"/>
        <v>9.615384615384627E-2</v>
      </c>
      <c r="L63" s="104">
        <f>IF(ISNUMBER(J63), $B64 * K63, "")</f>
        <v>9615.3846153846262</v>
      </c>
      <c r="M63" s="102">
        <v>8.5</v>
      </c>
      <c r="N63" s="25">
        <f t="shared" si="29"/>
        <v>8.9743589743589772E-2</v>
      </c>
      <c r="O63" s="104">
        <f>IF(ISNUMBER(M63), $B64 * N63, "")</f>
        <v>8974.3589743589764</v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-2.5063180351379017E-2</v>
      </c>
      <c r="F64" s="28">
        <f>SUM(F44:F63)</f>
        <v>-50126.360702758036</v>
      </c>
      <c r="G64" s="26" t="s">
        <v>296</v>
      </c>
      <c r="H64" s="27">
        <f>IF(COUNT(H44:H63), SUM(H44:H63) / COUNT(H44:H63), 0)</f>
        <v>-8.0582548344619115E-2</v>
      </c>
      <c r="I64" s="28">
        <f>SUM(I44:I63)</f>
        <v>-161165.0966892383</v>
      </c>
      <c r="J64" s="26" t="s">
        <v>296</v>
      </c>
      <c r="K64" s="27">
        <f>IF(COUNT(K44:K63), SUM(K44:K63) / COUNT(K44:K63), 0)</f>
        <v>-0.1185455877930988</v>
      </c>
      <c r="L64" s="28">
        <f>SUM(L44:L63)</f>
        <v>-237091.17558619758</v>
      </c>
      <c r="M64" s="26" t="s">
        <v>296</v>
      </c>
      <c r="N64" s="27">
        <f>IF(COUNT(N44:N63), SUM(N44:N63) / COUNT(N44:N63), 0)</f>
        <v>-0.10289645072346029</v>
      </c>
      <c r="O64" s="28">
        <f>SUM(O44:O63)</f>
        <v>-205792.90144692067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40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2021-06-21(월) 오전 00:00</v>
      </c>
      <c r="C69" s="311"/>
      <c r="D69" s="283" t="str">
        <f>TEXT($G$1, "[$-ko-KR]yyyy-mm-dd(ddd) ") &amp; "오후 14:00"</f>
        <v>2021-06-21(월) 오후 14:00</v>
      </c>
      <c r="E69" s="284"/>
      <c r="F69" s="285"/>
      <c r="G69" s="283" t="str">
        <f>TEXT($G$1, "[$-ko-KR]yyyy-mm-dd(ddd) ") &amp; "오후 19:00"</f>
        <v>2021-06-21(월) 오후 19:00</v>
      </c>
      <c r="H69" s="284"/>
      <c r="I69" s="285"/>
      <c r="J69" s="283" t="str">
        <f>TEXT($G$1, "[$-ko-KR]yyyy-mm-dd(ddd) ") &amp; "오후 21:00"</f>
        <v>2021-06-21(월) 오후 21:00</v>
      </c>
      <c r="K69" s="284"/>
      <c r="L69" s="285"/>
      <c r="M69" s="283" t="str">
        <f>TEXT($G$1+1, "[$-ko-KR]yyyy-mm-dd(ddd) ") &amp; "오전 00:00"</f>
        <v>2021-06-22(화)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1" t="s">
        <v>58</v>
      </c>
      <c r="H70" s="242" t="s">
        <v>293</v>
      </c>
      <c r="I70" s="243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136</v>
      </c>
      <c r="B71" s="124">
        <v>121</v>
      </c>
      <c r="C71" s="76">
        <v>2.54237288E-2</v>
      </c>
      <c r="D71" s="13">
        <v>117</v>
      </c>
      <c r="E71" s="14">
        <f>IF(ISNUMBER(D71), (D71 - $B71) / $B71, "")</f>
        <v>-3.3057851239669422E-2</v>
      </c>
      <c r="F71" s="16">
        <f>IF(ISNUMBER(D71), $B91 * E71, "")</f>
        <v>-3305.7851239669421</v>
      </c>
      <c r="G71" s="29">
        <v>108</v>
      </c>
      <c r="H71" s="14">
        <f>IF(ISNUMBER(G71), (G71 - $B71) / $B71, "")</f>
        <v>-0.10743801652892562</v>
      </c>
      <c r="I71" s="100">
        <f>IF(ISNUMBER(G71), $B91 * H71, "")</f>
        <v>-10743.801652892562</v>
      </c>
      <c r="J71" s="13">
        <v>104</v>
      </c>
      <c r="K71" s="14">
        <f>IF(ISNUMBER(J71), (J71 - $B71) / $B71, "")</f>
        <v>-0.14049586776859505</v>
      </c>
      <c r="L71" s="16">
        <f>IF(ISNUMBER(J71), $B91 * K71, "")</f>
        <v>-14049.586776859505</v>
      </c>
      <c r="M71" s="29">
        <v>103</v>
      </c>
      <c r="N71" s="14">
        <f>IF(ISNUMBER(M71), (M71 - $B71) / $B71, "")</f>
        <v>-0.1487603305785124</v>
      </c>
      <c r="O71" s="16">
        <f>IF(ISNUMBER(M71), $B91 * N71, "")</f>
        <v>-14876.03305785124</v>
      </c>
      <c r="Q71" s="269"/>
      <c r="R71" s="269"/>
      <c r="S71" s="269"/>
    </row>
    <row r="72" spans="1:19" ht="17.25" thickBot="1">
      <c r="A72" s="162" t="s">
        <v>214</v>
      </c>
      <c r="B72" s="126">
        <v>228</v>
      </c>
      <c r="C72" s="77">
        <v>2.2421524700000001E-2</v>
      </c>
      <c r="D72" s="15">
        <v>203</v>
      </c>
      <c r="E72" s="32">
        <f t="shared" ref="E72:E75" si="30">IF(ISNUMBER(D72), (D72 - $B72) / $B72, "")</f>
        <v>-0.10964912280701754</v>
      </c>
      <c r="F72" s="18">
        <f>IF(ISNUMBER(D72), $B91 * E72, "")</f>
        <v>-10964.912280701754</v>
      </c>
      <c r="G72" s="31">
        <v>189</v>
      </c>
      <c r="H72" s="32">
        <f t="shared" ref="H72:H75" si="31">IF(ISNUMBER(G72), (G72 - $B72) / $B72, "")</f>
        <v>-0.17105263157894737</v>
      </c>
      <c r="I72" s="101">
        <f>IF(ISNUMBER(G72), $B91 * H72, "")</f>
        <v>-17105.263157894737</v>
      </c>
      <c r="J72" s="15">
        <v>184</v>
      </c>
      <c r="K72" s="32">
        <f t="shared" ref="K72:K75" si="32">IF(ISNUMBER(J72), (J72 - $B72) / $B72, "")</f>
        <v>-0.19298245614035087</v>
      </c>
      <c r="L72" s="18">
        <f>IF(ISNUMBER(J72), $B91 * K72, "")</f>
        <v>-19298.245614035088</v>
      </c>
      <c r="M72" s="31">
        <v>185</v>
      </c>
      <c r="N72" s="32">
        <f t="shared" ref="N72:N75" si="33">IF(ISNUMBER(M72), (M72 - $B72) / $B72, "")</f>
        <v>-0.18859649122807018</v>
      </c>
      <c r="O72" s="18">
        <f>IF(ISNUMBER(M72), $B91 * N72, "")</f>
        <v>-18859.649122807019</v>
      </c>
      <c r="Q72" s="269"/>
      <c r="R72" s="269"/>
      <c r="S72" s="269"/>
    </row>
    <row r="73" spans="1:19" ht="17.25" thickBot="1">
      <c r="A73" s="162" t="s">
        <v>231</v>
      </c>
      <c r="B73" s="126">
        <v>289</v>
      </c>
      <c r="C73" s="77">
        <v>2.1201413400000001E-2</v>
      </c>
      <c r="D73" s="15">
        <v>261</v>
      </c>
      <c r="E73" s="32">
        <f t="shared" si="30"/>
        <v>-9.6885813148788927E-2</v>
      </c>
      <c r="F73" s="18">
        <f>IF(ISNUMBER(D73), $B91 * E73, "")</f>
        <v>-9688.581314878893</v>
      </c>
      <c r="G73" s="31">
        <v>234</v>
      </c>
      <c r="H73" s="32">
        <f t="shared" si="31"/>
        <v>-0.19031141868512111</v>
      </c>
      <c r="I73" s="101">
        <f>IF(ISNUMBER(G73), $B91 * H73, "")</f>
        <v>-19031.14186851211</v>
      </c>
      <c r="J73" s="15">
        <v>229</v>
      </c>
      <c r="K73" s="32">
        <f t="shared" si="32"/>
        <v>-0.20761245674740483</v>
      </c>
      <c r="L73" s="18">
        <f>IF(ISNUMBER(J73), $B91 * K73, "")</f>
        <v>-20761.245674740483</v>
      </c>
      <c r="M73" s="31">
        <v>226</v>
      </c>
      <c r="N73" s="32">
        <f t="shared" si="33"/>
        <v>-0.2179930795847751</v>
      </c>
      <c r="O73" s="18">
        <f>IF(ISNUMBER(M73), $B91 * N73, "")</f>
        <v>-21799.307958477508</v>
      </c>
      <c r="Q73" s="259"/>
      <c r="R73" s="259"/>
      <c r="S73" s="259"/>
    </row>
    <row r="74" spans="1:19" ht="17.25" thickBot="1">
      <c r="A74" s="162" t="s">
        <v>88</v>
      </c>
      <c r="B74" s="126">
        <v>333</v>
      </c>
      <c r="C74" s="77">
        <v>-8.9285713999999999E-3</v>
      </c>
      <c r="D74" s="15">
        <v>318</v>
      </c>
      <c r="E74" s="32">
        <f t="shared" si="30"/>
        <v>-4.5045045045045043E-2</v>
      </c>
      <c r="F74" s="18">
        <f>IF(ISNUMBER(D74), $B91 * E74, "")</f>
        <v>-4504.5045045045044</v>
      </c>
      <c r="G74" s="31">
        <v>305</v>
      </c>
      <c r="H74" s="32">
        <f t="shared" si="31"/>
        <v>-8.408408408408409E-2</v>
      </c>
      <c r="I74" s="101">
        <f>IF(ISNUMBER(G74), $B91 * H74, "")</f>
        <v>-8408.4084084084097</v>
      </c>
      <c r="J74" s="15">
        <v>289</v>
      </c>
      <c r="K74" s="32">
        <f t="shared" si="32"/>
        <v>-0.13213213213213212</v>
      </c>
      <c r="L74" s="18">
        <f>IF(ISNUMBER(J74), $B91 * K74, "")</f>
        <v>-13213.213213213212</v>
      </c>
      <c r="M74" s="31">
        <v>295</v>
      </c>
      <c r="N74" s="32">
        <f t="shared" si="33"/>
        <v>-0.11411411411411411</v>
      </c>
      <c r="O74" s="18">
        <f>IF(ISNUMBER(M74), $B91 * N74, "")</f>
        <v>-11411.411411411411</v>
      </c>
      <c r="Q74" s="259"/>
      <c r="R74" s="259"/>
      <c r="S74" s="259"/>
    </row>
    <row r="75" spans="1:19" ht="17.25" thickBot="1">
      <c r="A75" s="163" t="s">
        <v>51</v>
      </c>
      <c r="B75" s="128">
        <v>338</v>
      </c>
      <c r="C75" s="78">
        <v>-1.45772595E-2</v>
      </c>
      <c r="D75" s="20">
        <v>333</v>
      </c>
      <c r="E75" s="21">
        <f t="shared" si="30"/>
        <v>-1.4792899408284023E-2</v>
      </c>
      <c r="F75" s="22">
        <f>IF(ISNUMBER(D75), $B91 * E75, "")</f>
        <v>-1479.2899408284022</v>
      </c>
      <c r="G75" s="30">
        <v>314</v>
      </c>
      <c r="H75" s="21">
        <f t="shared" si="31"/>
        <v>-7.1005917159763315E-2</v>
      </c>
      <c r="I75" s="105">
        <f>IF(ISNUMBER(G75), $B91 * H75, "")</f>
        <v>-7100.5917159763312</v>
      </c>
      <c r="J75" s="20">
        <v>309</v>
      </c>
      <c r="K75" s="21">
        <f t="shared" si="32"/>
        <v>-8.5798816568047331E-2</v>
      </c>
      <c r="L75" s="22">
        <f>IF(ISNUMBER(J75), $B91 * K75, "")</f>
        <v>-8579.8816568047332</v>
      </c>
      <c r="M75" s="30">
        <v>315</v>
      </c>
      <c r="N75" s="21">
        <f t="shared" si="33"/>
        <v>-6.8047337278106509E-2</v>
      </c>
      <c r="O75" s="22">
        <f>IF(ISNUMBER(M75), $B91 * N75, "")</f>
        <v>-6804.7337278106506</v>
      </c>
      <c r="Q75" s="259"/>
      <c r="R75" s="259"/>
      <c r="S75" s="259"/>
    </row>
    <row r="76" spans="1:19" ht="17.25" thickBot="1">
      <c r="A76" s="162" t="s">
        <v>80</v>
      </c>
      <c r="B76" s="129">
        <v>687</v>
      </c>
      <c r="C76" s="80">
        <v>-2.8288543100000001E-2</v>
      </c>
      <c r="D76" s="106">
        <v>663</v>
      </c>
      <c r="E76" s="107">
        <f>IF(ISNUMBER(D76), (D76 - $B76) / $B76, "")</f>
        <v>-3.4934497816593885E-2</v>
      </c>
      <c r="F76" s="108">
        <f>IF(ISNUMBER(D76), $B91 * E76, "")</f>
        <v>-3493.4497816593885</v>
      </c>
      <c r="G76" s="109">
        <v>633</v>
      </c>
      <c r="H76" s="107">
        <f>IF(ISNUMBER(G76), (G76 - $B76) / $B76, "")</f>
        <v>-7.8602620087336247E-2</v>
      </c>
      <c r="I76" s="110">
        <f>IF(ISNUMBER(G76), $B91 * H76, "")</f>
        <v>-7860.2620087336245</v>
      </c>
      <c r="J76" s="106">
        <v>625</v>
      </c>
      <c r="K76" s="107">
        <f>IF(ISNUMBER(J76), (J76 - $B76) / $B76, "")</f>
        <v>-9.0247452692867547E-2</v>
      </c>
      <c r="L76" s="108">
        <f>IF(ISNUMBER(J76), $B91 * K76, "")</f>
        <v>-9024.7452692867555</v>
      </c>
      <c r="M76" s="109">
        <v>632</v>
      </c>
      <c r="N76" s="107">
        <f>IF(ISNUMBER(M76), (M76 - $B76) / $B76, "")</f>
        <v>-8.0058224163027658E-2</v>
      </c>
      <c r="O76" s="108">
        <f>IF(ISNUMBER(M76), $B91 * N76, "")</f>
        <v>-8005.8224163027662</v>
      </c>
      <c r="Q76" s="259"/>
      <c r="R76" s="259"/>
      <c r="S76" s="259"/>
    </row>
    <row r="77" spans="1:19" ht="17.25" thickBot="1">
      <c r="A77" s="162" t="s">
        <v>132</v>
      </c>
      <c r="B77" s="126">
        <v>111</v>
      </c>
      <c r="C77" s="77">
        <v>-3.4782608700000002E-2</v>
      </c>
      <c r="D77" s="15">
        <v>107</v>
      </c>
      <c r="E77" s="32">
        <f t="shared" ref="E77:E80" si="34">IF(ISNUMBER(D77), (D77 - $B77) / $B77, "")</f>
        <v>-3.6036036036036036E-2</v>
      </c>
      <c r="F77" s="18">
        <f>IF(ISNUMBER(D77), $B91 * E77, "")</f>
        <v>-3603.6036036036035</v>
      </c>
      <c r="G77" s="31">
        <v>102</v>
      </c>
      <c r="H77" s="32">
        <f t="shared" ref="H77:H80" si="35">IF(ISNUMBER(G77), (G77 - $B77) / $B77, "")</f>
        <v>-8.1081081081081086E-2</v>
      </c>
      <c r="I77" s="101">
        <f>IF(ISNUMBER(G77), $B91 * H77, "")</f>
        <v>-8108.1081081081084</v>
      </c>
      <c r="J77" s="15">
        <v>100</v>
      </c>
      <c r="K77" s="32">
        <f t="shared" ref="K77:K80" si="36">IF(ISNUMBER(J77), (J77 - $B77) / $B77, "")</f>
        <v>-9.90990990990991E-2</v>
      </c>
      <c r="L77" s="18">
        <f>IF(ISNUMBER(J77), $B91 * K77, "")</f>
        <v>-9909.9099099099094</v>
      </c>
      <c r="M77" s="31">
        <v>101</v>
      </c>
      <c r="N77" s="32">
        <f t="shared" ref="N77:N80" si="37">IF(ISNUMBER(M77), (M77 - $B77) / $B77, "")</f>
        <v>-9.0090090090090086E-2</v>
      </c>
      <c r="O77" s="18">
        <f>IF(ISNUMBER(M77), $B91 * N77, "")</f>
        <v>-9009.0090090090089</v>
      </c>
      <c r="Q77" s="259"/>
      <c r="R77" s="259"/>
      <c r="S77" s="259"/>
    </row>
    <row r="78" spans="1:19" ht="17.25" thickBot="1">
      <c r="A78" s="162" t="s">
        <v>120</v>
      </c>
      <c r="B78" s="126">
        <v>122</v>
      </c>
      <c r="C78" s="77">
        <v>-3.9370078699999998E-2</v>
      </c>
      <c r="D78" s="15">
        <v>119</v>
      </c>
      <c r="E78" s="32">
        <f t="shared" si="34"/>
        <v>-2.4590163934426229E-2</v>
      </c>
      <c r="F78" s="18">
        <f>IF(ISNUMBER(D78), $B91 * E78, "")</f>
        <v>-2459.0163934426228</v>
      </c>
      <c r="G78" s="31">
        <v>114</v>
      </c>
      <c r="H78" s="32">
        <f t="shared" si="35"/>
        <v>-6.5573770491803282E-2</v>
      </c>
      <c r="I78" s="101">
        <f>IF(ISNUMBER(G78), $B91 * H78, "")</f>
        <v>-6557.377049180328</v>
      </c>
      <c r="J78" s="15">
        <v>111</v>
      </c>
      <c r="K78" s="32">
        <f t="shared" si="36"/>
        <v>-9.0163934426229511E-2</v>
      </c>
      <c r="L78" s="18">
        <f>IF(ISNUMBER(J78), $B91 * K78, "")</f>
        <v>-9016.3934426229516</v>
      </c>
      <c r="M78" s="31">
        <v>112</v>
      </c>
      <c r="N78" s="32">
        <f t="shared" si="37"/>
        <v>-8.1967213114754092E-2</v>
      </c>
      <c r="O78" s="18">
        <f>IF(ISNUMBER(M78), $B91 * N78, "")</f>
        <v>-8196.7213114754086</v>
      </c>
      <c r="Q78" s="259"/>
      <c r="R78" s="259"/>
      <c r="S78" s="259"/>
    </row>
    <row r="79" spans="1:19" ht="17.25" thickBot="1">
      <c r="A79" s="162" t="s">
        <v>92</v>
      </c>
      <c r="B79" s="126">
        <v>863</v>
      </c>
      <c r="C79" s="77">
        <v>-4.2175360699999997E-2</v>
      </c>
      <c r="D79" s="15">
        <v>846</v>
      </c>
      <c r="E79" s="32">
        <f t="shared" si="34"/>
        <v>-1.9698725376593278E-2</v>
      </c>
      <c r="F79" s="18">
        <f>IF(ISNUMBER(D79), $B91 * E79, "")</f>
        <v>-1969.8725376593277</v>
      </c>
      <c r="G79" s="31">
        <v>818</v>
      </c>
      <c r="H79" s="32">
        <f t="shared" si="35"/>
        <v>-5.2143684820393978E-2</v>
      </c>
      <c r="I79" s="101">
        <f>IF(ISNUMBER(G79), $B91 * H79, "")</f>
        <v>-5214.3684820393973</v>
      </c>
      <c r="J79" s="15">
        <v>801</v>
      </c>
      <c r="K79" s="32">
        <f t="shared" si="36"/>
        <v>-7.1842410196987255E-2</v>
      </c>
      <c r="L79" s="18">
        <f>IF(ISNUMBER(J79), $B91 * K79, "")</f>
        <v>-7184.2410196987257</v>
      </c>
      <c r="M79" s="31">
        <v>807</v>
      </c>
      <c r="N79" s="32">
        <f t="shared" si="37"/>
        <v>-6.4889918887601386E-2</v>
      </c>
      <c r="O79" s="18">
        <f>IF(ISNUMBER(M79), $B91 * N79, "")</f>
        <v>-6488.9918887601389</v>
      </c>
      <c r="Q79" s="33"/>
      <c r="R79" s="33"/>
    </row>
    <row r="80" spans="1:19" ht="17.25" thickBot="1">
      <c r="A80" s="130" t="s">
        <v>104</v>
      </c>
      <c r="B80" s="131">
        <v>949</v>
      </c>
      <c r="C80" s="79">
        <v>-4.33467742E-2</v>
      </c>
      <c r="D80" s="24">
        <v>916</v>
      </c>
      <c r="E80" s="25">
        <f t="shared" si="34"/>
        <v>-3.4773445732349841E-2</v>
      </c>
      <c r="F80" s="104">
        <f>IF(ISNUMBER(D80), $B91 * E80, "")</f>
        <v>-3477.3445732349842</v>
      </c>
      <c r="G80" s="102">
        <v>876</v>
      </c>
      <c r="H80" s="25">
        <f t="shared" si="35"/>
        <v>-7.6923076923076927E-2</v>
      </c>
      <c r="I80" s="103">
        <f>IF(ISNUMBER(G80), $B91 * H80, "")</f>
        <v>-7692.3076923076924</v>
      </c>
      <c r="J80" s="24">
        <v>843</v>
      </c>
      <c r="K80" s="25">
        <f t="shared" si="36"/>
        <v>-0.11169652265542676</v>
      </c>
      <c r="L80" s="104">
        <f>IF(ISNUMBER(J80), $B91 * K80, "")</f>
        <v>-11169.652265542676</v>
      </c>
      <c r="M80" s="102">
        <v>845</v>
      </c>
      <c r="N80" s="25">
        <f t="shared" si="37"/>
        <v>-0.1095890410958904</v>
      </c>
      <c r="O80" s="104">
        <f>IF(ISNUMBER(M80), $B91 * N80, "")</f>
        <v>-10958.904109589041</v>
      </c>
      <c r="Q80" s="260"/>
      <c r="R80" s="261"/>
      <c r="S80" s="262"/>
    </row>
    <row r="81" spans="1:19">
      <c r="A81" s="161" t="s">
        <v>61</v>
      </c>
      <c r="B81" s="124">
        <v>716</v>
      </c>
      <c r="C81" s="76">
        <v>-4.53333333E-2</v>
      </c>
      <c r="D81" s="13">
        <v>687</v>
      </c>
      <c r="E81" s="14">
        <f>IF(ISNUMBER(D81), (D81 - $B81) / $B81, "")</f>
        <v>-4.0502793296089384E-2</v>
      </c>
      <c r="F81" s="16">
        <f>IF(ISNUMBER(D81), $B91 * E81, "")</f>
        <v>-4050.2793296089385</v>
      </c>
      <c r="G81" s="29">
        <v>642</v>
      </c>
      <c r="H81" s="14">
        <f>IF(ISNUMBER(G81), (G81 - $B81) / $B81, "")</f>
        <v>-0.10335195530726257</v>
      </c>
      <c r="I81" s="100">
        <f>IF(ISNUMBER(G81), $B91 * H81, "")</f>
        <v>-10335.195530726258</v>
      </c>
      <c r="J81" s="13">
        <v>623</v>
      </c>
      <c r="K81" s="14">
        <f>IF(ISNUMBER(J81), (J81 - $B81) / $B81, "")</f>
        <v>-0.12988826815642457</v>
      </c>
      <c r="L81" s="16">
        <f>IF(ISNUMBER(J81), $B91 * K81, "")</f>
        <v>-12988.826815642456</v>
      </c>
      <c r="M81" s="29">
        <v>634</v>
      </c>
      <c r="N81" s="14">
        <f>IF(ISNUMBER(M81), (M81 - $B81) / $B81, "")</f>
        <v>-0.11452513966480447</v>
      </c>
      <c r="O81" s="16">
        <f>IF(ISNUMBER(M81), $B91 * N81, "")</f>
        <v>-11452.513966480446</v>
      </c>
      <c r="Q81" s="263"/>
      <c r="R81" s="264"/>
      <c r="S81" s="265"/>
    </row>
    <row r="82" spans="1:19" ht="17.25" thickBot="1">
      <c r="A82" s="162" t="s">
        <v>242</v>
      </c>
      <c r="B82" s="126">
        <v>210</v>
      </c>
      <c r="C82" s="77">
        <v>-4.5454545499999999E-2</v>
      </c>
      <c r="D82" s="15">
        <v>200</v>
      </c>
      <c r="E82" s="32">
        <f t="shared" ref="E82:E85" si="38">IF(ISNUMBER(D82), (D82 - $B82) / $B82, "")</f>
        <v>-4.7619047619047616E-2</v>
      </c>
      <c r="F82" s="18">
        <f>IF(ISNUMBER(D82), $B91 * E82, "")</f>
        <v>-4761.9047619047615</v>
      </c>
      <c r="G82" s="31">
        <v>181</v>
      </c>
      <c r="H82" s="32">
        <f t="shared" ref="H82:H85" si="39">IF(ISNUMBER(G82), (G82 - $B82) / $B82, "")</f>
        <v>-0.1380952380952381</v>
      </c>
      <c r="I82" s="101">
        <f>IF(ISNUMBER(G82), $B91 * H82, "")</f>
        <v>-13809.523809523811</v>
      </c>
      <c r="J82" s="15">
        <v>171</v>
      </c>
      <c r="K82" s="32">
        <f t="shared" ref="K82:K85" si="40">IF(ISNUMBER(J82), (J82 - $B82) / $B82, "")</f>
        <v>-0.18571428571428572</v>
      </c>
      <c r="L82" s="18">
        <f>IF(ISNUMBER(J82), $B91 * K82, "")</f>
        <v>-18571.428571428572</v>
      </c>
      <c r="M82" s="31">
        <v>179</v>
      </c>
      <c r="N82" s="32">
        <f t="shared" ref="N82:N85" si="41">IF(ISNUMBER(M82), (M82 - $B82) / $B82, "")</f>
        <v>-0.14761904761904762</v>
      </c>
      <c r="O82" s="18">
        <f>IF(ISNUMBER(M82), $B91 * N82, "")</f>
        <v>-14761.904761904761</v>
      </c>
      <c r="Q82" s="266"/>
      <c r="R82" s="267"/>
      <c r="S82" s="268"/>
    </row>
    <row r="83" spans="1:19" ht="17.25" thickBot="1">
      <c r="A83" s="162" t="s">
        <v>265</v>
      </c>
      <c r="B83" s="126">
        <v>294</v>
      </c>
      <c r="C83" s="77">
        <v>-4.5454545499999999E-2</v>
      </c>
      <c r="D83" s="15">
        <v>289</v>
      </c>
      <c r="E83" s="32">
        <f t="shared" si="38"/>
        <v>-1.7006802721088437E-2</v>
      </c>
      <c r="F83" s="18">
        <f>IF(ISNUMBER(D83), $B91 * E83, "")</f>
        <v>-1700.6802721088436</v>
      </c>
      <c r="G83" s="31">
        <v>272</v>
      </c>
      <c r="H83" s="32">
        <f t="shared" si="39"/>
        <v>-7.4829931972789115E-2</v>
      </c>
      <c r="I83" s="101">
        <f>IF(ISNUMBER(G83), $B91 * H83, "")</f>
        <v>-7482.9931972789118</v>
      </c>
      <c r="J83" s="15">
        <v>266</v>
      </c>
      <c r="K83" s="32">
        <f t="shared" si="40"/>
        <v>-9.5238095238095233E-2</v>
      </c>
      <c r="L83" s="18">
        <f>IF(ISNUMBER(J83), $B91 * K83, "")</f>
        <v>-9523.8095238095229</v>
      </c>
      <c r="M83" s="31">
        <v>269</v>
      </c>
      <c r="N83" s="32">
        <f t="shared" si="41"/>
        <v>-8.5034013605442174E-2</v>
      </c>
      <c r="O83" s="18">
        <f>IF(ISNUMBER(M83), $B91 * N83, "")</f>
        <v>-8503.4013605442178</v>
      </c>
      <c r="Q83" s="259"/>
      <c r="R83" s="259"/>
      <c r="S83" s="259"/>
    </row>
    <row r="84" spans="1:19" ht="17.25" thickBot="1">
      <c r="A84" s="162" t="s">
        <v>165</v>
      </c>
      <c r="B84" s="126">
        <v>937</v>
      </c>
      <c r="C84" s="77">
        <v>-4.5824847299999999E-2</v>
      </c>
      <c r="D84" s="15">
        <v>901</v>
      </c>
      <c r="E84" s="32">
        <f t="shared" si="38"/>
        <v>-3.8420490928495199E-2</v>
      </c>
      <c r="F84" s="18">
        <f>IF(ISNUMBER(D84), $B91 * E84, "")</f>
        <v>-3842.0490928495201</v>
      </c>
      <c r="G84" s="31">
        <v>864</v>
      </c>
      <c r="H84" s="32">
        <f t="shared" si="39"/>
        <v>-7.7908217716115266E-2</v>
      </c>
      <c r="I84" s="101">
        <f>IF(ISNUMBER(G84), $B91 * H84, "")</f>
        <v>-7790.8217716115269</v>
      </c>
      <c r="J84" s="15">
        <v>830</v>
      </c>
      <c r="K84" s="32">
        <f t="shared" si="40"/>
        <v>-0.11419423692636073</v>
      </c>
      <c r="L84" s="18">
        <f>IF(ISNUMBER(J84), $B91 * K84, "")</f>
        <v>-11419.423692636074</v>
      </c>
      <c r="M84" s="31">
        <v>840</v>
      </c>
      <c r="N84" s="32">
        <f t="shared" si="41"/>
        <v>-0.10352187833511206</v>
      </c>
      <c r="O84" s="18">
        <f>IF(ISNUMBER(M84), $B91 * N84, "")</f>
        <v>-10352.187833511207</v>
      </c>
      <c r="Q84" s="269"/>
      <c r="R84" s="269"/>
      <c r="S84" s="269"/>
    </row>
    <row r="85" spans="1:19" ht="17.25" thickBot="1">
      <c r="A85" s="163" t="s">
        <v>169</v>
      </c>
      <c r="B85" s="128">
        <v>215</v>
      </c>
      <c r="C85" s="78">
        <v>-4.8672566399999999E-2</v>
      </c>
      <c r="D85" s="20">
        <v>201</v>
      </c>
      <c r="E85" s="21">
        <f t="shared" si="38"/>
        <v>-6.5116279069767441E-2</v>
      </c>
      <c r="F85" s="22">
        <f>IF(ISNUMBER(D85), $B91 * E85, "")</f>
        <v>-6511.6279069767443</v>
      </c>
      <c r="G85" s="30">
        <v>190</v>
      </c>
      <c r="H85" s="21">
        <f t="shared" si="39"/>
        <v>-0.11627906976744186</v>
      </c>
      <c r="I85" s="105">
        <f>IF(ISNUMBER(G85), $B91 * H85, "")</f>
        <v>-11627.906976744185</v>
      </c>
      <c r="J85" s="20">
        <v>183</v>
      </c>
      <c r="K85" s="21">
        <f t="shared" si="40"/>
        <v>-0.14883720930232558</v>
      </c>
      <c r="L85" s="22">
        <f>IF(ISNUMBER(J85), $B91 * K85, "")</f>
        <v>-14883.720930232557</v>
      </c>
      <c r="M85" s="30">
        <v>186</v>
      </c>
      <c r="N85" s="21">
        <f t="shared" si="41"/>
        <v>-0.13488372093023257</v>
      </c>
      <c r="O85" s="22">
        <f>IF(ISNUMBER(M85), $B91 * N85, "")</f>
        <v>-13488.372093023258</v>
      </c>
      <c r="Q85" s="269"/>
      <c r="R85" s="269"/>
      <c r="S85" s="269"/>
    </row>
    <row r="86" spans="1:19" ht="17.25" thickBot="1">
      <c r="A86" s="162" t="s">
        <v>106</v>
      </c>
      <c r="B86" s="129">
        <v>892</v>
      </c>
      <c r="C86" s="80">
        <v>-5.0053248100000003E-2</v>
      </c>
      <c r="D86" s="106">
        <v>867</v>
      </c>
      <c r="E86" s="107">
        <f>IF(ISNUMBER(D86), (D86 - $B86) / $B86, "")</f>
        <v>-2.8026905829596414E-2</v>
      </c>
      <c r="F86" s="108">
        <f>IF(ISNUMBER(D86), $B91 * E86, "")</f>
        <v>-2802.6905829596412</v>
      </c>
      <c r="G86" s="109">
        <v>814</v>
      </c>
      <c r="H86" s="107">
        <f>IF(ISNUMBER(G86), (G86 - $B86) / $B86, "")</f>
        <v>-8.744394618834081E-2</v>
      </c>
      <c r="I86" s="110">
        <f>IF(ISNUMBER(G86), $B91 * H86, "")</f>
        <v>-8744.3946188340815</v>
      </c>
      <c r="J86" s="106">
        <v>794</v>
      </c>
      <c r="K86" s="107">
        <f>IF(ISNUMBER(J86), (J86 - $B86) / $B86, "")</f>
        <v>-0.10986547085201794</v>
      </c>
      <c r="L86" s="108">
        <f>IF(ISNUMBER(J86), $B91 * K86, "")</f>
        <v>-10986.547085201793</v>
      </c>
      <c r="M86" s="109">
        <v>802</v>
      </c>
      <c r="N86" s="107">
        <f>IF(ISNUMBER(M86), (M86 - $B86) / $B86, "")</f>
        <v>-0.10089686098654709</v>
      </c>
      <c r="O86" s="108">
        <f>IF(ISNUMBER(M86), $B91 * N86, "")</f>
        <v>-10089.686098654709</v>
      </c>
      <c r="Q86" s="259"/>
      <c r="R86" s="259"/>
      <c r="S86" s="259"/>
    </row>
    <row r="87" spans="1:19" ht="17.25" thickBot="1">
      <c r="A87" s="162" t="s">
        <v>54</v>
      </c>
      <c r="B87" s="126">
        <v>220</v>
      </c>
      <c r="C87" s="77">
        <v>-5.1724137900000001E-2</v>
      </c>
      <c r="D87" s="15">
        <v>212</v>
      </c>
      <c r="E87" s="32">
        <f t="shared" ref="E87:E90" si="42">IF(ISNUMBER(D87), (D87 - $B87) / $B87, "")</f>
        <v>-3.6363636363636362E-2</v>
      </c>
      <c r="F87" s="18">
        <f>IF(ISNUMBER(D87), $B91 * E87, "")</f>
        <v>-3636.363636363636</v>
      </c>
      <c r="G87" s="31">
        <v>204</v>
      </c>
      <c r="H87" s="32">
        <f t="shared" ref="H87:H90" si="43">IF(ISNUMBER(G87), (G87 - $B87) / $B87, "")</f>
        <v>-7.2727272727272724E-2</v>
      </c>
      <c r="I87" s="101">
        <f>IF(ISNUMBER(G87), $B91 * H87, "")</f>
        <v>-7272.7272727272721</v>
      </c>
      <c r="J87" s="15">
        <v>198</v>
      </c>
      <c r="K87" s="32">
        <f t="shared" ref="K87:K90" si="44">IF(ISNUMBER(J87), (J87 - $B87) / $B87, "")</f>
        <v>-0.1</v>
      </c>
      <c r="L87" s="18">
        <f>IF(ISNUMBER(J87), $B91 * K87, "")</f>
        <v>-10000</v>
      </c>
      <c r="M87" s="31">
        <v>200</v>
      </c>
      <c r="N87" s="32">
        <f t="shared" ref="N87:N90" si="45">IF(ISNUMBER(M87), (M87 - $B87) / $B87, "")</f>
        <v>-9.0909090909090912E-2</v>
      </c>
      <c r="O87" s="18">
        <f>IF(ISNUMBER(M87), $B91 * N87, "")</f>
        <v>-9090.9090909090919</v>
      </c>
      <c r="Q87" s="259"/>
      <c r="R87" s="259"/>
      <c r="S87" s="259"/>
    </row>
    <row r="88" spans="1:19" ht="17.25" thickBot="1">
      <c r="A88" s="162" t="s">
        <v>291</v>
      </c>
      <c r="B88" s="126">
        <v>320</v>
      </c>
      <c r="C88" s="77">
        <v>-5.8823529399999998E-2</v>
      </c>
      <c r="D88" s="15">
        <v>309</v>
      </c>
      <c r="E88" s="32">
        <f t="shared" si="42"/>
        <v>-3.4375000000000003E-2</v>
      </c>
      <c r="F88" s="18">
        <f>IF(ISNUMBER(D88), $B91 * E88, "")</f>
        <v>-3437.5000000000005</v>
      </c>
      <c r="G88" s="31">
        <v>295</v>
      </c>
      <c r="H88" s="32">
        <f t="shared" si="43"/>
        <v>-7.8125E-2</v>
      </c>
      <c r="I88" s="101">
        <f>IF(ISNUMBER(G88), $B91 * H88, "")</f>
        <v>-7812.5</v>
      </c>
      <c r="J88" s="15">
        <v>272</v>
      </c>
      <c r="K88" s="32">
        <f t="shared" si="44"/>
        <v>-0.15</v>
      </c>
      <c r="L88" s="18">
        <f>IF(ISNUMBER(J88), $B91 * K88, "")</f>
        <v>-15000</v>
      </c>
      <c r="M88" s="31">
        <v>269</v>
      </c>
      <c r="N88" s="32">
        <f t="shared" si="45"/>
        <v>-0.15937499999999999</v>
      </c>
      <c r="O88" s="18">
        <f>IF(ISNUMBER(M88), $B91 * N88, "")</f>
        <v>-15937.499999999998</v>
      </c>
      <c r="Q88" s="259"/>
      <c r="R88" s="259"/>
      <c r="S88" s="259"/>
    </row>
    <row r="89" spans="1:19">
      <c r="A89" s="162" t="s">
        <v>128</v>
      </c>
      <c r="B89" s="126">
        <v>253</v>
      </c>
      <c r="C89" s="77">
        <v>-5.9479553900000003E-2</v>
      </c>
      <c r="D89" s="15">
        <v>248</v>
      </c>
      <c r="E89" s="32">
        <f t="shared" si="42"/>
        <v>-1.9762845849802372E-2</v>
      </c>
      <c r="F89" s="18">
        <f>IF(ISNUMBER(D89), $B91 * E89, "")</f>
        <v>-1976.2845849802372</v>
      </c>
      <c r="G89" s="31">
        <v>236</v>
      </c>
      <c r="H89" s="32">
        <f t="shared" si="43"/>
        <v>-6.7193675889328064E-2</v>
      </c>
      <c r="I89" s="101">
        <f>IF(ISNUMBER(G89), $B91 * H89, "")</f>
        <v>-6719.367588932806</v>
      </c>
      <c r="J89" s="15">
        <v>235</v>
      </c>
      <c r="K89" s="32">
        <f t="shared" si="44"/>
        <v>-7.1146245059288543E-2</v>
      </c>
      <c r="L89" s="18">
        <f>IF(ISNUMBER(J89), $B91 * K89, "")</f>
        <v>-7114.624505928854</v>
      </c>
      <c r="M89" s="31">
        <v>238</v>
      </c>
      <c r="N89" s="32">
        <f t="shared" si="45"/>
        <v>-5.9288537549407112E-2</v>
      </c>
      <c r="O89" s="18">
        <f>IF(ISNUMBER(M89), $B91 * N89, "")</f>
        <v>-5928.853754940711</v>
      </c>
      <c r="Q89" s="248"/>
      <c r="R89" s="249"/>
      <c r="S89" s="250"/>
    </row>
    <row r="90" spans="1:19" ht="17.25" thickBot="1">
      <c r="A90" s="130" t="s">
        <v>57</v>
      </c>
      <c r="B90" s="131">
        <v>163</v>
      </c>
      <c r="C90" s="79">
        <v>-6.3218390799999996E-2</v>
      </c>
      <c r="D90" s="24">
        <v>154</v>
      </c>
      <c r="E90" s="25">
        <f t="shared" si="42"/>
        <v>-5.5214723926380369E-2</v>
      </c>
      <c r="F90" s="104">
        <f>IF(ISNUMBER(D90), $B91 * E90, "")</f>
        <v>-5521.4723926380366</v>
      </c>
      <c r="G90" s="102">
        <v>147</v>
      </c>
      <c r="H90" s="25">
        <f t="shared" si="43"/>
        <v>-9.815950920245399E-2</v>
      </c>
      <c r="I90" s="103">
        <f>IF(ISNUMBER(G90), $B91 * H90, "")</f>
        <v>-9815.9509202453992</v>
      </c>
      <c r="J90" s="24">
        <v>143</v>
      </c>
      <c r="K90" s="25">
        <f t="shared" si="44"/>
        <v>-0.12269938650306748</v>
      </c>
      <c r="L90" s="104">
        <f>IF(ISNUMBER(J90), $B91 * K90, "")</f>
        <v>-12269.938650306749</v>
      </c>
      <c r="M90" s="102">
        <v>145</v>
      </c>
      <c r="N90" s="25">
        <f t="shared" si="45"/>
        <v>-0.11042944785276074</v>
      </c>
      <c r="O90" s="104">
        <f>IF(ISNUMBER(M90), $B91 * N90, "")</f>
        <v>-11042.944785276073</v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-4.1593606307435402E-2</v>
      </c>
      <c r="F91" s="28">
        <f>SUM(F71:F90)</f>
        <v>-83187.21261487079</v>
      </c>
      <c r="G91" s="26" t="s">
        <v>296</v>
      </c>
      <c r="H91" s="27">
        <f>IF(COUNT(H71:H90), SUM(H71:H90) / COUNT(H71:H90), 0)</f>
        <v>-9.4616505915338781E-2</v>
      </c>
      <c r="I91" s="28">
        <f>SUM(I71:I90)</f>
        <v>-189233.01183067754</v>
      </c>
      <c r="J91" s="26" t="s">
        <v>296</v>
      </c>
      <c r="K91" s="27">
        <f>IF(COUNT(K71:K90), SUM(K71:K90) / COUNT(K71:K90), 0)</f>
        <v>-0.12248271730895033</v>
      </c>
      <c r="L91" s="28">
        <f>SUM(L71:L90)</f>
        <v>-244965.43461790064</v>
      </c>
      <c r="M91" s="26" t="s">
        <v>296</v>
      </c>
      <c r="N91" s="27">
        <f>IF(COUNT(N71:N90), SUM(N71:N90) / COUNT(N71:N90), 0)</f>
        <v>-0.1135294288793693</v>
      </c>
      <c r="O91" s="28">
        <f>SUM(O71:O90)</f>
        <v>-227058.85775873868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40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2021-06-21(월) 오전 00:00</v>
      </c>
      <c r="C96" s="311"/>
      <c r="D96" s="283" t="str">
        <f>TEXT($G$1, "[$-ko-KR]yyyy-mm-dd(ddd) ") &amp; "오후 14:00"</f>
        <v>2021-06-21(월) 오후 14:00</v>
      </c>
      <c r="E96" s="284"/>
      <c r="F96" s="285"/>
      <c r="G96" s="283" t="str">
        <f>TEXT($G$1, "[$-ko-KR]yyyy-mm-dd(ddd) ") &amp; "오후 19:00"</f>
        <v>2021-06-21(월) 오후 19:00</v>
      </c>
      <c r="H96" s="284"/>
      <c r="I96" s="285"/>
      <c r="J96" s="283" t="str">
        <f>TEXT($G$1, "[$-ko-KR]yyyy-mm-dd(ddd) ") &amp; "오후 21:00"</f>
        <v>2021-06-21(월) 오후 21:00</v>
      </c>
      <c r="K96" s="284"/>
      <c r="L96" s="285"/>
      <c r="M96" s="283" t="str">
        <f>TEXT($G$1+1, "[$-ko-KR]yyyy-mm-dd(ddd) ") &amp; "오전 00:00"</f>
        <v>2021-06-22(화)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1" t="s">
        <v>58</v>
      </c>
      <c r="H97" s="242" t="s">
        <v>293</v>
      </c>
      <c r="I97" s="243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236</v>
      </c>
      <c r="B98" s="124">
        <v>83.3</v>
      </c>
      <c r="C98" s="76">
        <v>0.1333333333</v>
      </c>
      <c r="D98" s="13">
        <v>76.7</v>
      </c>
      <c r="E98" s="14">
        <f>IF(ISNUMBER(D98), (D98 - $B98) / $B98, "")</f>
        <v>-7.9231692677070767E-2</v>
      </c>
      <c r="F98" s="16">
        <f>IF(ISNUMBER(D98), $B118 * E98, "")</f>
        <v>-7923.1692677070769</v>
      </c>
      <c r="G98" s="29">
        <v>73</v>
      </c>
      <c r="H98" s="14">
        <f>IF(ISNUMBER(G98), (G98 - $B98) / $B98, "")</f>
        <v>-0.12364945978391353</v>
      </c>
      <c r="I98" s="100">
        <f>IF(ISNUMBER(G98), $B118 * H98, "")</f>
        <v>-12364.945978391353</v>
      </c>
      <c r="J98" s="13">
        <v>69.900000000000006</v>
      </c>
      <c r="K98" s="14">
        <f>IF(ISNUMBER(J98), (J98 - $B98) / $B98, "")</f>
        <v>-0.16086434573829522</v>
      </c>
      <c r="L98" s="16">
        <f>IF(ISNUMBER(J98), $B118 * K98, "")</f>
        <v>-16086.434573829521</v>
      </c>
      <c r="M98" s="29">
        <v>71.2</v>
      </c>
      <c r="N98" s="14">
        <f>IF(ISNUMBER(M98), (M98 - $B98) / $B98, "")</f>
        <v>-0.14525810324129645</v>
      </c>
      <c r="O98" s="16">
        <f>IF(ISNUMBER(M98), $B118 * N98, "")</f>
        <v>-14525.810324129645</v>
      </c>
      <c r="Q98" s="269"/>
      <c r="R98" s="269"/>
      <c r="S98" s="269"/>
    </row>
    <row r="99" spans="1:19" ht="17.25" thickBot="1">
      <c r="A99" s="162" t="s">
        <v>163</v>
      </c>
      <c r="B99" s="126">
        <v>20580</v>
      </c>
      <c r="C99" s="77">
        <v>9.2936802999999998E-2</v>
      </c>
      <c r="D99" s="15">
        <v>19770</v>
      </c>
      <c r="E99" s="32">
        <f t="shared" ref="E99:E102" si="46">IF(ISNUMBER(D99), (D99 - $B99) / $B99, "")</f>
        <v>-3.9358600583090382E-2</v>
      </c>
      <c r="F99" s="18">
        <f>IF(ISNUMBER(D99), $B118 * E99, "")</f>
        <v>-3935.8600583090383</v>
      </c>
      <c r="G99" s="31">
        <v>19030</v>
      </c>
      <c r="H99" s="32">
        <f t="shared" ref="H99:H102" si="47">IF(ISNUMBER(G99), (G99 - $B99) / $B99, "")</f>
        <v>-7.5315840621963073E-2</v>
      </c>
      <c r="I99" s="101">
        <f>IF(ISNUMBER(G99), $B118 * H99, "")</f>
        <v>-7531.5840621963071</v>
      </c>
      <c r="J99" s="15">
        <v>19040</v>
      </c>
      <c r="K99" s="32">
        <f t="shared" ref="K99:K102" si="48">IF(ISNUMBER(J99), (J99 - $B99) / $B99, "")</f>
        <v>-7.4829931972789115E-2</v>
      </c>
      <c r="L99" s="18">
        <f>IF(ISNUMBER(J99), $B118 * K99, "")</f>
        <v>-7482.9931972789118</v>
      </c>
      <c r="M99" s="31">
        <v>19310</v>
      </c>
      <c r="N99" s="32">
        <f t="shared" ref="N99:N102" si="49">IF(ISNUMBER(M99), (M99 - $B99) / $B99, "")</f>
        <v>-6.1710398445092324E-2</v>
      </c>
      <c r="O99" s="18">
        <f>IF(ISNUMBER(M99), $B118 * N99, "")</f>
        <v>-6171.0398445092324</v>
      </c>
      <c r="Q99" s="269"/>
      <c r="R99" s="269"/>
      <c r="S99" s="269"/>
    </row>
    <row r="100" spans="1:19" ht="17.25" thickBot="1">
      <c r="A100" s="162" t="s">
        <v>136</v>
      </c>
      <c r="B100" s="126">
        <v>121</v>
      </c>
      <c r="C100" s="77">
        <v>2.54237288E-2</v>
      </c>
      <c r="D100" s="15">
        <v>117</v>
      </c>
      <c r="E100" s="32">
        <f t="shared" si="46"/>
        <v>-3.3057851239669422E-2</v>
      </c>
      <c r="F100" s="18">
        <f>IF(ISNUMBER(D100), $B118 * E100, "")</f>
        <v>-3305.7851239669421</v>
      </c>
      <c r="G100" s="31">
        <v>108</v>
      </c>
      <c r="H100" s="32">
        <f t="shared" si="47"/>
        <v>-0.10743801652892562</v>
      </c>
      <c r="I100" s="101">
        <f>IF(ISNUMBER(G100), $B118 * H100, "")</f>
        <v>-10743.801652892562</v>
      </c>
      <c r="J100" s="15">
        <v>104</v>
      </c>
      <c r="K100" s="32">
        <f t="shared" si="48"/>
        <v>-0.14049586776859505</v>
      </c>
      <c r="L100" s="18">
        <f>IF(ISNUMBER(J100), $B118 * K100, "")</f>
        <v>-14049.586776859505</v>
      </c>
      <c r="M100" s="31">
        <v>103</v>
      </c>
      <c r="N100" s="32">
        <f t="shared" si="49"/>
        <v>-0.1487603305785124</v>
      </c>
      <c r="O100" s="18">
        <f>IF(ISNUMBER(M100), $B118 * N100, "")</f>
        <v>-14876.03305785124</v>
      </c>
      <c r="Q100" s="259"/>
      <c r="R100" s="259"/>
      <c r="S100" s="259"/>
    </row>
    <row r="101" spans="1:19" ht="17.25" thickBot="1">
      <c r="A101" s="162" t="s">
        <v>214</v>
      </c>
      <c r="B101" s="126">
        <v>228</v>
      </c>
      <c r="C101" s="77">
        <v>2.2421524700000001E-2</v>
      </c>
      <c r="D101" s="15">
        <v>203</v>
      </c>
      <c r="E101" s="32">
        <f t="shared" si="46"/>
        <v>-0.10964912280701754</v>
      </c>
      <c r="F101" s="18">
        <f>IF(ISNUMBER(D101), $B118 * E101, "")</f>
        <v>-10964.912280701754</v>
      </c>
      <c r="G101" s="31">
        <v>189</v>
      </c>
      <c r="H101" s="32">
        <f t="shared" si="47"/>
        <v>-0.17105263157894737</v>
      </c>
      <c r="I101" s="101">
        <f>IF(ISNUMBER(G101), $B118 * H101, "")</f>
        <v>-17105.263157894737</v>
      </c>
      <c r="J101" s="15">
        <v>184</v>
      </c>
      <c r="K101" s="32">
        <f t="shared" si="48"/>
        <v>-0.19298245614035087</v>
      </c>
      <c r="L101" s="18">
        <f>IF(ISNUMBER(J101), $B118 * K101, "")</f>
        <v>-19298.245614035088</v>
      </c>
      <c r="M101" s="31">
        <v>185</v>
      </c>
      <c r="N101" s="32">
        <f t="shared" si="49"/>
        <v>-0.18859649122807018</v>
      </c>
      <c r="O101" s="18">
        <f>IF(ISNUMBER(M101), $B118 * N101, "")</f>
        <v>-18859.649122807019</v>
      </c>
      <c r="Q101" s="259"/>
      <c r="R101" s="259"/>
      <c r="S101" s="259"/>
    </row>
    <row r="102" spans="1:19" ht="17.25" thickBot="1">
      <c r="A102" s="163" t="s">
        <v>231</v>
      </c>
      <c r="B102" s="128">
        <v>289</v>
      </c>
      <c r="C102" s="78">
        <v>2.1201413400000001E-2</v>
      </c>
      <c r="D102" s="20">
        <v>261</v>
      </c>
      <c r="E102" s="21">
        <f t="shared" si="46"/>
        <v>-9.6885813148788927E-2</v>
      </c>
      <c r="F102" s="22">
        <f>IF(ISNUMBER(D102), $B118 * E102, "")</f>
        <v>-9688.581314878893</v>
      </c>
      <c r="G102" s="30">
        <v>234</v>
      </c>
      <c r="H102" s="21">
        <f t="shared" si="47"/>
        <v>-0.19031141868512111</v>
      </c>
      <c r="I102" s="105">
        <f>IF(ISNUMBER(G102), $B118 * H102, "")</f>
        <v>-19031.14186851211</v>
      </c>
      <c r="J102" s="20">
        <v>229</v>
      </c>
      <c r="K102" s="21">
        <f t="shared" si="48"/>
        <v>-0.20761245674740483</v>
      </c>
      <c r="L102" s="22">
        <f>IF(ISNUMBER(J102), $B118 * K102, "")</f>
        <v>-20761.245674740483</v>
      </c>
      <c r="M102" s="30">
        <v>226</v>
      </c>
      <c r="N102" s="21">
        <f t="shared" si="49"/>
        <v>-0.2179930795847751</v>
      </c>
      <c r="O102" s="22">
        <f>IF(ISNUMBER(M102), $B118 * N102, "")</f>
        <v>-21799.307958477508</v>
      </c>
      <c r="Q102" s="259"/>
      <c r="R102" s="259"/>
      <c r="S102" s="259"/>
    </row>
    <row r="103" spans="1:19" ht="17.25" thickBot="1">
      <c r="A103" s="162" t="s">
        <v>150</v>
      </c>
      <c r="B103" s="129">
        <v>2465</v>
      </c>
      <c r="C103" s="80">
        <v>4.0733198E-3</v>
      </c>
      <c r="D103" s="106">
        <v>2440</v>
      </c>
      <c r="E103" s="107">
        <f>IF(ISNUMBER(D103), (D103 - $B103) / $B103, "")</f>
        <v>-1.0141987829614604E-2</v>
      </c>
      <c r="F103" s="108">
        <f>IF(ISNUMBER(D103), $B118 * E103, "")</f>
        <v>-1014.1987829614604</v>
      </c>
      <c r="G103" s="109">
        <v>2460</v>
      </c>
      <c r="H103" s="107">
        <f>IF(ISNUMBER(G103), (G103 - $B103) / $B103, "")</f>
        <v>-2.0283975659229209E-3</v>
      </c>
      <c r="I103" s="110">
        <f>IF(ISNUMBER(G103), $B118 * H103, "")</f>
        <v>-202.83975659229208</v>
      </c>
      <c r="J103" s="106">
        <v>2400</v>
      </c>
      <c r="K103" s="107">
        <f>IF(ISNUMBER(J103), (J103 - $B103) / $B103, "")</f>
        <v>-2.6369168356997971E-2</v>
      </c>
      <c r="L103" s="108">
        <f>IF(ISNUMBER(J103), $B118 * K103, "")</f>
        <v>-2636.916835699797</v>
      </c>
      <c r="M103" s="109">
        <v>2470</v>
      </c>
      <c r="N103" s="107">
        <f>IF(ISNUMBER(M103), (M103 - $B103) / $B103, "")</f>
        <v>2.0283975659229209E-3</v>
      </c>
      <c r="O103" s="108">
        <f>IF(ISNUMBER(M103), $B118 * N103, "")</f>
        <v>202.83975659229208</v>
      </c>
      <c r="Q103" s="259"/>
      <c r="R103" s="259"/>
      <c r="S103" s="259"/>
    </row>
    <row r="104" spans="1:19" ht="17.25" thickBot="1">
      <c r="A104" s="162" t="s">
        <v>88</v>
      </c>
      <c r="B104" s="126">
        <v>333</v>
      </c>
      <c r="C104" s="77">
        <v>-8.9285713999999999E-3</v>
      </c>
      <c r="D104" s="15">
        <v>318</v>
      </c>
      <c r="E104" s="32">
        <f t="shared" ref="E104:E107" si="50">IF(ISNUMBER(D104), (D104 - $B104) / $B104, "")</f>
        <v>-4.5045045045045043E-2</v>
      </c>
      <c r="F104" s="18">
        <f>IF(ISNUMBER(D104), $B118 * E104, "")</f>
        <v>-4504.5045045045044</v>
      </c>
      <c r="G104" s="31">
        <v>305</v>
      </c>
      <c r="H104" s="32">
        <f t="shared" ref="H104:H107" si="51">IF(ISNUMBER(G104), (G104 - $B104) / $B104, "")</f>
        <v>-8.408408408408409E-2</v>
      </c>
      <c r="I104" s="101">
        <f>IF(ISNUMBER(G104), $B118 * H104, "")</f>
        <v>-8408.4084084084097</v>
      </c>
      <c r="J104" s="15">
        <v>289</v>
      </c>
      <c r="K104" s="32">
        <f t="shared" ref="K104:K107" si="52">IF(ISNUMBER(J104), (J104 - $B104) / $B104, "")</f>
        <v>-0.13213213213213212</v>
      </c>
      <c r="L104" s="18">
        <f>IF(ISNUMBER(J104), $B118 * K104, "")</f>
        <v>-13213.213213213212</v>
      </c>
      <c r="M104" s="31">
        <v>295</v>
      </c>
      <c r="N104" s="32">
        <f t="shared" ref="N104:N107" si="53">IF(ISNUMBER(M104), (M104 - $B104) / $B104, "")</f>
        <v>-0.11411411411411411</v>
      </c>
      <c r="O104" s="18">
        <f>IF(ISNUMBER(M104), $B118 * N104, "")</f>
        <v>-11411.411411411411</v>
      </c>
      <c r="Q104" s="259"/>
      <c r="R104" s="259"/>
      <c r="S104" s="259"/>
    </row>
    <row r="105" spans="1:19" ht="17.25" thickBot="1">
      <c r="A105" s="162" t="s">
        <v>76</v>
      </c>
      <c r="B105" s="126">
        <v>23810</v>
      </c>
      <c r="C105" s="77">
        <v>-1.1623080100000001E-2</v>
      </c>
      <c r="D105" s="15">
        <v>23470</v>
      </c>
      <c r="E105" s="32">
        <f t="shared" si="50"/>
        <v>-1.4279714405711887E-2</v>
      </c>
      <c r="F105" s="18">
        <f>IF(ISNUMBER(D105), $B118 * E105, "")</f>
        <v>-1427.9714405711886</v>
      </c>
      <c r="G105" s="31">
        <v>22390</v>
      </c>
      <c r="H105" s="32">
        <f t="shared" si="51"/>
        <v>-5.9638807223855519E-2</v>
      </c>
      <c r="I105" s="101">
        <f>IF(ISNUMBER(G105), $B118 * H105, "")</f>
        <v>-5963.880722385552</v>
      </c>
      <c r="J105" s="15">
        <v>22000</v>
      </c>
      <c r="K105" s="32">
        <f t="shared" si="52"/>
        <v>-7.6018479630407393E-2</v>
      </c>
      <c r="L105" s="18">
        <f>IF(ISNUMBER(J105), $B118 * K105, "")</f>
        <v>-7601.8479630407392</v>
      </c>
      <c r="M105" s="31">
        <v>22540</v>
      </c>
      <c r="N105" s="32">
        <f t="shared" si="53"/>
        <v>-5.3338933221335573E-2</v>
      </c>
      <c r="O105" s="18">
        <f>IF(ISNUMBER(M105), $B118 * N105, "")</f>
        <v>-5333.8933221335574</v>
      </c>
      <c r="Q105" s="259"/>
      <c r="R105" s="259"/>
      <c r="S105" s="259"/>
    </row>
    <row r="106" spans="1:19" ht="17.25" thickBot="1">
      <c r="A106" s="162" t="s">
        <v>51</v>
      </c>
      <c r="B106" s="126">
        <v>338</v>
      </c>
      <c r="C106" s="77">
        <v>-1.45772595E-2</v>
      </c>
      <c r="D106" s="15">
        <v>333</v>
      </c>
      <c r="E106" s="32">
        <f t="shared" si="50"/>
        <v>-1.4792899408284023E-2</v>
      </c>
      <c r="F106" s="18">
        <f>IF(ISNUMBER(D106), $B118 * E106, "")</f>
        <v>-1479.2899408284022</v>
      </c>
      <c r="G106" s="31">
        <v>314</v>
      </c>
      <c r="H106" s="32">
        <f t="shared" si="51"/>
        <v>-7.1005917159763315E-2</v>
      </c>
      <c r="I106" s="101">
        <f>IF(ISNUMBER(G106), $B118 * H106, "")</f>
        <v>-7100.5917159763312</v>
      </c>
      <c r="J106" s="15">
        <v>309</v>
      </c>
      <c r="K106" s="32">
        <f t="shared" si="52"/>
        <v>-8.5798816568047331E-2</v>
      </c>
      <c r="L106" s="18">
        <f>IF(ISNUMBER(J106), $B118 * K106, "")</f>
        <v>-8579.8816568047332</v>
      </c>
      <c r="M106" s="31">
        <v>315</v>
      </c>
      <c r="N106" s="32">
        <f t="shared" si="53"/>
        <v>-6.8047337278106509E-2</v>
      </c>
      <c r="O106" s="18">
        <f>IF(ISNUMBER(M106), $B118 * N106, "")</f>
        <v>-6804.7337278106506</v>
      </c>
      <c r="Q106" s="33"/>
      <c r="R106" s="33"/>
    </row>
    <row r="107" spans="1:19" ht="17.25" thickBot="1">
      <c r="A107" s="130" t="s">
        <v>98</v>
      </c>
      <c r="B107" s="131">
        <v>3530</v>
      </c>
      <c r="C107" s="79">
        <v>-1.8080667599999999E-2</v>
      </c>
      <c r="D107" s="24">
        <v>3435</v>
      </c>
      <c r="E107" s="25">
        <f t="shared" si="50"/>
        <v>-2.6912181303116147E-2</v>
      </c>
      <c r="F107" s="104">
        <f>IF(ISNUMBER(D107), $B118 * E107, "")</f>
        <v>-2691.2181303116149</v>
      </c>
      <c r="G107" s="102">
        <v>3245</v>
      </c>
      <c r="H107" s="25">
        <f t="shared" si="51"/>
        <v>-8.0736543909348438E-2</v>
      </c>
      <c r="I107" s="103">
        <f>IF(ISNUMBER(G107), $B118 * H107, "")</f>
        <v>-8073.6543909348438</v>
      </c>
      <c r="J107" s="24">
        <v>3210</v>
      </c>
      <c r="K107" s="25">
        <f t="shared" si="52"/>
        <v>-9.0651558073654395E-2</v>
      </c>
      <c r="L107" s="104">
        <f>IF(ISNUMBER(J107), $B118 * K107, "")</f>
        <v>-9065.1558073654396</v>
      </c>
      <c r="M107" s="102">
        <v>3260</v>
      </c>
      <c r="N107" s="25">
        <f t="shared" si="53"/>
        <v>-7.6487252124645896E-2</v>
      </c>
      <c r="O107" s="104">
        <f>IF(ISNUMBER(M107), $B118 * N107, "")</f>
        <v>-7648.7252124645893</v>
      </c>
      <c r="Q107" s="260"/>
      <c r="R107" s="261"/>
      <c r="S107" s="262"/>
    </row>
    <row r="108" spans="1:19">
      <c r="A108" s="161" t="s">
        <v>84</v>
      </c>
      <c r="B108" s="124">
        <v>1615</v>
      </c>
      <c r="C108" s="76">
        <v>-1.82370821E-2</v>
      </c>
      <c r="D108" s="13">
        <v>1585</v>
      </c>
      <c r="E108" s="14">
        <f>IF(ISNUMBER(D108), (D108 - $B108) / $B108, "")</f>
        <v>-1.8575851393188854E-2</v>
      </c>
      <c r="F108" s="16">
        <f>IF(ISNUMBER(D108), $B118 * E108, "")</f>
        <v>-1857.5851393188855</v>
      </c>
      <c r="G108" s="29">
        <v>1555</v>
      </c>
      <c r="H108" s="14">
        <f>IF(ISNUMBER(G108), (G108 - $B108) / $B108, "")</f>
        <v>-3.7151702786377708E-2</v>
      </c>
      <c r="I108" s="100">
        <f>IF(ISNUMBER(G108), $B118 * H108, "")</f>
        <v>-3715.1702786377709</v>
      </c>
      <c r="J108" s="13">
        <v>1535</v>
      </c>
      <c r="K108" s="14">
        <f>IF(ISNUMBER(J108), (J108 - $B108) / $B108, "")</f>
        <v>-4.9535603715170282E-2</v>
      </c>
      <c r="L108" s="16">
        <f>IF(ISNUMBER(J108), $B118 * K108, "")</f>
        <v>-4953.5603715170282</v>
      </c>
      <c r="M108" s="29">
        <v>1555</v>
      </c>
      <c r="N108" s="14">
        <f>IF(ISNUMBER(M108), (M108 - $B108) / $B108, "")</f>
        <v>-3.7151702786377708E-2</v>
      </c>
      <c r="O108" s="16">
        <f>IF(ISNUMBER(M108), $B118 * N108, "")</f>
        <v>-3715.1702786377709</v>
      </c>
      <c r="Q108" s="263"/>
      <c r="R108" s="264"/>
      <c r="S108" s="265"/>
    </row>
    <row r="109" spans="1:19" ht="17.25" thickBot="1">
      <c r="A109" s="162" t="s">
        <v>160</v>
      </c>
      <c r="B109" s="126">
        <v>1440</v>
      </c>
      <c r="C109" s="77">
        <v>-2.0408163300000001E-2</v>
      </c>
      <c r="D109" s="15">
        <v>1365</v>
      </c>
      <c r="E109" s="32">
        <f t="shared" ref="E109:E112" si="54">IF(ISNUMBER(D109), (D109 - $B109) / $B109, "")</f>
        <v>-5.2083333333333336E-2</v>
      </c>
      <c r="F109" s="18">
        <f>IF(ISNUMBER(D109), $B118 * E109, "")</f>
        <v>-5208.3333333333339</v>
      </c>
      <c r="G109" s="31">
        <v>1320</v>
      </c>
      <c r="H109" s="32">
        <f t="shared" ref="H109:H112" si="55">IF(ISNUMBER(G109), (G109 - $B109) / $B109, "")</f>
        <v>-8.3333333333333329E-2</v>
      </c>
      <c r="I109" s="101">
        <f>IF(ISNUMBER(G109), $B118 * H109, "")</f>
        <v>-8333.3333333333321</v>
      </c>
      <c r="J109" s="15">
        <v>1290</v>
      </c>
      <c r="K109" s="32">
        <f t="shared" ref="K109:K112" si="56">IF(ISNUMBER(J109), (J109 - $B109) / $B109, "")</f>
        <v>-0.10416666666666667</v>
      </c>
      <c r="L109" s="18">
        <f>IF(ISNUMBER(J109), $B118 * K109, "")</f>
        <v>-10416.666666666668</v>
      </c>
      <c r="M109" s="31">
        <v>1310</v>
      </c>
      <c r="N109" s="32">
        <f t="shared" ref="N109:N112" si="57">IF(ISNUMBER(M109), (M109 - $B109) / $B109, "")</f>
        <v>-9.0277777777777776E-2</v>
      </c>
      <c r="O109" s="18">
        <f>IF(ISNUMBER(M109), $B118 * N109, "")</f>
        <v>-9027.7777777777774</v>
      </c>
      <c r="Q109" s="266"/>
      <c r="R109" s="267"/>
      <c r="S109" s="268"/>
    </row>
    <row r="110" spans="1:19" ht="17.25" thickBot="1">
      <c r="A110" s="162" t="s">
        <v>118</v>
      </c>
      <c r="B110" s="126">
        <v>4480</v>
      </c>
      <c r="C110" s="77">
        <v>-2.18340611E-2</v>
      </c>
      <c r="D110" s="15">
        <v>4465</v>
      </c>
      <c r="E110" s="32">
        <f t="shared" si="54"/>
        <v>-3.3482142857142855E-3</v>
      </c>
      <c r="F110" s="18">
        <f>IF(ISNUMBER(D110), $B118 * E110, "")</f>
        <v>-334.82142857142856</v>
      </c>
      <c r="G110" s="31">
        <v>4420</v>
      </c>
      <c r="H110" s="32">
        <f t="shared" si="55"/>
        <v>-1.3392857142857142E-2</v>
      </c>
      <c r="I110" s="101">
        <f>IF(ISNUMBER(G110), $B118 * H110, "")</f>
        <v>-1339.2857142857142</v>
      </c>
      <c r="J110" s="15">
        <v>4300</v>
      </c>
      <c r="K110" s="32">
        <f t="shared" si="56"/>
        <v>-4.0178571428571432E-2</v>
      </c>
      <c r="L110" s="18">
        <f>IF(ISNUMBER(J110), $B118 * K110, "")</f>
        <v>-4017.8571428571431</v>
      </c>
      <c r="M110" s="31">
        <v>4185</v>
      </c>
      <c r="N110" s="32">
        <f t="shared" si="57"/>
        <v>-6.5848214285714288E-2</v>
      </c>
      <c r="O110" s="18">
        <f>IF(ISNUMBER(M110), $B118 * N110, "")</f>
        <v>-6584.8214285714284</v>
      </c>
      <c r="Q110" s="259"/>
      <c r="R110" s="259"/>
      <c r="S110" s="259"/>
    </row>
    <row r="111" spans="1:19" ht="17.25" thickBot="1">
      <c r="A111" s="162" t="s">
        <v>130</v>
      </c>
      <c r="B111" s="126">
        <v>176750</v>
      </c>
      <c r="C111" s="77">
        <v>-2.4289262999999998E-2</v>
      </c>
      <c r="D111" s="15">
        <v>172600</v>
      </c>
      <c r="E111" s="32">
        <f t="shared" si="54"/>
        <v>-2.3479490806223479E-2</v>
      </c>
      <c r="F111" s="18">
        <f>IF(ISNUMBER(D111), $B118 * E111, "")</f>
        <v>-2347.949080622348</v>
      </c>
      <c r="G111" s="31">
        <v>162350</v>
      </c>
      <c r="H111" s="32">
        <f t="shared" si="55"/>
        <v>-8.1471004243281464E-2</v>
      </c>
      <c r="I111" s="101">
        <f>IF(ISNUMBER(G111), $B118 * H111, "")</f>
        <v>-8147.1004243281468</v>
      </c>
      <c r="J111" s="15">
        <v>158500</v>
      </c>
      <c r="K111" s="32">
        <f t="shared" si="56"/>
        <v>-0.10325318246110325</v>
      </c>
      <c r="L111" s="18">
        <f>IF(ISNUMBER(J111), $B118 * K111, "")</f>
        <v>-10325.318246110326</v>
      </c>
      <c r="M111" s="31">
        <v>161650</v>
      </c>
      <c r="N111" s="32">
        <f t="shared" si="57"/>
        <v>-8.5431400282885428E-2</v>
      </c>
      <c r="O111" s="18">
        <f>IF(ISNUMBER(M111), $B118 * N111, "")</f>
        <v>-8543.1400282885425</v>
      </c>
      <c r="Q111" s="269"/>
      <c r="R111" s="269"/>
      <c r="S111" s="269"/>
    </row>
    <row r="112" spans="1:19" ht="17.25" thickBot="1">
      <c r="A112" s="163" t="s">
        <v>148</v>
      </c>
      <c r="B112" s="128">
        <v>83</v>
      </c>
      <c r="C112" s="78">
        <v>-2.46768508E-2</v>
      </c>
      <c r="D112" s="20">
        <v>81.2</v>
      </c>
      <c r="E112" s="21">
        <f t="shared" si="54"/>
        <v>-2.1686746987951772E-2</v>
      </c>
      <c r="F112" s="22">
        <f>IF(ISNUMBER(D112), $B118 * E112, "")</f>
        <v>-2168.6746987951774</v>
      </c>
      <c r="G112" s="30">
        <v>76.5</v>
      </c>
      <c r="H112" s="21">
        <f t="shared" si="55"/>
        <v>-7.8313253012048195E-2</v>
      </c>
      <c r="I112" s="105">
        <f>IF(ISNUMBER(G112), $B118 * H112, "")</f>
        <v>-7831.3253012048199</v>
      </c>
      <c r="J112" s="20">
        <v>74</v>
      </c>
      <c r="K112" s="21">
        <f t="shared" si="56"/>
        <v>-0.10843373493975904</v>
      </c>
      <c r="L112" s="22">
        <f>IF(ISNUMBER(J112), $B118 * K112, "")</f>
        <v>-10843.373493975903</v>
      </c>
      <c r="M112" s="30">
        <v>74.8</v>
      </c>
      <c r="N112" s="21">
        <f t="shared" si="57"/>
        <v>-9.8795180722891604E-2</v>
      </c>
      <c r="O112" s="22">
        <f>IF(ISNUMBER(M112), $B118 * N112, "")</f>
        <v>-9879.51807228916</v>
      </c>
      <c r="Q112" s="269"/>
      <c r="R112" s="269"/>
      <c r="S112" s="269"/>
    </row>
    <row r="113" spans="1:19" ht="17.25" thickBot="1">
      <c r="A113" s="162" t="s">
        <v>96</v>
      </c>
      <c r="B113" s="129">
        <v>2506000</v>
      </c>
      <c r="C113" s="80">
        <v>-2.6418026399999999E-2</v>
      </c>
      <c r="D113" s="106">
        <v>2460000</v>
      </c>
      <c r="E113" s="107">
        <f>IF(ISNUMBER(D113), (D113 - $B113) / $B113, "")</f>
        <v>-1.8355945730247406E-2</v>
      </c>
      <c r="F113" s="108">
        <f>IF(ISNUMBER(D113), $B118 * E113, "")</f>
        <v>-1835.5945730247406</v>
      </c>
      <c r="G113" s="109">
        <v>2361000</v>
      </c>
      <c r="H113" s="107">
        <f>IF(ISNUMBER(G113), (G113 - $B113) / $B113, "")</f>
        <v>-5.7861133280127694E-2</v>
      </c>
      <c r="I113" s="110">
        <f>IF(ISNUMBER(G113), $B118 * H113, "")</f>
        <v>-5786.1133280127697</v>
      </c>
      <c r="J113" s="106">
        <v>2327000</v>
      </c>
      <c r="K113" s="107">
        <f>IF(ISNUMBER(J113), (J113 - $B113) / $B113, "")</f>
        <v>-7.1428571428571425E-2</v>
      </c>
      <c r="L113" s="108">
        <f>IF(ISNUMBER(J113), $B118 * K113, "")</f>
        <v>-7142.8571428571422</v>
      </c>
      <c r="M113" s="109">
        <v>2373000</v>
      </c>
      <c r="N113" s="107">
        <f>IF(ISNUMBER(M113), (M113 - $B113) / $B113, "")</f>
        <v>-5.3072625698324022E-2</v>
      </c>
      <c r="O113" s="108">
        <f>IF(ISNUMBER(M113), $B118 * N113, "")</f>
        <v>-5307.2625698324018</v>
      </c>
      <c r="Q113" s="259"/>
      <c r="R113" s="259"/>
      <c r="S113" s="259"/>
    </row>
    <row r="114" spans="1:19" ht="17.25" thickBot="1">
      <c r="A114" s="162" t="s">
        <v>74</v>
      </c>
      <c r="B114" s="126">
        <v>13720</v>
      </c>
      <c r="C114" s="77">
        <v>-2.69503546E-2</v>
      </c>
      <c r="D114" s="15">
        <v>13080</v>
      </c>
      <c r="E114" s="32">
        <f t="shared" ref="E114:E117" si="58">IF(ISNUMBER(D114), (D114 - $B114) / $B114, "")</f>
        <v>-4.6647230320699708E-2</v>
      </c>
      <c r="F114" s="18">
        <f>IF(ISNUMBER(D114), $B118 * E114, "")</f>
        <v>-4664.7230320699709</v>
      </c>
      <c r="G114" s="31">
        <v>12470</v>
      </c>
      <c r="H114" s="32">
        <f t="shared" ref="H114:H117" si="59">IF(ISNUMBER(G114), (G114 - $B114) / $B114, "")</f>
        <v>-9.1107871720116612E-2</v>
      </c>
      <c r="I114" s="101">
        <f>IF(ISNUMBER(G114), $B118 * H114, "")</f>
        <v>-9110.7871720116618</v>
      </c>
      <c r="J114" s="15">
        <v>12340</v>
      </c>
      <c r="K114" s="32">
        <f t="shared" ref="K114:K117" si="60">IF(ISNUMBER(J114), (J114 - $B114) / $B114, "")</f>
        <v>-0.10058309037900874</v>
      </c>
      <c r="L114" s="18">
        <f>IF(ISNUMBER(J114), $B118 * K114, "")</f>
        <v>-10058.309037900874</v>
      </c>
      <c r="M114" s="31">
        <v>12670</v>
      </c>
      <c r="N114" s="32">
        <f t="shared" ref="N114:N117" si="61">IF(ISNUMBER(M114), (M114 - $B114) / $B114, "")</f>
        <v>-7.6530612244897961E-2</v>
      </c>
      <c r="O114" s="18">
        <f>IF(ISNUMBER(M114), $B118 * N114, "")</f>
        <v>-7653.0612244897957</v>
      </c>
      <c r="Q114" s="259"/>
      <c r="R114" s="259"/>
      <c r="S114" s="259"/>
    </row>
    <row r="115" spans="1:19" ht="17.25" thickBot="1">
      <c r="A115" s="162" t="s">
        <v>80</v>
      </c>
      <c r="B115" s="126">
        <v>687</v>
      </c>
      <c r="C115" s="77">
        <v>-2.8288543100000001E-2</v>
      </c>
      <c r="D115" s="15">
        <v>663</v>
      </c>
      <c r="E115" s="32">
        <f t="shared" si="58"/>
        <v>-3.4934497816593885E-2</v>
      </c>
      <c r="F115" s="18">
        <f>IF(ISNUMBER(D115), $B118 * E115, "")</f>
        <v>-3493.4497816593885</v>
      </c>
      <c r="G115" s="31">
        <v>633</v>
      </c>
      <c r="H115" s="32">
        <f t="shared" si="59"/>
        <v>-7.8602620087336247E-2</v>
      </c>
      <c r="I115" s="101">
        <f>IF(ISNUMBER(G115), $B118 * H115, "")</f>
        <v>-7860.2620087336245</v>
      </c>
      <c r="J115" s="15">
        <v>625</v>
      </c>
      <c r="K115" s="32">
        <f t="shared" si="60"/>
        <v>-9.0247452692867547E-2</v>
      </c>
      <c r="L115" s="18">
        <f>IF(ISNUMBER(J115), $B118 * K115, "")</f>
        <v>-9024.7452692867555</v>
      </c>
      <c r="M115" s="31">
        <v>632</v>
      </c>
      <c r="N115" s="32">
        <f t="shared" si="61"/>
        <v>-8.0058224163027658E-2</v>
      </c>
      <c r="O115" s="18">
        <f>IF(ISNUMBER(M115), $B118 * N115, "")</f>
        <v>-8005.8224163027662</v>
      </c>
      <c r="Q115" s="259"/>
      <c r="R115" s="259"/>
      <c r="S115" s="259"/>
    </row>
    <row r="116" spans="1:19">
      <c r="A116" s="162" t="s">
        <v>49</v>
      </c>
      <c r="B116" s="126">
        <v>40832000</v>
      </c>
      <c r="C116" s="77">
        <v>-2.9842235299999999E-2</v>
      </c>
      <c r="D116" s="15">
        <v>40202000</v>
      </c>
      <c r="E116" s="32">
        <f t="shared" si="58"/>
        <v>-1.5429075235109719E-2</v>
      </c>
      <c r="F116" s="18">
        <f>IF(ISNUMBER(D116), $B118 * E116, "")</f>
        <v>-1542.9075235109719</v>
      </c>
      <c r="G116" s="31">
        <v>38963000</v>
      </c>
      <c r="H116" s="32">
        <f t="shared" si="59"/>
        <v>-4.5772923197492162E-2</v>
      </c>
      <c r="I116" s="101">
        <f>IF(ISNUMBER(G116), $B118 * H116, "")</f>
        <v>-4577.2923197492164</v>
      </c>
      <c r="J116" s="15">
        <v>38702000</v>
      </c>
      <c r="K116" s="32">
        <f t="shared" si="60"/>
        <v>-5.2164968652037617E-2</v>
      </c>
      <c r="L116" s="18">
        <f>IF(ISNUMBER(J116), $B118 * K116, "")</f>
        <v>-5216.4968652037614</v>
      </c>
      <c r="M116" s="31">
        <v>39001000</v>
      </c>
      <c r="N116" s="32">
        <f t="shared" si="61"/>
        <v>-4.4842280564263322E-2</v>
      </c>
      <c r="O116" s="18">
        <f>IF(ISNUMBER(M116), $B118 * N116, "")</f>
        <v>-4484.2280564263319</v>
      </c>
      <c r="Q116" s="248"/>
      <c r="R116" s="249"/>
      <c r="S116" s="250"/>
    </row>
    <row r="117" spans="1:19" ht="17.25" thickBot="1">
      <c r="A117" s="130" t="s">
        <v>138</v>
      </c>
      <c r="B117" s="131">
        <v>23850</v>
      </c>
      <c r="C117" s="79">
        <v>-3.0487804899999998E-2</v>
      </c>
      <c r="D117" s="24">
        <v>22720</v>
      </c>
      <c r="E117" s="25">
        <f t="shared" si="58"/>
        <v>-4.7379454926624737E-2</v>
      </c>
      <c r="F117" s="104">
        <f>IF(ISNUMBER(D117), $B118 * E117, "")</f>
        <v>-4737.945492662474</v>
      </c>
      <c r="G117" s="102">
        <v>20740</v>
      </c>
      <c r="H117" s="25">
        <f t="shared" si="59"/>
        <v>-0.13039832285115305</v>
      </c>
      <c r="I117" s="103">
        <f>IF(ISNUMBER(G117), $B118 * H117, "")</f>
        <v>-13039.832285115304</v>
      </c>
      <c r="J117" s="24">
        <v>20610</v>
      </c>
      <c r="K117" s="25">
        <f t="shared" si="60"/>
        <v>-0.13584905660377358</v>
      </c>
      <c r="L117" s="104">
        <f>IF(ISNUMBER(J117), $B118 * K117, "")</f>
        <v>-13584.905660377359</v>
      </c>
      <c r="M117" s="102">
        <v>21210</v>
      </c>
      <c r="N117" s="25">
        <f t="shared" si="61"/>
        <v>-0.11069182389937107</v>
      </c>
      <c r="O117" s="104">
        <f>IF(ISNUMBER(M117), $B118 * N117, "")</f>
        <v>-11069.182389937107</v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-3.7563737464154798E-2</v>
      </c>
      <c r="F118" s="28">
        <f>SUM(F98:F117)</f>
        <v>-75127.474928309603</v>
      </c>
      <c r="G118" s="26" t="s">
        <v>296</v>
      </c>
      <c r="H118" s="27">
        <f>IF(COUNT(H98:H117), SUM(H98:H117) / COUNT(H98:H117), 0)</f>
        <v>-8.3133306939798438E-2</v>
      </c>
      <c r="I118" s="28">
        <f>SUM(I98:I117)</f>
        <v>-166266.61387959681</v>
      </c>
      <c r="J118" s="26" t="s">
        <v>296</v>
      </c>
      <c r="K118" s="27">
        <f>IF(COUNT(K98:K117), SUM(K98:K117) / COUNT(K98:K117), 0)</f>
        <v>-0.10217980560481019</v>
      </c>
      <c r="L118" s="28">
        <f>SUM(L98:L117)</f>
        <v>-204359.61120962034</v>
      </c>
      <c r="M118" s="26" t="s">
        <v>296</v>
      </c>
      <c r="N118" s="27">
        <f>IF(COUNT(N98:N117), SUM(N98:N117) / COUNT(N98:N117), 0)</f>
        <v>-9.0748874233777796E-2</v>
      </c>
      <c r="O118" s="28">
        <f>SUM(O98:O117)</f>
        <v>-181497.74846755568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40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2021-06-21(월) 오전 00:00</v>
      </c>
      <c r="C123" s="311"/>
      <c r="D123" s="283" t="str">
        <f>TEXT($G$1, "[$-ko-KR]yyyy-mm-dd(ddd) ") &amp; "오후 14:00"</f>
        <v>2021-06-21(월) 오후 14:00</v>
      </c>
      <c r="E123" s="284"/>
      <c r="F123" s="285"/>
      <c r="G123" s="283" t="str">
        <f>TEXT($G$1, "[$-ko-KR]yyyy-mm-dd(ddd) ") &amp; "오후 19:00"</f>
        <v>2021-06-21(월) 오후 19:00</v>
      </c>
      <c r="H123" s="284"/>
      <c r="I123" s="285"/>
      <c r="J123" s="283" t="str">
        <f>TEXT($G$1, "[$-ko-KR]yyyy-mm-dd(ddd) ") &amp; "오후 21:00"</f>
        <v>2021-06-21(월) 오후 21:00</v>
      </c>
      <c r="K123" s="284"/>
      <c r="L123" s="285"/>
      <c r="M123" s="283" t="str">
        <f>TEXT($G$1+1, "[$-ko-KR]yyyy-mm-dd(ddd) ") &amp; "오전 00:00"</f>
        <v>2021-06-22(화)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1" t="s">
        <v>58</v>
      </c>
      <c r="H124" s="242" t="s">
        <v>293</v>
      </c>
      <c r="I124" s="243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185</v>
      </c>
      <c r="B125" s="124">
        <v>12.5</v>
      </c>
      <c r="C125" s="76">
        <v>-8.0882352899999996E-2</v>
      </c>
      <c r="D125" s="13">
        <v>11.8</v>
      </c>
      <c r="E125" s="14">
        <f>IF(ISNUMBER(D125), (D125 - $B125) / $B125, "")</f>
        <v>-5.5999999999999946E-2</v>
      </c>
      <c r="F125" s="16">
        <f>IF(ISNUMBER(D125), $B145 * E125, "")</f>
        <v>-5599.9999999999945</v>
      </c>
      <c r="G125" s="29">
        <v>11.1</v>
      </c>
      <c r="H125" s="14">
        <f>IF(ISNUMBER(G125), (G125 - $B125) / $B125, "")</f>
        <v>-0.11200000000000003</v>
      </c>
      <c r="I125" s="100">
        <f>IF(ISNUMBER(G125), $B145 * H125, "")</f>
        <v>-11200.000000000004</v>
      </c>
      <c r="J125" s="13">
        <v>10.5</v>
      </c>
      <c r="K125" s="14">
        <f>IF(ISNUMBER(J125), (J125 - $B125) / $B125, "")</f>
        <v>-0.16</v>
      </c>
      <c r="L125" s="16">
        <f>IF(ISNUMBER(J125), $B145 * K125, "")</f>
        <v>-16000</v>
      </c>
      <c r="M125" s="29">
        <v>10.9</v>
      </c>
      <c r="N125" s="14">
        <f>IF(ISNUMBER(M125), (M125 - $B125) / $B125, "")</f>
        <v>-0.12799999999999997</v>
      </c>
      <c r="O125" s="16">
        <f>IF(ISNUMBER(M125), $B145 * N125, "")</f>
        <v>-12799.999999999998</v>
      </c>
      <c r="Q125" s="269"/>
      <c r="R125" s="269"/>
      <c r="S125" s="269"/>
    </row>
    <row r="126" spans="1:19" ht="17.25" thickBot="1">
      <c r="A126" s="162" t="s">
        <v>72</v>
      </c>
      <c r="B126" s="126">
        <v>15.4</v>
      </c>
      <c r="C126" s="77">
        <v>-8.3333333300000006E-2</v>
      </c>
      <c r="D126" s="15">
        <v>14.9</v>
      </c>
      <c r="E126" s="32">
        <f t="shared" ref="E126:E129" si="62">IF(ISNUMBER(D126), (D126 - $B126) / $B126, "")</f>
        <v>-3.2467532467532464E-2</v>
      </c>
      <c r="F126" s="18">
        <f>IF(ISNUMBER(D126), $B145 * E126, "")</f>
        <v>-3246.7532467532465</v>
      </c>
      <c r="G126" s="31">
        <v>14.2</v>
      </c>
      <c r="H126" s="32">
        <f t="shared" ref="H126:H129" si="63">IF(ISNUMBER(G126), (G126 - $B126) / $B126, "")</f>
        <v>-7.792207792207799E-2</v>
      </c>
      <c r="I126" s="101">
        <f>IF(ISNUMBER(G126), $B145 * H126, "")</f>
        <v>-7792.2077922077988</v>
      </c>
      <c r="J126" s="15">
        <v>13.6</v>
      </c>
      <c r="K126" s="32">
        <f t="shared" ref="K126:K129" si="64">IF(ISNUMBER(J126), (J126 - $B126) / $B126, "")</f>
        <v>-0.11688311688311692</v>
      </c>
      <c r="L126" s="18">
        <f>IF(ISNUMBER(J126), $B145 * K126, "")</f>
        <v>-11688.311688311693</v>
      </c>
      <c r="M126" s="31">
        <v>13.8</v>
      </c>
      <c r="N126" s="32">
        <f t="shared" ref="N126:N129" si="65">IF(ISNUMBER(M126), (M126 - $B126) / $B126, "")</f>
        <v>-0.10389610389610388</v>
      </c>
      <c r="O126" s="18">
        <f>IF(ISNUMBER(M126), $B145 * N126, "")</f>
        <v>-10389.610389610387</v>
      </c>
      <c r="Q126" s="269"/>
      <c r="R126" s="269"/>
      <c r="S126" s="269"/>
    </row>
    <row r="127" spans="1:19" ht="17.25" thickBot="1">
      <c r="A127" s="162" t="s">
        <v>261</v>
      </c>
      <c r="B127" s="126">
        <v>43.7</v>
      </c>
      <c r="C127" s="77">
        <v>-8.5774058599999994E-2</v>
      </c>
      <c r="D127" s="15">
        <v>41</v>
      </c>
      <c r="E127" s="32">
        <f t="shared" si="62"/>
        <v>-6.1784897025171683E-2</v>
      </c>
      <c r="F127" s="18">
        <f>IF(ISNUMBER(D127), $B145 * E127, "")</f>
        <v>-6178.4897025171686</v>
      </c>
      <c r="G127" s="31">
        <v>39.799999999999997</v>
      </c>
      <c r="H127" s="32">
        <f t="shared" si="63"/>
        <v>-8.9244851258581365E-2</v>
      </c>
      <c r="I127" s="101">
        <f>IF(ISNUMBER(G127), $B145 * H127, "")</f>
        <v>-8924.4851258581366</v>
      </c>
      <c r="J127" s="15">
        <v>38.1</v>
      </c>
      <c r="K127" s="32">
        <f t="shared" si="64"/>
        <v>-0.12814645308924488</v>
      </c>
      <c r="L127" s="18">
        <f>IF(ISNUMBER(J127), $B145 * K127, "")</f>
        <v>-12814.645308924488</v>
      </c>
      <c r="M127" s="31">
        <v>38.299999999999997</v>
      </c>
      <c r="N127" s="32">
        <f t="shared" si="65"/>
        <v>-0.12356979405034337</v>
      </c>
      <c r="O127" s="18">
        <f>IF(ISNUMBER(M127), $B145 * N127, "")</f>
        <v>-12356.979405034337</v>
      </c>
      <c r="Q127" s="259"/>
      <c r="R127" s="259"/>
      <c r="S127" s="259"/>
    </row>
    <row r="128" spans="1:19" ht="17.25" thickBot="1">
      <c r="A128" s="162" t="s">
        <v>217</v>
      </c>
      <c r="B128" s="126">
        <v>8.67</v>
      </c>
      <c r="C128" s="77">
        <v>-8.6406743899999999E-2</v>
      </c>
      <c r="D128" s="15">
        <v>8.49</v>
      </c>
      <c r="E128" s="32">
        <f t="shared" si="62"/>
        <v>-2.0761245674740452E-2</v>
      </c>
      <c r="F128" s="18">
        <f>IF(ISNUMBER(D128), $B145 * E128, "")</f>
        <v>-2076.1245674740453</v>
      </c>
      <c r="G128" s="31">
        <v>7.74</v>
      </c>
      <c r="H128" s="32">
        <f t="shared" si="63"/>
        <v>-0.10726643598615913</v>
      </c>
      <c r="I128" s="101">
        <f>IF(ISNUMBER(G128), $B145 * H128, "")</f>
        <v>-10726.643598615914</v>
      </c>
      <c r="J128" s="15">
        <v>7.56</v>
      </c>
      <c r="K128" s="32">
        <f t="shared" si="64"/>
        <v>-0.1280276816608997</v>
      </c>
      <c r="L128" s="18">
        <f>IF(ISNUMBER(J128), $B145 * K128, "")</f>
        <v>-12802.768166089971</v>
      </c>
      <c r="M128" s="31">
        <v>7.76</v>
      </c>
      <c r="N128" s="32">
        <f t="shared" si="65"/>
        <v>-0.10495963091118803</v>
      </c>
      <c r="O128" s="18">
        <f>IF(ISNUMBER(M128), $B145 * N128, "")</f>
        <v>-10495.963091118803</v>
      </c>
      <c r="Q128" s="259"/>
      <c r="R128" s="259"/>
      <c r="S128" s="259"/>
    </row>
    <row r="129" spans="1:19" ht="17.25" thickBot="1">
      <c r="A129" s="163" t="s">
        <v>212</v>
      </c>
      <c r="B129" s="128">
        <v>7.8</v>
      </c>
      <c r="C129" s="78">
        <v>-8.6651053899999997E-2</v>
      </c>
      <c r="D129" s="20">
        <v>8.8699999999999992</v>
      </c>
      <c r="E129" s="21">
        <f t="shared" si="62"/>
        <v>0.13717948717948711</v>
      </c>
      <c r="F129" s="22">
        <f>IF(ISNUMBER(D129), $B145 * E129, "")</f>
        <v>13717.948717948711</v>
      </c>
      <c r="G129" s="30">
        <v>8.6999999999999993</v>
      </c>
      <c r="H129" s="21">
        <f t="shared" si="63"/>
        <v>0.11538461538461532</v>
      </c>
      <c r="I129" s="105">
        <f>IF(ISNUMBER(G129), $B145 * H129, "")</f>
        <v>11538.461538461532</v>
      </c>
      <c r="J129" s="20">
        <v>8.5500000000000007</v>
      </c>
      <c r="K129" s="21">
        <f t="shared" si="64"/>
        <v>9.615384615384627E-2</v>
      </c>
      <c r="L129" s="22">
        <f>IF(ISNUMBER(J129), $B145 * K129, "")</f>
        <v>9615.3846153846262</v>
      </c>
      <c r="M129" s="30">
        <v>8.5</v>
      </c>
      <c r="N129" s="21">
        <f t="shared" si="65"/>
        <v>8.9743589743589772E-2</v>
      </c>
      <c r="O129" s="22">
        <f>IF(ISNUMBER(M129), $B145 * N129, "")</f>
        <v>8974.3589743589764</v>
      </c>
      <c r="Q129" s="259"/>
      <c r="R129" s="259"/>
      <c r="S129" s="259"/>
    </row>
    <row r="130" spans="1:19" ht="17.25" thickBot="1">
      <c r="A130" s="162" t="s">
        <v>195</v>
      </c>
      <c r="B130" s="129">
        <v>7.29</v>
      </c>
      <c r="C130" s="80">
        <v>-8.9887640399999996E-2</v>
      </c>
      <c r="D130" s="106">
        <v>7.02</v>
      </c>
      <c r="E130" s="107">
        <f>IF(ISNUMBER(D130), (D130 - $B130) / $B130, "")</f>
        <v>-3.7037037037037097E-2</v>
      </c>
      <c r="F130" s="108">
        <f>IF(ISNUMBER(D130), $B145 * E130, "")</f>
        <v>-3703.7037037037098</v>
      </c>
      <c r="G130" s="109">
        <v>6.75</v>
      </c>
      <c r="H130" s="107">
        <f>IF(ISNUMBER(G130), (G130 - $B130) / $B130, "")</f>
        <v>-7.4074074074074084E-2</v>
      </c>
      <c r="I130" s="110">
        <f>IF(ISNUMBER(G130), $B145 * H130, "")</f>
        <v>-7407.4074074074088</v>
      </c>
      <c r="J130" s="106">
        <v>6.38</v>
      </c>
      <c r="K130" s="107">
        <f>IF(ISNUMBER(J130), (J130 - $B130) / $B130, "")</f>
        <v>-0.12482853223593966</v>
      </c>
      <c r="L130" s="108">
        <f>IF(ISNUMBER(J130), $B145 * K130, "")</f>
        <v>-12482.853223593966</v>
      </c>
      <c r="M130" s="109">
        <v>6.5</v>
      </c>
      <c r="N130" s="107">
        <f>IF(ISNUMBER(M130), (M130 - $B130) / $B130, "")</f>
        <v>-0.10836762688614542</v>
      </c>
      <c r="O130" s="108">
        <f>IF(ISNUMBER(M130), $B145 * N130, "")</f>
        <v>-10836.762688614541</v>
      </c>
      <c r="Q130" s="259"/>
      <c r="R130" s="259"/>
      <c r="S130" s="259"/>
    </row>
    <row r="131" spans="1:19" ht="17.25" thickBot="1">
      <c r="A131" s="162" t="s">
        <v>227</v>
      </c>
      <c r="B131" s="126">
        <v>71.400000000000006</v>
      </c>
      <c r="C131" s="77">
        <v>-9.1603053399999995E-2</v>
      </c>
      <c r="D131" s="15">
        <v>67.599999999999994</v>
      </c>
      <c r="E131" s="32">
        <f t="shared" ref="E131:E134" si="66">IF(ISNUMBER(D131), (D131 - $B131) / $B131, "")</f>
        <v>-5.322128851540632E-2</v>
      </c>
      <c r="F131" s="18">
        <f>IF(ISNUMBER(D131), $B145 * E131, "")</f>
        <v>-5322.1288515406322</v>
      </c>
      <c r="G131" s="31">
        <v>61.6</v>
      </c>
      <c r="H131" s="32">
        <f t="shared" ref="H131:H134" si="67">IF(ISNUMBER(G131), (G131 - $B131) / $B131, "")</f>
        <v>-0.13725490196078435</v>
      </c>
      <c r="I131" s="101">
        <f>IF(ISNUMBER(G131), $B145 * H131, "")</f>
        <v>-13725.490196078435</v>
      </c>
      <c r="J131" s="15">
        <v>57.8</v>
      </c>
      <c r="K131" s="32">
        <f t="shared" ref="K131:K134" si="68">IF(ISNUMBER(J131), (J131 - $B131) / $B131, "")</f>
        <v>-0.19047619047619058</v>
      </c>
      <c r="L131" s="18">
        <f>IF(ISNUMBER(J131), $B145 * K131, "")</f>
        <v>-19047.619047619057</v>
      </c>
      <c r="M131" s="31">
        <v>59.2</v>
      </c>
      <c r="N131" s="32">
        <f t="shared" ref="N131:N134" si="69">IF(ISNUMBER(M131), (M131 - $B131) / $B131, "")</f>
        <v>-0.17086834733893561</v>
      </c>
      <c r="O131" s="18">
        <f>IF(ISNUMBER(M131), $B145 * N131, "")</f>
        <v>-17086.83473389356</v>
      </c>
      <c r="Q131" s="259"/>
      <c r="R131" s="259"/>
      <c r="S131" s="259"/>
    </row>
    <row r="132" spans="1:19" ht="17.25" thickBot="1">
      <c r="A132" s="162" t="s">
        <v>201</v>
      </c>
      <c r="B132" s="126">
        <v>63.7</v>
      </c>
      <c r="C132" s="77">
        <v>-9.2592592599999995E-2</v>
      </c>
      <c r="D132" s="15">
        <v>58.6</v>
      </c>
      <c r="E132" s="32">
        <f t="shared" si="66"/>
        <v>-8.0062794348508659E-2</v>
      </c>
      <c r="F132" s="18">
        <f>IF(ISNUMBER(D132), $B145 * E132, "")</f>
        <v>-8006.279434850866</v>
      </c>
      <c r="G132" s="31">
        <v>54.4</v>
      </c>
      <c r="H132" s="32">
        <f t="shared" si="67"/>
        <v>-0.14599686028257464</v>
      </c>
      <c r="I132" s="101">
        <f>IF(ISNUMBER(G132), $B145 * H132, "")</f>
        <v>-14599.686028257463</v>
      </c>
      <c r="J132" s="15">
        <v>49.6</v>
      </c>
      <c r="K132" s="32">
        <f t="shared" si="68"/>
        <v>-0.22135007849293564</v>
      </c>
      <c r="L132" s="18">
        <f>IF(ISNUMBER(J132), $B145 * K132, "")</f>
        <v>-22135.007849293565</v>
      </c>
      <c r="M132" s="31">
        <v>53</v>
      </c>
      <c r="N132" s="32">
        <f t="shared" si="69"/>
        <v>-0.16797488226059659</v>
      </c>
      <c r="O132" s="18">
        <f>IF(ISNUMBER(M132), $B145 * N132, "")</f>
        <v>-16797.488226059661</v>
      </c>
      <c r="Q132" s="259"/>
      <c r="R132" s="259"/>
      <c r="S132" s="259"/>
    </row>
    <row r="133" spans="1:19" ht="17.25" thickBot="1">
      <c r="A133" s="162" t="s">
        <v>171</v>
      </c>
      <c r="B133" s="126">
        <v>3.12</v>
      </c>
      <c r="C133" s="77">
        <v>-9.3023255799999996E-2</v>
      </c>
      <c r="D133" s="15">
        <v>3.11</v>
      </c>
      <c r="E133" s="32">
        <f t="shared" si="66"/>
        <v>-3.2051282051282792E-3</v>
      </c>
      <c r="F133" s="18">
        <f>IF(ISNUMBER(D133), $B145 * E133, "")</f>
        <v>-320.51282051282794</v>
      </c>
      <c r="G133" s="31">
        <v>2.96</v>
      </c>
      <c r="H133" s="32">
        <f t="shared" si="67"/>
        <v>-5.1282051282051329E-2</v>
      </c>
      <c r="I133" s="101">
        <f>IF(ISNUMBER(G133), $B145 * H133, "")</f>
        <v>-5128.2051282051325</v>
      </c>
      <c r="J133" s="15">
        <v>2.76</v>
      </c>
      <c r="K133" s="32">
        <f t="shared" si="68"/>
        <v>-0.11538461538461549</v>
      </c>
      <c r="L133" s="18">
        <f>IF(ISNUMBER(J133), $B145 * K133, "")</f>
        <v>-11538.461538461548</v>
      </c>
      <c r="M133" s="31">
        <v>2.79</v>
      </c>
      <c r="N133" s="32">
        <f t="shared" si="69"/>
        <v>-0.10576923076923078</v>
      </c>
      <c r="O133" s="18">
        <f>IF(ISNUMBER(M133), $B145 * N133, "")</f>
        <v>-10576.923076923078</v>
      </c>
      <c r="Q133" s="33"/>
      <c r="R133" s="33"/>
    </row>
    <row r="134" spans="1:19" ht="17.25" thickBot="1">
      <c r="A134" s="130" t="s">
        <v>167</v>
      </c>
      <c r="B134" s="131">
        <v>64.599999999999994</v>
      </c>
      <c r="C134" s="79">
        <v>-9.3969144500000004E-2</v>
      </c>
      <c r="D134" s="24">
        <v>61.7</v>
      </c>
      <c r="E134" s="25">
        <f t="shared" si="66"/>
        <v>-4.4891640866872938E-2</v>
      </c>
      <c r="F134" s="104">
        <f>IF(ISNUMBER(D134), $B145 * E134, "")</f>
        <v>-4489.164086687294</v>
      </c>
      <c r="G134" s="102">
        <v>57.6</v>
      </c>
      <c r="H134" s="25">
        <f t="shared" si="67"/>
        <v>-0.10835913312693489</v>
      </c>
      <c r="I134" s="103">
        <f>IF(ISNUMBER(G134), $B145 * H134, "")</f>
        <v>-10835.913312693488</v>
      </c>
      <c r="J134" s="24">
        <v>55.3</v>
      </c>
      <c r="K134" s="25">
        <f t="shared" si="68"/>
        <v>-0.14396284829721359</v>
      </c>
      <c r="L134" s="104">
        <f>IF(ISNUMBER(J134), $B145 * K134, "")</f>
        <v>-14396.284829721359</v>
      </c>
      <c r="M134" s="102">
        <v>56.8</v>
      </c>
      <c r="N134" s="25">
        <f t="shared" si="69"/>
        <v>-0.12074303405572752</v>
      </c>
      <c r="O134" s="104">
        <f>IF(ISNUMBER(M134), $B145 * N134, "")</f>
        <v>-12074.303405572751</v>
      </c>
      <c r="Q134" s="260"/>
      <c r="R134" s="261"/>
      <c r="S134" s="262"/>
    </row>
    <row r="135" spans="1:19">
      <c r="A135" s="161" t="s">
        <v>197</v>
      </c>
      <c r="B135" s="124">
        <v>11.4</v>
      </c>
      <c r="C135" s="76">
        <v>-0.1023622047</v>
      </c>
      <c r="D135" s="13">
        <v>10.8</v>
      </c>
      <c r="E135" s="14">
        <f>IF(ISNUMBER(D135), (D135 - $B135) / $B135, "")</f>
        <v>-5.263157894736839E-2</v>
      </c>
      <c r="F135" s="16">
        <f>IF(ISNUMBER(D135), $B145 * E135, "")</f>
        <v>-5263.1578947368389</v>
      </c>
      <c r="G135" s="29">
        <v>10.3</v>
      </c>
      <c r="H135" s="14">
        <f>IF(ISNUMBER(G135), (G135 - $B135) / $B135, "")</f>
        <v>-9.6491228070175405E-2</v>
      </c>
      <c r="I135" s="100">
        <f>IF(ISNUMBER(G135), $B145 * H135, "")</f>
        <v>-9649.1228070175403</v>
      </c>
      <c r="J135" s="13">
        <v>10.199999999999999</v>
      </c>
      <c r="K135" s="14">
        <f>IF(ISNUMBER(J135), (J135 - $B135) / $B135, "")</f>
        <v>-0.10526315789473693</v>
      </c>
      <c r="L135" s="16">
        <f>IF(ISNUMBER(J135), $B145 * K135, "")</f>
        <v>-10526.315789473694</v>
      </c>
      <c r="M135" s="29">
        <v>10.3</v>
      </c>
      <c r="N135" s="14">
        <f>IF(ISNUMBER(M135), (M135 - $B135) / $B135, "")</f>
        <v>-9.6491228070175405E-2</v>
      </c>
      <c r="O135" s="16">
        <f>IF(ISNUMBER(M135), $B145 * N135, "")</f>
        <v>-9649.1228070175403</v>
      </c>
      <c r="Q135" s="263"/>
      <c r="R135" s="264"/>
      <c r="S135" s="265"/>
    </row>
    <row r="136" spans="1:19" ht="17.25" thickBot="1">
      <c r="A136" s="162" t="s">
        <v>173</v>
      </c>
      <c r="B136" s="126">
        <v>93.4</v>
      </c>
      <c r="C136" s="77">
        <v>-0.1104761905</v>
      </c>
      <c r="D136" s="15">
        <v>85.4</v>
      </c>
      <c r="E136" s="32">
        <f t="shared" ref="E136:E139" si="70">IF(ISNUMBER(D136), (D136 - $B136) / $B136, "")</f>
        <v>-8.5653104925053528E-2</v>
      </c>
      <c r="F136" s="18">
        <f>IF(ISNUMBER(D136), $B145 * E136, "")</f>
        <v>-8565.3104925053522</v>
      </c>
      <c r="G136" s="31">
        <v>80</v>
      </c>
      <c r="H136" s="32">
        <f t="shared" ref="H136:H139" si="71">IF(ISNUMBER(G136), (G136 - $B136) / $B136, "")</f>
        <v>-0.14346895074946472</v>
      </c>
      <c r="I136" s="101">
        <f>IF(ISNUMBER(G136), $B145 * H136, "")</f>
        <v>-14346.895074946473</v>
      </c>
      <c r="J136" s="15">
        <v>75.2</v>
      </c>
      <c r="K136" s="32">
        <f t="shared" ref="K136:K139" si="72">IF(ISNUMBER(J136), (J136 - $B136) / $B136, "")</f>
        <v>-0.19486081370449682</v>
      </c>
      <c r="L136" s="18">
        <f>IF(ISNUMBER(J136), $B145 * K136, "")</f>
        <v>-19486.081370449683</v>
      </c>
      <c r="M136" s="31">
        <v>79.099999999999994</v>
      </c>
      <c r="N136" s="32">
        <f t="shared" ref="N136:N139" si="73">IF(ISNUMBER(M136), (M136 - $B136) / $B136, "")</f>
        <v>-0.15310492505353329</v>
      </c>
      <c r="O136" s="18">
        <f>IF(ISNUMBER(M136), $B145 * N136, "")</f>
        <v>-15310.49250535333</v>
      </c>
      <c r="Q136" s="266"/>
      <c r="R136" s="267"/>
      <c r="S136" s="268"/>
    </row>
    <row r="137" spans="1:19" ht="17.25" thickBot="1">
      <c r="A137" s="162" t="s">
        <v>255</v>
      </c>
      <c r="B137" s="126">
        <v>41.8</v>
      </c>
      <c r="C137" s="77">
        <v>-0.11252653930000001</v>
      </c>
      <c r="D137" s="15">
        <v>39</v>
      </c>
      <c r="E137" s="32">
        <f t="shared" si="70"/>
        <v>-6.6985645933014287E-2</v>
      </c>
      <c r="F137" s="18">
        <f>IF(ISNUMBER(D137), $B145 * E137, "")</f>
        <v>-6698.5645933014284</v>
      </c>
      <c r="G137" s="31">
        <v>35.9</v>
      </c>
      <c r="H137" s="32">
        <f t="shared" si="71"/>
        <v>-0.14114832535885166</v>
      </c>
      <c r="I137" s="101">
        <f>IF(ISNUMBER(G137), $B145 * H137, "")</f>
        <v>-14114.832535885165</v>
      </c>
      <c r="J137" s="15">
        <v>34</v>
      </c>
      <c r="K137" s="32">
        <f t="shared" si="72"/>
        <v>-0.18660287081339708</v>
      </c>
      <c r="L137" s="18">
        <f>IF(ISNUMBER(J137), $B145 * K137, "")</f>
        <v>-18660.287081339709</v>
      </c>
      <c r="M137" s="31">
        <v>34.9</v>
      </c>
      <c r="N137" s="32">
        <f t="shared" si="73"/>
        <v>-0.1650717703349282</v>
      </c>
      <c r="O137" s="18">
        <f>IF(ISNUMBER(M137), $B145 * N137, "")</f>
        <v>-16507.177033492819</v>
      </c>
      <c r="Q137" s="259"/>
      <c r="R137" s="259"/>
      <c r="S137" s="259"/>
    </row>
    <row r="138" spans="1:19" ht="17.25" thickBot="1">
      <c r="A138" s="162" t="s">
        <v>263</v>
      </c>
      <c r="B138" s="126">
        <v>20.2</v>
      </c>
      <c r="C138" s="77">
        <v>-0.12173913040000001</v>
      </c>
      <c r="D138" s="15">
        <v>22.1</v>
      </c>
      <c r="E138" s="32">
        <f t="shared" si="70"/>
        <v>9.4059405940594171E-2</v>
      </c>
      <c r="F138" s="18">
        <f>IF(ISNUMBER(D138), $B145 * E138, "")</f>
        <v>9405.940594059417</v>
      </c>
      <c r="G138" s="31">
        <v>21.2</v>
      </c>
      <c r="H138" s="32">
        <f t="shared" si="71"/>
        <v>4.9504950495049507E-2</v>
      </c>
      <c r="I138" s="101">
        <f>IF(ISNUMBER(G138), $B145 * H138, "")</f>
        <v>4950.4950495049507</v>
      </c>
      <c r="J138" s="15">
        <v>17.5</v>
      </c>
      <c r="K138" s="32">
        <f t="shared" si="72"/>
        <v>-0.13366336633663364</v>
      </c>
      <c r="L138" s="18">
        <f>IF(ISNUMBER(J138), $B145 * K138, "")</f>
        <v>-13366.336633663364</v>
      </c>
      <c r="M138" s="31">
        <v>17.899999999999999</v>
      </c>
      <c r="N138" s="32">
        <f t="shared" si="73"/>
        <v>-0.11386138613861391</v>
      </c>
      <c r="O138" s="18">
        <f>IF(ISNUMBER(M138), $B145 * N138, "")</f>
        <v>-11386.138613861391</v>
      </c>
      <c r="Q138" s="269"/>
      <c r="R138" s="269"/>
      <c r="S138" s="269"/>
    </row>
    <row r="139" spans="1:19" ht="17.25" thickBot="1">
      <c r="A139" s="163" t="s">
        <v>246</v>
      </c>
      <c r="B139" s="128">
        <v>38.9</v>
      </c>
      <c r="C139" s="78">
        <v>-0.1218961625</v>
      </c>
      <c r="D139" s="20">
        <v>40.5</v>
      </c>
      <c r="E139" s="21">
        <f t="shared" si="70"/>
        <v>4.1131105398457622E-2</v>
      </c>
      <c r="F139" s="22">
        <f>IF(ISNUMBER(D139), $B145 * E139, "")</f>
        <v>4113.1105398457621</v>
      </c>
      <c r="G139" s="30">
        <v>36.799999999999997</v>
      </c>
      <c r="H139" s="21">
        <f t="shared" si="71"/>
        <v>-5.3984575835475619E-2</v>
      </c>
      <c r="I139" s="105">
        <f>IF(ISNUMBER(G139), $B145 * H139, "")</f>
        <v>-5398.4575835475616</v>
      </c>
      <c r="J139" s="20">
        <v>33.700000000000003</v>
      </c>
      <c r="K139" s="21">
        <f t="shared" si="72"/>
        <v>-0.13367609254498705</v>
      </c>
      <c r="L139" s="22">
        <f>IF(ISNUMBER(J139), $B145 * K139, "")</f>
        <v>-13367.609254498706</v>
      </c>
      <c r="M139" s="30">
        <v>34.200000000000003</v>
      </c>
      <c r="N139" s="21">
        <f t="shared" si="73"/>
        <v>-0.12082262210796904</v>
      </c>
      <c r="O139" s="22">
        <f>IF(ISNUMBER(M139), $B145 * N139, "")</f>
        <v>-12082.262210796904</v>
      </c>
      <c r="Q139" s="269"/>
      <c r="R139" s="269"/>
      <c r="S139" s="269"/>
    </row>
    <row r="140" spans="1:19" ht="17.25" thickBot="1">
      <c r="A140" s="162" t="s">
        <v>233</v>
      </c>
      <c r="B140" s="129">
        <v>10.7</v>
      </c>
      <c r="C140" s="80">
        <v>-0.12295081970000001</v>
      </c>
      <c r="D140" s="106">
        <v>10.8</v>
      </c>
      <c r="E140" s="107">
        <f>IF(ISNUMBER(D140), (D140 - $B140) / $B140, "")</f>
        <v>9.3457943925234974E-3</v>
      </c>
      <c r="F140" s="108">
        <f>IF(ISNUMBER(D140), $B145 * E140, "")</f>
        <v>934.57943925234974</v>
      </c>
      <c r="G140" s="109">
        <v>9.8699999999999992</v>
      </c>
      <c r="H140" s="107">
        <f>IF(ISNUMBER(G140), (G140 - $B140) / $B140, "")</f>
        <v>-7.7570093457943939E-2</v>
      </c>
      <c r="I140" s="110">
        <f>IF(ISNUMBER(G140), $B145 * H140, "")</f>
        <v>-7757.009345794394</v>
      </c>
      <c r="J140" s="106">
        <v>9.51</v>
      </c>
      <c r="K140" s="107">
        <f>IF(ISNUMBER(J140), (J140 - $B140) / $B140, "")</f>
        <v>-0.111214953271028</v>
      </c>
      <c r="L140" s="108">
        <f>IF(ISNUMBER(J140), $B145 * K140, "")</f>
        <v>-11121.495327102799</v>
      </c>
      <c r="M140" s="109">
        <v>9.5299999999999994</v>
      </c>
      <c r="N140" s="107">
        <f>IF(ISNUMBER(M140), (M140 - $B140) / $B140, "")</f>
        <v>-0.10934579439252337</v>
      </c>
      <c r="O140" s="108">
        <f>IF(ISNUMBER(M140), $B145 * N140, "")</f>
        <v>-10934.579439252337</v>
      </c>
      <c r="Q140" s="259"/>
      <c r="R140" s="259"/>
      <c r="S140" s="259"/>
    </row>
    <row r="141" spans="1:19" ht="17.25" thickBot="1">
      <c r="A141" s="162" t="s">
        <v>219</v>
      </c>
      <c r="B141" s="126">
        <v>8.0299999999999994</v>
      </c>
      <c r="C141" s="77">
        <v>-0.12336244540000001</v>
      </c>
      <c r="D141" s="15">
        <v>7.36</v>
      </c>
      <c r="E141" s="32">
        <f t="shared" ref="E141:E144" si="74">IF(ISNUMBER(D141), (D141 - $B141) / $B141, "")</f>
        <v>-8.3437110834370998E-2</v>
      </c>
      <c r="F141" s="18">
        <f>IF(ISNUMBER(D141), $B145 * E141, "")</f>
        <v>-8343.7110834370997</v>
      </c>
      <c r="G141" s="31">
        <v>7.09</v>
      </c>
      <c r="H141" s="32">
        <f t="shared" ref="H141:H144" si="75">IF(ISNUMBER(G141), (G141 - $B141) / $B141, "")</f>
        <v>-0.11706102117061015</v>
      </c>
      <c r="I141" s="101">
        <f>IF(ISNUMBER(G141), $B145 * H141, "")</f>
        <v>-11706.102117061015</v>
      </c>
      <c r="J141" s="15">
        <v>6.61</v>
      </c>
      <c r="K141" s="32">
        <f t="shared" ref="K141:K144" si="76">IF(ISNUMBER(J141), (J141 - $B141) / $B141, "")</f>
        <v>-0.17683686176836852</v>
      </c>
      <c r="L141" s="18">
        <f>IF(ISNUMBER(J141), $B145 * K141, "")</f>
        <v>-17683.686176836851</v>
      </c>
      <c r="M141" s="31">
        <v>6.65</v>
      </c>
      <c r="N141" s="32">
        <f t="shared" ref="N141:N144" si="77">IF(ISNUMBER(M141), (M141 - $B141) / $B141, "")</f>
        <v>-0.1718555417185553</v>
      </c>
      <c r="O141" s="18">
        <f>IF(ISNUMBER(M141), $B145 * N141, "")</f>
        <v>-17185.554171855529</v>
      </c>
      <c r="Q141" s="259"/>
      <c r="R141" s="259"/>
      <c r="S141" s="259"/>
    </row>
    <row r="142" spans="1:19" ht="17.25" thickBot="1">
      <c r="A142" s="162" t="s">
        <v>248</v>
      </c>
      <c r="B142" s="126">
        <v>63.5</v>
      </c>
      <c r="C142" s="77">
        <v>-0.12894375860000001</v>
      </c>
      <c r="D142" s="15">
        <v>62.3</v>
      </c>
      <c r="E142" s="32">
        <f t="shared" si="74"/>
        <v>-1.8897637795275635E-2</v>
      </c>
      <c r="F142" s="18">
        <f>IF(ISNUMBER(D142), $B145 * E142, "")</f>
        <v>-1889.7637795275634</v>
      </c>
      <c r="G142" s="31">
        <v>59.8</v>
      </c>
      <c r="H142" s="32">
        <f t="shared" si="75"/>
        <v>-5.8267716535433119E-2</v>
      </c>
      <c r="I142" s="101">
        <f>IF(ISNUMBER(G142), $B145 * H142, "")</f>
        <v>-5826.7716535433119</v>
      </c>
      <c r="J142" s="15">
        <v>54.8</v>
      </c>
      <c r="K142" s="32">
        <f t="shared" si="76"/>
        <v>-0.13700787401574807</v>
      </c>
      <c r="L142" s="18">
        <f>IF(ISNUMBER(J142), $B145 * K142, "")</f>
        <v>-13700.787401574808</v>
      </c>
      <c r="M142" s="31">
        <v>54</v>
      </c>
      <c r="N142" s="32">
        <f t="shared" si="77"/>
        <v>-0.14960629921259844</v>
      </c>
      <c r="O142" s="18">
        <f>IF(ISNUMBER(M142), $B145 * N142, "")</f>
        <v>-14960.629921259844</v>
      </c>
      <c r="Q142" s="259"/>
      <c r="R142" s="259"/>
      <c r="S142" s="259"/>
    </row>
    <row r="143" spans="1:19">
      <c r="A143" s="162" t="s">
        <v>122</v>
      </c>
      <c r="B143" s="126">
        <v>13.4</v>
      </c>
      <c r="C143" s="77">
        <v>-0.12987012989999999</v>
      </c>
      <c r="D143" s="15">
        <v>13.3</v>
      </c>
      <c r="E143" s="32">
        <f t="shared" si="74"/>
        <v>-7.4626865671641521E-3</v>
      </c>
      <c r="F143" s="18">
        <f>IF(ISNUMBER(D143), $B145 * E143, "")</f>
        <v>-746.26865671641519</v>
      </c>
      <c r="G143" s="31">
        <v>12.5</v>
      </c>
      <c r="H143" s="32">
        <f t="shared" si="75"/>
        <v>-6.7164179104477639E-2</v>
      </c>
      <c r="I143" s="101">
        <f>IF(ISNUMBER(G143), $B145 * H143, "")</f>
        <v>-6716.4179104477644</v>
      </c>
      <c r="J143" s="15">
        <v>11.4</v>
      </c>
      <c r="K143" s="32">
        <f t="shared" si="76"/>
        <v>-0.14925373134328357</v>
      </c>
      <c r="L143" s="18">
        <f>IF(ISNUMBER(J143), $B145 * K143, "")</f>
        <v>-14925.373134328356</v>
      </c>
      <c r="M143" s="31">
        <v>11.7</v>
      </c>
      <c r="N143" s="32">
        <f t="shared" si="77"/>
        <v>-0.12686567164179113</v>
      </c>
      <c r="O143" s="18">
        <f>IF(ISNUMBER(M143), $B145 * N143, "")</f>
        <v>-12686.567164179114</v>
      </c>
      <c r="Q143" s="248"/>
      <c r="R143" s="249"/>
      <c r="S143" s="250"/>
    </row>
    <row r="144" spans="1:19" ht="17.25" thickBot="1">
      <c r="A144" s="130" t="s">
        <v>277</v>
      </c>
      <c r="B144" s="131">
        <v>49</v>
      </c>
      <c r="C144" s="79">
        <v>-0.14335664340000001</v>
      </c>
      <c r="D144" s="24">
        <v>48.4</v>
      </c>
      <c r="E144" s="25">
        <f t="shared" si="74"/>
        <v>-1.2244897959183702E-2</v>
      </c>
      <c r="F144" s="104">
        <f>IF(ISNUMBER(D144), $B145 * E144, "")</f>
        <v>-1224.4897959183702</v>
      </c>
      <c r="G144" s="102">
        <v>43.1</v>
      </c>
      <c r="H144" s="25">
        <f t="shared" si="75"/>
        <v>-0.1204081632653061</v>
      </c>
      <c r="I144" s="103">
        <f>IF(ISNUMBER(G144), $B145 * H144, "")</f>
        <v>-12040.81632653061</v>
      </c>
      <c r="J144" s="24">
        <v>40.1</v>
      </c>
      <c r="K144" s="25">
        <f t="shared" si="76"/>
        <v>-0.18163265306122445</v>
      </c>
      <c r="L144" s="104">
        <f>IF(ISNUMBER(J144), $B145 * K144, "")</f>
        <v>-18163.265306122445</v>
      </c>
      <c r="M144" s="102">
        <v>41.6</v>
      </c>
      <c r="N144" s="25">
        <f t="shared" si="77"/>
        <v>-0.15102040816326529</v>
      </c>
      <c r="O144" s="104">
        <f>IF(ISNUMBER(M144), $B145 * N144, "")</f>
        <v>-15102.040816326529</v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-2.175142170953831E-2</v>
      </c>
      <c r="F145" s="28">
        <f>SUM(F125:F144)</f>
        <v>-43502.84341907662</v>
      </c>
      <c r="G145" s="26" t="s">
        <v>296</v>
      </c>
      <c r="H145" s="27">
        <f>IF(COUNT(H125:H144), SUM(H125:H144) / COUNT(H125:H144), 0)</f>
        <v>-8.0703753678065565E-2</v>
      </c>
      <c r="I145" s="28">
        <f>SUM(I125:I144)</f>
        <v>-161407.5073561311</v>
      </c>
      <c r="J145" s="26" t="s">
        <v>296</v>
      </c>
      <c r="K145" s="27">
        <f>IF(COUNT(K125:K144), SUM(K125:K144) / COUNT(K125:K144), 0)</f>
        <v>-0.1371459022560107</v>
      </c>
      <c r="L145" s="28">
        <f>SUM(L125:L144)</f>
        <v>-274291.80451202142</v>
      </c>
      <c r="M145" s="26" t="s">
        <v>296</v>
      </c>
      <c r="N145" s="27">
        <f>IF(COUNT(N125:N144), SUM(N125:N144) / COUNT(N125:N144), 0)</f>
        <v>-0.12012253536293176</v>
      </c>
      <c r="O145" s="28">
        <f>SUM(O125:O144)</f>
        <v>-240245.07072586351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40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2021-06-21(월) 오전 00:00</v>
      </c>
      <c r="C150" s="311"/>
      <c r="D150" s="283" t="str">
        <f>TEXT($G$1, "[$-ko-KR]yyyy-mm-dd(ddd) ") &amp; "오후 14:00"</f>
        <v>2021-06-21(월) 오후 14:00</v>
      </c>
      <c r="E150" s="284"/>
      <c r="F150" s="285"/>
      <c r="G150" s="283" t="str">
        <f>TEXT($G$1, "[$-ko-KR]yyyy-mm-dd(ddd) ") &amp; "오후 19:00"</f>
        <v>2021-06-21(월) 오후 19:00</v>
      </c>
      <c r="H150" s="284"/>
      <c r="I150" s="285"/>
      <c r="J150" s="283" t="str">
        <f>TEXT($G$1, "[$-ko-KR]yyyy-mm-dd(ddd) ") &amp; "오후 21:00"</f>
        <v>2021-06-21(월) 오후 21:00</v>
      </c>
      <c r="K150" s="284"/>
      <c r="L150" s="285"/>
      <c r="M150" s="283" t="str">
        <f>TEXT($G$1+1, "[$-ko-KR]yyyy-mm-dd(ddd) ") &amp; "오전 00:00"</f>
        <v>2021-06-22(화)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1" t="s">
        <v>58</v>
      </c>
      <c r="H151" s="242" t="s">
        <v>293</v>
      </c>
      <c r="I151" s="243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54</v>
      </c>
      <c r="B152" s="124">
        <v>220</v>
      </c>
      <c r="C152" s="76">
        <v>-5.1724137900000001E-2</v>
      </c>
      <c r="D152" s="13">
        <v>212</v>
      </c>
      <c r="E152" s="14">
        <f>IF(ISNUMBER(D152), (D152 - $B152) / $B152, "")</f>
        <v>-3.6363636363636362E-2</v>
      </c>
      <c r="F152" s="16">
        <f>IF(ISNUMBER(D152), $B172 * E152, "")</f>
        <v>-3636.363636363636</v>
      </c>
      <c r="G152" s="29">
        <v>204</v>
      </c>
      <c r="H152" s="14">
        <f>IF(ISNUMBER(G152), (G152 - $B152) / $B152, "")</f>
        <v>-7.2727272727272724E-2</v>
      </c>
      <c r="I152" s="100">
        <f>IF(ISNUMBER(G152), $B172 * H152, "")</f>
        <v>-7272.7272727272721</v>
      </c>
      <c r="J152" s="13">
        <v>198</v>
      </c>
      <c r="K152" s="14">
        <f>IF(ISNUMBER(J152), (J152 - $B152) / $B152, "")</f>
        <v>-0.1</v>
      </c>
      <c r="L152" s="16">
        <f>IF(ISNUMBER(J152), $B172 * K152, "")</f>
        <v>-10000</v>
      </c>
      <c r="M152" s="29">
        <v>200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69"/>
      <c r="R152" s="269"/>
      <c r="S152" s="269"/>
    </row>
    <row r="153" spans="1:19" ht="17.25" thickBot="1">
      <c r="A153" s="162" t="s">
        <v>291</v>
      </c>
      <c r="B153" s="126">
        <v>320</v>
      </c>
      <c r="C153" s="77">
        <v>-5.8823529399999998E-2</v>
      </c>
      <c r="D153" s="15">
        <v>309</v>
      </c>
      <c r="E153" s="32">
        <f t="shared" ref="E153:E156" si="78">IF(ISNUMBER(D153), (D153 - $B153) / $B153, "")</f>
        <v>-3.4375000000000003E-2</v>
      </c>
      <c r="F153" s="18">
        <f>IF(ISNUMBER(D153), $B172 * E153, "")</f>
        <v>-3437.5000000000005</v>
      </c>
      <c r="G153" s="31">
        <v>295</v>
      </c>
      <c r="H153" s="32">
        <f t="shared" ref="H153:H156" si="79">IF(ISNUMBER(G153), (G153 - $B153) / $B153, "")</f>
        <v>-7.8125E-2</v>
      </c>
      <c r="I153" s="101">
        <f>IF(ISNUMBER(G153), $B172 * H153, "")</f>
        <v>-7812.5</v>
      </c>
      <c r="J153" s="15">
        <v>272</v>
      </c>
      <c r="K153" s="32">
        <f t="shared" ref="K153:K156" si="80">IF(ISNUMBER(J153), (J153 - $B153) / $B153, "")</f>
        <v>-0.15</v>
      </c>
      <c r="L153" s="18">
        <f>IF(ISNUMBER(J153), $B172 * K153, "")</f>
        <v>-15000</v>
      </c>
      <c r="M153" s="31">
        <v>269</v>
      </c>
      <c r="N153" s="32">
        <f t="shared" ref="N153:N156" si="81">IF(ISNUMBER(M153), (M153 - $B153) / $B153, "")</f>
        <v>-0.15937499999999999</v>
      </c>
      <c r="O153" s="18">
        <f>IF(ISNUMBER(M153), $B172 * N153, "")</f>
        <v>-15937.499999999998</v>
      </c>
      <c r="Q153" s="269"/>
      <c r="R153" s="269"/>
      <c r="S153" s="269"/>
    </row>
    <row r="154" spans="1:19" ht="17.25" thickBot="1">
      <c r="A154" s="162" t="s">
        <v>128</v>
      </c>
      <c r="B154" s="126">
        <v>253</v>
      </c>
      <c r="C154" s="77">
        <v>-5.9479553900000003E-2</v>
      </c>
      <c r="D154" s="15">
        <v>248</v>
      </c>
      <c r="E154" s="32">
        <f t="shared" si="78"/>
        <v>-1.9762845849802372E-2</v>
      </c>
      <c r="F154" s="18">
        <f>IF(ISNUMBER(D154), $B172 * E154, "")</f>
        <v>-1976.2845849802372</v>
      </c>
      <c r="G154" s="31">
        <v>236</v>
      </c>
      <c r="H154" s="32">
        <f t="shared" si="79"/>
        <v>-6.7193675889328064E-2</v>
      </c>
      <c r="I154" s="101">
        <f>IF(ISNUMBER(G154), $B172 * H154, "")</f>
        <v>-6719.367588932806</v>
      </c>
      <c r="J154" s="15">
        <v>235</v>
      </c>
      <c r="K154" s="32">
        <f t="shared" si="80"/>
        <v>-7.1146245059288543E-2</v>
      </c>
      <c r="L154" s="18">
        <f>IF(ISNUMBER(J154), $B172 * K154, "")</f>
        <v>-7114.624505928854</v>
      </c>
      <c r="M154" s="31">
        <v>238</v>
      </c>
      <c r="N154" s="32">
        <f t="shared" si="81"/>
        <v>-5.9288537549407112E-2</v>
      </c>
      <c r="O154" s="18">
        <f>IF(ISNUMBER(M154), $B172 * N154, "")</f>
        <v>-5928.853754940711</v>
      </c>
      <c r="Q154" s="259"/>
      <c r="R154" s="259"/>
      <c r="S154" s="259"/>
    </row>
    <row r="155" spans="1:19" ht="17.25" thickBot="1">
      <c r="A155" s="162" t="s">
        <v>57</v>
      </c>
      <c r="B155" s="126">
        <v>163</v>
      </c>
      <c r="C155" s="77">
        <v>-6.3218390799999996E-2</v>
      </c>
      <c r="D155" s="15">
        <v>154</v>
      </c>
      <c r="E155" s="32">
        <f t="shared" si="78"/>
        <v>-5.5214723926380369E-2</v>
      </c>
      <c r="F155" s="18">
        <f>IF(ISNUMBER(D155), $B172 * E155, "")</f>
        <v>-5521.4723926380366</v>
      </c>
      <c r="G155" s="31">
        <v>147</v>
      </c>
      <c r="H155" s="32">
        <f t="shared" si="79"/>
        <v>-9.815950920245399E-2</v>
      </c>
      <c r="I155" s="101">
        <f>IF(ISNUMBER(G155), $B172 * H155, "")</f>
        <v>-9815.9509202453992</v>
      </c>
      <c r="J155" s="15">
        <v>143</v>
      </c>
      <c r="K155" s="32">
        <f t="shared" si="80"/>
        <v>-0.12269938650306748</v>
      </c>
      <c r="L155" s="18">
        <f>IF(ISNUMBER(J155), $B172 * K155, "")</f>
        <v>-12269.938650306749</v>
      </c>
      <c r="M155" s="31">
        <v>145</v>
      </c>
      <c r="N155" s="32">
        <f t="shared" si="81"/>
        <v>-0.11042944785276074</v>
      </c>
      <c r="O155" s="18">
        <f>IF(ISNUMBER(M155), $B172 * N155, "")</f>
        <v>-11042.944785276073</v>
      </c>
      <c r="Q155" s="259"/>
      <c r="R155" s="259"/>
      <c r="S155" s="259"/>
    </row>
    <row r="156" spans="1:19" ht="17.25" thickBot="1">
      <c r="A156" s="163" t="s">
        <v>175</v>
      </c>
      <c r="B156" s="128">
        <v>907</v>
      </c>
      <c r="C156" s="78">
        <v>-6.4948453599999997E-2</v>
      </c>
      <c r="D156" s="20">
        <v>852</v>
      </c>
      <c r="E156" s="21">
        <f t="shared" si="78"/>
        <v>-6.0639470782800443E-2</v>
      </c>
      <c r="F156" s="22">
        <f>IF(ISNUMBER(D156), $B172 * E156, "")</f>
        <v>-6063.9470782800445</v>
      </c>
      <c r="G156" s="30">
        <v>807</v>
      </c>
      <c r="H156" s="21">
        <f t="shared" si="79"/>
        <v>-0.11025358324145534</v>
      </c>
      <c r="I156" s="105">
        <f>IF(ISNUMBER(G156), $B172 * H156, "")</f>
        <v>-11025.358324145534</v>
      </c>
      <c r="J156" s="20">
        <v>786</v>
      </c>
      <c r="K156" s="21">
        <f t="shared" si="80"/>
        <v>-0.13340683572216097</v>
      </c>
      <c r="L156" s="22">
        <f>IF(ISNUMBER(J156), $B172 * K156, "")</f>
        <v>-13340.683572216098</v>
      </c>
      <c r="M156" s="30">
        <v>795</v>
      </c>
      <c r="N156" s="21">
        <f t="shared" si="81"/>
        <v>-0.12348401323042998</v>
      </c>
      <c r="O156" s="22">
        <f>IF(ISNUMBER(M156), $B172 * N156, "")</f>
        <v>-12348.401323042999</v>
      </c>
      <c r="Q156" s="259"/>
      <c r="R156" s="259"/>
      <c r="S156" s="259"/>
    </row>
    <row r="157" spans="1:19" ht="17.25" thickBot="1">
      <c r="A157" s="162" t="s">
        <v>142</v>
      </c>
      <c r="B157" s="129">
        <v>658</v>
      </c>
      <c r="C157" s="80">
        <v>-6.7988668599999996E-2</v>
      </c>
      <c r="D157" s="106">
        <v>676</v>
      </c>
      <c r="E157" s="107">
        <f>IF(ISNUMBER(D157), (D157 - $B157) / $B157, "")</f>
        <v>2.7355623100303952E-2</v>
      </c>
      <c r="F157" s="108">
        <f>IF(ISNUMBER(D157), $B172 * E157, "")</f>
        <v>2735.5623100303951</v>
      </c>
      <c r="G157" s="109">
        <v>651</v>
      </c>
      <c r="H157" s="107">
        <f>IF(ISNUMBER(G157), (G157 - $B157) / $B157, "")</f>
        <v>-1.0638297872340425E-2</v>
      </c>
      <c r="I157" s="110">
        <f>IF(ISNUMBER(G157), $B172 * H157, "")</f>
        <v>-1063.8297872340424</v>
      </c>
      <c r="J157" s="106">
        <v>631</v>
      </c>
      <c r="K157" s="107">
        <f>IF(ISNUMBER(J157), (J157 - $B157) / $B157, "")</f>
        <v>-4.1033434650455926E-2</v>
      </c>
      <c r="L157" s="108">
        <f>IF(ISNUMBER(J157), $B172 * K157, "")</f>
        <v>-4103.3434650455929</v>
      </c>
      <c r="M157" s="109">
        <v>647</v>
      </c>
      <c r="N157" s="107">
        <f>IF(ISNUMBER(M157), (M157 - $B157) / $B157, "")</f>
        <v>-1.6717325227963525E-2</v>
      </c>
      <c r="O157" s="108">
        <f>IF(ISNUMBER(M157), $B172 * N157, "")</f>
        <v>-1671.7325227963524</v>
      </c>
      <c r="Q157" s="259"/>
      <c r="R157" s="259"/>
      <c r="S157" s="259"/>
    </row>
    <row r="158" spans="1:19" ht="17.25" thickBot="1">
      <c r="A158" s="162" t="s">
        <v>116</v>
      </c>
      <c r="B158" s="126">
        <v>271</v>
      </c>
      <c r="C158" s="77">
        <v>-6.8728522299999997E-2</v>
      </c>
      <c r="D158" s="15">
        <v>260</v>
      </c>
      <c r="E158" s="32">
        <f t="shared" ref="E158:E161" si="82">IF(ISNUMBER(D158), (D158 - $B158) / $B158, "")</f>
        <v>-4.0590405904059039E-2</v>
      </c>
      <c r="F158" s="18">
        <f>IF(ISNUMBER(D158), $B172 * E158, "")</f>
        <v>-4059.0405904059039</v>
      </c>
      <c r="G158" s="31">
        <v>243</v>
      </c>
      <c r="H158" s="32">
        <f t="shared" ref="H158:H161" si="83">IF(ISNUMBER(G158), (G158 - $B158) / $B158, "")</f>
        <v>-0.10332103321033211</v>
      </c>
      <c r="I158" s="101">
        <f>IF(ISNUMBER(G158), $B172 * H158, "")</f>
        <v>-10332.10332103321</v>
      </c>
      <c r="J158" s="15">
        <v>237</v>
      </c>
      <c r="K158" s="32">
        <f t="shared" ref="K158:K161" si="84">IF(ISNUMBER(J158), (J158 - $B158) / $B158, "")</f>
        <v>-0.12546125461254612</v>
      </c>
      <c r="L158" s="18">
        <f>IF(ISNUMBER(J158), $B172 * K158, "")</f>
        <v>-12546.125461254613</v>
      </c>
      <c r="M158" s="31">
        <v>239</v>
      </c>
      <c r="N158" s="32">
        <f t="shared" ref="N158:N161" si="85">IF(ISNUMBER(M158), (M158 - $B158) / $B158, "")</f>
        <v>-0.11808118081180811</v>
      </c>
      <c r="O158" s="18">
        <f>IF(ISNUMBER(M158), $B172 * N158, "")</f>
        <v>-11808.118081180812</v>
      </c>
      <c r="Q158" s="259"/>
      <c r="R158" s="259"/>
      <c r="S158" s="259"/>
    </row>
    <row r="159" spans="1:19" ht="17.25" thickBot="1">
      <c r="A159" s="162" t="s">
        <v>251</v>
      </c>
      <c r="B159" s="126">
        <v>121</v>
      </c>
      <c r="C159" s="77">
        <v>-6.92307692E-2</v>
      </c>
      <c r="D159" s="15">
        <v>116</v>
      </c>
      <c r="E159" s="32">
        <f t="shared" si="82"/>
        <v>-4.1322314049586778E-2</v>
      </c>
      <c r="F159" s="18">
        <f>IF(ISNUMBER(D159), $B172 * E159, "")</f>
        <v>-4132.2314049586776</v>
      </c>
      <c r="G159" s="31">
        <v>122</v>
      </c>
      <c r="H159" s="32">
        <f t="shared" si="83"/>
        <v>8.2644628099173556E-3</v>
      </c>
      <c r="I159" s="101">
        <f>IF(ISNUMBER(G159), $B172 * H159, "")</f>
        <v>826.44628099173553</v>
      </c>
      <c r="J159" s="15">
        <v>122</v>
      </c>
      <c r="K159" s="32">
        <f t="shared" si="84"/>
        <v>8.2644628099173556E-3</v>
      </c>
      <c r="L159" s="18">
        <f>IF(ISNUMBER(J159), $B172 * K159, "")</f>
        <v>826.44628099173553</v>
      </c>
      <c r="M159" s="31">
        <v>121</v>
      </c>
      <c r="N159" s="32">
        <f t="shared" si="85"/>
        <v>0</v>
      </c>
      <c r="O159" s="18">
        <f>IF(ISNUMBER(M159), $B172 * N159, "")</f>
        <v>0</v>
      </c>
      <c r="Q159" s="259"/>
      <c r="R159" s="259"/>
      <c r="S159" s="259"/>
    </row>
    <row r="160" spans="1:19" ht="17.25" thickBot="1">
      <c r="A160" s="162" t="s">
        <v>257</v>
      </c>
      <c r="B160" s="126">
        <v>379</v>
      </c>
      <c r="C160" s="77">
        <v>-7.1078431400000003E-2</v>
      </c>
      <c r="D160" s="15">
        <v>350</v>
      </c>
      <c r="E160" s="32">
        <f t="shared" si="82"/>
        <v>-7.6517150395778361E-2</v>
      </c>
      <c r="F160" s="18">
        <f>IF(ISNUMBER(D160), $B172 * E160, "")</f>
        <v>-7651.7150395778363</v>
      </c>
      <c r="G160" s="31">
        <v>335</v>
      </c>
      <c r="H160" s="32">
        <f t="shared" si="83"/>
        <v>-0.11609498680738786</v>
      </c>
      <c r="I160" s="101">
        <f>IF(ISNUMBER(G160), $B172 * H160, "")</f>
        <v>-11609.498680738787</v>
      </c>
      <c r="J160" s="15">
        <v>324</v>
      </c>
      <c r="K160" s="32">
        <f t="shared" si="84"/>
        <v>-0.14511873350923482</v>
      </c>
      <c r="L160" s="18">
        <f>IF(ISNUMBER(J160), $B172 * K160, "")</f>
        <v>-14511.873350923483</v>
      </c>
      <c r="M160" s="31">
        <v>329</v>
      </c>
      <c r="N160" s="32">
        <f t="shared" si="85"/>
        <v>-0.13192612137203166</v>
      </c>
      <c r="O160" s="18">
        <f>IF(ISNUMBER(M160), $B172 * N160, "")</f>
        <v>-13192.612137203167</v>
      </c>
      <c r="Q160" s="33"/>
      <c r="R160" s="33"/>
    </row>
    <row r="161" spans="1:19" ht="17.25" thickBot="1">
      <c r="A161" s="130" t="s">
        <v>253</v>
      </c>
      <c r="B161" s="131">
        <v>330</v>
      </c>
      <c r="C161" s="79">
        <v>-7.3033707899999994E-2</v>
      </c>
      <c r="D161" s="24">
        <v>314</v>
      </c>
      <c r="E161" s="25">
        <f t="shared" si="82"/>
        <v>-4.8484848484848485E-2</v>
      </c>
      <c r="F161" s="104">
        <f>IF(ISNUMBER(D161), $B172 * E161, "")</f>
        <v>-4848.484848484848</v>
      </c>
      <c r="G161" s="102">
        <v>292</v>
      </c>
      <c r="H161" s="25">
        <f t="shared" si="83"/>
        <v>-0.11515151515151516</v>
      </c>
      <c r="I161" s="103">
        <f>IF(ISNUMBER(G161), $B172 * H161, "")</f>
        <v>-11515.151515151516</v>
      </c>
      <c r="J161" s="24">
        <v>287</v>
      </c>
      <c r="K161" s="25">
        <f t="shared" si="84"/>
        <v>-0.13030303030303031</v>
      </c>
      <c r="L161" s="104">
        <f>IF(ISNUMBER(J161), $B172 * K161, "")</f>
        <v>-13030.303030303032</v>
      </c>
      <c r="M161" s="102">
        <v>298</v>
      </c>
      <c r="N161" s="25">
        <f t="shared" si="85"/>
        <v>-9.696969696969697E-2</v>
      </c>
      <c r="O161" s="104">
        <f>IF(ISNUMBER(M161), $B172 * N161, "")</f>
        <v>-9696.9696969696961</v>
      </c>
      <c r="Q161" s="260"/>
      <c r="R161" s="261"/>
      <c r="S161" s="262"/>
    </row>
    <row r="162" spans="1:19">
      <c r="A162" s="161" t="s">
        <v>223</v>
      </c>
      <c r="B162" s="124">
        <v>170</v>
      </c>
      <c r="C162" s="76">
        <v>-7.6086956499999997E-2</v>
      </c>
      <c r="D162" s="13">
        <v>168</v>
      </c>
      <c r="E162" s="14">
        <f>IF(ISNUMBER(D162), (D162 - $B162) / $B162, "")</f>
        <v>-1.1764705882352941E-2</v>
      </c>
      <c r="F162" s="16">
        <f>IF(ISNUMBER(D162), $B172 * E162, "")</f>
        <v>-1176.4705882352941</v>
      </c>
      <c r="G162" s="29">
        <v>159</v>
      </c>
      <c r="H162" s="14">
        <f>IF(ISNUMBER(G162), (G162 - $B162) / $B162, "")</f>
        <v>-6.4705882352941183E-2</v>
      </c>
      <c r="I162" s="100">
        <f>IF(ISNUMBER(G162), $B172 * H162, "")</f>
        <v>-6470.588235294118</v>
      </c>
      <c r="J162" s="13">
        <v>150</v>
      </c>
      <c r="K162" s="14">
        <f>IF(ISNUMBER(J162), (J162 - $B162) / $B162, "")</f>
        <v>-0.11764705882352941</v>
      </c>
      <c r="L162" s="16">
        <f>IF(ISNUMBER(J162), $B172 * K162, "")</f>
        <v>-11764.705882352941</v>
      </c>
      <c r="M162" s="29">
        <v>153</v>
      </c>
      <c r="N162" s="14">
        <f>IF(ISNUMBER(M162), (M162 - $B162) / $B162, "")</f>
        <v>-0.1</v>
      </c>
      <c r="O162" s="16">
        <f>IF(ISNUMBER(M162), $B172 * N162, "")</f>
        <v>-10000</v>
      </c>
      <c r="Q162" s="263"/>
      <c r="R162" s="264"/>
      <c r="S162" s="265"/>
    </row>
    <row r="163" spans="1:19" ht="17.25" thickBot="1">
      <c r="A163" s="162" t="s">
        <v>279</v>
      </c>
      <c r="B163" s="126">
        <v>166</v>
      </c>
      <c r="C163" s="77">
        <v>-7.7777777800000003E-2</v>
      </c>
      <c r="D163" s="15">
        <v>166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153</v>
      </c>
      <c r="H163" s="32">
        <f t="shared" ref="H163:H166" si="87">IF(ISNUMBER(G163), (G163 - $B163) / $B163, "")</f>
        <v>-7.8313253012048195E-2</v>
      </c>
      <c r="I163" s="101">
        <f>IF(ISNUMBER(G163), $B172 * H163, "")</f>
        <v>-7831.3253012048199</v>
      </c>
      <c r="J163" s="15">
        <v>151</v>
      </c>
      <c r="K163" s="32">
        <f t="shared" ref="K163:K166" si="88">IF(ISNUMBER(J163), (J163 - $B163) / $B163, "")</f>
        <v>-9.036144578313253E-2</v>
      </c>
      <c r="L163" s="18">
        <f>IF(ISNUMBER(J163), $B172 * K163, "")</f>
        <v>-9036.1445783132531</v>
      </c>
      <c r="M163" s="31">
        <v>152</v>
      </c>
      <c r="N163" s="32">
        <f t="shared" ref="N163:N166" si="89">IF(ISNUMBER(M163), (M163 - $B163) / $B163, "")</f>
        <v>-8.4337349397590355E-2</v>
      </c>
      <c r="O163" s="18">
        <f>IF(ISNUMBER(M163), $B172 * N163, "")</f>
        <v>-8433.7349397590351</v>
      </c>
      <c r="Q163" s="266"/>
      <c r="R163" s="267"/>
      <c r="S163" s="268"/>
    </row>
    <row r="164" spans="1:19" ht="17.25" thickBot="1">
      <c r="A164" s="162" t="s">
        <v>181</v>
      </c>
      <c r="B164" s="126">
        <v>185</v>
      </c>
      <c r="C164" s="77">
        <v>-8.4158415799999997E-2</v>
      </c>
      <c r="D164" s="15">
        <v>172</v>
      </c>
      <c r="E164" s="32">
        <f t="shared" si="86"/>
        <v>-7.0270270270270274E-2</v>
      </c>
      <c r="F164" s="18">
        <f>IF(ISNUMBER(D164), $B172 * E164, "")</f>
        <v>-7027.0270270270275</v>
      </c>
      <c r="G164" s="31">
        <v>163</v>
      </c>
      <c r="H164" s="32">
        <f t="shared" si="87"/>
        <v>-0.11891891891891893</v>
      </c>
      <c r="I164" s="101">
        <f>IF(ISNUMBER(G164), $B172 * H164, "")</f>
        <v>-11891.891891891892</v>
      </c>
      <c r="J164" s="15">
        <v>158</v>
      </c>
      <c r="K164" s="32">
        <f t="shared" si="88"/>
        <v>-0.14594594594594595</v>
      </c>
      <c r="L164" s="18">
        <f>IF(ISNUMBER(J164), $B172 * K164, "")</f>
        <v>-14594.594594594595</v>
      </c>
      <c r="M164" s="31">
        <v>162</v>
      </c>
      <c r="N164" s="32">
        <f t="shared" si="89"/>
        <v>-0.12432432432432433</v>
      </c>
      <c r="O164" s="18">
        <f>IF(ISNUMBER(M164), $B172 * N164, "")</f>
        <v>-12432.432432432433</v>
      </c>
      <c r="Q164" s="259"/>
      <c r="R164" s="259"/>
      <c r="S164" s="259"/>
    </row>
    <row r="165" spans="1:19" ht="17.25" thickBot="1">
      <c r="A165" s="162" t="s">
        <v>191</v>
      </c>
      <c r="B165" s="126">
        <v>810</v>
      </c>
      <c r="C165" s="77">
        <v>-8.8863892E-2</v>
      </c>
      <c r="D165" s="15">
        <v>761</v>
      </c>
      <c r="E165" s="32">
        <f t="shared" si="86"/>
        <v>-6.0493827160493827E-2</v>
      </c>
      <c r="F165" s="18">
        <f>IF(ISNUMBER(D165), $B172 * E165, "")</f>
        <v>-6049.3827160493829</v>
      </c>
      <c r="G165" s="31">
        <v>709</v>
      </c>
      <c r="H165" s="32">
        <f t="shared" si="87"/>
        <v>-0.12469135802469136</v>
      </c>
      <c r="I165" s="101">
        <f>IF(ISNUMBER(G165), $B172 * H165, "")</f>
        <v>-12469.135802469136</v>
      </c>
      <c r="J165" s="15">
        <v>681</v>
      </c>
      <c r="K165" s="32">
        <f t="shared" si="88"/>
        <v>-0.15925925925925927</v>
      </c>
      <c r="L165" s="18">
        <f>IF(ISNUMBER(J165), $B172 * K165, "")</f>
        <v>-15925.925925925927</v>
      </c>
      <c r="M165" s="31">
        <v>716</v>
      </c>
      <c r="N165" s="32">
        <f t="shared" si="89"/>
        <v>-0.11604938271604938</v>
      </c>
      <c r="O165" s="18">
        <f>IF(ISNUMBER(M165), $B172 * N165, "")</f>
        <v>-11604.938271604939</v>
      </c>
      <c r="Q165" s="269"/>
      <c r="R165" s="269"/>
      <c r="S165" s="269"/>
    </row>
    <row r="166" spans="1:19" ht="17.25" thickBot="1">
      <c r="A166" s="163" t="s">
        <v>275</v>
      </c>
      <c r="B166" s="128">
        <v>636</v>
      </c>
      <c r="C166" s="78">
        <v>-9.0128755399999996E-2</v>
      </c>
      <c r="D166" s="20">
        <v>591</v>
      </c>
      <c r="E166" s="21">
        <f t="shared" si="86"/>
        <v>-7.0754716981132074E-2</v>
      </c>
      <c r="F166" s="22">
        <f>IF(ISNUMBER(D166), $B172 * E166, "")</f>
        <v>-7075.4716981132069</v>
      </c>
      <c r="G166" s="30">
        <v>560</v>
      </c>
      <c r="H166" s="21">
        <f t="shared" si="87"/>
        <v>-0.11949685534591195</v>
      </c>
      <c r="I166" s="105">
        <f>IF(ISNUMBER(G166), $B172 * H166, "")</f>
        <v>-11949.685534591195</v>
      </c>
      <c r="J166" s="20">
        <v>537</v>
      </c>
      <c r="K166" s="21">
        <f t="shared" si="88"/>
        <v>-0.15566037735849056</v>
      </c>
      <c r="L166" s="22">
        <f>IF(ISNUMBER(J166), $B172 * K166, "")</f>
        <v>-15566.037735849055</v>
      </c>
      <c r="M166" s="30">
        <v>544</v>
      </c>
      <c r="N166" s="21">
        <f t="shared" si="89"/>
        <v>-0.14465408805031446</v>
      </c>
      <c r="O166" s="22">
        <f>IF(ISNUMBER(M166), $B172 * N166, "")</f>
        <v>-14465.408805031446</v>
      </c>
      <c r="Q166" s="269"/>
      <c r="R166" s="269"/>
      <c r="S166" s="269"/>
    </row>
    <row r="167" spans="1:19" ht="17.25" thickBot="1">
      <c r="A167" s="162" t="s">
        <v>221</v>
      </c>
      <c r="B167" s="129">
        <v>931</v>
      </c>
      <c r="C167" s="80">
        <v>-0.10048309179999999</v>
      </c>
      <c r="D167" s="106">
        <v>849</v>
      </c>
      <c r="E167" s="107">
        <f>IF(ISNUMBER(D167), (D167 - $B167) / $B167, "")</f>
        <v>-8.8077336197636955E-2</v>
      </c>
      <c r="F167" s="108">
        <f>IF(ISNUMBER(D167), $B172 * E167, "")</f>
        <v>-8807.733619763696</v>
      </c>
      <c r="G167" s="109">
        <v>793</v>
      </c>
      <c r="H167" s="107">
        <f>IF(ISNUMBER(G167), (G167 - $B167) / $B167, "")</f>
        <v>-0.14822771213748656</v>
      </c>
      <c r="I167" s="110">
        <f>IF(ISNUMBER(G167), $B172 * H167, "")</f>
        <v>-14822.771213748656</v>
      </c>
      <c r="J167" s="106">
        <v>762</v>
      </c>
      <c r="K167" s="107">
        <f>IF(ISNUMBER(J167), (J167 - $B167) / $B167, "")</f>
        <v>-0.18152524167561762</v>
      </c>
      <c r="L167" s="108">
        <f>IF(ISNUMBER(J167), $B172 * K167, "")</f>
        <v>-18152.524167561762</v>
      </c>
      <c r="M167" s="109">
        <v>794</v>
      </c>
      <c r="N167" s="107">
        <f>IF(ISNUMBER(M167), (M167 - $B167) / $B167, "")</f>
        <v>-0.14715359828141783</v>
      </c>
      <c r="O167" s="108">
        <f>IF(ISNUMBER(M167), $B172 * N167, "")</f>
        <v>-14715.359828141784</v>
      </c>
      <c r="Q167" s="259"/>
      <c r="R167" s="259"/>
      <c r="S167" s="259"/>
    </row>
    <row r="168" spans="1:19" ht="17.25" thickBot="1">
      <c r="A168" s="162" t="s">
        <v>112</v>
      </c>
      <c r="B168" s="126">
        <v>100</v>
      </c>
      <c r="C168" s="77">
        <v>-0.1228070175</v>
      </c>
      <c r="D168" s="15">
        <v>92.2</v>
      </c>
      <c r="E168" s="32">
        <f t="shared" ref="E168:E171" si="90">IF(ISNUMBER(D168), (D168 - $B168) / $B168, "")</f>
        <v>-7.7999999999999972E-2</v>
      </c>
      <c r="F168" s="18">
        <f>IF(ISNUMBER(D168), $B172 * E168, "")</f>
        <v>-7799.9999999999973</v>
      </c>
      <c r="G168" s="31">
        <v>86.3</v>
      </c>
      <c r="H168" s="32">
        <f t="shared" ref="H168:H171" si="91">IF(ISNUMBER(G168), (G168 - $B168) / $B168, "")</f>
        <v>-0.13700000000000004</v>
      </c>
      <c r="I168" s="101">
        <f>IF(ISNUMBER(G168), $B172 * H168, "")</f>
        <v>-13700.000000000004</v>
      </c>
      <c r="J168" s="15">
        <v>81.2</v>
      </c>
      <c r="K168" s="32">
        <f t="shared" ref="K168:K171" si="92">IF(ISNUMBER(J168), (J168 - $B168) / $B168, "")</f>
        <v>-0.18799999999999997</v>
      </c>
      <c r="L168" s="18">
        <f>IF(ISNUMBER(J168), $B172 * K168, "")</f>
        <v>-18799.999999999996</v>
      </c>
      <c r="M168" s="31">
        <v>84.2</v>
      </c>
      <c r="N168" s="32">
        <f t="shared" ref="N168:N171" si="93">IF(ISNUMBER(M168), (M168 - $B168) / $B168, "")</f>
        <v>-0.15799999999999997</v>
      </c>
      <c r="O168" s="18">
        <f>IF(ISNUMBER(M168), $B172 * N168, "")</f>
        <v>-15799.999999999998</v>
      </c>
      <c r="Q168" s="259"/>
      <c r="R168" s="259"/>
      <c r="S168" s="259"/>
    </row>
    <row r="169" spans="1:19" ht="17.25" thickBot="1">
      <c r="A169" s="162" t="s">
        <v>199</v>
      </c>
      <c r="B169" s="126">
        <v>147</v>
      </c>
      <c r="C169" s="77">
        <v>-0.1301775148</v>
      </c>
      <c r="D169" s="15">
        <v>142</v>
      </c>
      <c r="E169" s="32">
        <f t="shared" si="90"/>
        <v>-3.4013605442176874E-2</v>
      </c>
      <c r="F169" s="18">
        <f>IF(ISNUMBER(D169), $B172 * E169, "")</f>
        <v>-3401.3605442176872</v>
      </c>
      <c r="G169" s="31">
        <v>129</v>
      </c>
      <c r="H169" s="32">
        <f t="shared" si="91"/>
        <v>-0.12244897959183673</v>
      </c>
      <c r="I169" s="101">
        <f>IF(ISNUMBER(G169), $B172 * H169, "")</f>
        <v>-12244.897959183672</v>
      </c>
      <c r="J169" s="15">
        <v>126</v>
      </c>
      <c r="K169" s="32">
        <f t="shared" si="92"/>
        <v>-0.14285714285714285</v>
      </c>
      <c r="L169" s="18">
        <f>IF(ISNUMBER(J169), $B172 * K169, "")</f>
        <v>-14285.714285714284</v>
      </c>
      <c r="M169" s="31">
        <v>125</v>
      </c>
      <c r="N169" s="32">
        <f t="shared" si="93"/>
        <v>-0.14965986394557823</v>
      </c>
      <c r="O169" s="18">
        <f>IF(ISNUMBER(M169), $B172 * N169, "")</f>
        <v>-14965.986394557824</v>
      </c>
      <c r="Q169" s="259"/>
      <c r="R169" s="259"/>
      <c r="S169" s="259"/>
    </row>
    <row r="170" spans="1:19">
      <c r="A170" s="162" t="s">
        <v>244</v>
      </c>
      <c r="B170" s="126">
        <v>956</v>
      </c>
      <c r="C170" s="77">
        <v>-0.1309090909</v>
      </c>
      <c r="D170" s="15">
        <v>915</v>
      </c>
      <c r="E170" s="32">
        <f t="shared" si="90"/>
        <v>-4.288702928870293E-2</v>
      </c>
      <c r="F170" s="18">
        <f>IF(ISNUMBER(D170), $B172 * E170, "")</f>
        <v>-4288.7029288702934</v>
      </c>
      <c r="G170" s="31">
        <v>837</v>
      </c>
      <c r="H170" s="32">
        <f t="shared" si="91"/>
        <v>-0.12447698744769875</v>
      </c>
      <c r="I170" s="101">
        <f>IF(ISNUMBER(G170), $B172 * H170, "")</f>
        <v>-12447.698744769876</v>
      </c>
      <c r="J170" s="15">
        <v>805</v>
      </c>
      <c r="K170" s="32">
        <f t="shared" si="92"/>
        <v>-0.15794979079497909</v>
      </c>
      <c r="L170" s="18">
        <f>IF(ISNUMBER(J170), $B172 * K170, "")</f>
        <v>-15794.979079497909</v>
      </c>
      <c r="M170" s="31">
        <v>819</v>
      </c>
      <c r="N170" s="32">
        <f t="shared" si="93"/>
        <v>-0.14330543933054393</v>
      </c>
      <c r="O170" s="18">
        <f>IF(ISNUMBER(M170), $B172 * N170, "")</f>
        <v>-14330.543933054394</v>
      </c>
      <c r="Q170" s="248"/>
      <c r="R170" s="249"/>
      <c r="S170" s="250"/>
    </row>
    <row r="171" spans="1:19" ht="17.25" thickBot="1">
      <c r="A171" s="130" t="s">
        <v>82</v>
      </c>
      <c r="B171" s="131">
        <v>704</v>
      </c>
      <c r="C171" s="79">
        <v>-0.1319358816</v>
      </c>
      <c r="D171" s="24">
        <v>695</v>
      </c>
      <c r="E171" s="25">
        <f t="shared" si="90"/>
        <v>-1.278409090909091E-2</v>
      </c>
      <c r="F171" s="104">
        <f>IF(ISNUMBER(D171), $B172 * E171, "")</f>
        <v>-1278.409090909091</v>
      </c>
      <c r="G171" s="102">
        <v>642</v>
      </c>
      <c r="H171" s="25">
        <f t="shared" si="91"/>
        <v>-8.8068181818181823E-2</v>
      </c>
      <c r="I171" s="103">
        <f>IF(ISNUMBER(G171), $B172 * H171, "")</f>
        <v>-8806.818181818182</v>
      </c>
      <c r="J171" s="24">
        <v>593</v>
      </c>
      <c r="K171" s="25">
        <f t="shared" si="92"/>
        <v>-0.15767045454545456</v>
      </c>
      <c r="L171" s="104">
        <f>IF(ISNUMBER(J171), $B172 * K171, "")</f>
        <v>-15767.045454545456</v>
      </c>
      <c r="M171" s="102">
        <v>608</v>
      </c>
      <c r="N171" s="25">
        <f t="shared" si="93"/>
        <v>-0.13636363636363635</v>
      </c>
      <c r="O171" s="104">
        <f>IF(ISNUMBER(M171), $B172 * N171, "")</f>
        <v>-13636.363636363636</v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-4.2748017739422252E-2</v>
      </c>
      <c r="F172" s="28">
        <f>SUM(F152:F171)</f>
        <v>-85496.035478844497</v>
      </c>
      <c r="G172" s="26" t="s">
        <v>296</v>
      </c>
      <c r="H172" s="27">
        <f>IF(COUNT(H152:H171), SUM(H152:H171) / COUNT(H152:H171), 0)</f>
        <v>-9.4487426997094184E-2</v>
      </c>
      <c r="I172" s="28">
        <f>SUM(I152:I171)</f>
        <v>-188974.85399418836</v>
      </c>
      <c r="J172" s="26" t="s">
        <v>296</v>
      </c>
      <c r="K172" s="27">
        <f>IF(COUNT(K152:K171), SUM(K152:K171) / COUNT(K152:K171), 0)</f>
        <v>-0.12538905872967093</v>
      </c>
      <c r="L172" s="28">
        <f>SUM(L152:L171)</f>
        <v>-250778.11745934188</v>
      </c>
      <c r="M172" s="26" t="s">
        <v>296</v>
      </c>
      <c r="N172" s="27">
        <f>IF(COUNT(N152:N171), SUM(N152:N171) / COUNT(N152:N171), 0)</f>
        <v>-0.11055140481663217</v>
      </c>
      <c r="O172" s="28">
        <f>SUM(O152:O171)</f>
        <v>-221102.80963326438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40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2021-06-21(월) 오전 00:00</v>
      </c>
      <c r="C177" s="311"/>
      <c r="D177" s="283" t="str">
        <f>TEXT($G$1, "[$-ko-KR]yyyy-mm-dd(ddd) ") &amp; "오후 14:00"</f>
        <v>2021-06-21(월) 오후 14:00</v>
      </c>
      <c r="E177" s="284"/>
      <c r="F177" s="285"/>
      <c r="G177" s="283" t="str">
        <f>TEXT($G$1, "[$-ko-KR]yyyy-mm-dd(ddd) ") &amp; "오후 19:00"</f>
        <v>2021-06-21(월) 오후 19:00</v>
      </c>
      <c r="H177" s="284"/>
      <c r="I177" s="285"/>
      <c r="J177" s="283" t="str">
        <f>TEXT($G$1, "[$-ko-KR]yyyy-mm-dd(ddd) ") &amp; "오후 21:00"</f>
        <v>2021-06-21(월) 오후 21:00</v>
      </c>
      <c r="K177" s="284"/>
      <c r="L177" s="285"/>
      <c r="M177" s="283" t="str">
        <f>TEXT($G$1+1, "[$-ko-KR]yyyy-mm-dd(ddd) ") &amp; "오전 00:00"</f>
        <v>2021-06-22(화)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1" t="s">
        <v>58</v>
      </c>
      <c r="H178" s="242" t="s">
        <v>293</v>
      </c>
      <c r="I178" s="243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167</v>
      </c>
      <c r="B179" s="124">
        <v>64.599999999999994</v>
      </c>
      <c r="C179" s="76">
        <v>-9.3969144500000004E-2</v>
      </c>
      <c r="D179" s="13">
        <v>61.7</v>
      </c>
      <c r="E179" s="14">
        <f>IF(ISNUMBER(D179), (D179 - $B179) / $B179, "")</f>
        <v>-4.4891640866872938E-2</v>
      </c>
      <c r="F179" s="16">
        <f>IF(ISNUMBER(D179), $B199 * E179, "")</f>
        <v>-4489.164086687294</v>
      </c>
      <c r="G179" s="29">
        <v>57.6</v>
      </c>
      <c r="H179" s="14">
        <f>IF(ISNUMBER(G179), (G179 - $B179) / $B179, "")</f>
        <v>-0.10835913312693489</v>
      </c>
      <c r="I179" s="100">
        <f>IF(ISNUMBER(G179), $B199 * H179, "")</f>
        <v>-10835.913312693488</v>
      </c>
      <c r="J179" s="13">
        <v>55.3</v>
      </c>
      <c r="K179" s="14">
        <f>IF(ISNUMBER(J179), (J179 - $B179) / $B179, "")</f>
        <v>-0.14396284829721359</v>
      </c>
      <c r="L179" s="16">
        <f>IF(ISNUMBER(J179), $B199 * K179, "")</f>
        <v>-14396.284829721359</v>
      </c>
      <c r="M179" s="29">
        <v>56.8</v>
      </c>
      <c r="N179" s="14">
        <f>IF(ISNUMBER(M179), (M179 - $B179) / $B179, "")</f>
        <v>-0.12074303405572752</v>
      </c>
      <c r="O179" s="16">
        <f>IF(ISNUMBER(M179), $B199 * N179, "")</f>
        <v>-12074.303405572751</v>
      </c>
      <c r="Q179" s="269"/>
      <c r="R179" s="269"/>
      <c r="S179" s="269"/>
    </row>
    <row r="180" spans="1:19" ht="17.25" thickBot="1">
      <c r="A180" s="162" t="s">
        <v>67</v>
      </c>
      <c r="B180" s="126">
        <v>2820</v>
      </c>
      <c r="C180" s="77">
        <v>-9.7600000000000006E-2</v>
      </c>
      <c r="D180" s="15">
        <v>2540</v>
      </c>
      <c r="E180" s="32">
        <f t="shared" ref="E180:E183" si="94">IF(ISNUMBER(D180), (D180 - $B180) / $B180, "")</f>
        <v>-9.9290780141843976E-2</v>
      </c>
      <c r="F180" s="18">
        <f>IF(ISNUMBER(D180), $B199 * E180, "")</f>
        <v>-9929.078014184397</v>
      </c>
      <c r="G180" s="31">
        <v>2510</v>
      </c>
      <c r="H180" s="32">
        <f t="shared" ref="H180:H183" si="95">IF(ISNUMBER(G180), (G180 - $B180) / $B180, "")</f>
        <v>-0.1099290780141844</v>
      </c>
      <c r="I180" s="101">
        <f>IF(ISNUMBER(G180), $B199 * H180, "")</f>
        <v>-10992.90780141844</v>
      </c>
      <c r="J180" s="15">
        <v>2340</v>
      </c>
      <c r="K180" s="32">
        <f t="shared" ref="K180:K183" si="96">IF(ISNUMBER(J180), (J180 - $B180) / $B180, "")</f>
        <v>-0.1702127659574468</v>
      </c>
      <c r="L180" s="18">
        <f>IF(ISNUMBER(J180), $B199 * K180, "")</f>
        <v>-17021.276595744679</v>
      </c>
      <c r="M180" s="31">
        <v>2410</v>
      </c>
      <c r="N180" s="32">
        <f t="shared" ref="N180:N183" si="97">IF(ISNUMBER(M180), (M180 - $B180) / $B180, "")</f>
        <v>-0.1453900709219858</v>
      </c>
      <c r="O180" s="18">
        <f>IF(ISNUMBER(M180), $B199 * N180, "")</f>
        <v>-14539.007092198581</v>
      </c>
      <c r="Q180" s="269"/>
      <c r="R180" s="269"/>
      <c r="S180" s="269"/>
    </row>
    <row r="181" spans="1:19" ht="17.25" thickBot="1">
      <c r="A181" s="162" t="s">
        <v>221</v>
      </c>
      <c r="B181" s="126">
        <v>931</v>
      </c>
      <c r="C181" s="77">
        <v>-0.10048309179999999</v>
      </c>
      <c r="D181" s="15">
        <v>849</v>
      </c>
      <c r="E181" s="32">
        <f t="shared" si="94"/>
        <v>-8.8077336197636955E-2</v>
      </c>
      <c r="F181" s="18">
        <f>IF(ISNUMBER(D181), $B199 * E181, "")</f>
        <v>-8807.733619763696</v>
      </c>
      <c r="G181" s="31">
        <v>793</v>
      </c>
      <c r="H181" s="32">
        <f t="shared" si="95"/>
        <v>-0.14822771213748656</v>
      </c>
      <c r="I181" s="101">
        <f>IF(ISNUMBER(G181), $B199 * H181, "")</f>
        <v>-14822.771213748656</v>
      </c>
      <c r="J181" s="15">
        <v>762</v>
      </c>
      <c r="K181" s="32">
        <f t="shared" si="96"/>
        <v>-0.18152524167561762</v>
      </c>
      <c r="L181" s="18">
        <f>IF(ISNUMBER(J181), $B199 * K181, "")</f>
        <v>-18152.524167561762</v>
      </c>
      <c r="M181" s="31">
        <v>794</v>
      </c>
      <c r="N181" s="32">
        <f t="shared" si="97"/>
        <v>-0.14715359828141783</v>
      </c>
      <c r="O181" s="18">
        <f>IF(ISNUMBER(M181), $B199 * N181, "")</f>
        <v>-14715.359828141784</v>
      </c>
      <c r="Q181" s="259"/>
      <c r="R181" s="259"/>
      <c r="S181" s="259"/>
    </row>
    <row r="182" spans="1:19" ht="17.25" thickBot="1">
      <c r="A182" s="162" t="s">
        <v>197</v>
      </c>
      <c r="B182" s="126">
        <v>11.4</v>
      </c>
      <c r="C182" s="77">
        <v>-0.1023622047</v>
      </c>
      <c r="D182" s="15">
        <v>10.8</v>
      </c>
      <c r="E182" s="32">
        <f t="shared" si="94"/>
        <v>-5.263157894736839E-2</v>
      </c>
      <c r="F182" s="18">
        <f>IF(ISNUMBER(D182), $B199 * E182, "")</f>
        <v>-5263.1578947368389</v>
      </c>
      <c r="G182" s="31">
        <v>10.3</v>
      </c>
      <c r="H182" s="32">
        <f t="shared" si="95"/>
        <v>-9.6491228070175405E-2</v>
      </c>
      <c r="I182" s="101">
        <f>IF(ISNUMBER(G182), $B199 * H182, "")</f>
        <v>-9649.1228070175403</v>
      </c>
      <c r="J182" s="15">
        <v>10.199999999999999</v>
      </c>
      <c r="K182" s="32">
        <f t="shared" si="96"/>
        <v>-0.10526315789473693</v>
      </c>
      <c r="L182" s="18">
        <f>IF(ISNUMBER(J182), $B199 * K182, "")</f>
        <v>-10526.315789473694</v>
      </c>
      <c r="M182" s="31">
        <v>10.3</v>
      </c>
      <c r="N182" s="32">
        <f t="shared" si="97"/>
        <v>-9.6491228070175405E-2</v>
      </c>
      <c r="O182" s="18">
        <f>IF(ISNUMBER(M182), $B199 * N182, "")</f>
        <v>-9649.1228070175403</v>
      </c>
      <c r="Q182" s="259"/>
      <c r="R182" s="259"/>
      <c r="S182" s="259"/>
    </row>
    <row r="183" spans="1:19" ht="17.25" thickBot="1">
      <c r="A183" s="163" t="s">
        <v>146</v>
      </c>
      <c r="B183" s="128">
        <v>7200</v>
      </c>
      <c r="C183" s="78">
        <v>-0.1044776119</v>
      </c>
      <c r="D183" s="20">
        <v>6865</v>
      </c>
      <c r="E183" s="21">
        <f t="shared" si="94"/>
        <v>-4.6527777777777779E-2</v>
      </c>
      <c r="F183" s="22">
        <f>IF(ISNUMBER(D183), $B199 * E183, "")</f>
        <v>-4652.7777777777783</v>
      </c>
      <c r="G183" s="30">
        <v>6415</v>
      </c>
      <c r="H183" s="21">
        <f t="shared" si="95"/>
        <v>-0.10902777777777778</v>
      </c>
      <c r="I183" s="105">
        <f>IF(ISNUMBER(G183), $B199 * H183, "")</f>
        <v>-10902.777777777777</v>
      </c>
      <c r="J183" s="20">
        <v>6230</v>
      </c>
      <c r="K183" s="21">
        <f t="shared" si="96"/>
        <v>-0.13472222222222222</v>
      </c>
      <c r="L183" s="22">
        <f>IF(ISNUMBER(J183), $B199 * K183, "")</f>
        <v>-13472.222222222221</v>
      </c>
      <c r="M183" s="30">
        <v>6390</v>
      </c>
      <c r="N183" s="21">
        <f t="shared" si="97"/>
        <v>-0.1125</v>
      </c>
      <c r="O183" s="22">
        <f>IF(ISNUMBER(M183), $B199 * N183, "")</f>
        <v>-11250</v>
      </c>
      <c r="Q183" s="259"/>
      <c r="R183" s="259"/>
      <c r="S183" s="259"/>
    </row>
    <row r="184" spans="1:19" ht="17.25" thickBot="1">
      <c r="A184" s="162" t="s">
        <v>173</v>
      </c>
      <c r="B184" s="129">
        <v>93.4</v>
      </c>
      <c r="C184" s="80">
        <v>-0.1104761905</v>
      </c>
      <c r="D184" s="106">
        <v>85.4</v>
      </c>
      <c r="E184" s="107">
        <f>IF(ISNUMBER(D184), (D184 - $B184) / $B184, "")</f>
        <v>-8.5653104925053528E-2</v>
      </c>
      <c r="F184" s="108">
        <f>IF(ISNUMBER(D184), $B199 * E184, "")</f>
        <v>-8565.3104925053522</v>
      </c>
      <c r="G184" s="109">
        <v>80</v>
      </c>
      <c r="H184" s="107">
        <f>IF(ISNUMBER(G184), (G184 - $B184) / $B184, "")</f>
        <v>-0.14346895074946472</v>
      </c>
      <c r="I184" s="110">
        <f>IF(ISNUMBER(G184), $B199 * H184, "")</f>
        <v>-14346.895074946473</v>
      </c>
      <c r="J184" s="106">
        <v>75.2</v>
      </c>
      <c r="K184" s="107">
        <f>IF(ISNUMBER(J184), (J184 - $B184) / $B184, "")</f>
        <v>-0.19486081370449682</v>
      </c>
      <c r="L184" s="108">
        <f>IF(ISNUMBER(J184), $B199 * K184, "")</f>
        <v>-19486.081370449683</v>
      </c>
      <c r="M184" s="109">
        <v>79.099999999999994</v>
      </c>
      <c r="N184" s="107">
        <f>IF(ISNUMBER(M184), (M184 - $B184) / $B184, "")</f>
        <v>-0.15310492505353329</v>
      </c>
      <c r="O184" s="108">
        <f>IF(ISNUMBER(M184), $B199 * N184, "")</f>
        <v>-15310.49250535333</v>
      </c>
      <c r="Q184" s="259"/>
      <c r="R184" s="259"/>
      <c r="S184" s="259"/>
    </row>
    <row r="185" spans="1:19" ht="17.25" thickBot="1">
      <c r="A185" s="162" t="s">
        <v>193</v>
      </c>
      <c r="B185" s="126">
        <v>5045</v>
      </c>
      <c r="C185" s="77">
        <v>-0.11179577459999999</v>
      </c>
      <c r="D185" s="15">
        <v>4775</v>
      </c>
      <c r="E185" s="32">
        <f t="shared" ref="E185:E188" si="98">IF(ISNUMBER(D185), (D185 - $B185) / $B185, "")</f>
        <v>-5.3518334985133795E-2</v>
      </c>
      <c r="F185" s="18">
        <f>IF(ISNUMBER(D185), $B199 * E185, "")</f>
        <v>-5351.8334985133797</v>
      </c>
      <c r="G185" s="31">
        <v>4475</v>
      </c>
      <c r="H185" s="32">
        <f t="shared" ref="H185:H188" si="99">IF(ISNUMBER(G185), (G185 - $B185) / $B185, "")</f>
        <v>-0.11298315163528246</v>
      </c>
      <c r="I185" s="101">
        <f>IF(ISNUMBER(G185), $B199 * H185, "")</f>
        <v>-11298.315163528245</v>
      </c>
      <c r="J185" s="15">
        <v>4265</v>
      </c>
      <c r="K185" s="32">
        <f t="shared" ref="K185:K188" si="100">IF(ISNUMBER(J185), (J185 - $B185) / $B185, "")</f>
        <v>-0.15460852329038652</v>
      </c>
      <c r="L185" s="18">
        <f>IF(ISNUMBER(J185), $B199 * K185, "")</f>
        <v>-15460.852329038651</v>
      </c>
      <c r="M185" s="31">
        <v>4275</v>
      </c>
      <c r="N185" s="32">
        <f t="shared" ref="N185:N188" si="101">IF(ISNUMBER(M185), (M185 - $B185) / $B185, "")</f>
        <v>-0.15262636273538158</v>
      </c>
      <c r="O185" s="18">
        <f>IF(ISNUMBER(M185), $B199 * N185, "")</f>
        <v>-15262.636273538157</v>
      </c>
      <c r="Q185" s="259"/>
      <c r="R185" s="259"/>
      <c r="S185" s="259"/>
    </row>
    <row r="186" spans="1:19" ht="17.25" thickBot="1">
      <c r="A186" s="162" t="s">
        <v>203</v>
      </c>
      <c r="B186" s="126">
        <v>2340</v>
      </c>
      <c r="C186" s="77">
        <v>-0.11195445919999999</v>
      </c>
      <c r="D186" s="15">
        <v>2145</v>
      </c>
      <c r="E186" s="32">
        <f t="shared" si="98"/>
        <v>-8.3333333333333329E-2</v>
      </c>
      <c r="F186" s="18">
        <f>IF(ISNUMBER(D186), $B199 * E186, "")</f>
        <v>-8333.3333333333321</v>
      </c>
      <c r="G186" s="31">
        <v>2000</v>
      </c>
      <c r="H186" s="32">
        <f t="shared" si="99"/>
        <v>-0.14529914529914531</v>
      </c>
      <c r="I186" s="101">
        <f>IF(ISNUMBER(G186), $B199 * H186, "")</f>
        <v>-14529.914529914531</v>
      </c>
      <c r="J186" s="15">
        <v>1895</v>
      </c>
      <c r="K186" s="32">
        <f t="shared" si="100"/>
        <v>-0.19017094017094016</v>
      </c>
      <c r="L186" s="18">
        <f>IF(ISNUMBER(J186), $B199 * K186, "")</f>
        <v>-19017.094017094016</v>
      </c>
      <c r="M186" s="31">
        <v>1930</v>
      </c>
      <c r="N186" s="32">
        <f t="shared" si="101"/>
        <v>-0.1752136752136752</v>
      </c>
      <c r="O186" s="18">
        <f>IF(ISNUMBER(M186), $B199 * N186, "")</f>
        <v>-17521.36752136752</v>
      </c>
      <c r="Q186" s="259"/>
      <c r="R186" s="259"/>
      <c r="S186" s="259"/>
    </row>
    <row r="187" spans="1:19" ht="17.25" thickBot="1">
      <c r="A187" s="162" t="s">
        <v>255</v>
      </c>
      <c r="B187" s="126">
        <v>41.8</v>
      </c>
      <c r="C187" s="77">
        <v>-0.11252653930000001</v>
      </c>
      <c r="D187" s="15">
        <v>39</v>
      </c>
      <c r="E187" s="32">
        <f t="shared" si="98"/>
        <v>-6.6985645933014287E-2</v>
      </c>
      <c r="F187" s="18">
        <f>IF(ISNUMBER(D187), $B199 * E187, "")</f>
        <v>-6698.5645933014284</v>
      </c>
      <c r="G187" s="31">
        <v>35.9</v>
      </c>
      <c r="H187" s="32">
        <f t="shared" si="99"/>
        <v>-0.14114832535885166</v>
      </c>
      <c r="I187" s="101">
        <f>IF(ISNUMBER(G187), $B199 * H187, "")</f>
        <v>-14114.832535885165</v>
      </c>
      <c r="J187" s="15">
        <v>34</v>
      </c>
      <c r="K187" s="32">
        <f t="shared" si="100"/>
        <v>-0.18660287081339708</v>
      </c>
      <c r="L187" s="18">
        <f>IF(ISNUMBER(J187), $B199 * K187, "")</f>
        <v>-18660.287081339709</v>
      </c>
      <c r="M187" s="31">
        <v>34.9</v>
      </c>
      <c r="N187" s="32">
        <f t="shared" si="101"/>
        <v>-0.1650717703349282</v>
      </c>
      <c r="O187" s="18">
        <f>IF(ISNUMBER(M187), $B199 * N187, "")</f>
        <v>-16507.177033492819</v>
      </c>
      <c r="Q187" s="33"/>
      <c r="R187" s="33"/>
    </row>
    <row r="188" spans="1:19" ht="17.25" thickBot="1">
      <c r="A188" s="130" t="s">
        <v>263</v>
      </c>
      <c r="B188" s="131">
        <v>20.2</v>
      </c>
      <c r="C188" s="79">
        <v>-0.12173913040000001</v>
      </c>
      <c r="D188" s="24">
        <v>22.1</v>
      </c>
      <c r="E188" s="25">
        <f t="shared" si="98"/>
        <v>9.4059405940594171E-2</v>
      </c>
      <c r="F188" s="104">
        <f>IF(ISNUMBER(D188), $B199 * E188, "")</f>
        <v>9405.940594059417</v>
      </c>
      <c r="G188" s="102">
        <v>21.2</v>
      </c>
      <c r="H188" s="25">
        <f t="shared" si="99"/>
        <v>4.9504950495049507E-2</v>
      </c>
      <c r="I188" s="103">
        <f>IF(ISNUMBER(G188), $B199 * H188, "")</f>
        <v>4950.4950495049507</v>
      </c>
      <c r="J188" s="24">
        <v>17.5</v>
      </c>
      <c r="K188" s="25">
        <f t="shared" si="100"/>
        <v>-0.13366336633663364</v>
      </c>
      <c r="L188" s="104">
        <f>IF(ISNUMBER(J188), $B199 * K188, "")</f>
        <v>-13366.336633663364</v>
      </c>
      <c r="M188" s="102">
        <v>17.899999999999999</v>
      </c>
      <c r="N188" s="25">
        <f t="shared" si="101"/>
        <v>-0.11386138613861391</v>
      </c>
      <c r="O188" s="104">
        <f>IF(ISNUMBER(M188), $B199 * N188, "")</f>
        <v>-11386.138613861391</v>
      </c>
      <c r="Q188" s="260"/>
      <c r="R188" s="261"/>
      <c r="S188" s="262"/>
    </row>
    <row r="189" spans="1:19">
      <c r="A189" s="161" t="s">
        <v>246</v>
      </c>
      <c r="B189" s="124">
        <v>38.9</v>
      </c>
      <c r="C189" s="76">
        <v>-0.1218961625</v>
      </c>
      <c r="D189" s="13">
        <v>40.5</v>
      </c>
      <c r="E189" s="14">
        <f>IF(ISNUMBER(D189), (D189 - $B189) / $B189, "")</f>
        <v>4.1131105398457622E-2</v>
      </c>
      <c r="F189" s="16">
        <f>IF(ISNUMBER(D189), $B199 * E189, "")</f>
        <v>4113.1105398457621</v>
      </c>
      <c r="G189" s="29">
        <v>36.799999999999997</v>
      </c>
      <c r="H189" s="14">
        <f>IF(ISNUMBER(G189), (G189 - $B189) / $B189, "")</f>
        <v>-5.3984575835475619E-2</v>
      </c>
      <c r="I189" s="100">
        <f>IF(ISNUMBER(G189), $B199 * H189, "")</f>
        <v>-5398.4575835475616</v>
      </c>
      <c r="J189" s="13">
        <v>33.700000000000003</v>
      </c>
      <c r="K189" s="14">
        <f>IF(ISNUMBER(J189), (J189 - $B189) / $B189, "")</f>
        <v>-0.13367609254498705</v>
      </c>
      <c r="L189" s="16">
        <f>IF(ISNUMBER(J189), $B199 * K189, "")</f>
        <v>-13367.609254498706</v>
      </c>
      <c r="M189" s="29">
        <v>34.200000000000003</v>
      </c>
      <c r="N189" s="14">
        <f>IF(ISNUMBER(M189), (M189 - $B189) / $B189, "")</f>
        <v>-0.12082262210796904</v>
      </c>
      <c r="O189" s="16">
        <f>IF(ISNUMBER(M189), $B199 * N189, "")</f>
        <v>-12082.262210796904</v>
      </c>
      <c r="Q189" s="263"/>
      <c r="R189" s="264"/>
      <c r="S189" s="265"/>
    </row>
    <row r="190" spans="1:19" ht="17.25" thickBot="1">
      <c r="A190" s="162" t="s">
        <v>112</v>
      </c>
      <c r="B190" s="126">
        <v>100</v>
      </c>
      <c r="C190" s="77">
        <v>-0.1228070175</v>
      </c>
      <c r="D190" s="15">
        <v>92.2</v>
      </c>
      <c r="E190" s="32">
        <f t="shared" ref="E190:E193" si="102">IF(ISNUMBER(D190), (D190 - $B190) / $B190, "")</f>
        <v>-7.7999999999999972E-2</v>
      </c>
      <c r="F190" s="18">
        <f>IF(ISNUMBER(D190), $B199 * E190, "")</f>
        <v>-7799.9999999999973</v>
      </c>
      <c r="G190" s="31">
        <v>86.3</v>
      </c>
      <c r="H190" s="32">
        <f t="shared" ref="H190:H193" si="103">IF(ISNUMBER(G190), (G190 - $B190) / $B190, "")</f>
        <v>-0.13700000000000004</v>
      </c>
      <c r="I190" s="101">
        <f>IF(ISNUMBER(G190), $B199 * H190, "")</f>
        <v>-13700.000000000004</v>
      </c>
      <c r="J190" s="15">
        <v>81.2</v>
      </c>
      <c r="K190" s="32">
        <f t="shared" ref="K190:K193" si="104">IF(ISNUMBER(J190), (J190 - $B190) / $B190, "")</f>
        <v>-0.18799999999999997</v>
      </c>
      <c r="L190" s="18">
        <f>IF(ISNUMBER(J190), $B199 * K190, "")</f>
        <v>-18799.999999999996</v>
      </c>
      <c r="M190" s="31">
        <v>84.2</v>
      </c>
      <c r="N190" s="32">
        <f t="shared" ref="N190:N193" si="105">IF(ISNUMBER(M190), (M190 - $B190) / $B190, "")</f>
        <v>-0.15799999999999997</v>
      </c>
      <c r="O190" s="18">
        <f>IF(ISNUMBER(M190), $B199 * N190, "")</f>
        <v>-15799.999999999998</v>
      </c>
      <c r="Q190" s="266"/>
      <c r="R190" s="267"/>
      <c r="S190" s="268"/>
    </row>
    <row r="191" spans="1:19" ht="17.25" thickBot="1">
      <c r="A191" s="162" t="s">
        <v>233</v>
      </c>
      <c r="B191" s="126">
        <v>10.7</v>
      </c>
      <c r="C191" s="77">
        <v>-0.12295081970000001</v>
      </c>
      <c r="D191" s="15">
        <v>10.8</v>
      </c>
      <c r="E191" s="32">
        <f t="shared" si="102"/>
        <v>9.3457943925234974E-3</v>
      </c>
      <c r="F191" s="18">
        <f>IF(ISNUMBER(D191), $B199 * E191, "")</f>
        <v>934.57943925234974</v>
      </c>
      <c r="G191" s="31">
        <v>9.8699999999999992</v>
      </c>
      <c r="H191" s="32">
        <f t="shared" si="103"/>
        <v>-7.7570093457943939E-2</v>
      </c>
      <c r="I191" s="101">
        <f>IF(ISNUMBER(G191), $B199 * H191, "")</f>
        <v>-7757.009345794394</v>
      </c>
      <c r="J191" s="15">
        <v>9.51</v>
      </c>
      <c r="K191" s="32">
        <f t="shared" si="104"/>
        <v>-0.111214953271028</v>
      </c>
      <c r="L191" s="18">
        <f>IF(ISNUMBER(J191), $B199 * K191, "")</f>
        <v>-11121.495327102799</v>
      </c>
      <c r="M191" s="31">
        <v>9.5299999999999994</v>
      </c>
      <c r="N191" s="32">
        <f t="shared" si="105"/>
        <v>-0.10934579439252337</v>
      </c>
      <c r="O191" s="18">
        <f>IF(ISNUMBER(M191), $B199 * N191, "")</f>
        <v>-10934.579439252337</v>
      </c>
      <c r="Q191" s="259"/>
      <c r="R191" s="259"/>
      <c r="S191" s="259"/>
    </row>
    <row r="192" spans="1:19" ht="17.25" thickBot="1">
      <c r="A192" s="162" t="s">
        <v>219</v>
      </c>
      <c r="B192" s="126">
        <v>8.0299999999999994</v>
      </c>
      <c r="C192" s="77">
        <v>-0.12336244540000001</v>
      </c>
      <c r="D192" s="15">
        <v>7.36</v>
      </c>
      <c r="E192" s="32">
        <f t="shared" si="102"/>
        <v>-8.3437110834370998E-2</v>
      </c>
      <c r="F192" s="18">
        <f>IF(ISNUMBER(D192), $B199 * E192, "")</f>
        <v>-8343.7110834370997</v>
      </c>
      <c r="G192" s="31">
        <v>7.09</v>
      </c>
      <c r="H192" s="32">
        <f t="shared" si="103"/>
        <v>-0.11706102117061015</v>
      </c>
      <c r="I192" s="101">
        <f>IF(ISNUMBER(G192), $B199 * H192, "")</f>
        <v>-11706.102117061015</v>
      </c>
      <c r="J192" s="15">
        <v>6.61</v>
      </c>
      <c r="K192" s="32">
        <f t="shared" si="104"/>
        <v>-0.17683686176836852</v>
      </c>
      <c r="L192" s="18">
        <f>IF(ISNUMBER(J192), $B199 * K192, "")</f>
        <v>-17683.686176836851</v>
      </c>
      <c r="M192" s="31">
        <v>6.65</v>
      </c>
      <c r="N192" s="32">
        <f t="shared" si="105"/>
        <v>-0.1718555417185553</v>
      </c>
      <c r="O192" s="18">
        <f>IF(ISNUMBER(M192), $B199 * N192, "")</f>
        <v>-17185.554171855529</v>
      </c>
      <c r="Q192" s="269"/>
      <c r="R192" s="269"/>
      <c r="S192" s="269"/>
    </row>
    <row r="193" spans="1:19" ht="17.25" thickBot="1">
      <c r="A193" s="163" t="s">
        <v>248</v>
      </c>
      <c r="B193" s="128">
        <v>63.5</v>
      </c>
      <c r="C193" s="78">
        <v>-0.12894375860000001</v>
      </c>
      <c r="D193" s="20">
        <v>62.3</v>
      </c>
      <c r="E193" s="21">
        <f t="shared" si="102"/>
        <v>-1.8897637795275635E-2</v>
      </c>
      <c r="F193" s="22">
        <f>IF(ISNUMBER(D193), $B199 * E193, "")</f>
        <v>-1889.7637795275634</v>
      </c>
      <c r="G193" s="30">
        <v>59.8</v>
      </c>
      <c r="H193" s="21">
        <f t="shared" si="103"/>
        <v>-5.8267716535433119E-2</v>
      </c>
      <c r="I193" s="105">
        <f>IF(ISNUMBER(G193), $B199 * H193, "")</f>
        <v>-5826.7716535433119</v>
      </c>
      <c r="J193" s="20">
        <v>54.8</v>
      </c>
      <c r="K193" s="21">
        <f t="shared" si="104"/>
        <v>-0.13700787401574807</v>
      </c>
      <c r="L193" s="22">
        <f>IF(ISNUMBER(J193), $B199 * K193, "")</f>
        <v>-13700.787401574808</v>
      </c>
      <c r="M193" s="30">
        <v>54</v>
      </c>
      <c r="N193" s="21">
        <f t="shared" si="105"/>
        <v>-0.14960629921259844</v>
      </c>
      <c r="O193" s="22">
        <f>IF(ISNUMBER(M193), $B199 * N193, "")</f>
        <v>-14960.629921259844</v>
      </c>
      <c r="Q193" s="269"/>
      <c r="R193" s="269"/>
      <c r="S193" s="269"/>
    </row>
    <row r="194" spans="1:19" ht="17.25" thickBot="1">
      <c r="A194" s="162" t="s">
        <v>122</v>
      </c>
      <c r="B194" s="129">
        <v>13.4</v>
      </c>
      <c r="C194" s="80">
        <v>-0.12987012989999999</v>
      </c>
      <c r="D194" s="106">
        <v>13.3</v>
      </c>
      <c r="E194" s="107">
        <f>IF(ISNUMBER(D194), (D194 - $B194) / $B194, "")</f>
        <v>-7.4626865671641521E-3</v>
      </c>
      <c r="F194" s="108">
        <f>IF(ISNUMBER(D194), $B199 * E194, "")</f>
        <v>-746.26865671641519</v>
      </c>
      <c r="G194" s="109">
        <v>12.5</v>
      </c>
      <c r="H194" s="107">
        <f>IF(ISNUMBER(G194), (G194 - $B194) / $B194, "")</f>
        <v>-6.7164179104477639E-2</v>
      </c>
      <c r="I194" s="110">
        <f>IF(ISNUMBER(G194), $B199 * H194, "")</f>
        <v>-6716.4179104477644</v>
      </c>
      <c r="J194" s="106">
        <v>11.4</v>
      </c>
      <c r="K194" s="107">
        <f>IF(ISNUMBER(J194), (J194 - $B194) / $B194, "")</f>
        <v>-0.14925373134328357</v>
      </c>
      <c r="L194" s="108">
        <f>IF(ISNUMBER(J194), $B199 * K194, "")</f>
        <v>-14925.373134328356</v>
      </c>
      <c r="M194" s="109">
        <v>11.7</v>
      </c>
      <c r="N194" s="107">
        <f>IF(ISNUMBER(M194), (M194 - $B194) / $B194, "")</f>
        <v>-0.12686567164179113</v>
      </c>
      <c r="O194" s="108">
        <f>IF(ISNUMBER(M194), $B199 * N194, "")</f>
        <v>-12686.567164179114</v>
      </c>
      <c r="Q194" s="259"/>
      <c r="R194" s="259"/>
      <c r="S194" s="259"/>
    </row>
    <row r="195" spans="1:19" ht="17.25" thickBot="1">
      <c r="A195" s="162" t="s">
        <v>199</v>
      </c>
      <c r="B195" s="126">
        <v>147</v>
      </c>
      <c r="C195" s="77">
        <v>-0.1301775148</v>
      </c>
      <c r="D195" s="15">
        <v>142</v>
      </c>
      <c r="E195" s="32">
        <f t="shared" ref="E195:E198" si="106">IF(ISNUMBER(D195), (D195 - $B195) / $B195, "")</f>
        <v>-3.4013605442176874E-2</v>
      </c>
      <c r="F195" s="18">
        <f>IF(ISNUMBER(D195), $B199 * E195, "")</f>
        <v>-3401.3605442176872</v>
      </c>
      <c r="G195" s="31">
        <v>129</v>
      </c>
      <c r="H195" s="32">
        <f t="shared" ref="H195:H198" si="107">IF(ISNUMBER(G195), (G195 - $B195) / $B195, "")</f>
        <v>-0.12244897959183673</v>
      </c>
      <c r="I195" s="101">
        <f>IF(ISNUMBER(G195), $B199 * H195, "")</f>
        <v>-12244.897959183672</v>
      </c>
      <c r="J195" s="15">
        <v>126</v>
      </c>
      <c r="K195" s="32">
        <f t="shared" ref="K195:K198" si="108">IF(ISNUMBER(J195), (J195 - $B195) / $B195, "")</f>
        <v>-0.14285714285714285</v>
      </c>
      <c r="L195" s="18">
        <f>IF(ISNUMBER(J195), $B199 * K195, "")</f>
        <v>-14285.714285714284</v>
      </c>
      <c r="M195" s="31">
        <v>125</v>
      </c>
      <c r="N195" s="32">
        <f t="shared" ref="N195:N198" si="109">IF(ISNUMBER(M195), (M195 - $B195) / $B195, "")</f>
        <v>-0.14965986394557823</v>
      </c>
      <c r="O195" s="18">
        <f>IF(ISNUMBER(M195), $B199 * N195, "")</f>
        <v>-14965.986394557824</v>
      </c>
      <c r="Q195" s="259"/>
      <c r="R195" s="259"/>
      <c r="S195" s="259"/>
    </row>
    <row r="196" spans="1:19" ht="17.25" thickBot="1">
      <c r="A196" s="162" t="s">
        <v>244</v>
      </c>
      <c r="B196" s="126">
        <v>956</v>
      </c>
      <c r="C196" s="77">
        <v>-0.1309090909</v>
      </c>
      <c r="D196" s="15">
        <v>915</v>
      </c>
      <c r="E196" s="32">
        <f t="shared" si="106"/>
        <v>-4.288702928870293E-2</v>
      </c>
      <c r="F196" s="18">
        <f>IF(ISNUMBER(D196), $B199 * E196, "")</f>
        <v>-4288.7029288702934</v>
      </c>
      <c r="G196" s="31">
        <v>837</v>
      </c>
      <c r="H196" s="32">
        <f t="shared" si="107"/>
        <v>-0.12447698744769875</v>
      </c>
      <c r="I196" s="101">
        <f>IF(ISNUMBER(G196), $B199 * H196, "")</f>
        <v>-12447.698744769876</v>
      </c>
      <c r="J196" s="15">
        <v>805</v>
      </c>
      <c r="K196" s="32">
        <f t="shared" si="108"/>
        <v>-0.15794979079497909</v>
      </c>
      <c r="L196" s="18">
        <f>IF(ISNUMBER(J196), $B199 * K196, "")</f>
        <v>-15794.979079497909</v>
      </c>
      <c r="M196" s="31">
        <v>819</v>
      </c>
      <c r="N196" s="32">
        <f t="shared" si="109"/>
        <v>-0.14330543933054393</v>
      </c>
      <c r="O196" s="18">
        <f>IF(ISNUMBER(M196), $B199 * N196, "")</f>
        <v>-14330.543933054394</v>
      </c>
      <c r="Q196" s="259"/>
      <c r="R196" s="259"/>
      <c r="S196" s="259"/>
    </row>
    <row r="197" spans="1:19">
      <c r="A197" s="162" t="s">
        <v>82</v>
      </c>
      <c r="B197" s="126">
        <v>704</v>
      </c>
      <c r="C197" s="77">
        <v>-0.1319358816</v>
      </c>
      <c r="D197" s="15">
        <v>695</v>
      </c>
      <c r="E197" s="32">
        <f t="shared" si="106"/>
        <v>-1.278409090909091E-2</v>
      </c>
      <c r="F197" s="18">
        <f>IF(ISNUMBER(D197), $B199 * E197, "")</f>
        <v>-1278.409090909091</v>
      </c>
      <c r="G197" s="31">
        <v>642</v>
      </c>
      <c r="H197" s="32">
        <f t="shared" si="107"/>
        <v>-8.8068181818181823E-2</v>
      </c>
      <c r="I197" s="101">
        <f>IF(ISNUMBER(G197), $B199 * H197, "")</f>
        <v>-8806.818181818182</v>
      </c>
      <c r="J197" s="15">
        <v>593</v>
      </c>
      <c r="K197" s="32">
        <f t="shared" si="108"/>
        <v>-0.15767045454545456</v>
      </c>
      <c r="L197" s="18">
        <f>IF(ISNUMBER(J197), $B199 * K197, "")</f>
        <v>-15767.045454545456</v>
      </c>
      <c r="M197" s="31">
        <v>608</v>
      </c>
      <c r="N197" s="32">
        <f t="shared" si="109"/>
        <v>-0.13636363636363635</v>
      </c>
      <c r="O197" s="18">
        <f>IF(ISNUMBER(M197), $B199 * N197, "")</f>
        <v>-13636.363636363636</v>
      </c>
      <c r="Q197" s="248"/>
      <c r="R197" s="249"/>
      <c r="S197" s="250"/>
    </row>
    <row r="198" spans="1:19" ht="17.25" thickBot="1">
      <c r="A198" s="130" t="s">
        <v>277</v>
      </c>
      <c r="B198" s="131">
        <v>49</v>
      </c>
      <c r="C198" s="79">
        <v>-0.14335664340000001</v>
      </c>
      <c r="D198" s="24">
        <v>48.4</v>
      </c>
      <c r="E198" s="25">
        <f t="shared" si="106"/>
        <v>-1.2244897959183702E-2</v>
      </c>
      <c r="F198" s="104">
        <f>IF(ISNUMBER(D198), $B199 * E198, "")</f>
        <v>-1224.4897959183702</v>
      </c>
      <c r="G198" s="102">
        <v>43.1</v>
      </c>
      <c r="H198" s="25">
        <f t="shared" si="107"/>
        <v>-0.1204081632653061</v>
      </c>
      <c r="I198" s="103">
        <f>IF(ISNUMBER(G198), $B199 * H198, "")</f>
        <v>-12040.81632653061</v>
      </c>
      <c r="J198" s="24">
        <v>40.1</v>
      </c>
      <c r="K198" s="25">
        <f t="shared" si="108"/>
        <v>-0.18163265306122445</v>
      </c>
      <c r="L198" s="104">
        <f>IF(ISNUMBER(J198), $B199 * K198, "")</f>
        <v>-18163.265306122445</v>
      </c>
      <c r="M198" s="102">
        <v>41.6</v>
      </c>
      <c r="N198" s="25">
        <f t="shared" si="109"/>
        <v>-0.15102040816326529</v>
      </c>
      <c r="O198" s="104">
        <f>IF(ISNUMBER(M198), $B199 * N198, "")</f>
        <v>-15102.040816326529</v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-3.8305014308621252E-2</v>
      </c>
      <c r="F199" s="28">
        <f>SUM(F179:F198)</f>
        <v>-76610.028617242511</v>
      </c>
      <c r="G199" s="26" t="s">
        <v>296</v>
      </c>
      <c r="H199" s="27">
        <f>IF(COUNT(H179:H198), SUM(H179:H198) / COUNT(H179:H198), 0)</f>
        <v>-0.10159397249506089</v>
      </c>
      <c r="I199" s="28">
        <f>SUM(I179:I198)</f>
        <v>-203187.9449901217</v>
      </c>
      <c r="J199" s="26" t="s">
        <v>296</v>
      </c>
      <c r="K199" s="27">
        <f>IF(COUNT(K179:K198), SUM(K179:K198) / COUNT(K179:K198), 0)</f>
        <v>-0.15658461522826536</v>
      </c>
      <c r="L199" s="28">
        <f>SUM(L179:L198)</f>
        <v>-313169.23045653076</v>
      </c>
      <c r="M199" s="26" t="s">
        <v>296</v>
      </c>
      <c r="N199" s="27">
        <f>IF(COUNT(N179:N198), SUM(N179:N198) / COUNT(N179:N198), 0)</f>
        <v>-0.13995006638409496</v>
      </c>
      <c r="O199" s="28">
        <f>SUM(O179:O198)</f>
        <v>-279900.13276818994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8A25C-0D95-4DC0-A922-0DE9A68E55DA}">
  <sheetPr codeName="Sheet28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70" t="s">
        <v>0</v>
      </c>
      <c r="B1" s="271"/>
      <c r="C1" s="271"/>
      <c r="D1" s="271"/>
      <c r="E1" s="271"/>
      <c r="F1" s="272"/>
      <c r="G1" s="301">
        <v>44369</v>
      </c>
      <c r="H1" s="302"/>
      <c r="I1" s="303"/>
      <c r="J1" s="270" t="s">
        <v>1</v>
      </c>
      <c r="K1" s="271"/>
      <c r="L1" s="271"/>
      <c r="M1" s="271"/>
      <c r="N1" s="271"/>
      <c r="O1" s="272"/>
      <c r="Q1" s="270" t="s">
        <v>2</v>
      </c>
      <c r="R1" s="272"/>
    </row>
    <row r="2" spans="1:19" ht="17.25" customHeight="1">
      <c r="A2" s="117" t="s">
        <v>3</v>
      </c>
      <c r="B2" s="304" t="s">
        <v>8</v>
      </c>
      <c r="C2" s="305"/>
      <c r="D2" s="305"/>
      <c r="E2" s="305"/>
      <c r="F2" s="306"/>
      <c r="G2" s="298" t="s">
        <v>46</v>
      </c>
      <c r="H2" s="299"/>
      <c r="I2" s="300"/>
      <c r="J2" s="1" t="s">
        <v>3</v>
      </c>
      <c r="K2" s="304" t="s">
        <v>345</v>
      </c>
      <c r="L2" s="305"/>
      <c r="M2" s="305"/>
      <c r="N2" s="305"/>
      <c r="O2" s="306"/>
      <c r="Q2" s="2" t="s">
        <v>6</v>
      </c>
      <c r="R2" s="3">
        <v>0.375</v>
      </c>
    </row>
    <row r="3" spans="1:19" ht="17.25" customHeight="1" thickBot="1">
      <c r="A3" s="118" t="s">
        <v>7</v>
      </c>
      <c r="B3" s="295" t="s">
        <v>353</v>
      </c>
      <c r="C3" s="296"/>
      <c r="D3" s="296"/>
      <c r="E3" s="296"/>
      <c r="F3" s="297"/>
      <c r="G3" s="29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-424,979 KRW (-21.25%)</v>
      </c>
      <c r="H3" s="292"/>
      <c r="I3" s="293"/>
      <c r="J3" s="4" t="s">
        <v>7</v>
      </c>
      <c r="K3" s="295" t="s">
        <v>346</v>
      </c>
      <c r="L3" s="296"/>
      <c r="M3" s="296"/>
      <c r="N3" s="296"/>
      <c r="O3" s="29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95" t="s">
        <v>16</v>
      </c>
      <c r="C4" s="296"/>
      <c r="D4" s="296"/>
      <c r="E4" s="296"/>
      <c r="F4" s="297"/>
      <c r="G4" s="298" t="s">
        <v>44</v>
      </c>
      <c r="H4" s="299"/>
      <c r="I4" s="300"/>
      <c r="J4" s="4" t="s">
        <v>11</v>
      </c>
      <c r="K4" s="295" t="s">
        <v>347</v>
      </c>
      <c r="L4" s="296"/>
      <c r="M4" s="296"/>
      <c r="N4" s="296"/>
      <c r="O4" s="29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95" t="s">
        <v>344</v>
      </c>
      <c r="C5" s="296"/>
      <c r="D5" s="296"/>
      <c r="E5" s="296"/>
      <c r="F5" s="297"/>
      <c r="G5" s="29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-554,902 KRW (-27.75%)</v>
      </c>
      <c r="H5" s="292"/>
      <c r="I5" s="293"/>
      <c r="J5" s="4" t="s">
        <v>15</v>
      </c>
      <c r="K5" s="295" t="s">
        <v>348</v>
      </c>
      <c r="L5" s="296"/>
      <c r="M5" s="296"/>
      <c r="N5" s="296"/>
      <c r="O5" s="297"/>
    </row>
    <row r="6" spans="1:19">
      <c r="A6" s="118" t="s">
        <v>18</v>
      </c>
      <c r="B6" s="295"/>
      <c r="C6" s="296"/>
      <c r="D6" s="296"/>
      <c r="E6" s="296"/>
      <c r="F6" s="297"/>
      <c r="G6" s="298" t="s">
        <v>45</v>
      </c>
      <c r="H6" s="299"/>
      <c r="I6" s="300"/>
      <c r="J6" s="4" t="s">
        <v>18</v>
      </c>
      <c r="K6" s="295" t="s">
        <v>349</v>
      </c>
      <c r="L6" s="296"/>
      <c r="M6" s="296"/>
      <c r="N6" s="296"/>
      <c r="O6" s="297"/>
    </row>
    <row r="7" spans="1:19" ht="17.25" thickBot="1">
      <c r="A7" s="118" t="s">
        <v>21</v>
      </c>
      <c r="B7" s="295"/>
      <c r="C7" s="296"/>
      <c r="D7" s="296"/>
      <c r="E7" s="296"/>
      <c r="F7" s="297"/>
      <c r="G7" s="29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-435,899 KRW (-21.79%)</v>
      </c>
      <c r="H7" s="292"/>
      <c r="I7" s="293"/>
      <c r="J7" s="4" t="s">
        <v>21</v>
      </c>
      <c r="K7" s="295" t="s">
        <v>350</v>
      </c>
      <c r="L7" s="296"/>
      <c r="M7" s="296"/>
      <c r="N7" s="296"/>
      <c r="O7" s="297"/>
    </row>
    <row r="8" spans="1:19" ht="17.25" thickBot="1">
      <c r="A8" s="118" t="s">
        <v>24</v>
      </c>
      <c r="B8" s="295"/>
      <c r="C8" s="296"/>
      <c r="D8" s="296"/>
      <c r="E8" s="296"/>
      <c r="F8" s="297"/>
      <c r="G8" s="298" t="s">
        <v>280</v>
      </c>
      <c r="H8" s="299"/>
      <c r="I8" s="300"/>
      <c r="J8" s="4" t="s">
        <v>24</v>
      </c>
      <c r="K8" s="295"/>
      <c r="L8" s="296"/>
      <c r="M8" s="296"/>
      <c r="N8" s="296"/>
      <c r="O8" s="297"/>
      <c r="Q8" s="270" t="s">
        <v>27</v>
      </c>
      <c r="R8" s="272"/>
    </row>
    <row r="9" spans="1:19" ht="17.25" thickBot="1">
      <c r="A9" s="118" t="s">
        <v>28</v>
      </c>
      <c r="B9" s="295"/>
      <c r="C9" s="296"/>
      <c r="D9" s="296"/>
      <c r="E9" s="296"/>
      <c r="F9" s="297"/>
      <c r="G9" s="29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-660,624 KRW (-33.03%)</v>
      </c>
      <c r="H9" s="292"/>
      <c r="I9" s="293"/>
      <c r="J9" s="4" t="s">
        <v>28</v>
      </c>
      <c r="K9" s="295"/>
      <c r="L9" s="296"/>
      <c r="M9" s="296"/>
      <c r="N9" s="296"/>
      <c r="O9" s="297"/>
      <c r="Q9" s="2" t="s">
        <v>29</v>
      </c>
      <c r="R9" s="6">
        <v>10</v>
      </c>
    </row>
    <row r="10" spans="1:19">
      <c r="A10" s="118" t="s">
        <v>30</v>
      </c>
      <c r="B10" s="295"/>
      <c r="C10" s="296"/>
      <c r="D10" s="296"/>
      <c r="E10" s="296"/>
      <c r="F10" s="297"/>
      <c r="G10" s="298" t="s">
        <v>47</v>
      </c>
      <c r="H10" s="299"/>
      <c r="I10" s="300"/>
      <c r="J10" s="4" t="s">
        <v>30</v>
      </c>
      <c r="K10" s="295" t="s">
        <v>351</v>
      </c>
      <c r="L10" s="296"/>
      <c r="M10" s="296"/>
      <c r="N10" s="296"/>
      <c r="O10" s="297"/>
      <c r="Q10" s="2" t="s">
        <v>31</v>
      </c>
      <c r="R10" s="6">
        <v>100</v>
      </c>
    </row>
    <row r="11" spans="1:19" ht="17.25" thickBot="1">
      <c r="A11" s="119" t="s">
        <v>32</v>
      </c>
      <c r="B11" s="288" t="s">
        <v>352</v>
      </c>
      <c r="C11" s="289"/>
      <c r="D11" s="289"/>
      <c r="E11" s="289"/>
      <c r="F11" s="290"/>
      <c r="G11" s="29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-507,589 KRW (-25.38%)</v>
      </c>
      <c r="H11" s="292"/>
      <c r="I11" s="293"/>
      <c r="J11" s="7" t="s">
        <v>32</v>
      </c>
      <c r="K11" s="288" t="s">
        <v>343</v>
      </c>
      <c r="L11" s="289"/>
      <c r="M11" s="289"/>
      <c r="N11" s="289"/>
      <c r="O11" s="290"/>
      <c r="Q11" s="65" t="s">
        <v>33</v>
      </c>
      <c r="R11" s="8">
        <v>1000</v>
      </c>
    </row>
    <row r="12" spans="1:19" ht="17.25" thickBot="1"/>
    <row r="13" spans="1:19" ht="17.25" customHeight="1" thickBot="1">
      <c r="A13" s="270" t="s">
        <v>34</v>
      </c>
      <c r="B13" s="271"/>
      <c r="C13" s="271"/>
      <c r="D13" s="271"/>
      <c r="E13" s="271"/>
      <c r="F13" s="271"/>
      <c r="G13" s="271"/>
      <c r="H13" s="271"/>
      <c r="I13" s="271"/>
      <c r="J13" s="271"/>
      <c r="K13" s="271"/>
      <c r="L13" s="271"/>
      <c r="M13" s="271"/>
      <c r="N13" s="271"/>
      <c r="O13" s="272"/>
      <c r="Q13" s="269"/>
      <c r="R13" s="269"/>
      <c r="S13" s="269"/>
    </row>
    <row r="14" spans="1:19" ht="17.25" customHeight="1" thickBot="1">
      <c r="A14" s="244" t="s">
        <v>35</v>
      </c>
      <c r="B14" s="270" t="s">
        <v>36</v>
      </c>
      <c r="C14" s="272"/>
      <c r="D14" s="270" t="s">
        <v>37</v>
      </c>
      <c r="E14" s="271"/>
      <c r="F14" s="272"/>
      <c r="G14" s="273">
        <f>_xlfn.IFNA(VLOOKUP(B14, 현재가테이블!$B$2:$D$200, 2, FALSE), "-")</f>
        <v>35499000</v>
      </c>
      <c r="H14" s="274"/>
      <c r="I14" s="275"/>
      <c r="J14" s="270" t="s">
        <v>38</v>
      </c>
      <c r="K14" s="271"/>
      <c r="L14" s="272"/>
      <c r="M14" s="276">
        <f>_xlfn.IFNA(VLOOKUP(B14, 현재가테이블!$B$2:$D$200, 3, FALSE), "-")</f>
        <v>-5.0651191399999997E-2</v>
      </c>
      <c r="N14" s="277"/>
      <c r="O14" s="278"/>
      <c r="Q14" s="269"/>
      <c r="R14" s="269"/>
      <c r="S14" s="269"/>
    </row>
    <row r="15" spans="1:19" ht="17.25" customHeight="1" thickBot="1">
      <c r="A15" s="307" t="s">
        <v>39</v>
      </c>
      <c r="B15" s="308" t="str">
        <f>TEXT($G$1, "[$-ko-KR]yyyy-mm-dd(ddd) ") &amp; "오전 00:00"</f>
        <v>2021-06-22(화) 오전 00:00</v>
      </c>
      <c r="C15" s="309"/>
      <c r="D15" s="283" t="str">
        <f>TEXT($G$1, "[$-ko-KR]yyyy-mm-dd(ddd) ") &amp; "오후 14:00"</f>
        <v>2021-06-22(화) 오후 14:00</v>
      </c>
      <c r="E15" s="284"/>
      <c r="F15" s="285"/>
      <c r="G15" s="283" t="str">
        <f>TEXT($G$1, "[$-ko-KR]yyyy-mm-dd(ddd) ") &amp; "오후 19:00"</f>
        <v>2021-06-22(화) 오후 19:00</v>
      </c>
      <c r="H15" s="284"/>
      <c r="I15" s="285"/>
      <c r="J15" s="283" t="str">
        <f>TEXT($G$1, "[$-ko-KR]yyyy-mm-dd(ddd) ") &amp; "오후 21:00"</f>
        <v>2021-06-22(화) 오후 21:00</v>
      </c>
      <c r="K15" s="284"/>
      <c r="L15" s="285"/>
      <c r="M15" s="283" t="str">
        <f>TEXT($G$1+1, "[$-ko-KR]yyyy-mm-dd(ddd) ") &amp; "오전 00:00"</f>
        <v>2021-06-23(수) 오전 00:00</v>
      </c>
      <c r="N15" s="284"/>
      <c r="O15" s="285"/>
      <c r="Q15" s="269"/>
      <c r="R15" s="269"/>
      <c r="S15" s="269"/>
    </row>
    <row r="16" spans="1:19" ht="17.25" customHeight="1" thickBot="1">
      <c r="A16" s="30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45" t="s">
        <v>37</v>
      </c>
      <c r="H16" s="246" t="s">
        <v>40</v>
      </c>
      <c r="I16" s="24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9"/>
      <c r="R16" s="259"/>
      <c r="S16" s="259"/>
    </row>
    <row r="17" spans="1:19" ht="17.25" customHeight="1" thickBot="1">
      <c r="A17" s="161" t="s">
        <v>148</v>
      </c>
      <c r="B17" s="124">
        <f>IF(NOT(ISBLANK(_xlfn.IFNA(VLOOKUP($A17, $A$40:$O$199, 2, FALSE), ))), _xlfn.IFNA(VLOOKUP($A17, $A$40:$O$199, 2, FALSE), ), "")</f>
        <v>74.8</v>
      </c>
      <c r="C17" s="76">
        <f>IF(NOT(ISBLANK(_xlfn.IFNA(VLOOKUP($A17, $A$40:$O$199, 3, FALSE), ))), _xlfn.IFNA(VLOOKUP($A17, $A$40:$O$199, 3, FALSE), ), "")</f>
        <v>-0.12820512819999999</v>
      </c>
      <c r="D17" s="13">
        <f>IF(NOT(ISBLANK(_xlfn.IFNA(VLOOKUP($A17, $A$40:$O$199, 4, FALSE), ))), _xlfn.IFNA(VLOOKUP($A17, $A$40:$O$199, 4, FALSE), ), "")</f>
        <v>70.400000000000006</v>
      </c>
      <c r="E17" s="14">
        <f>IF(NOT(ISBLANK(_xlfn.IFNA(VLOOKUP($A17, $A$40:$O$199, 5, FALSE), ))), _xlfn.IFNA(VLOOKUP($A17, $A$40:$O$199, 5, FALSE), ), "")</f>
        <v>-5.8823529411764594E-2</v>
      </c>
      <c r="F17" s="16">
        <f>IF(NOT(ISBLANK(_xlfn.IFNA(VLOOKUP($A17, $A$40:$O$199, 6, FALSE), ))), _xlfn.IFNA(VLOOKUP($A17, $A$40:$O$199, 6, FALSE), ), "")</f>
        <v>-5882.3529411764594</v>
      </c>
      <c r="G17" s="29">
        <f>IF(NOT(ISBLANK(_xlfn.IFNA(VLOOKUP($A17, $A$40:$O$199, 7, FALSE), ))), _xlfn.IFNA(VLOOKUP($A17, $A$40:$O$199, 7, FALSE), ), "")</f>
        <v>68.099999999999994</v>
      </c>
      <c r="H17" s="14">
        <f>IF(NOT(ISBLANK(_xlfn.IFNA(VLOOKUP($A17, $A$40:$O$199, 8, FALSE), ))), _xlfn.IFNA(VLOOKUP($A17, $A$40:$O$199, 8, FALSE), ), "")</f>
        <v>-8.9572192513369023E-2</v>
      </c>
      <c r="I17" s="100">
        <f>IF(NOT(ISBLANK(_xlfn.IFNA(VLOOKUP($A17, $A$40:$O$199, 9, FALSE), ))), _xlfn.IFNA(VLOOKUP($A17, $A$40:$O$199, 9, FALSE), ), "")</f>
        <v>-8957.2192513369027</v>
      </c>
      <c r="J17" s="13">
        <f>IF(NOT(ISBLANK(_xlfn.IFNA(VLOOKUP($A17, $A$40:$O$199, 10, FALSE), ))), _xlfn.IFNA(VLOOKUP($A17, $A$40:$O$199, 10, FALSE), ), "")</f>
        <v>61.8</v>
      </c>
      <c r="K17" s="14">
        <f>IF(NOT(ISBLANK(_xlfn.IFNA(VLOOKUP($A17, $A$40:$O$199, 11, FALSE), ))), _xlfn.IFNA(VLOOKUP($A17, $A$40:$O$199, 11, FALSE), ), "")</f>
        <v>-0.17379679144385027</v>
      </c>
      <c r="L17" s="16">
        <f>IF(NOT(ISBLANK(_xlfn.IFNA(VLOOKUP($A17, $A$40:$O$199, 12, FALSE), ))), _xlfn.IFNA(VLOOKUP($A17, $A$40:$O$199, 12, FALSE), ), "")</f>
        <v>-17379.679144385027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69"/>
      <c r="R17" s="269"/>
      <c r="S17" s="269"/>
    </row>
    <row r="18" spans="1:19" ht="17.25" customHeight="1" thickBot="1">
      <c r="A18" s="162" t="s">
        <v>208</v>
      </c>
      <c r="B18" s="126">
        <f t="shared" ref="B18:B36" si="0">IF(NOT(ISBLANK(_xlfn.IFNA(VLOOKUP($A18, $A$40:$O$199, 2, FALSE), ))), _xlfn.IFNA(VLOOKUP($A18, $A$40:$O$199, 2, FALSE), ), "")</f>
        <v>64.900000000000006</v>
      </c>
      <c r="C18" s="77">
        <f t="shared" ref="C18:C36" si="1">IF(NOT(ISBLANK(_xlfn.IFNA(VLOOKUP($A18, $A$40:$O$199, 3, FALSE), ))), _xlfn.IFNA(VLOOKUP($A18, $A$40:$O$199, 3, FALSE), ), "")</f>
        <v>-0.20270270269999999</v>
      </c>
      <c r="D18" s="15">
        <f t="shared" ref="D18:D36" si="2">IF(NOT(ISBLANK(_xlfn.IFNA(VLOOKUP($A18, $A$40:$O$199, 4, FALSE), ))), _xlfn.IFNA(VLOOKUP($A18, $A$40:$O$199, 4, FALSE), ), "")</f>
        <v>52.3</v>
      </c>
      <c r="E18" s="32">
        <f t="shared" ref="E18:E36" si="3">IF(NOT(ISBLANK(_xlfn.IFNA(VLOOKUP($A18, $A$40:$O$199, 5, FALSE), ))), _xlfn.IFNA(VLOOKUP($A18, $A$40:$O$199, 5, FALSE), ), "")</f>
        <v>-0.19414483821263492</v>
      </c>
      <c r="F18" s="18">
        <f t="shared" ref="F18:F36" si="4">IF(NOT(ISBLANK(_xlfn.IFNA(VLOOKUP($A18, $A$40:$O$199, 6, FALSE), ))), _xlfn.IFNA(VLOOKUP($A18, $A$40:$O$199, 6, FALSE), ), "")</f>
        <v>-19414.483821263493</v>
      </c>
      <c r="G18" s="31">
        <f t="shared" ref="G18:G36" si="5">IF(NOT(ISBLANK(_xlfn.IFNA(VLOOKUP($A18, $A$40:$O$199, 7, FALSE), ))), _xlfn.IFNA(VLOOKUP($A18, $A$40:$O$199, 7, FALSE), ), "")</f>
        <v>46.4</v>
      </c>
      <c r="H18" s="32">
        <f t="shared" ref="H18:H36" si="6">IF(NOT(ISBLANK(_xlfn.IFNA(VLOOKUP($A18, $A$40:$O$199, 8, FALSE), ))), _xlfn.IFNA(VLOOKUP($A18, $A$40:$O$199, 8, FALSE), ), "")</f>
        <v>-0.28505392912172584</v>
      </c>
      <c r="I18" s="101">
        <f t="shared" ref="I18:I36" si="7">IF(NOT(ISBLANK(_xlfn.IFNA(VLOOKUP($A18, $A$40:$O$199, 9, FALSE), ))), _xlfn.IFNA(VLOOKUP($A18, $A$40:$O$199, 9, FALSE), ), "")</f>
        <v>-28505.392912172585</v>
      </c>
      <c r="J18" s="15">
        <f t="shared" ref="J18:J36" si="8">IF(NOT(ISBLANK(_xlfn.IFNA(VLOOKUP($A18, $A$40:$O$199, 10, FALSE), ))), _xlfn.IFNA(VLOOKUP($A18, $A$40:$O$199, 10, FALSE), ), "")</f>
        <v>43.6</v>
      </c>
      <c r="K18" s="32">
        <f t="shared" ref="K18:K36" si="9">IF(NOT(ISBLANK(_xlfn.IFNA(VLOOKUP($A18, $A$40:$O$199, 11, FALSE), ))), _xlfn.IFNA(VLOOKUP($A18, $A$40:$O$199, 11, FALSE), ), "")</f>
        <v>-0.32819722650231131</v>
      </c>
      <c r="L18" s="18">
        <f t="shared" ref="L18:L36" si="10">IF(NOT(ISBLANK(_xlfn.IFNA(VLOOKUP($A18, $A$40:$O$199, 12, FALSE), ))), _xlfn.IFNA(VLOOKUP($A18, $A$40:$O$199, 12, FALSE), ), "")</f>
        <v>-32819.722650231131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69"/>
      <c r="R18" s="269"/>
      <c r="S18" s="269"/>
    </row>
    <row r="19" spans="1:19" ht="17.25" customHeight="1" thickBot="1">
      <c r="A19" s="162" t="s">
        <v>229</v>
      </c>
      <c r="B19" s="126">
        <f t="shared" si="0"/>
        <v>73.900000000000006</v>
      </c>
      <c r="C19" s="77">
        <f t="shared" si="1"/>
        <v>-0.17888888889999999</v>
      </c>
      <c r="D19" s="15">
        <f t="shared" si="2"/>
        <v>77.2</v>
      </c>
      <c r="E19" s="32">
        <f t="shared" si="3"/>
        <v>4.4654939106901173E-2</v>
      </c>
      <c r="F19" s="18">
        <f t="shared" si="4"/>
        <v>4465.4939106901174</v>
      </c>
      <c r="G19" s="31">
        <f t="shared" si="5"/>
        <v>72.900000000000006</v>
      </c>
      <c r="H19" s="32">
        <f t="shared" si="6"/>
        <v>-1.3531799729364004E-2</v>
      </c>
      <c r="I19" s="101">
        <f t="shared" si="7"/>
        <v>-1353.1799729364004</v>
      </c>
      <c r="J19" s="15">
        <f t="shared" si="8"/>
        <v>66.8</v>
      </c>
      <c r="K19" s="32">
        <f t="shared" si="9"/>
        <v>-9.6075778078484553E-2</v>
      </c>
      <c r="L19" s="18">
        <f t="shared" si="10"/>
        <v>-9607.5778078484545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9"/>
      <c r="R19" s="259"/>
      <c r="S19" s="259"/>
    </row>
    <row r="20" spans="1:19" ht="17.25" customHeight="1" thickBot="1">
      <c r="A20" s="162" t="s">
        <v>156</v>
      </c>
      <c r="B20" s="126">
        <f t="shared" si="0"/>
        <v>71.2</v>
      </c>
      <c r="C20" s="77">
        <f t="shared" si="1"/>
        <v>-0.1055276382</v>
      </c>
      <c r="D20" s="15">
        <f t="shared" si="2"/>
        <v>64.8</v>
      </c>
      <c r="E20" s="32">
        <f t="shared" si="3"/>
        <v>-8.9887640449438283E-2</v>
      </c>
      <c r="F20" s="18">
        <f t="shared" si="4"/>
        <v>-8988.7640449438277</v>
      </c>
      <c r="G20" s="31">
        <f t="shared" si="5"/>
        <v>61.1</v>
      </c>
      <c r="H20" s="32">
        <f t="shared" si="6"/>
        <v>-0.14185393258426968</v>
      </c>
      <c r="I20" s="101">
        <f t="shared" si="7"/>
        <v>-14185.393258426968</v>
      </c>
      <c r="J20" s="15">
        <f t="shared" si="8"/>
        <v>58.2</v>
      </c>
      <c r="K20" s="32">
        <f t="shared" si="9"/>
        <v>-0.18258426966292135</v>
      </c>
      <c r="L20" s="18">
        <f t="shared" si="10"/>
        <v>-18258.426966292136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9"/>
      <c r="R20" s="259"/>
      <c r="S20" s="259"/>
    </row>
    <row r="21" spans="1:19" ht="17.25" customHeight="1" thickBot="1">
      <c r="A21" s="163" t="s">
        <v>126</v>
      </c>
      <c r="B21" s="128">
        <f t="shared" si="0"/>
        <v>18.899999999999999</v>
      </c>
      <c r="C21" s="78">
        <f t="shared" si="1"/>
        <v>-0.1637168142</v>
      </c>
      <c r="D21" s="20">
        <f t="shared" si="2"/>
        <v>16.7</v>
      </c>
      <c r="E21" s="21">
        <f t="shared" si="3"/>
        <v>-0.11640211640211637</v>
      </c>
      <c r="F21" s="22">
        <f t="shared" si="4"/>
        <v>-11640.211640211637</v>
      </c>
      <c r="G21" s="30">
        <f t="shared" si="5"/>
        <v>15.3</v>
      </c>
      <c r="H21" s="21">
        <f t="shared" si="6"/>
        <v>-0.19047619047619038</v>
      </c>
      <c r="I21" s="105">
        <f t="shared" si="7"/>
        <v>-19047.619047619039</v>
      </c>
      <c r="J21" s="20">
        <f t="shared" si="8"/>
        <v>13.5</v>
      </c>
      <c r="K21" s="21">
        <f t="shared" si="9"/>
        <v>-0.28571428571428564</v>
      </c>
      <c r="L21" s="22">
        <f t="shared" si="10"/>
        <v>-28571.428571428565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9"/>
      <c r="R21" s="259"/>
      <c r="S21" s="259"/>
    </row>
    <row r="22" spans="1:19" ht="17.25" customHeight="1" thickBot="1">
      <c r="A22" s="162" t="s">
        <v>210</v>
      </c>
      <c r="B22" s="129">
        <f t="shared" si="0"/>
        <v>37.200000000000003</v>
      </c>
      <c r="C22" s="80">
        <f t="shared" si="1"/>
        <v>-0.19827586210000001</v>
      </c>
      <c r="D22" s="106">
        <f t="shared" si="2"/>
        <v>29.7</v>
      </c>
      <c r="E22" s="107">
        <f t="shared" si="3"/>
        <v>-0.20161290322580652</v>
      </c>
      <c r="F22" s="108">
        <f t="shared" si="4"/>
        <v>-20161.290322580651</v>
      </c>
      <c r="G22" s="109">
        <f t="shared" si="5"/>
        <v>26.3</v>
      </c>
      <c r="H22" s="107">
        <f t="shared" si="6"/>
        <v>-0.29301075268817206</v>
      </c>
      <c r="I22" s="110">
        <f t="shared" si="7"/>
        <v>-29301.075268817207</v>
      </c>
      <c r="J22" s="106">
        <f t="shared" si="8"/>
        <v>23.6</v>
      </c>
      <c r="K22" s="107">
        <f t="shared" si="9"/>
        <v>-0.36559139784946237</v>
      </c>
      <c r="L22" s="108">
        <f t="shared" si="10"/>
        <v>-36559.139784946237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9"/>
      <c r="R22" s="259"/>
      <c r="S22" s="259"/>
    </row>
    <row r="23" spans="1:19" ht="17.25" customHeight="1" thickBot="1">
      <c r="A23" s="162" t="s">
        <v>100</v>
      </c>
      <c r="B23" s="126">
        <f t="shared" si="0"/>
        <v>2.93</v>
      </c>
      <c r="C23" s="77">
        <f t="shared" si="1"/>
        <v>-0.14327485379999999</v>
      </c>
      <c r="D23" s="15">
        <f t="shared" si="2"/>
        <v>2.65</v>
      </c>
      <c r="E23" s="32">
        <f t="shared" si="3"/>
        <v>-9.556313993174069E-2</v>
      </c>
      <c r="F23" s="18">
        <f t="shared" si="4"/>
        <v>-9556.3139931740698</v>
      </c>
      <c r="G23" s="31">
        <f t="shared" si="5"/>
        <v>2.39</v>
      </c>
      <c r="H23" s="32">
        <f t="shared" si="6"/>
        <v>-0.18430034129692832</v>
      </c>
      <c r="I23" s="101">
        <f t="shared" si="7"/>
        <v>-18430.034129692831</v>
      </c>
      <c r="J23" s="15">
        <f t="shared" si="8"/>
        <v>2.2599999999999998</v>
      </c>
      <c r="K23" s="32">
        <f t="shared" si="9"/>
        <v>-0.22866894197952231</v>
      </c>
      <c r="L23" s="18">
        <f t="shared" si="10"/>
        <v>-22866.894197952231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9"/>
      <c r="R23" s="259"/>
      <c r="S23" s="259"/>
    </row>
    <row r="24" spans="1:19" ht="17.25" customHeight="1" thickBot="1">
      <c r="A24" s="162" t="s">
        <v>273</v>
      </c>
      <c r="B24" s="126">
        <f t="shared" si="0"/>
        <v>55.4</v>
      </c>
      <c r="C24" s="77">
        <f t="shared" si="1"/>
        <v>-0.14374033999999999</v>
      </c>
      <c r="D24" s="15">
        <f t="shared" si="2"/>
        <v>49</v>
      </c>
      <c r="E24" s="32">
        <f t="shared" si="3"/>
        <v>-0.1155234657039711</v>
      </c>
      <c r="F24" s="18">
        <f t="shared" si="4"/>
        <v>-11552.346570397109</v>
      </c>
      <c r="G24" s="31">
        <f t="shared" si="5"/>
        <v>45.5</v>
      </c>
      <c r="H24" s="32">
        <f t="shared" si="6"/>
        <v>-0.17870036101083031</v>
      </c>
      <c r="I24" s="101">
        <f t="shared" si="7"/>
        <v>-17870.036101083031</v>
      </c>
      <c r="J24" s="15">
        <f t="shared" si="8"/>
        <v>42.5</v>
      </c>
      <c r="K24" s="32">
        <f t="shared" si="9"/>
        <v>-0.23285198555956677</v>
      </c>
      <c r="L24" s="18">
        <f t="shared" si="10"/>
        <v>-23285.198555956678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9"/>
      <c r="R24" s="259"/>
      <c r="S24" s="259"/>
    </row>
    <row r="25" spans="1:19" ht="17.25" customHeight="1" thickBot="1">
      <c r="A25" s="162" t="s">
        <v>134</v>
      </c>
      <c r="B25" s="126">
        <f t="shared" si="0"/>
        <v>57.5</v>
      </c>
      <c r="C25" s="77">
        <f t="shared" si="1"/>
        <v>-0.1057542768</v>
      </c>
      <c r="D25" s="15">
        <f t="shared" si="2"/>
        <v>49.2</v>
      </c>
      <c r="E25" s="32">
        <f t="shared" si="3"/>
        <v>-0.14434782608695648</v>
      </c>
      <c r="F25" s="18">
        <f t="shared" si="4"/>
        <v>-14434.782608695648</v>
      </c>
      <c r="G25" s="31">
        <f t="shared" si="5"/>
        <v>44.5</v>
      </c>
      <c r="H25" s="32">
        <f t="shared" si="6"/>
        <v>-0.22608695652173913</v>
      </c>
      <c r="I25" s="101">
        <f t="shared" si="7"/>
        <v>-22608.695652173912</v>
      </c>
      <c r="J25" s="15">
        <f t="shared" si="8"/>
        <v>40.6</v>
      </c>
      <c r="K25" s="32">
        <f t="shared" si="9"/>
        <v>-0.29391304347826086</v>
      </c>
      <c r="L25" s="18">
        <f t="shared" si="10"/>
        <v>-29391.304347826084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152</v>
      </c>
      <c r="B26" s="131">
        <f t="shared" si="0"/>
        <v>13.4</v>
      </c>
      <c r="C26" s="79">
        <f t="shared" si="1"/>
        <v>-0.13548387100000001</v>
      </c>
      <c r="D26" s="24">
        <f t="shared" si="2"/>
        <v>12.2</v>
      </c>
      <c r="E26" s="25">
        <f t="shared" si="3"/>
        <v>-8.9552238805970227E-2</v>
      </c>
      <c r="F26" s="104">
        <f t="shared" si="4"/>
        <v>-8955.2238805970228</v>
      </c>
      <c r="G26" s="102">
        <f t="shared" si="5"/>
        <v>11</v>
      </c>
      <c r="H26" s="25">
        <f t="shared" si="6"/>
        <v>-0.17910447761194032</v>
      </c>
      <c r="I26" s="103">
        <f t="shared" si="7"/>
        <v>-17910.447761194031</v>
      </c>
      <c r="J26" s="24">
        <f t="shared" si="8"/>
        <v>9.93</v>
      </c>
      <c r="K26" s="25">
        <f t="shared" si="9"/>
        <v>-0.25895522388059705</v>
      </c>
      <c r="L26" s="104">
        <f t="shared" si="10"/>
        <v>-25895.522388059704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0"/>
      <c r="R26" s="261"/>
      <c r="S26" s="262"/>
    </row>
    <row r="27" spans="1:19" ht="17.25" customHeight="1">
      <c r="A27" s="161" t="s">
        <v>65</v>
      </c>
      <c r="B27" s="124">
        <f t="shared" si="0"/>
        <v>23.2</v>
      </c>
      <c r="C27" s="76">
        <f t="shared" si="1"/>
        <v>-0.16845878140000001</v>
      </c>
      <c r="D27" s="13">
        <f t="shared" si="2"/>
        <v>21.7</v>
      </c>
      <c r="E27" s="14">
        <f t="shared" si="3"/>
        <v>-6.4655172413793108E-2</v>
      </c>
      <c r="F27" s="16">
        <f t="shared" si="4"/>
        <v>-6465.5172413793107</v>
      </c>
      <c r="G27" s="29">
        <f t="shared" si="5"/>
        <v>20.3</v>
      </c>
      <c r="H27" s="14">
        <f t="shared" si="6"/>
        <v>-0.12499999999999994</v>
      </c>
      <c r="I27" s="100">
        <f t="shared" si="7"/>
        <v>-12499.999999999995</v>
      </c>
      <c r="J27" s="13">
        <f t="shared" si="8"/>
        <v>18.5</v>
      </c>
      <c r="K27" s="14">
        <f t="shared" si="9"/>
        <v>-0.20258620689655171</v>
      </c>
      <c r="L27" s="16">
        <f t="shared" si="10"/>
        <v>-20258.62068965517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3"/>
      <c r="R27" s="264"/>
      <c r="S27" s="265"/>
    </row>
    <row r="28" spans="1:19" ht="17.25" customHeight="1" thickBot="1">
      <c r="A28" s="162" t="s">
        <v>259</v>
      </c>
      <c r="B28" s="126">
        <f t="shared" si="0"/>
        <v>53.8</v>
      </c>
      <c r="C28" s="77">
        <f t="shared" si="1"/>
        <v>-0.15275590550000001</v>
      </c>
      <c r="D28" s="15">
        <f t="shared" si="2"/>
        <v>47.8</v>
      </c>
      <c r="E28" s="32">
        <f t="shared" si="3"/>
        <v>-0.11152416356877325</v>
      </c>
      <c r="F28" s="18">
        <f t="shared" si="4"/>
        <v>-11152.416356877324</v>
      </c>
      <c r="G28" s="31">
        <f t="shared" si="5"/>
        <v>43.4</v>
      </c>
      <c r="H28" s="32">
        <f t="shared" si="6"/>
        <v>-0.19330855018587359</v>
      </c>
      <c r="I28" s="101">
        <f t="shared" si="7"/>
        <v>-19330.855018587357</v>
      </c>
      <c r="J28" s="15">
        <f t="shared" si="8"/>
        <v>39.4</v>
      </c>
      <c r="K28" s="32">
        <f t="shared" si="9"/>
        <v>-0.26765799256505574</v>
      </c>
      <c r="L28" s="18">
        <f t="shared" si="10"/>
        <v>-26765.799256505572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6"/>
      <c r="R28" s="267"/>
      <c r="S28" s="268"/>
    </row>
    <row r="29" spans="1:19" ht="17.25" customHeight="1" thickBot="1">
      <c r="A29" s="162" t="s">
        <v>154</v>
      </c>
      <c r="B29" s="126">
        <f t="shared" si="0"/>
        <v>6.61</v>
      </c>
      <c r="C29" s="77">
        <f t="shared" si="1"/>
        <v>-0.11866666670000001</v>
      </c>
      <c r="D29" s="15">
        <f t="shared" si="2"/>
        <v>5.33</v>
      </c>
      <c r="E29" s="32">
        <f t="shared" si="3"/>
        <v>-0.19364599092284421</v>
      </c>
      <c r="F29" s="18">
        <f t="shared" si="4"/>
        <v>-19364.599092284421</v>
      </c>
      <c r="G29" s="31">
        <f t="shared" si="5"/>
        <v>4.79</v>
      </c>
      <c r="H29" s="32">
        <f t="shared" si="6"/>
        <v>-0.27534039334341909</v>
      </c>
      <c r="I29" s="101">
        <f t="shared" si="7"/>
        <v>-27534.039334341909</v>
      </c>
      <c r="J29" s="15">
        <f t="shared" si="8"/>
        <v>4.58</v>
      </c>
      <c r="K29" s="32">
        <f t="shared" si="9"/>
        <v>-0.30711043872919819</v>
      </c>
      <c r="L29" s="18">
        <f t="shared" si="10"/>
        <v>-30711.043872919818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9"/>
      <c r="R29" s="259"/>
      <c r="S29" s="259"/>
    </row>
    <row r="30" spans="1:19" ht="17.25" customHeight="1" thickBot="1">
      <c r="A30" s="162" t="s">
        <v>225</v>
      </c>
      <c r="B30" s="126">
        <f t="shared" si="0"/>
        <v>5.68</v>
      </c>
      <c r="C30" s="77">
        <f t="shared" si="1"/>
        <v>-0.1610044313</v>
      </c>
      <c r="D30" s="15">
        <f t="shared" si="2"/>
        <v>4.7</v>
      </c>
      <c r="E30" s="32">
        <f t="shared" si="3"/>
        <v>-0.17253521126760557</v>
      </c>
      <c r="F30" s="18">
        <f t="shared" si="4"/>
        <v>-17253.521126760555</v>
      </c>
      <c r="G30" s="31">
        <f t="shared" si="5"/>
        <v>4.16</v>
      </c>
      <c r="H30" s="32">
        <f t="shared" si="6"/>
        <v>-0.26760563380281682</v>
      </c>
      <c r="I30" s="101">
        <f t="shared" si="7"/>
        <v>-26760.563380281681</v>
      </c>
      <c r="J30" s="15">
        <f t="shared" si="8"/>
        <v>3.85</v>
      </c>
      <c r="K30" s="32">
        <f t="shared" si="9"/>
        <v>-0.32218309859154926</v>
      </c>
      <c r="L30" s="18">
        <f t="shared" si="10"/>
        <v>-32218.309859154924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69"/>
      <c r="R30" s="269"/>
      <c r="S30" s="269"/>
    </row>
    <row r="31" spans="1:19" ht="17.25" customHeight="1" thickBot="1">
      <c r="A31" s="163" t="s">
        <v>185</v>
      </c>
      <c r="B31" s="128">
        <f t="shared" si="0"/>
        <v>10.9</v>
      </c>
      <c r="C31" s="78">
        <f t="shared" si="1"/>
        <v>-0.16153846150000001</v>
      </c>
      <c r="D31" s="20">
        <f t="shared" si="2"/>
        <v>9.3000000000000007</v>
      </c>
      <c r="E31" s="21">
        <f t="shared" si="3"/>
        <v>-0.14678899082568803</v>
      </c>
      <c r="F31" s="22">
        <f t="shared" si="4"/>
        <v>-14678.899082568803</v>
      </c>
      <c r="G31" s="30">
        <f t="shared" si="5"/>
        <v>8.1199999999999992</v>
      </c>
      <c r="H31" s="21">
        <f t="shared" si="6"/>
        <v>-0.2550458715596331</v>
      </c>
      <c r="I31" s="105">
        <f t="shared" si="7"/>
        <v>-25504.587155963309</v>
      </c>
      <c r="J31" s="20">
        <f t="shared" si="8"/>
        <v>7.35</v>
      </c>
      <c r="K31" s="21">
        <f t="shared" si="9"/>
        <v>-0.32568807339449546</v>
      </c>
      <c r="L31" s="22">
        <f t="shared" si="10"/>
        <v>-32568.807339449544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69"/>
      <c r="R31" s="269"/>
      <c r="S31" s="269"/>
    </row>
    <row r="32" spans="1:19" ht="17.25" customHeight="1" thickBot="1">
      <c r="A32" s="162" t="s">
        <v>72</v>
      </c>
      <c r="B32" s="129">
        <f t="shared" si="0"/>
        <v>13.8</v>
      </c>
      <c r="C32" s="80">
        <f t="shared" si="1"/>
        <v>-0.1320754717</v>
      </c>
      <c r="D32" s="106">
        <f t="shared" si="2"/>
        <v>11.9</v>
      </c>
      <c r="E32" s="107">
        <f t="shared" si="3"/>
        <v>-0.13768115942028988</v>
      </c>
      <c r="F32" s="108">
        <f t="shared" si="4"/>
        <v>-13768.115942028988</v>
      </c>
      <c r="G32" s="109">
        <f t="shared" si="5"/>
        <v>11.1</v>
      </c>
      <c r="H32" s="107">
        <f t="shared" si="6"/>
        <v>-0.19565217391304354</v>
      </c>
      <c r="I32" s="110">
        <f t="shared" si="7"/>
        <v>-19565.217391304355</v>
      </c>
      <c r="J32" s="106">
        <f t="shared" si="8"/>
        <v>10.5</v>
      </c>
      <c r="K32" s="107">
        <f t="shared" si="9"/>
        <v>-0.23913043478260873</v>
      </c>
      <c r="L32" s="108">
        <f t="shared" si="10"/>
        <v>-23913.043478260872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9"/>
      <c r="R32" s="259"/>
      <c r="S32" s="259"/>
    </row>
    <row r="33" spans="1:19" ht="17.25" customHeight="1" thickBot="1">
      <c r="A33" s="162" t="s">
        <v>261</v>
      </c>
      <c r="B33" s="126">
        <f t="shared" si="0"/>
        <v>38.299999999999997</v>
      </c>
      <c r="C33" s="77">
        <f t="shared" si="1"/>
        <v>-0.16557734199999999</v>
      </c>
      <c r="D33" s="15">
        <f t="shared" si="2"/>
        <v>33.299999999999997</v>
      </c>
      <c r="E33" s="32">
        <f t="shared" si="3"/>
        <v>-0.13054830287206268</v>
      </c>
      <c r="F33" s="18">
        <f t="shared" si="4"/>
        <v>-13054.830287206267</v>
      </c>
      <c r="G33" s="31">
        <f t="shared" si="5"/>
        <v>30</v>
      </c>
      <c r="H33" s="32">
        <f t="shared" si="6"/>
        <v>-0.21671018276762397</v>
      </c>
      <c r="I33" s="101">
        <f t="shared" si="7"/>
        <v>-21671.018276762396</v>
      </c>
      <c r="J33" s="15">
        <f t="shared" si="8"/>
        <v>28.5</v>
      </c>
      <c r="K33" s="32">
        <f t="shared" si="9"/>
        <v>-0.25587467362924277</v>
      </c>
      <c r="L33" s="18">
        <f t="shared" si="10"/>
        <v>-25587.467362924275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9"/>
      <c r="R33" s="259"/>
      <c r="S33" s="259"/>
    </row>
    <row r="34" spans="1:19" ht="17.25" customHeight="1" thickBot="1">
      <c r="A34" s="162" t="s">
        <v>217</v>
      </c>
      <c r="B34" s="126">
        <f t="shared" si="0"/>
        <v>7.76</v>
      </c>
      <c r="C34" s="77">
        <f t="shared" si="1"/>
        <v>-0.1368186874</v>
      </c>
      <c r="D34" s="15">
        <f t="shared" si="2"/>
        <v>6.84</v>
      </c>
      <c r="E34" s="32">
        <f t="shared" si="3"/>
        <v>-0.11855670103092783</v>
      </c>
      <c r="F34" s="18">
        <f t="shared" si="4"/>
        <v>-11855.670103092783</v>
      </c>
      <c r="G34" s="31">
        <f t="shared" si="5"/>
        <v>6.22</v>
      </c>
      <c r="H34" s="32">
        <f t="shared" si="6"/>
        <v>-0.1984536082474227</v>
      </c>
      <c r="I34" s="101">
        <f t="shared" si="7"/>
        <v>-19845.360824742271</v>
      </c>
      <c r="J34" s="15">
        <f t="shared" si="8"/>
        <v>6.23</v>
      </c>
      <c r="K34" s="32">
        <f t="shared" si="9"/>
        <v>-0.19716494845360816</v>
      </c>
      <c r="L34" s="18">
        <f t="shared" si="10"/>
        <v>-19716.494845360816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9"/>
      <c r="R34" s="259"/>
      <c r="S34" s="259"/>
    </row>
    <row r="35" spans="1:19" ht="17.25" customHeight="1">
      <c r="A35" s="162" t="s">
        <v>212</v>
      </c>
      <c r="B35" s="126">
        <f t="shared" si="0"/>
        <v>8.5</v>
      </c>
      <c r="C35" s="77">
        <f t="shared" si="1"/>
        <v>4.4226044200000002E-2</v>
      </c>
      <c r="D35" s="15">
        <f t="shared" si="2"/>
        <v>5.96</v>
      </c>
      <c r="E35" s="32">
        <f t="shared" si="3"/>
        <v>-0.29882352941176471</v>
      </c>
      <c r="F35" s="18">
        <f t="shared" si="4"/>
        <v>-29882.352941176472</v>
      </c>
      <c r="G35" s="31">
        <f t="shared" si="5"/>
        <v>5.23</v>
      </c>
      <c r="H35" s="32">
        <f t="shared" si="6"/>
        <v>-0.38470588235294112</v>
      </c>
      <c r="I35" s="101">
        <f t="shared" si="7"/>
        <v>-38470.588235294112</v>
      </c>
      <c r="J35" s="15">
        <f t="shared" si="8"/>
        <v>4.91</v>
      </c>
      <c r="K35" s="32">
        <f t="shared" si="9"/>
        <v>-0.4223529411764706</v>
      </c>
      <c r="L35" s="18">
        <f t="shared" si="10"/>
        <v>-42235.294117647063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8"/>
      <c r="R35" s="249"/>
      <c r="S35" s="250"/>
    </row>
    <row r="36" spans="1:19" ht="17.25" customHeight="1" thickBot="1">
      <c r="A36" s="130" t="s">
        <v>49</v>
      </c>
      <c r="B36" s="131">
        <f t="shared" si="0"/>
        <v>39001000</v>
      </c>
      <c r="C36" s="79">
        <f t="shared" si="1"/>
        <v>-6.7898284000000003E-2</v>
      </c>
      <c r="D36" s="24">
        <f t="shared" si="2"/>
        <v>38392000</v>
      </c>
      <c r="E36" s="25">
        <f t="shared" si="3"/>
        <v>-1.561498423117356E-2</v>
      </c>
      <c r="F36" s="104">
        <f t="shared" si="4"/>
        <v>-1561.498423117356</v>
      </c>
      <c r="G36" s="102">
        <f t="shared" si="5"/>
        <v>37019000</v>
      </c>
      <c r="H36" s="25">
        <f t="shared" si="6"/>
        <v>-5.0819209763852208E-2</v>
      </c>
      <c r="I36" s="103">
        <f t="shared" si="7"/>
        <v>-5081.9209763852205</v>
      </c>
      <c r="J36" s="24">
        <f t="shared" si="8"/>
        <v>35499000</v>
      </c>
      <c r="K36" s="25">
        <f t="shared" si="9"/>
        <v>-8.9792569421296889E-2</v>
      </c>
      <c r="L36" s="104">
        <f t="shared" si="10"/>
        <v>-8979.2569421296885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1"/>
      <c r="R36" s="252"/>
      <c r="S36" s="253"/>
    </row>
    <row r="37" spans="1:19" ht="17.25" customHeight="1" thickBot="1">
      <c r="A37" s="132" t="s">
        <v>42</v>
      </c>
      <c r="B37" s="312">
        <v>100000</v>
      </c>
      <c r="C37" s="313"/>
      <c r="D37" s="26" t="s">
        <v>43</v>
      </c>
      <c r="E37" s="27">
        <f>IF(COUNT(E17:E36), SUM(E17:E36) / COUNT(E17:E36), 0)</f>
        <v>-0.12257884825442104</v>
      </c>
      <c r="F37" s="28">
        <f>SUM(F17:F36)</f>
        <v>-245157.69650884208</v>
      </c>
      <c r="G37" s="26" t="s">
        <v>43</v>
      </c>
      <c r="H37" s="27">
        <f>IF(COUNT(H17:H36), SUM(H17:H36) / COUNT(H17:H36), 0)</f>
        <v>-0.1972166219745578</v>
      </c>
      <c r="I37" s="28">
        <f>SUM(I17:I36)</f>
        <v>-394433.24394911557</v>
      </c>
      <c r="J37" s="26" t="s">
        <v>43</v>
      </c>
      <c r="K37" s="27">
        <f>IF(COUNT(K17:K36), SUM(K17:K36) / COUNT(K17:K36), 0)</f>
        <v>-0.25379451608946696</v>
      </c>
      <c r="L37" s="28">
        <f>SUM(L17:L36)</f>
        <v>-507589.03217893397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4"/>
      <c r="R37" s="255"/>
      <c r="S37" s="256"/>
    </row>
    <row r="38" spans="1:19" ht="17.25" customHeight="1"/>
    <row r="39" spans="1:19" ht="17.25" customHeight="1" thickBot="1"/>
    <row r="40" spans="1:19" ht="17.25" customHeight="1" thickBot="1">
      <c r="A40" s="270" t="s">
        <v>44</v>
      </c>
      <c r="B40" s="271"/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2"/>
      <c r="Q40" s="269"/>
      <c r="R40" s="269"/>
      <c r="S40" s="269"/>
    </row>
    <row r="41" spans="1:19" ht="17.25" customHeight="1" thickBot="1">
      <c r="A41" s="244" t="s">
        <v>292</v>
      </c>
      <c r="B41" s="270" t="s">
        <v>49</v>
      </c>
      <c r="C41" s="272"/>
      <c r="D41" s="270" t="s">
        <v>58</v>
      </c>
      <c r="E41" s="271"/>
      <c r="F41" s="272"/>
      <c r="G41" s="273">
        <f>_xlfn.IFNA(VLOOKUP(B41, 현재가테이블!$B$2:$D$200, 2, FALSE), "-")</f>
        <v>35499000</v>
      </c>
      <c r="H41" s="274"/>
      <c r="I41" s="275"/>
      <c r="J41" s="270" t="s">
        <v>59</v>
      </c>
      <c r="K41" s="271"/>
      <c r="L41" s="272"/>
      <c r="M41" s="276">
        <f>_xlfn.IFNA(VLOOKUP(B41, 현재가테이블!$B$2:$D$200, 3, FALSE), "-")</f>
        <v>-5.0651191399999997E-2</v>
      </c>
      <c r="N41" s="277"/>
      <c r="O41" s="278"/>
      <c r="Q41" s="269"/>
      <c r="R41" s="269"/>
      <c r="S41" s="269"/>
    </row>
    <row r="42" spans="1:19" ht="17.25" customHeight="1" thickBot="1">
      <c r="A42" s="314" t="s">
        <v>55</v>
      </c>
      <c r="B42" s="310" t="str">
        <f>TEXT($G$1, "[$-ko-KR]yyyy-mm-dd(ddd) ") &amp; "오전 00:00"</f>
        <v>2021-06-22(화) 오전 00:00</v>
      </c>
      <c r="C42" s="311"/>
      <c r="D42" s="283" t="str">
        <f>TEXT($G$1, "[$-ko-KR]yyyy-mm-dd(ddd) ") &amp; "오후 14:00"</f>
        <v>2021-06-22(화) 오후 14:00</v>
      </c>
      <c r="E42" s="284"/>
      <c r="F42" s="285"/>
      <c r="G42" s="283" t="str">
        <f>TEXT($G$1, "[$-ko-KR]yyyy-mm-dd(ddd) ") &amp; "오후 19:00"</f>
        <v>2021-06-22(화) 오후 19:00</v>
      </c>
      <c r="H42" s="284"/>
      <c r="I42" s="285"/>
      <c r="J42" s="283" t="str">
        <f>TEXT($G$1, "[$-ko-KR]yyyy-mm-dd(ddd) ") &amp; "오후 21:00"</f>
        <v>2021-06-22(화) 오후 21:00</v>
      </c>
      <c r="K42" s="284"/>
      <c r="L42" s="285"/>
      <c r="M42" s="283" t="str">
        <f>TEXT($G$1+1, "[$-ko-KR]yyyy-mm-dd(ddd) ") &amp; "오전 00:00"</f>
        <v>2021-06-23(수) 오전 00:00</v>
      </c>
      <c r="N42" s="284"/>
      <c r="O42" s="285"/>
      <c r="Q42" s="269"/>
      <c r="R42" s="269"/>
      <c r="S42" s="269"/>
    </row>
    <row r="43" spans="1:19" ht="17.25" customHeight="1" thickBot="1">
      <c r="A43" s="315"/>
      <c r="B43" s="121" t="s">
        <v>58</v>
      </c>
      <c r="C43" s="122" t="s">
        <v>59</v>
      </c>
      <c r="D43" s="2" t="s">
        <v>58</v>
      </c>
      <c r="E43" s="10" t="s">
        <v>293</v>
      </c>
      <c r="F43" s="11" t="s">
        <v>294</v>
      </c>
      <c r="G43" s="245" t="s">
        <v>58</v>
      </c>
      <c r="H43" s="246" t="s">
        <v>293</v>
      </c>
      <c r="I43" s="247" t="s">
        <v>294</v>
      </c>
      <c r="J43" s="10" t="s">
        <v>58</v>
      </c>
      <c r="K43" s="10" t="s">
        <v>293</v>
      </c>
      <c r="L43" s="115" t="s">
        <v>294</v>
      </c>
      <c r="M43" s="2" t="s">
        <v>58</v>
      </c>
      <c r="N43" s="10" t="s">
        <v>293</v>
      </c>
      <c r="O43" s="66" t="s">
        <v>294</v>
      </c>
      <c r="Q43" s="259"/>
      <c r="R43" s="259"/>
      <c r="S43" s="259"/>
    </row>
    <row r="44" spans="1:19" ht="17.25" customHeight="1" thickBot="1">
      <c r="A44" s="161" t="s">
        <v>212</v>
      </c>
      <c r="B44" s="124">
        <v>8.5</v>
      </c>
      <c r="C44" s="76">
        <v>4.4226044200000002E-2</v>
      </c>
      <c r="D44" s="13">
        <v>5.96</v>
      </c>
      <c r="E44" s="14">
        <f>IF(ISNUMBER(D44), (D44 - $B44) / $B44, "")</f>
        <v>-0.29882352941176471</v>
      </c>
      <c r="F44" s="16">
        <f>IF(ISNUMBER(D44), $B64 * E44, "")</f>
        <v>-29882.352941176472</v>
      </c>
      <c r="G44" s="29">
        <v>5.23</v>
      </c>
      <c r="H44" s="14">
        <f>IF(ISNUMBER(G44), (G44 - $B44) / $B44, "")</f>
        <v>-0.38470588235294112</v>
      </c>
      <c r="I44" s="100">
        <f>IF(ISNUMBER(G44), $B64 * H44, "")</f>
        <v>-38470.588235294112</v>
      </c>
      <c r="J44" s="13">
        <v>4.91</v>
      </c>
      <c r="K44" s="14">
        <f>IF(ISNUMBER(J44), (J44 - $B44) / $B44, "")</f>
        <v>-0.4223529411764706</v>
      </c>
      <c r="L44" s="16">
        <f>IF(ISNUMBER(J44), $B64 * K44, "")</f>
        <v>-42235.294117647063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69"/>
      <c r="R44" s="269"/>
      <c r="S44" s="269"/>
    </row>
    <row r="45" spans="1:19" ht="17.25" customHeight="1" thickBot="1">
      <c r="A45" s="162" t="s">
        <v>156</v>
      </c>
      <c r="B45" s="126">
        <v>71.2</v>
      </c>
      <c r="C45" s="77">
        <v>-0.1055276382</v>
      </c>
      <c r="D45" s="15">
        <v>64.8</v>
      </c>
      <c r="E45" s="32">
        <f t="shared" ref="E45:E48" si="14">IF(ISNUMBER(D45), (D45 - $B45) / $B45, "")</f>
        <v>-8.9887640449438283E-2</v>
      </c>
      <c r="F45" s="18">
        <f>IF(ISNUMBER(D45), $B64 * E45, "")</f>
        <v>-8988.7640449438277</v>
      </c>
      <c r="G45" s="31">
        <v>61.1</v>
      </c>
      <c r="H45" s="32">
        <f t="shared" ref="H45:H48" si="15">IF(ISNUMBER(G45), (G45 - $B45) / $B45, "")</f>
        <v>-0.14185393258426968</v>
      </c>
      <c r="I45" s="101">
        <f>IF(ISNUMBER(G45), $B64 * H45, "")</f>
        <v>-14185.393258426968</v>
      </c>
      <c r="J45" s="15">
        <v>58.2</v>
      </c>
      <c r="K45" s="32">
        <f t="shared" ref="K45:K48" si="16">IF(ISNUMBER(J45), (J45 - $B45) / $B45, "")</f>
        <v>-0.18258426966292135</v>
      </c>
      <c r="L45" s="18">
        <f>IF(ISNUMBER(J45), $B64 * K45, "")</f>
        <v>-18258.426966292136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69"/>
      <c r="R45" s="269"/>
      <c r="S45" s="269"/>
    </row>
    <row r="46" spans="1:19" ht="17.25" customHeight="1" thickBot="1">
      <c r="A46" s="162" t="s">
        <v>134</v>
      </c>
      <c r="B46" s="126">
        <v>57.5</v>
      </c>
      <c r="C46" s="77">
        <v>-0.1057542768</v>
      </c>
      <c r="D46" s="15">
        <v>49.2</v>
      </c>
      <c r="E46" s="32">
        <f t="shared" si="14"/>
        <v>-0.14434782608695648</v>
      </c>
      <c r="F46" s="18">
        <f>IF(ISNUMBER(D46), $B64 * E46, "")</f>
        <v>-14434.782608695648</v>
      </c>
      <c r="G46" s="31">
        <v>44.5</v>
      </c>
      <c r="H46" s="32">
        <f t="shared" si="15"/>
        <v>-0.22608695652173913</v>
      </c>
      <c r="I46" s="101">
        <f>IF(ISNUMBER(G46), $B64 * H46, "")</f>
        <v>-22608.695652173912</v>
      </c>
      <c r="J46" s="15">
        <v>40.6</v>
      </c>
      <c r="K46" s="32">
        <f t="shared" si="16"/>
        <v>-0.29391304347826086</v>
      </c>
      <c r="L46" s="18">
        <f>IF(ISNUMBER(J46), $B64 * K46, "")</f>
        <v>-29391.304347826084</v>
      </c>
      <c r="M46" s="31"/>
      <c r="N46" s="32" t="str">
        <f t="shared" si="17"/>
        <v/>
      </c>
      <c r="O46" s="18" t="str">
        <f>IF(ISNUMBER(M46), $B64 * N46, "")</f>
        <v/>
      </c>
      <c r="Q46" s="259"/>
      <c r="R46" s="259"/>
      <c r="S46" s="259"/>
    </row>
    <row r="47" spans="1:19" ht="17.25" customHeight="1" thickBot="1">
      <c r="A47" s="162" t="s">
        <v>154</v>
      </c>
      <c r="B47" s="126">
        <v>6.61</v>
      </c>
      <c r="C47" s="77">
        <v>-0.11866666670000001</v>
      </c>
      <c r="D47" s="15">
        <v>5.33</v>
      </c>
      <c r="E47" s="32">
        <f t="shared" si="14"/>
        <v>-0.19364599092284421</v>
      </c>
      <c r="F47" s="18">
        <f>IF(ISNUMBER(D47), $B64 * E47, "")</f>
        <v>-19364.599092284421</v>
      </c>
      <c r="G47" s="31">
        <v>4.79</v>
      </c>
      <c r="H47" s="32">
        <f t="shared" si="15"/>
        <v>-0.27534039334341909</v>
      </c>
      <c r="I47" s="101">
        <f>IF(ISNUMBER(G47), $B64 * H47, "")</f>
        <v>-27534.039334341909</v>
      </c>
      <c r="J47" s="15">
        <v>4.58</v>
      </c>
      <c r="K47" s="32">
        <f t="shared" si="16"/>
        <v>-0.30711043872919819</v>
      </c>
      <c r="L47" s="18">
        <f>IF(ISNUMBER(J47), $B64 * K47, "")</f>
        <v>-30711.043872919818</v>
      </c>
      <c r="M47" s="31"/>
      <c r="N47" s="32" t="str">
        <f t="shared" si="17"/>
        <v/>
      </c>
      <c r="O47" s="18" t="str">
        <f>IF(ISNUMBER(M47), $B64 * N47, "")</f>
        <v/>
      </c>
      <c r="Q47" s="259"/>
      <c r="R47" s="259"/>
      <c r="S47" s="259"/>
    </row>
    <row r="48" spans="1:19" ht="17.25" customHeight="1" thickBot="1">
      <c r="A48" s="163" t="s">
        <v>148</v>
      </c>
      <c r="B48" s="128">
        <v>74.8</v>
      </c>
      <c r="C48" s="78">
        <v>-0.12820512819999999</v>
      </c>
      <c r="D48" s="20">
        <v>70.400000000000006</v>
      </c>
      <c r="E48" s="21">
        <f t="shared" si="14"/>
        <v>-5.8823529411764594E-2</v>
      </c>
      <c r="F48" s="22">
        <f>IF(ISNUMBER(D48), $B64 * E48, "")</f>
        <v>-5882.3529411764594</v>
      </c>
      <c r="G48" s="30">
        <v>68.099999999999994</v>
      </c>
      <c r="H48" s="21">
        <f t="shared" si="15"/>
        <v>-8.9572192513369023E-2</v>
      </c>
      <c r="I48" s="105">
        <f>IF(ISNUMBER(G48), $B64 * H48, "")</f>
        <v>-8957.2192513369027</v>
      </c>
      <c r="J48" s="20">
        <v>61.8</v>
      </c>
      <c r="K48" s="21">
        <f t="shared" si="16"/>
        <v>-0.17379679144385027</v>
      </c>
      <c r="L48" s="22">
        <f>IF(ISNUMBER(J48), $B64 * K48, "")</f>
        <v>-17379.679144385027</v>
      </c>
      <c r="M48" s="30"/>
      <c r="N48" s="21" t="str">
        <f t="shared" si="17"/>
        <v/>
      </c>
      <c r="O48" s="22" t="str">
        <f>IF(ISNUMBER(M48), $B64 * N48, "")</f>
        <v/>
      </c>
      <c r="Q48" s="259"/>
      <c r="R48" s="259"/>
      <c r="S48" s="259"/>
    </row>
    <row r="49" spans="1:19" ht="17.25" customHeight="1" thickBot="1">
      <c r="A49" s="162" t="s">
        <v>72</v>
      </c>
      <c r="B49" s="129">
        <v>13.8</v>
      </c>
      <c r="C49" s="80">
        <v>-0.1320754717</v>
      </c>
      <c r="D49" s="106">
        <v>11.9</v>
      </c>
      <c r="E49" s="107">
        <f>IF(ISNUMBER(D49), (D49 - $B49) / $B49, "")</f>
        <v>-0.13768115942028988</v>
      </c>
      <c r="F49" s="108">
        <f>IF(ISNUMBER(D49), $B64 * E49, "")</f>
        <v>-13768.115942028988</v>
      </c>
      <c r="G49" s="109">
        <v>11.1</v>
      </c>
      <c r="H49" s="107">
        <f>IF(ISNUMBER(G49), (G49 - $B49) / $B49, "")</f>
        <v>-0.19565217391304354</v>
      </c>
      <c r="I49" s="110">
        <f>IF(ISNUMBER(G49), $B64 * H49, "")</f>
        <v>-19565.217391304355</v>
      </c>
      <c r="J49" s="106">
        <v>10.5</v>
      </c>
      <c r="K49" s="107">
        <f>IF(ISNUMBER(J49), (J49 - $B49) / $B49, "")</f>
        <v>-0.23913043478260873</v>
      </c>
      <c r="L49" s="108">
        <f>IF(ISNUMBER(J49), $B64 * K49, "")</f>
        <v>-23913.043478260872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9"/>
      <c r="R49" s="259"/>
      <c r="S49" s="259"/>
    </row>
    <row r="50" spans="1:19" ht="17.25" customHeight="1" thickBot="1">
      <c r="A50" s="162" t="s">
        <v>197</v>
      </c>
      <c r="B50" s="126">
        <v>10.3</v>
      </c>
      <c r="C50" s="77">
        <v>-0.13445378150000001</v>
      </c>
      <c r="D50" s="15">
        <v>9.0500000000000007</v>
      </c>
      <c r="E50" s="32">
        <f t="shared" ref="E50:E53" si="18">IF(ISNUMBER(D50), (D50 - $B50) / $B50, "")</f>
        <v>-0.12135922330097086</v>
      </c>
      <c r="F50" s="18">
        <f>IF(ISNUMBER(D50), $B64 * E50, "")</f>
        <v>-12135.922330097086</v>
      </c>
      <c r="G50" s="31">
        <v>7.74</v>
      </c>
      <c r="H50" s="32">
        <f t="shared" ref="H50:H53" si="19">IF(ISNUMBER(G50), (G50 - $B50) / $B50, "")</f>
        <v>-0.24854368932038837</v>
      </c>
      <c r="I50" s="101">
        <f>IF(ISNUMBER(G50), $B64 * H50, "")</f>
        <v>-24854.368932038837</v>
      </c>
      <c r="J50" s="15">
        <v>7.16</v>
      </c>
      <c r="K50" s="32">
        <f t="shared" ref="K50:K53" si="20">IF(ISNUMBER(J50), (J50 - $B50) / $B50, "")</f>
        <v>-0.30485436893203888</v>
      </c>
      <c r="L50" s="18">
        <f>IF(ISNUMBER(J50), $B64 * K50, "")</f>
        <v>-30485.436893203889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9"/>
      <c r="R50" s="259"/>
      <c r="S50" s="259"/>
    </row>
    <row r="51" spans="1:19" ht="17.25" customHeight="1" thickBot="1">
      <c r="A51" s="162" t="s">
        <v>195</v>
      </c>
      <c r="B51" s="126">
        <v>6.5</v>
      </c>
      <c r="C51" s="77">
        <v>-0.13448735019999999</v>
      </c>
      <c r="D51" s="15">
        <v>5.95</v>
      </c>
      <c r="E51" s="32">
        <f t="shared" si="18"/>
        <v>-8.4615384615384592E-2</v>
      </c>
      <c r="F51" s="18">
        <f>IF(ISNUMBER(D51), $B64 * E51, "")</f>
        <v>-8461.5384615384592</v>
      </c>
      <c r="G51" s="31">
        <v>5.43</v>
      </c>
      <c r="H51" s="32">
        <f t="shared" si="19"/>
        <v>-0.16461538461538466</v>
      </c>
      <c r="I51" s="101">
        <f>IF(ISNUMBER(G51), $B64 * H51, "")</f>
        <v>-16461.538461538465</v>
      </c>
      <c r="J51" s="15">
        <v>5.01</v>
      </c>
      <c r="K51" s="32">
        <f t="shared" si="20"/>
        <v>-0.22923076923076927</v>
      </c>
      <c r="L51" s="18">
        <f>IF(ISNUMBER(J51), $B64 * K51, "")</f>
        <v>-22923.076923076926</v>
      </c>
      <c r="M51" s="31"/>
      <c r="N51" s="32" t="str">
        <f t="shared" si="21"/>
        <v/>
      </c>
      <c r="O51" s="18" t="str">
        <f>IF(ISNUMBER(M51), $B64 * N51, "")</f>
        <v/>
      </c>
      <c r="Q51" s="259"/>
      <c r="R51" s="259"/>
      <c r="S51" s="259"/>
    </row>
    <row r="52" spans="1:19" ht="17.25" customHeight="1" thickBot="1">
      <c r="A52" s="162" t="s">
        <v>152</v>
      </c>
      <c r="B52" s="126">
        <v>13.4</v>
      </c>
      <c r="C52" s="77">
        <v>-0.13548387100000001</v>
      </c>
      <c r="D52" s="15">
        <v>12.2</v>
      </c>
      <c r="E52" s="32">
        <f t="shared" si="18"/>
        <v>-8.9552238805970227E-2</v>
      </c>
      <c r="F52" s="18">
        <f>IF(ISNUMBER(D52), $B64 * E52, "")</f>
        <v>-8955.2238805970228</v>
      </c>
      <c r="G52" s="31">
        <v>11</v>
      </c>
      <c r="H52" s="32">
        <f t="shared" si="19"/>
        <v>-0.17910447761194032</v>
      </c>
      <c r="I52" s="101">
        <f>IF(ISNUMBER(G52), $B64 * H52, "")</f>
        <v>-17910.447761194031</v>
      </c>
      <c r="J52" s="15">
        <v>9.93</v>
      </c>
      <c r="K52" s="32">
        <f t="shared" si="20"/>
        <v>-0.25895522388059705</v>
      </c>
      <c r="L52" s="18">
        <f>IF(ISNUMBER(J52), $B64 * K52, "")</f>
        <v>-25895.522388059704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217</v>
      </c>
      <c r="B53" s="131">
        <v>7.76</v>
      </c>
      <c r="C53" s="79">
        <v>-0.1368186874</v>
      </c>
      <c r="D53" s="24">
        <v>6.84</v>
      </c>
      <c r="E53" s="25">
        <f t="shared" si="18"/>
        <v>-0.11855670103092783</v>
      </c>
      <c r="F53" s="104">
        <f>IF(ISNUMBER(D53), $B64 * E53, "")</f>
        <v>-11855.670103092783</v>
      </c>
      <c r="G53" s="102">
        <v>6.22</v>
      </c>
      <c r="H53" s="25">
        <f t="shared" si="19"/>
        <v>-0.1984536082474227</v>
      </c>
      <c r="I53" s="103">
        <f>IF(ISNUMBER(G53), $B64 * H53, "")</f>
        <v>-19845.360824742271</v>
      </c>
      <c r="J53" s="24">
        <v>6.23</v>
      </c>
      <c r="K53" s="25">
        <f t="shared" si="20"/>
        <v>-0.19716494845360816</v>
      </c>
      <c r="L53" s="104">
        <f>IF(ISNUMBER(J53), $B64 * K53, "")</f>
        <v>-19716.494845360816</v>
      </c>
      <c r="M53" s="102"/>
      <c r="N53" s="25" t="str">
        <f t="shared" si="21"/>
        <v/>
      </c>
      <c r="O53" s="104" t="str">
        <f>IF(ISNUMBER(M53), $B64 * N53, "")</f>
        <v/>
      </c>
      <c r="Q53" s="260"/>
      <c r="R53" s="261"/>
      <c r="S53" s="262"/>
    </row>
    <row r="54" spans="1:19" ht="17.25" customHeight="1">
      <c r="A54" s="161" t="s">
        <v>100</v>
      </c>
      <c r="B54" s="124">
        <v>2.93</v>
      </c>
      <c r="C54" s="76">
        <v>-0.14327485379999999</v>
      </c>
      <c r="D54" s="13">
        <v>2.65</v>
      </c>
      <c r="E54" s="14">
        <f>IF(ISNUMBER(D54), (D54 - $B54) / $B54, "")</f>
        <v>-9.556313993174069E-2</v>
      </c>
      <c r="F54" s="16">
        <f>IF(ISNUMBER(D54), $B64 * E54, "")</f>
        <v>-9556.3139931740698</v>
      </c>
      <c r="G54" s="29">
        <v>2.39</v>
      </c>
      <c r="H54" s="14">
        <f>IF(ISNUMBER(G54), (G54 - $B54) / $B54, "")</f>
        <v>-0.18430034129692832</v>
      </c>
      <c r="I54" s="100">
        <f>IF(ISNUMBER(G54), $B64 * H54, "")</f>
        <v>-18430.034129692831</v>
      </c>
      <c r="J54" s="13">
        <v>2.2599999999999998</v>
      </c>
      <c r="K54" s="14">
        <f>IF(ISNUMBER(J54), (J54 - $B54) / $B54, "")</f>
        <v>-0.22866894197952231</v>
      </c>
      <c r="L54" s="16">
        <f>IF(ISNUMBER(J54), $B64 * K54, "")</f>
        <v>-22866.894197952231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3"/>
      <c r="R54" s="264"/>
      <c r="S54" s="265"/>
    </row>
    <row r="55" spans="1:19" ht="17.25" customHeight="1" thickBot="1">
      <c r="A55" s="162" t="s">
        <v>273</v>
      </c>
      <c r="B55" s="126">
        <v>55.4</v>
      </c>
      <c r="C55" s="77">
        <v>-0.14374033999999999</v>
      </c>
      <c r="D55" s="15">
        <v>49</v>
      </c>
      <c r="E55" s="32">
        <f t="shared" ref="E55:E58" si="22">IF(ISNUMBER(D55), (D55 - $B55) / $B55, "")</f>
        <v>-0.1155234657039711</v>
      </c>
      <c r="F55" s="18">
        <f>IF(ISNUMBER(D55), $B64 * E55, "")</f>
        <v>-11552.346570397109</v>
      </c>
      <c r="G55" s="31">
        <v>45.5</v>
      </c>
      <c r="H55" s="32">
        <f t="shared" ref="H55:H58" si="23">IF(ISNUMBER(G55), (G55 - $B55) / $B55, "")</f>
        <v>-0.17870036101083031</v>
      </c>
      <c r="I55" s="101">
        <f>IF(ISNUMBER(G55), $B64 * H55, "")</f>
        <v>-17870.036101083031</v>
      </c>
      <c r="J55" s="15">
        <v>42.5</v>
      </c>
      <c r="K55" s="32">
        <f t="shared" ref="K55:K58" si="24">IF(ISNUMBER(J55), (J55 - $B55) / $B55, "")</f>
        <v>-0.23285198555956677</v>
      </c>
      <c r="L55" s="18">
        <f>IF(ISNUMBER(J55), $B64 * K55, "")</f>
        <v>-23285.198555956678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6"/>
      <c r="R55" s="267"/>
      <c r="S55" s="268"/>
    </row>
    <row r="56" spans="1:19" ht="17.25" customHeight="1" thickBot="1">
      <c r="A56" s="162" t="s">
        <v>259</v>
      </c>
      <c r="B56" s="126">
        <v>53.8</v>
      </c>
      <c r="C56" s="77">
        <v>-0.15275590550000001</v>
      </c>
      <c r="D56" s="15">
        <v>47.8</v>
      </c>
      <c r="E56" s="32">
        <f t="shared" si="22"/>
        <v>-0.11152416356877325</v>
      </c>
      <c r="F56" s="18">
        <f>IF(ISNUMBER(D56), $B64 * E56, "")</f>
        <v>-11152.416356877324</v>
      </c>
      <c r="G56" s="31">
        <v>43.4</v>
      </c>
      <c r="H56" s="32">
        <f t="shared" si="23"/>
        <v>-0.19330855018587359</v>
      </c>
      <c r="I56" s="101">
        <f>IF(ISNUMBER(G56), $B64 * H56, "")</f>
        <v>-19330.855018587357</v>
      </c>
      <c r="J56" s="15">
        <v>39.4</v>
      </c>
      <c r="K56" s="32">
        <f t="shared" si="24"/>
        <v>-0.26765799256505574</v>
      </c>
      <c r="L56" s="18">
        <f>IF(ISNUMBER(J56), $B64 * K56, "")</f>
        <v>-26765.799256505572</v>
      </c>
      <c r="M56" s="31"/>
      <c r="N56" s="32" t="str">
        <f t="shared" si="25"/>
        <v/>
      </c>
      <c r="O56" s="18" t="str">
        <f>IF(ISNUMBER(M56), $B64 * N56, "")</f>
        <v/>
      </c>
      <c r="Q56" s="259"/>
      <c r="R56" s="259"/>
      <c r="S56" s="259"/>
    </row>
    <row r="57" spans="1:19" ht="17.25" customHeight="1" thickBot="1">
      <c r="A57" s="162" t="s">
        <v>233</v>
      </c>
      <c r="B57" s="126">
        <v>9.5299999999999994</v>
      </c>
      <c r="C57" s="77">
        <v>-0.1566371681</v>
      </c>
      <c r="D57" s="15">
        <v>7.32</v>
      </c>
      <c r="E57" s="32">
        <f t="shared" si="22"/>
        <v>-0.23189926547743958</v>
      </c>
      <c r="F57" s="18">
        <f>IF(ISNUMBER(D57), $B64 * E57, "")</f>
        <v>-23189.926547743959</v>
      </c>
      <c r="G57" s="31">
        <v>6.28</v>
      </c>
      <c r="H57" s="32">
        <f t="shared" si="23"/>
        <v>-0.34102833158447005</v>
      </c>
      <c r="I57" s="101">
        <f>IF(ISNUMBER(G57), $B64 * H57, "")</f>
        <v>-34102.833158447007</v>
      </c>
      <c r="J57" s="15">
        <v>5.83</v>
      </c>
      <c r="K57" s="32">
        <f t="shared" si="24"/>
        <v>-0.38824763903462745</v>
      </c>
      <c r="L57" s="18">
        <f>IF(ISNUMBER(J57), $B64 * K57, "")</f>
        <v>-38824.763903462743</v>
      </c>
      <c r="M57" s="31"/>
      <c r="N57" s="32" t="str">
        <f t="shared" si="25"/>
        <v/>
      </c>
      <c r="O57" s="18" t="str">
        <f>IF(ISNUMBER(M57), $B64 * N57, "")</f>
        <v/>
      </c>
      <c r="Q57" s="269"/>
      <c r="R57" s="269"/>
      <c r="S57" s="269"/>
    </row>
    <row r="58" spans="1:19" ht="17.25" customHeight="1" thickBot="1">
      <c r="A58" s="163" t="s">
        <v>263</v>
      </c>
      <c r="B58" s="128">
        <v>17.899999999999999</v>
      </c>
      <c r="C58" s="78">
        <v>-0.1596244131</v>
      </c>
      <c r="D58" s="20">
        <v>14.1</v>
      </c>
      <c r="E58" s="21">
        <f t="shared" si="22"/>
        <v>-0.21229050279329606</v>
      </c>
      <c r="F58" s="22">
        <f>IF(ISNUMBER(D58), $B64 * E58, "")</f>
        <v>-21229.050279329607</v>
      </c>
      <c r="G58" s="30">
        <v>12.9</v>
      </c>
      <c r="H58" s="21">
        <f t="shared" si="23"/>
        <v>-0.27932960893854741</v>
      </c>
      <c r="I58" s="105">
        <f>IF(ISNUMBER(G58), $B64 * H58, "")</f>
        <v>-27932.960893854743</v>
      </c>
      <c r="J58" s="20">
        <v>11.8</v>
      </c>
      <c r="K58" s="21">
        <f t="shared" si="24"/>
        <v>-0.34078212290502785</v>
      </c>
      <c r="L58" s="22">
        <f>IF(ISNUMBER(J58), $B64 * K58, "")</f>
        <v>-34078.212290502786</v>
      </c>
      <c r="M58" s="30"/>
      <c r="N58" s="21" t="str">
        <f t="shared" si="25"/>
        <v/>
      </c>
      <c r="O58" s="22" t="str">
        <f>IF(ISNUMBER(M58), $B64 * N58, "")</f>
        <v/>
      </c>
      <c r="Q58" s="269"/>
      <c r="R58" s="269"/>
      <c r="S58" s="269"/>
    </row>
    <row r="59" spans="1:19" ht="17.25" customHeight="1" thickBot="1">
      <c r="A59" s="162" t="s">
        <v>225</v>
      </c>
      <c r="B59" s="129">
        <v>5.68</v>
      </c>
      <c r="C59" s="80">
        <v>-0.1610044313</v>
      </c>
      <c r="D59" s="106">
        <v>4.7</v>
      </c>
      <c r="E59" s="107">
        <f>IF(ISNUMBER(D59), (D59 - $B59) / $B59, "")</f>
        <v>-0.17253521126760557</v>
      </c>
      <c r="F59" s="108">
        <f>IF(ISNUMBER(D59), $B64 * E59, "")</f>
        <v>-17253.521126760555</v>
      </c>
      <c r="G59" s="109">
        <v>4.16</v>
      </c>
      <c r="H59" s="107">
        <f>IF(ISNUMBER(G59), (G59 - $B59) / $B59, "")</f>
        <v>-0.26760563380281682</v>
      </c>
      <c r="I59" s="110">
        <f>IF(ISNUMBER(G59), $B64 * H59, "")</f>
        <v>-26760.563380281681</v>
      </c>
      <c r="J59" s="106">
        <v>3.85</v>
      </c>
      <c r="K59" s="107">
        <f>IF(ISNUMBER(J59), (J59 - $B59) / $B59, "")</f>
        <v>-0.32218309859154926</v>
      </c>
      <c r="L59" s="108">
        <f>IF(ISNUMBER(J59), $B64 * K59, "")</f>
        <v>-32218.309859154924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9"/>
      <c r="R59" s="259"/>
      <c r="S59" s="259"/>
    </row>
    <row r="60" spans="1:19" ht="17.25" customHeight="1" thickBot="1">
      <c r="A60" s="162" t="s">
        <v>185</v>
      </c>
      <c r="B60" s="126">
        <v>10.9</v>
      </c>
      <c r="C60" s="77">
        <v>-0.16153846150000001</v>
      </c>
      <c r="D60" s="15">
        <v>9.3000000000000007</v>
      </c>
      <c r="E60" s="32">
        <f t="shared" ref="E60:E63" si="26">IF(ISNUMBER(D60), (D60 - $B60) / $B60, "")</f>
        <v>-0.14678899082568803</v>
      </c>
      <c r="F60" s="18">
        <f>IF(ISNUMBER(D60), $B64 * E60, "")</f>
        <v>-14678.899082568803</v>
      </c>
      <c r="G60" s="31">
        <v>8.1199999999999992</v>
      </c>
      <c r="H60" s="32">
        <f t="shared" ref="H60:H63" si="27">IF(ISNUMBER(G60), (G60 - $B60) / $B60, "")</f>
        <v>-0.2550458715596331</v>
      </c>
      <c r="I60" s="101">
        <f>IF(ISNUMBER(G60), $B64 * H60, "")</f>
        <v>-25504.587155963309</v>
      </c>
      <c r="J60" s="15">
        <v>7.35</v>
      </c>
      <c r="K60" s="32">
        <f t="shared" ref="K60:K63" si="28">IF(ISNUMBER(J60), (J60 - $B60) / $B60, "")</f>
        <v>-0.32568807339449546</v>
      </c>
      <c r="L60" s="18">
        <f>IF(ISNUMBER(J60), $B64 * K60, "")</f>
        <v>-32568.807339449544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9"/>
      <c r="R60" s="259"/>
      <c r="S60" s="259"/>
    </row>
    <row r="61" spans="1:19" ht="17.25" customHeight="1" thickBot="1">
      <c r="A61" s="162" t="s">
        <v>126</v>
      </c>
      <c r="B61" s="126">
        <v>18.899999999999999</v>
      </c>
      <c r="C61" s="77">
        <v>-0.1637168142</v>
      </c>
      <c r="D61" s="15">
        <v>16.7</v>
      </c>
      <c r="E61" s="32">
        <f t="shared" si="26"/>
        <v>-0.11640211640211637</v>
      </c>
      <c r="F61" s="18">
        <f>IF(ISNUMBER(D61), $B64 * E61, "")</f>
        <v>-11640.211640211637</v>
      </c>
      <c r="G61" s="31">
        <v>15.3</v>
      </c>
      <c r="H61" s="32">
        <f t="shared" si="27"/>
        <v>-0.19047619047619038</v>
      </c>
      <c r="I61" s="101">
        <f>IF(ISNUMBER(G61), $B64 * H61, "")</f>
        <v>-19047.619047619039</v>
      </c>
      <c r="J61" s="15">
        <v>13.5</v>
      </c>
      <c r="K61" s="32">
        <f t="shared" si="28"/>
        <v>-0.28571428571428564</v>
      </c>
      <c r="L61" s="18">
        <f>IF(ISNUMBER(J61), $B64 * K61, "")</f>
        <v>-28571.428571428565</v>
      </c>
      <c r="M61" s="31"/>
      <c r="N61" s="32" t="str">
        <f t="shared" si="29"/>
        <v/>
      </c>
      <c r="O61" s="18" t="str">
        <f>IF(ISNUMBER(M61), $B64 * N61, "")</f>
        <v/>
      </c>
      <c r="Q61" s="259"/>
      <c r="R61" s="259"/>
      <c r="S61" s="259"/>
    </row>
    <row r="62" spans="1:19" ht="17.25" customHeight="1">
      <c r="A62" s="162" t="s">
        <v>261</v>
      </c>
      <c r="B62" s="126">
        <v>38.299999999999997</v>
      </c>
      <c r="C62" s="77">
        <v>-0.16557734199999999</v>
      </c>
      <c r="D62" s="15">
        <v>33.299999999999997</v>
      </c>
      <c r="E62" s="32">
        <f t="shared" si="26"/>
        <v>-0.13054830287206268</v>
      </c>
      <c r="F62" s="18">
        <f>IF(ISNUMBER(D62), $B64 * E62, "")</f>
        <v>-13054.830287206267</v>
      </c>
      <c r="G62" s="31">
        <v>30</v>
      </c>
      <c r="H62" s="32">
        <f t="shared" si="27"/>
        <v>-0.21671018276762397</v>
      </c>
      <c r="I62" s="101">
        <f>IF(ISNUMBER(G62), $B64 * H62, "")</f>
        <v>-21671.018276762396</v>
      </c>
      <c r="J62" s="15">
        <v>28.5</v>
      </c>
      <c r="K62" s="32">
        <f t="shared" si="28"/>
        <v>-0.25587467362924277</v>
      </c>
      <c r="L62" s="18">
        <f>IF(ISNUMBER(J62), $B64 * K62, "")</f>
        <v>-25587.467362924275</v>
      </c>
      <c r="M62" s="31"/>
      <c r="N62" s="32" t="str">
        <f t="shared" si="29"/>
        <v/>
      </c>
      <c r="O62" s="18" t="str">
        <f>IF(ISNUMBER(M62), $B64 * N62, "")</f>
        <v/>
      </c>
      <c r="Q62" s="248"/>
      <c r="R62" s="249"/>
      <c r="S62" s="250"/>
    </row>
    <row r="63" spans="1:19" ht="17.25" customHeight="1" thickBot="1">
      <c r="A63" s="130" t="s">
        <v>167</v>
      </c>
      <c r="B63" s="131">
        <v>56.8</v>
      </c>
      <c r="C63" s="79">
        <v>-0.16715542520000001</v>
      </c>
      <c r="D63" s="24">
        <v>50</v>
      </c>
      <c r="E63" s="25">
        <f t="shared" si="26"/>
        <v>-0.11971830985915488</v>
      </c>
      <c r="F63" s="104">
        <f>IF(ISNUMBER(D63), $B64 * E63, "")</f>
        <v>-11971.830985915489</v>
      </c>
      <c r="G63" s="102">
        <v>44.1</v>
      </c>
      <c r="H63" s="25">
        <f t="shared" si="27"/>
        <v>-0.22359154929577457</v>
      </c>
      <c r="I63" s="103">
        <f>IF(ISNUMBER(G63), $B64 * H63, "")</f>
        <v>-22359.154929577457</v>
      </c>
      <c r="J63" s="24">
        <v>40.200000000000003</v>
      </c>
      <c r="K63" s="25">
        <f t="shared" si="28"/>
        <v>-0.29225352112676045</v>
      </c>
      <c r="L63" s="104">
        <f>IF(ISNUMBER(J63), $B64 * K63, "")</f>
        <v>-29225.352112676046</v>
      </c>
      <c r="M63" s="102"/>
      <c r="N63" s="25" t="str">
        <f t="shared" si="29"/>
        <v/>
      </c>
      <c r="O63" s="104" t="str">
        <f>IF(ISNUMBER(M63), $B64 * N63, "")</f>
        <v/>
      </c>
      <c r="Q63" s="251"/>
      <c r="R63" s="252"/>
      <c r="S63" s="253"/>
    </row>
    <row r="64" spans="1:19" ht="17.25" customHeight="1" thickBot="1">
      <c r="A64" s="132" t="s">
        <v>295</v>
      </c>
      <c r="B64" s="312">
        <f>$B$37</f>
        <v>100000</v>
      </c>
      <c r="C64" s="313"/>
      <c r="D64" s="26" t="s">
        <v>296</v>
      </c>
      <c r="E64" s="27">
        <f>IF(COUNT(E44:E63), SUM(E44:E63) / COUNT(E44:E63), 0)</f>
        <v>-0.13950433460790801</v>
      </c>
      <c r="F64" s="28">
        <f>SUM(F44:F63)</f>
        <v>-279008.66921581601</v>
      </c>
      <c r="G64" s="26" t="s">
        <v>296</v>
      </c>
      <c r="H64" s="27">
        <f>IF(COUNT(H44:H63), SUM(H44:H63) / COUNT(H44:H63), 0)</f>
        <v>-0.2217012655971303</v>
      </c>
      <c r="I64" s="28">
        <f>SUM(I44:I63)</f>
        <v>-443402.53119426058</v>
      </c>
      <c r="J64" s="26" t="s">
        <v>296</v>
      </c>
      <c r="K64" s="27">
        <f>IF(COUNT(K44:K63), SUM(K44:K63) / COUNT(K44:K63), 0)</f>
        <v>-0.27745077821352282</v>
      </c>
      <c r="L64" s="28">
        <f>SUM(L44:L63)</f>
        <v>-554901.55642704561</v>
      </c>
      <c r="M64" s="26" t="s">
        <v>296</v>
      </c>
      <c r="N64" s="27">
        <f>IF(COUNT(N44:N63), SUM(N44:N63) / COUNT(N44:N63), 0)</f>
        <v>0</v>
      </c>
      <c r="O64" s="28">
        <f>SUM(O44:O63)</f>
        <v>0</v>
      </c>
      <c r="Q64" s="254"/>
      <c r="R64" s="255"/>
      <c r="S64" s="256"/>
    </row>
    <row r="65" spans="1:19" ht="17.25" customHeight="1"/>
    <row r="66" spans="1:19" ht="17.25" customHeight="1" thickBot="1"/>
    <row r="67" spans="1:19" ht="17.25" thickBot="1">
      <c r="A67" s="270" t="s">
        <v>45</v>
      </c>
      <c r="B67" s="271"/>
      <c r="C67" s="271"/>
      <c r="D67" s="271"/>
      <c r="E67" s="271"/>
      <c r="F67" s="271"/>
      <c r="G67" s="271"/>
      <c r="H67" s="271"/>
      <c r="I67" s="271"/>
      <c r="J67" s="271"/>
      <c r="K67" s="271"/>
      <c r="L67" s="271"/>
      <c r="M67" s="271"/>
      <c r="N67" s="271"/>
      <c r="O67" s="272"/>
      <c r="Q67" s="269"/>
      <c r="R67" s="269"/>
      <c r="S67" s="269"/>
    </row>
    <row r="68" spans="1:19" ht="17.25" thickBot="1">
      <c r="A68" s="244" t="s">
        <v>292</v>
      </c>
      <c r="B68" s="270" t="s">
        <v>49</v>
      </c>
      <c r="C68" s="272"/>
      <c r="D68" s="270" t="s">
        <v>58</v>
      </c>
      <c r="E68" s="271"/>
      <c r="F68" s="272"/>
      <c r="G68" s="273">
        <f>_xlfn.IFNA(VLOOKUP(B68, 현재가테이블!$B$2:$D$200, 2, FALSE), "-")</f>
        <v>35499000</v>
      </c>
      <c r="H68" s="274"/>
      <c r="I68" s="275"/>
      <c r="J68" s="270" t="s">
        <v>59</v>
      </c>
      <c r="K68" s="271"/>
      <c r="L68" s="272"/>
      <c r="M68" s="276">
        <f>_xlfn.IFNA(VLOOKUP(B68, 현재가테이블!$B$2:$D$200, 3, FALSE), "-")</f>
        <v>-5.0651191399999997E-2</v>
      </c>
      <c r="N68" s="277"/>
      <c r="O68" s="278"/>
      <c r="Q68" s="269"/>
      <c r="R68" s="269"/>
      <c r="S68" s="269"/>
    </row>
    <row r="69" spans="1:19" ht="17.25" thickBot="1">
      <c r="A69" s="314" t="s">
        <v>55</v>
      </c>
      <c r="B69" s="310" t="str">
        <f>TEXT($G$1, "[$-ko-KR]yyyy-mm-dd(ddd) ") &amp; "오전 00:00"</f>
        <v>2021-06-22(화) 오전 00:00</v>
      </c>
      <c r="C69" s="311"/>
      <c r="D69" s="283" t="str">
        <f>TEXT($G$1, "[$-ko-KR]yyyy-mm-dd(ddd) ") &amp; "오후 14:00"</f>
        <v>2021-06-22(화) 오후 14:00</v>
      </c>
      <c r="E69" s="284"/>
      <c r="F69" s="285"/>
      <c r="G69" s="283" t="str">
        <f>TEXT($G$1, "[$-ko-KR]yyyy-mm-dd(ddd) ") &amp; "오후 19:00"</f>
        <v>2021-06-22(화) 오후 19:00</v>
      </c>
      <c r="H69" s="284"/>
      <c r="I69" s="285"/>
      <c r="J69" s="283" t="str">
        <f>TEXT($G$1, "[$-ko-KR]yyyy-mm-dd(ddd) ") &amp; "오후 21:00"</f>
        <v>2021-06-22(화) 오후 21:00</v>
      </c>
      <c r="K69" s="284"/>
      <c r="L69" s="285"/>
      <c r="M69" s="283" t="str">
        <f>TEXT($G$1+1, "[$-ko-KR]yyyy-mm-dd(ddd) ") &amp; "오전 00:00"</f>
        <v>2021-06-23(수) 오전 00:00</v>
      </c>
      <c r="N69" s="284"/>
      <c r="O69" s="285"/>
      <c r="Q69" s="269"/>
      <c r="R69" s="269"/>
      <c r="S69" s="269"/>
    </row>
    <row r="70" spans="1:19" ht="17.25" thickBot="1">
      <c r="A70" s="315"/>
      <c r="B70" s="121" t="s">
        <v>58</v>
      </c>
      <c r="C70" s="122" t="s">
        <v>59</v>
      </c>
      <c r="D70" s="2" t="s">
        <v>58</v>
      </c>
      <c r="E70" s="10" t="s">
        <v>293</v>
      </c>
      <c r="F70" s="11" t="s">
        <v>294</v>
      </c>
      <c r="G70" s="245" t="s">
        <v>58</v>
      </c>
      <c r="H70" s="246" t="s">
        <v>293</v>
      </c>
      <c r="I70" s="247" t="s">
        <v>294</v>
      </c>
      <c r="J70" s="10" t="s">
        <v>58</v>
      </c>
      <c r="K70" s="10" t="s">
        <v>293</v>
      </c>
      <c r="L70" s="115" t="s">
        <v>294</v>
      </c>
      <c r="M70" s="2" t="s">
        <v>58</v>
      </c>
      <c r="N70" s="10" t="s">
        <v>293</v>
      </c>
      <c r="O70" s="66" t="s">
        <v>294</v>
      </c>
      <c r="Q70" s="259"/>
      <c r="R70" s="259"/>
      <c r="S70" s="259"/>
    </row>
    <row r="71" spans="1:19" ht="17.25" thickBot="1">
      <c r="A71" s="161" t="s">
        <v>251</v>
      </c>
      <c r="B71" s="124">
        <v>121</v>
      </c>
      <c r="C71" s="76">
        <v>-3.9682539699999998E-2</v>
      </c>
      <c r="D71" s="13">
        <v>118</v>
      </c>
      <c r="E71" s="14">
        <f>IF(ISNUMBER(D71), (D71 - $B71) / $B71, "")</f>
        <v>-2.4793388429752067E-2</v>
      </c>
      <c r="F71" s="16">
        <f>IF(ISNUMBER(D71), $B91 * E71, "")</f>
        <v>-2479.3388429752067</v>
      </c>
      <c r="G71" s="29">
        <v>103</v>
      </c>
      <c r="H71" s="14">
        <f>IF(ISNUMBER(G71), (G71 - $B71) / $B71, "")</f>
        <v>-0.1487603305785124</v>
      </c>
      <c r="I71" s="100">
        <f>IF(ISNUMBER(G71), $B91 * H71, "")</f>
        <v>-14876.03305785124</v>
      </c>
      <c r="J71" s="13">
        <v>97.7</v>
      </c>
      <c r="K71" s="14">
        <f>IF(ISNUMBER(J71), (J71 - $B71) / $B71, "")</f>
        <v>-0.19256198347107437</v>
      </c>
      <c r="L71" s="16">
        <f>IF(ISNUMBER(J71), $B91 * K71, "")</f>
        <v>-19256.198347107438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69"/>
      <c r="R71" s="269"/>
      <c r="S71" s="269"/>
    </row>
    <row r="72" spans="1:19" ht="17.25" thickBot="1">
      <c r="A72" s="162" t="s">
        <v>142</v>
      </c>
      <c r="B72" s="126">
        <v>647</v>
      </c>
      <c r="C72" s="77">
        <v>-6.5028901700000002E-2</v>
      </c>
      <c r="D72" s="15">
        <v>558</v>
      </c>
      <c r="E72" s="32">
        <f t="shared" ref="E72:E75" si="30">IF(ISNUMBER(D72), (D72 - $B72) / $B72, "")</f>
        <v>-0.13755795981452859</v>
      </c>
      <c r="F72" s="18">
        <f>IF(ISNUMBER(D72), $B91 * E72, "")</f>
        <v>-13755.795981452859</v>
      </c>
      <c r="G72" s="31">
        <v>496</v>
      </c>
      <c r="H72" s="32">
        <f t="shared" ref="H72:H75" si="31">IF(ISNUMBER(G72), (G72 - $B72) / $B72, "")</f>
        <v>-0.23338485316846985</v>
      </c>
      <c r="I72" s="101">
        <f>IF(ISNUMBER(G72), $B91 * H72, "")</f>
        <v>-23338.485316846985</v>
      </c>
      <c r="J72" s="15">
        <v>454</v>
      </c>
      <c r="K72" s="32">
        <f t="shared" ref="K72:K75" si="32">IF(ISNUMBER(J72), (J72 - $B72) / $B72, "")</f>
        <v>-0.29829984544049459</v>
      </c>
      <c r="L72" s="18">
        <f>IF(ISNUMBER(J72), $B91 * K72, "")</f>
        <v>-29829.984544049461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69"/>
      <c r="R72" s="269"/>
      <c r="S72" s="269"/>
    </row>
    <row r="73" spans="1:19" ht="17.25" thickBot="1">
      <c r="A73" s="162" t="s">
        <v>51</v>
      </c>
      <c r="B73" s="126">
        <v>315</v>
      </c>
      <c r="C73" s="77">
        <v>-9.7421203400000003E-2</v>
      </c>
      <c r="D73" s="15">
        <v>294</v>
      </c>
      <c r="E73" s="32">
        <f t="shared" si="30"/>
        <v>-6.6666666666666666E-2</v>
      </c>
      <c r="F73" s="18">
        <f>IF(ISNUMBER(D73), $B91 * E73, "")</f>
        <v>-6666.666666666667</v>
      </c>
      <c r="G73" s="31">
        <v>270</v>
      </c>
      <c r="H73" s="32">
        <f t="shared" si="31"/>
        <v>-0.14285714285714285</v>
      </c>
      <c r="I73" s="101">
        <f>IF(ISNUMBER(G73), $B91 * H73, "")</f>
        <v>-14285.714285714284</v>
      </c>
      <c r="J73" s="15">
        <v>249</v>
      </c>
      <c r="K73" s="32">
        <f t="shared" si="32"/>
        <v>-0.20952380952380953</v>
      </c>
      <c r="L73" s="18">
        <f>IF(ISNUMBER(J73), $B91 * K73, "")</f>
        <v>-20952.380952380954</v>
      </c>
      <c r="M73" s="31"/>
      <c r="N73" s="32" t="str">
        <f t="shared" si="33"/>
        <v/>
      </c>
      <c r="O73" s="18" t="str">
        <f>IF(ISNUMBER(M73), $B91 * N73, "")</f>
        <v/>
      </c>
      <c r="Q73" s="259"/>
      <c r="R73" s="259"/>
      <c r="S73" s="259"/>
    </row>
    <row r="74" spans="1:19" ht="17.25" thickBot="1">
      <c r="A74" s="162" t="s">
        <v>120</v>
      </c>
      <c r="B74" s="126">
        <v>112</v>
      </c>
      <c r="C74" s="77">
        <v>-0.104</v>
      </c>
      <c r="D74" s="15">
        <v>109</v>
      </c>
      <c r="E74" s="32">
        <f t="shared" si="30"/>
        <v>-2.6785714285714284E-2</v>
      </c>
      <c r="F74" s="18">
        <f>IF(ISNUMBER(D74), $B91 * E74, "")</f>
        <v>-2678.5714285714284</v>
      </c>
      <c r="G74" s="31">
        <v>105</v>
      </c>
      <c r="H74" s="32">
        <f t="shared" si="31"/>
        <v>-6.25E-2</v>
      </c>
      <c r="I74" s="101">
        <f>IF(ISNUMBER(G74), $B91 * H74, "")</f>
        <v>-6250</v>
      </c>
      <c r="J74" s="15">
        <v>100</v>
      </c>
      <c r="K74" s="32">
        <f t="shared" si="32"/>
        <v>-0.10714285714285714</v>
      </c>
      <c r="L74" s="18">
        <f>IF(ISNUMBER(J74), $B91 * K74, "")</f>
        <v>-10714.285714285714</v>
      </c>
      <c r="M74" s="31"/>
      <c r="N74" s="32" t="str">
        <f t="shared" si="33"/>
        <v/>
      </c>
      <c r="O74" s="18" t="str">
        <f>IF(ISNUMBER(M74), $B91 * N74, "")</f>
        <v/>
      </c>
      <c r="Q74" s="259"/>
      <c r="R74" s="259"/>
      <c r="S74" s="259"/>
    </row>
    <row r="75" spans="1:19" ht="17.25" thickBot="1">
      <c r="A75" s="163" t="s">
        <v>128</v>
      </c>
      <c r="B75" s="128">
        <v>238</v>
      </c>
      <c r="C75" s="78">
        <v>-0.1052631579</v>
      </c>
      <c r="D75" s="20">
        <v>212</v>
      </c>
      <c r="E75" s="21">
        <f t="shared" si="30"/>
        <v>-0.1092436974789916</v>
      </c>
      <c r="F75" s="22">
        <f>IF(ISNUMBER(D75), $B91 * E75, "")</f>
        <v>-10924.36974789916</v>
      </c>
      <c r="G75" s="30">
        <v>198</v>
      </c>
      <c r="H75" s="21">
        <f t="shared" si="31"/>
        <v>-0.16806722689075632</v>
      </c>
      <c r="I75" s="105">
        <f>IF(ISNUMBER(G75), $B91 * H75, "")</f>
        <v>-16806.722689075632</v>
      </c>
      <c r="J75" s="20">
        <v>183</v>
      </c>
      <c r="K75" s="21">
        <f t="shared" si="32"/>
        <v>-0.23109243697478993</v>
      </c>
      <c r="L75" s="22">
        <f>IF(ISNUMBER(J75), $B91 * K75, "")</f>
        <v>-23109.243697478993</v>
      </c>
      <c r="M75" s="30"/>
      <c r="N75" s="21" t="str">
        <f t="shared" si="33"/>
        <v/>
      </c>
      <c r="O75" s="22" t="str">
        <f>IF(ISNUMBER(M75), $B91 * N75, "")</f>
        <v/>
      </c>
      <c r="Q75" s="259"/>
      <c r="R75" s="259"/>
      <c r="S75" s="259"/>
    </row>
    <row r="76" spans="1:19" ht="17.25" thickBot="1">
      <c r="A76" s="162" t="s">
        <v>80</v>
      </c>
      <c r="B76" s="129">
        <v>632</v>
      </c>
      <c r="C76" s="80">
        <v>-0.10734463280000001</v>
      </c>
      <c r="D76" s="106">
        <v>606</v>
      </c>
      <c r="E76" s="107">
        <f>IF(ISNUMBER(D76), (D76 - $B76) / $B76, "")</f>
        <v>-4.1139240506329111E-2</v>
      </c>
      <c r="F76" s="108">
        <f>IF(ISNUMBER(D76), $B91 * E76, "")</f>
        <v>-4113.9240506329115</v>
      </c>
      <c r="G76" s="109">
        <v>565</v>
      </c>
      <c r="H76" s="107">
        <f>IF(ISNUMBER(G76), (G76 - $B76) / $B76, "")</f>
        <v>-0.1060126582278481</v>
      </c>
      <c r="I76" s="110">
        <f>IF(ISNUMBER(G76), $B91 * H76, "")</f>
        <v>-10601.26582278481</v>
      </c>
      <c r="J76" s="106">
        <v>521</v>
      </c>
      <c r="K76" s="107">
        <f>IF(ISNUMBER(J76), (J76 - $B76) / $B76, "")</f>
        <v>-0.17563291139240506</v>
      </c>
      <c r="L76" s="108">
        <f>IF(ISNUMBER(J76), $B91 * K76, "")</f>
        <v>-17563.291139240504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9"/>
      <c r="R76" s="259"/>
      <c r="S76" s="259"/>
    </row>
    <row r="77" spans="1:19" ht="17.25" thickBot="1">
      <c r="A77" s="162" t="s">
        <v>92</v>
      </c>
      <c r="B77" s="126">
        <v>807</v>
      </c>
      <c r="C77" s="77">
        <v>-0.1131868132</v>
      </c>
      <c r="D77" s="15">
        <v>740</v>
      </c>
      <c r="E77" s="32">
        <f t="shared" ref="E77:E80" si="34">IF(ISNUMBER(D77), (D77 - $B77) / $B77, "")</f>
        <v>-8.302354399008674E-2</v>
      </c>
      <c r="F77" s="18">
        <f>IF(ISNUMBER(D77), $B91 * E77, "")</f>
        <v>-8302.3543990086746</v>
      </c>
      <c r="G77" s="31">
        <v>685</v>
      </c>
      <c r="H77" s="32">
        <f t="shared" ref="H77:H80" si="35">IF(ISNUMBER(G77), (G77 - $B77) / $B77, "")</f>
        <v>-0.15117719950433706</v>
      </c>
      <c r="I77" s="101">
        <f>IF(ISNUMBER(G77), $B91 * H77, "")</f>
        <v>-15117.719950433706</v>
      </c>
      <c r="J77" s="15">
        <v>655</v>
      </c>
      <c r="K77" s="32">
        <f t="shared" ref="K77:K80" si="36">IF(ISNUMBER(J77), (J77 - $B77) / $B77, "")</f>
        <v>-0.18835192069392812</v>
      </c>
      <c r="L77" s="18">
        <f>IF(ISNUMBER(J77), $B91 * K77, "")</f>
        <v>-18835.192069392811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9"/>
      <c r="R77" s="259"/>
      <c r="S77" s="259"/>
    </row>
    <row r="78" spans="1:19" ht="17.25" thickBot="1">
      <c r="A78" s="162" t="s">
        <v>110</v>
      </c>
      <c r="B78" s="126">
        <v>998</v>
      </c>
      <c r="C78" s="77">
        <v>-0.1168141593</v>
      </c>
      <c r="D78" s="15">
        <v>959</v>
      </c>
      <c r="E78" s="32">
        <f t="shared" si="34"/>
        <v>-3.9078156312625248E-2</v>
      </c>
      <c r="F78" s="18">
        <f>IF(ISNUMBER(D78), $B91 * E78, "")</f>
        <v>-3907.8156312625247</v>
      </c>
      <c r="G78" s="31">
        <v>861</v>
      </c>
      <c r="H78" s="32">
        <f t="shared" si="35"/>
        <v>-0.13727454909819639</v>
      </c>
      <c r="I78" s="101">
        <f>IF(ISNUMBER(G78), $B91 * H78, "")</f>
        <v>-13727.454909819638</v>
      </c>
      <c r="J78" s="15">
        <v>802</v>
      </c>
      <c r="K78" s="32">
        <f t="shared" si="36"/>
        <v>-0.19639278557114229</v>
      </c>
      <c r="L78" s="18">
        <f>IF(ISNUMBER(J78), $B91 * K78, "")</f>
        <v>-19639.27855711423</v>
      </c>
      <c r="M78" s="31"/>
      <c r="N78" s="32" t="str">
        <f t="shared" si="37"/>
        <v/>
      </c>
      <c r="O78" s="18" t="str">
        <f>IF(ISNUMBER(M78), $B91 * N78, "")</f>
        <v/>
      </c>
      <c r="Q78" s="259"/>
      <c r="R78" s="259"/>
      <c r="S78" s="259"/>
    </row>
    <row r="79" spans="1:19" ht="17.25" thickBot="1">
      <c r="A79" s="162" t="s">
        <v>132</v>
      </c>
      <c r="B79" s="126">
        <v>101</v>
      </c>
      <c r="C79" s="77">
        <v>-0.12173913040000001</v>
      </c>
      <c r="D79" s="15">
        <v>91.2</v>
      </c>
      <c r="E79" s="32">
        <f t="shared" si="34"/>
        <v>-9.7029702970297005E-2</v>
      </c>
      <c r="F79" s="18">
        <f>IF(ISNUMBER(D79), $B91 * E79, "")</f>
        <v>-9702.9702970297003</v>
      </c>
      <c r="G79" s="31">
        <v>83.2</v>
      </c>
      <c r="H79" s="32">
        <f t="shared" si="35"/>
        <v>-0.1762376237623762</v>
      </c>
      <c r="I79" s="101">
        <f>IF(ISNUMBER(G79), $B91 * H79, "")</f>
        <v>-17623.762376237621</v>
      </c>
      <c r="J79" s="15">
        <v>76.400000000000006</v>
      </c>
      <c r="K79" s="32">
        <f t="shared" si="36"/>
        <v>-0.2435643564356435</v>
      </c>
      <c r="L79" s="18">
        <f>IF(ISNUMBER(J79), $B91 * K79, "")</f>
        <v>-24356.435643564349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200</v>
      </c>
      <c r="C80" s="79">
        <v>-0.1228070175</v>
      </c>
      <c r="D80" s="24">
        <v>200</v>
      </c>
      <c r="E80" s="25">
        <f t="shared" si="34"/>
        <v>0</v>
      </c>
      <c r="F80" s="104">
        <f>IF(ISNUMBER(D80), $B91 * E80, "")</f>
        <v>0</v>
      </c>
      <c r="G80" s="102">
        <v>185</v>
      </c>
      <c r="H80" s="25">
        <f t="shared" si="35"/>
        <v>-7.4999999999999997E-2</v>
      </c>
      <c r="I80" s="103">
        <f>IF(ISNUMBER(G80), $B91 * H80, "")</f>
        <v>-7500</v>
      </c>
      <c r="J80" s="24">
        <v>175</v>
      </c>
      <c r="K80" s="25">
        <f t="shared" si="36"/>
        <v>-0.125</v>
      </c>
      <c r="L80" s="104">
        <f>IF(ISNUMBER(J80), $B91 * K80, "")</f>
        <v>-12500</v>
      </c>
      <c r="M80" s="102"/>
      <c r="N80" s="25" t="str">
        <f t="shared" si="37"/>
        <v/>
      </c>
      <c r="O80" s="104" t="str">
        <f>IF(ISNUMBER(M80), $B91 * N80, "")</f>
        <v/>
      </c>
      <c r="Q80" s="260"/>
      <c r="R80" s="261"/>
      <c r="S80" s="262"/>
    </row>
    <row r="81" spans="1:19">
      <c r="A81" s="161" t="s">
        <v>88</v>
      </c>
      <c r="B81" s="124">
        <v>295</v>
      </c>
      <c r="C81" s="76">
        <v>-0.1246290801</v>
      </c>
      <c r="D81" s="13">
        <v>271</v>
      </c>
      <c r="E81" s="14">
        <f>IF(ISNUMBER(D81), (D81 - $B81) / $B81, "")</f>
        <v>-8.1355932203389825E-2</v>
      </c>
      <c r="F81" s="16">
        <f>IF(ISNUMBER(D81), $B91 * E81, "")</f>
        <v>-8135.5932203389821</v>
      </c>
      <c r="G81" s="29">
        <v>247</v>
      </c>
      <c r="H81" s="14">
        <f>IF(ISNUMBER(G81), (G81 - $B81) / $B81, "")</f>
        <v>-0.16271186440677965</v>
      </c>
      <c r="I81" s="100">
        <f>IF(ISNUMBER(G81), $B91 * H81, "")</f>
        <v>-16271.186440677964</v>
      </c>
      <c r="J81" s="13">
        <v>227</v>
      </c>
      <c r="K81" s="14">
        <f>IF(ISNUMBER(J81), (J81 - $B81) / $B81, "")</f>
        <v>-0.23050847457627119</v>
      </c>
      <c r="L81" s="16">
        <f>IF(ISNUMBER(J81), $B91 * K81, "")</f>
        <v>-23050.847457627118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3"/>
      <c r="R81" s="264"/>
      <c r="S81" s="265"/>
    </row>
    <row r="82" spans="1:19" ht="17.25" thickBot="1">
      <c r="A82" s="162" t="s">
        <v>165</v>
      </c>
      <c r="B82" s="126">
        <v>840</v>
      </c>
      <c r="C82" s="77">
        <v>-0.13133402280000001</v>
      </c>
      <c r="D82" s="15">
        <v>760</v>
      </c>
      <c r="E82" s="32">
        <f t="shared" ref="E82:E85" si="38">IF(ISNUMBER(D82), (D82 - $B82) / $B82, "")</f>
        <v>-9.5238095238095233E-2</v>
      </c>
      <c r="F82" s="18">
        <f>IF(ISNUMBER(D82), $B91 * E82, "")</f>
        <v>-9523.8095238095229</v>
      </c>
      <c r="G82" s="31">
        <v>705</v>
      </c>
      <c r="H82" s="32">
        <f t="shared" ref="H82:H85" si="39">IF(ISNUMBER(G82), (G82 - $B82) / $B82, "")</f>
        <v>-0.16071428571428573</v>
      </c>
      <c r="I82" s="101">
        <f>IF(ISNUMBER(G82), $B91 * H82, "")</f>
        <v>-16071.428571428572</v>
      </c>
      <c r="J82" s="15">
        <v>644</v>
      </c>
      <c r="K82" s="32">
        <f t="shared" ref="K82:K85" si="40">IF(ISNUMBER(J82), (J82 - $B82) / $B82, "")</f>
        <v>-0.23333333333333334</v>
      </c>
      <c r="L82" s="18">
        <f>IF(ISNUMBER(J82), $B91 * K82, "")</f>
        <v>-23333.333333333332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6"/>
      <c r="R82" s="267"/>
      <c r="S82" s="268"/>
    </row>
    <row r="83" spans="1:19" ht="17.25" thickBot="1">
      <c r="A83" s="162" t="s">
        <v>104</v>
      </c>
      <c r="B83" s="126">
        <v>845</v>
      </c>
      <c r="C83" s="77">
        <v>-0.1351074719</v>
      </c>
      <c r="D83" s="15">
        <v>757</v>
      </c>
      <c r="E83" s="32">
        <f t="shared" si="38"/>
        <v>-0.10414201183431952</v>
      </c>
      <c r="F83" s="18">
        <f>IF(ISNUMBER(D83), $B91 * E83, "")</f>
        <v>-10414.201183431953</v>
      </c>
      <c r="G83" s="31">
        <v>698</v>
      </c>
      <c r="H83" s="32">
        <f t="shared" si="39"/>
        <v>-0.17396449704142011</v>
      </c>
      <c r="I83" s="101">
        <f>IF(ISNUMBER(G83), $B91 * H83, "")</f>
        <v>-17396.449704142011</v>
      </c>
      <c r="J83" s="15">
        <v>645</v>
      </c>
      <c r="K83" s="32">
        <f t="shared" si="40"/>
        <v>-0.23668639053254437</v>
      </c>
      <c r="L83" s="18">
        <f>IF(ISNUMBER(J83), $B91 * K83, "")</f>
        <v>-23668.639053254436</v>
      </c>
      <c r="M83" s="31"/>
      <c r="N83" s="32" t="str">
        <f t="shared" si="41"/>
        <v/>
      </c>
      <c r="O83" s="18" t="str">
        <f>IF(ISNUMBER(M83), $B91 * N83, "")</f>
        <v/>
      </c>
      <c r="Q83" s="259"/>
      <c r="R83" s="259"/>
      <c r="S83" s="259"/>
    </row>
    <row r="84" spans="1:19" ht="17.25" thickBot="1">
      <c r="A84" s="162" t="s">
        <v>253</v>
      </c>
      <c r="B84" s="126">
        <v>298</v>
      </c>
      <c r="C84" s="77">
        <v>-0.13623188410000001</v>
      </c>
      <c r="D84" s="15">
        <v>253</v>
      </c>
      <c r="E84" s="32">
        <f t="shared" si="38"/>
        <v>-0.15100671140939598</v>
      </c>
      <c r="F84" s="18">
        <f>IF(ISNUMBER(D84), $B91 * E84, "")</f>
        <v>-15100.671140939598</v>
      </c>
      <c r="G84" s="31">
        <v>231</v>
      </c>
      <c r="H84" s="32">
        <f t="shared" si="39"/>
        <v>-0.22483221476510068</v>
      </c>
      <c r="I84" s="101">
        <f>IF(ISNUMBER(G84), $B91 * H84, "")</f>
        <v>-22483.221476510069</v>
      </c>
      <c r="J84" s="15">
        <v>211</v>
      </c>
      <c r="K84" s="32">
        <f t="shared" si="40"/>
        <v>-0.29194630872483224</v>
      </c>
      <c r="L84" s="18">
        <f>IF(ISNUMBER(J84), $B91 * K84, "")</f>
        <v>-29194.630872483223</v>
      </c>
      <c r="M84" s="31"/>
      <c r="N84" s="32" t="str">
        <f t="shared" si="41"/>
        <v/>
      </c>
      <c r="O84" s="18" t="str">
        <f>IF(ISNUMBER(M84), $B91 * N84, "")</f>
        <v/>
      </c>
      <c r="Q84" s="269"/>
      <c r="R84" s="269"/>
      <c r="S84" s="269"/>
    </row>
    <row r="85" spans="1:19" ht="17.25" thickBot="1">
      <c r="A85" s="163" t="s">
        <v>61</v>
      </c>
      <c r="B85" s="128">
        <v>634</v>
      </c>
      <c r="C85" s="78">
        <v>-0.136239782</v>
      </c>
      <c r="D85" s="20">
        <v>577</v>
      </c>
      <c r="E85" s="21">
        <f t="shared" si="38"/>
        <v>-8.9905362776025233E-2</v>
      </c>
      <c r="F85" s="22">
        <f>IF(ISNUMBER(D85), $B91 * E85, "")</f>
        <v>-8990.5362776025231</v>
      </c>
      <c r="G85" s="30">
        <v>524</v>
      </c>
      <c r="H85" s="21">
        <f t="shared" si="39"/>
        <v>-0.17350157728706625</v>
      </c>
      <c r="I85" s="105">
        <f>IF(ISNUMBER(G85), $B91 * H85, "")</f>
        <v>-17350.157728706625</v>
      </c>
      <c r="J85" s="20">
        <v>480</v>
      </c>
      <c r="K85" s="21">
        <f t="shared" si="40"/>
        <v>-0.24290220820189273</v>
      </c>
      <c r="L85" s="22">
        <f>IF(ISNUMBER(J85), $B91 * K85, "")</f>
        <v>-24290.220820189272</v>
      </c>
      <c r="M85" s="30"/>
      <c r="N85" s="21" t="str">
        <f t="shared" si="41"/>
        <v/>
      </c>
      <c r="O85" s="22" t="str">
        <f>IF(ISNUMBER(M85), $B91 * N85, "")</f>
        <v/>
      </c>
      <c r="Q85" s="269"/>
      <c r="R85" s="269"/>
      <c r="S85" s="269"/>
    </row>
    <row r="86" spans="1:19" ht="17.25" thickBot="1">
      <c r="A86" s="162" t="s">
        <v>57</v>
      </c>
      <c r="B86" s="129">
        <v>145</v>
      </c>
      <c r="C86" s="80">
        <v>-0.1369047619</v>
      </c>
      <c r="D86" s="106">
        <v>129</v>
      </c>
      <c r="E86" s="107">
        <f>IF(ISNUMBER(D86), (D86 - $B86) / $B86, "")</f>
        <v>-0.1103448275862069</v>
      </c>
      <c r="F86" s="108">
        <f>IF(ISNUMBER(D86), $B91 * E86, "")</f>
        <v>-11034.48275862069</v>
      </c>
      <c r="G86" s="109">
        <v>118</v>
      </c>
      <c r="H86" s="107">
        <f>IF(ISNUMBER(G86), (G86 - $B86) / $B86, "")</f>
        <v>-0.18620689655172415</v>
      </c>
      <c r="I86" s="110">
        <f>IF(ISNUMBER(G86), $B91 * H86, "")</f>
        <v>-18620.689655172417</v>
      </c>
      <c r="J86" s="106">
        <v>110</v>
      </c>
      <c r="K86" s="107">
        <f>IF(ISNUMBER(J86), (J86 - $B86) / $B86, "")</f>
        <v>-0.2413793103448276</v>
      </c>
      <c r="L86" s="108">
        <f>IF(ISNUMBER(J86), $B91 * K86, "")</f>
        <v>-24137.931034482761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9"/>
      <c r="R86" s="259"/>
      <c r="S86" s="259"/>
    </row>
    <row r="87" spans="1:19" ht="17.25" thickBot="1">
      <c r="A87" s="162" t="s">
        <v>106</v>
      </c>
      <c r="B87" s="126">
        <v>802</v>
      </c>
      <c r="C87" s="77">
        <v>-0.13763440860000001</v>
      </c>
      <c r="D87" s="15">
        <v>733</v>
      </c>
      <c r="E87" s="32">
        <f t="shared" ref="E87:E90" si="42">IF(ISNUMBER(D87), (D87 - $B87) / $B87, "")</f>
        <v>-8.6034912718204487E-2</v>
      </c>
      <c r="F87" s="18">
        <f>IF(ISNUMBER(D87), $B91 * E87, "")</f>
        <v>-8603.4912718204487</v>
      </c>
      <c r="G87" s="31">
        <v>681</v>
      </c>
      <c r="H87" s="32">
        <f t="shared" ref="H87:H90" si="43">IF(ISNUMBER(G87), (G87 - $B87) / $B87, "")</f>
        <v>-0.15087281795511223</v>
      </c>
      <c r="I87" s="101">
        <f>IF(ISNUMBER(G87), $B91 * H87, "")</f>
        <v>-15087.281795511222</v>
      </c>
      <c r="J87" s="15">
        <v>631</v>
      </c>
      <c r="K87" s="32">
        <f t="shared" ref="K87:K90" si="44">IF(ISNUMBER(J87), (J87 - $B87) / $B87, "")</f>
        <v>-0.21321695760598502</v>
      </c>
      <c r="L87" s="18">
        <f>IF(ISNUMBER(J87), $B91 * K87, "")</f>
        <v>-21321.695760598501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9"/>
      <c r="R87" s="259"/>
      <c r="S87" s="259"/>
    </row>
    <row r="88" spans="1:19" ht="17.25" thickBot="1">
      <c r="A88" s="162" t="s">
        <v>181</v>
      </c>
      <c r="B88" s="126">
        <v>162</v>
      </c>
      <c r="C88" s="77">
        <v>-0.13829787230000001</v>
      </c>
      <c r="D88" s="15">
        <v>144</v>
      </c>
      <c r="E88" s="32">
        <f t="shared" si="42"/>
        <v>-0.1111111111111111</v>
      </c>
      <c r="F88" s="18">
        <f>IF(ISNUMBER(D88), $B91 * E88, "")</f>
        <v>-11111.111111111111</v>
      </c>
      <c r="G88" s="31">
        <v>131</v>
      </c>
      <c r="H88" s="32">
        <f t="shared" si="43"/>
        <v>-0.19135802469135801</v>
      </c>
      <c r="I88" s="101">
        <f>IF(ISNUMBER(G88), $B91 * H88, "")</f>
        <v>-19135.8024691358</v>
      </c>
      <c r="J88" s="15">
        <v>125</v>
      </c>
      <c r="K88" s="32">
        <f t="shared" si="44"/>
        <v>-0.22839506172839505</v>
      </c>
      <c r="L88" s="18">
        <f>IF(ISNUMBER(J88), $B91 * K88, "")</f>
        <v>-22839.506172839505</v>
      </c>
      <c r="M88" s="31"/>
      <c r="N88" s="32" t="str">
        <f t="shared" si="45"/>
        <v/>
      </c>
      <c r="O88" s="18" t="str">
        <f>IF(ISNUMBER(M88), $B91 * N88, "")</f>
        <v/>
      </c>
      <c r="Q88" s="259"/>
      <c r="R88" s="259"/>
      <c r="S88" s="259"/>
    </row>
    <row r="89" spans="1:19">
      <c r="A89" s="162" t="s">
        <v>265</v>
      </c>
      <c r="B89" s="126">
        <v>269</v>
      </c>
      <c r="C89" s="77">
        <v>-0.14057507990000001</v>
      </c>
      <c r="D89" s="15">
        <v>243</v>
      </c>
      <c r="E89" s="32">
        <f t="shared" si="42"/>
        <v>-9.6654275092936809E-2</v>
      </c>
      <c r="F89" s="18">
        <f>IF(ISNUMBER(D89), $B91 * E89, "")</f>
        <v>-9665.4275092936805</v>
      </c>
      <c r="G89" s="31">
        <v>224</v>
      </c>
      <c r="H89" s="32">
        <f t="shared" si="43"/>
        <v>-0.16728624535315986</v>
      </c>
      <c r="I89" s="101">
        <f>IF(ISNUMBER(G89), $B91 * H89, "")</f>
        <v>-16728.624535315987</v>
      </c>
      <c r="J89" s="15">
        <v>212</v>
      </c>
      <c r="K89" s="32">
        <f t="shared" si="44"/>
        <v>-0.21189591078066913</v>
      </c>
      <c r="L89" s="18">
        <f>IF(ISNUMBER(J89), $B91 * K89, "")</f>
        <v>-21189.591078066915</v>
      </c>
      <c r="M89" s="31"/>
      <c r="N89" s="32" t="str">
        <f t="shared" si="45"/>
        <v/>
      </c>
      <c r="O89" s="18" t="str">
        <f>IF(ISNUMBER(M89), $B91 * N89, "")</f>
        <v/>
      </c>
      <c r="Q89" s="248"/>
      <c r="R89" s="249"/>
      <c r="S89" s="250"/>
    </row>
    <row r="90" spans="1:19" ht="17.25" thickBot="1">
      <c r="A90" s="130" t="s">
        <v>136</v>
      </c>
      <c r="B90" s="131">
        <v>103</v>
      </c>
      <c r="C90" s="79">
        <v>-0.1416666667</v>
      </c>
      <c r="D90" s="24">
        <v>90.7</v>
      </c>
      <c r="E90" s="25">
        <f t="shared" si="42"/>
        <v>-0.11941747572815531</v>
      </c>
      <c r="F90" s="104">
        <f>IF(ISNUMBER(D90), $B91 * E90, "")</f>
        <v>-11941.747572815531</v>
      </c>
      <c r="G90" s="102">
        <v>83</v>
      </c>
      <c r="H90" s="25">
        <f t="shared" si="43"/>
        <v>-0.1941747572815534</v>
      </c>
      <c r="I90" s="103">
        <f>IF(ISNUMBER(G90), $B91 * H90, "")</f>
        <v>-19417.475728155339</v>
      </c>
      <c r="J90" s="24">
        <v>76.099999999999994</v>
      </c>
      <c r="K90" s="25">
        <f t="shared" si="44"/>
        <v>-0.26116504854368938</v>
      </c>
      <c r="L90" s="104">
        <f>IF(ISNUMBER(J90), $B91 * K90, "")</f>
        <v>-26116.504854368937</v>
      </c>
      <c r="M90" s="102"/>
      <c r="N90" s="25" t="str">
        <f t="shared" si="45"/>
        <v/>
      </c>
      <c r="O90" s="104" t="str">
        <f>IF(ISNUMBER(M90), $B91 * N90, "")</f>
        <v/>
      </c>
      <c r="Q90" s="251"/>
      <c r="R90" s="252"/>
      <c r="S90" s="253"/>
    </row>
    <row r="91" spans="1:19" ht="17.25" thickBot="1">
      <c r="A91" s="132" t="s">
        <v>295</v>
      </c>
      <c r="B91" s="312">
        <f>$B$37</f>
        <v>100000</v>
      </c>
      <c r="C91" s="313"/>
      <c r="D91" s="26" t="s">
        <v>296</v>
      </c>
      <c r="E91" s="27">
        <f>IF(COUNT(E71:E90), SUM(E71:E90) / COUNT(E71:E90), 0)</f>
        <v>-8.3526439307641587E-2</v>
      </c>
      <c r="F91" s="28">
        <f>SUM(F71:F90)</f>
        <v>-167052.8786152832</v>
      </c>
      <c r="G91" s="26" t="s">
        <v>296</v>
      </c>
      <c r="H91" s="27">
        <f>IF(COUNT(H71:H90), SUM(H71:H90) / COUNT(H71:H90), 0)</f>
        <v>-0.15934473825675993</v>
      </c>
      <c r="I91" s="28">
        <f>SUM(I71:I90)</f>
        <v>-318689.47651351988</v>
      </c>
      <c r="J91" s="26" t="s">
        <v>296</v>
      </c>
      <c r="K91" s="27">
        <f>IF(COUNT(K71:K90), SUM(K71:K90) / COUNT(K71:K90), 0)</f>
        <v>-0.21794959555092924</v>
      </c>
      <c r="L91" s="28">
        <f>SUM(L71:L90)</f>
        <v>-435899.19110185851</v>
      </c>
      <c r="M91" s="26" t="s">
        <v>296</v>
      </c>
      <c r="N91" s="27">
        <f>IF(COUNT(N71:N90), SUM(N71:N90) / COUNT(N71:N90), 0)</f>
        <v>0</v>
      </c>
      <c r="O91" s="28">
        <f>SUM(O71:O90)</f>
        <v>0</v>
      </c>
      <c r="Q91" s="254"/>
      <c r="R91" s="255"/>
      <c r="S91" s="256"/>
    </row>
    <row r="93" spans="1:19" ht="17.25" thickBot="1"/>
    <row r="94" spans="1:19" ht="17.25" thickBot="1">
      <c r="A94" s="270" t="s">
        <v>46</v>
      </c>
      <c r="B94" s="271"/>
      <c r="C94" s="271"/>
      <c r="D94" s="271"/>
      <c r="E94" s="271"/>
      <c r="F94" s="271"/>
      <c r="G94" s="271"/>
      <c r="H94" s="271"/>
      <c r="I94" s="271"/>
      <c r="J94" s="271"/>
      <c r="K94" s="271"/>
      <c r="L94" s="271"/>
      <c r="M94" s="271"/>
      <c r="N94" s="271"/>
      <c r="O94" s="272"/>
      <c r="Q94" s="269"/>
      <c r="R94" s="269"/>
      <c r="S94" s="269"/>
    </row>
    <row r="95" spans="1:19" ht="17.25" thickBot="1">
      <c r="A95" s="244" t="s">
        <v>292</v>
      </c>
      <c r="B95" s="270" t="s">
        <v>49</v>
      </c>
      <c r="C95" s="272"/>
      <c r="D95" s="270" t="s">
        <v>58</v>
      </c>
      <c r="E95" s="271"/>
      <c r="F95" s="272"/>
      <c r="G95" s="273">
        <f>_xlfn.IFNA(VLOOKUP(B95, 현재가테이블!$B$2:$D$200, 2, FALSE), "-")</f>
        <v>35499000</v>
      </c>
      <c r="H95" s="274"/>
      <c r="I95" s="275"/>
      <c r="J95" s="270" t="s">
        <v>59</v>
      </c>
      <c r="K95" s="271"/>
      <c r="L95" s="272"/>
      <c r="M95" s="276">
        <f>_xlfn.IFNA(VLOOKUP(B95, 현재가테이블!$B$2:$D$200, 3, FALSE), "-")</f>
        <v>-5.0651191399999997E-2</v>
      </c>
      <c r="N95" s="277"/>
      <c r="O95" s="278"/>
      <c r="Q95" s="269"/>
      <c r="R95" s="269"/>
      <c r="S95" s="269"/>
    </row>
    <row r="96" spans="1:19" ht="17.25" thickBot="1">
      <c r="A96" s="314" t="s">
        <v>55</v>
      </c>
      <c r="B96" s="310" t="str">
        <f>TEXT($G$1, "[$-ko-KR]yyyy-mm-dd(ddd) ") &amp; "오전 00:00"</f>
        <v>2021-06-22(화) 오전 00:00</v>
      </c>
      <c r="C96" s="311"/>
      <c r="D96" s="283" t="str">
        <f>TEXT($G$1, "[$-ko-KR]yyyy-mm-dd(ddd) ") &amp; "오후 14:00"</f>
        <v>2021-06-22(화) 오후 14:00</v>
      </c>
      <c r="E96" s="284"/>
      <c r="F96" s="285"/>
      <c r="G96" s="283" t="str">
        <f>TEXT($G$1, "[$-ko-KR]yyyy-mm-dd(ddd) ") &amp; "오후 19:00"</f>
        <v>2021-06-22(화) 오후 19:00</v>
      </c>
      <c r="H96" s="284"/>
      <c r="I96" s="285"/>
      <c r="J96" s="283" t="str">
        <f>TEXT($G$1, "[$-ko-KR]yyyy-mm-dd(ddd) ") &amp; "오후 21:00"</f>
        <v>2021-06-22(화) 오후 21:00</v>
      </c>
      <c r="K96" s="284"/>
      <c r="L96" s="285"/>
      <c r="M96" s="283" t="str">
        <f>TEXT($G$1+1, "[$-ko-KR]yyyy-mm-dd(ddd) ") &amp; "오전 00:00"</f>
        <v>2021-06-23(수) 오전 00:00</v>
      </c>
      <c r="N96" s="284"/>
      <c r="O96" s="285"/>
      <c r="Q96" s="269"/>
      <c r="R96" s="269"/>
      <c r="S96" s="269"/>
    </row>
    <row r="97" spans="1:19" ht="17.25" thickBot="1">
      <c r="A97" s="315"/>
      <c r="B97" s="121" t="s">
        <v>58</v>
      </c>
      <c r="C97" s="122" t="s">
        <v>59</v>
      </c>
      <c r="D97" s="2" t="s">
        <v>58</v>
      </c>
      <c r="E97" s="10" t="s">
        <v>293</v>
      </c>
      <c r="F97" s="11" t="s">
        <v>294</v>
      </c>
      <c r="G97" s="245" t="s">
        <v>58</v>
      </c>
      <c r="H97" s="246" t="s">
        <v>293</v>
      </c>
      <c r="I97" s="247" t="s">
        <v>294</v>
      </c>
      <c r="J97" s="10" t="s">
        <v>58</v>
      </c>
      <c r="K97" s="10" t="s">
        <v>293</v>
      </c>
      <c r="L97" s="115" t="s">
        <v>294</v>
      </c>
      <c r="M97" s="2" t="s">
        <v>58</v>
      </c>
      <c r="N97" s="10" t="s">
        <v>293</v>
      </c>
      <c r="O97" s="66" t="s">
        <v>294</v>
      </c>
      <c r="Q97" s="259"/>
      <c r="R97" s="259"/>
      <c r="S97" s="259"/>
    </row>
    <row r="98" spans="1:19" ht="17.25" thickBot="1">
      <c r="A98" s="161" t="s">
        <v>212</v>
      </c>
      <c r="B98" s="124">
        <v>8.5</v>
      </c>
      <c r="C98" s="76">
        <v>4.4226044200000002E-2</v>
      </c>
      <c r="D98" s="13">
        <v>5.96</v>
      </c>
      <c r="E98" s="14">
        <f>IF(ISNUMBER(D98), (D98 - $B98) / $B98, "")</f>
        <v>-0.29882352941176471</v>
      </c>
      <c r="F98" s="16">
        <f>IF(ISNUMBER(D98), $B118 * E98, "")</f>
        <v>-29882.352941176472</v>
      </c>
      <c r="G98" s="29">
        <v>5.23</v>
      </c>
      <c r="H98" s="14">
        <f>IF(ISNUMBER(G98), (G98 - $B98) / $B98, "")</f>
        <v>-0.38470588235294112</v>
      </c>
      <c r="I98" s="100">
        <f>IF(ISNUMBER(G98), $B118 * H98, "")</f>
        <v>-38470.588235294112</v>
      </c>
      <c r="J98" s="13">
        <v>4.91</v>
      </c>
      <c r="K98" s="14">
        <f>IF(ISNUMBER(J98), (J98 - $B98) / $B98, "")</f>
        <v>-0.4223529411764706</v>
      </c>
      <c r="L98" s="16">
        <f>IF(ISNUMBER(J98), $B118 * K98, "")</f>
        <v>-42235.294117647063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69"/>
      <c r="R98" s="269"/>
      <c r="S98" s="269"/>
    </row>
    <row r="99" spans="1:19" ht="17.25" thickBot="1">
      <c r="A99" s="162" t="s">
        <v>251</v>
      </c>
      <c r="B99" s="126">
        <v>121</v>
      </c>
      <c r="C99" s="77">
        <v>-3.9682539699999998E-2</v>
      </c>
      <c r="D99" s="15">
        <v>118</v>
      </c>
      <c r="E99" s="32">
        <f t="shared" ref="E99:E102" si="46">IF(ISNUMBER(D99), (D99 - $B99) / $B99, "")</f>
        <v>-2.4793388429752067E-2</v>
      </c>
      <c r="F99" s="18">
        <f>IF(ISNUMBER(D99), $B118 * E99, "")</f>
        <v>-2479.3388429752067</v>
      </c>
      <c r="G99" s="31">
        <v>103</v>
      </c>
      <c r="H99" s="32">
        <f t="shared" ref="H99:H102" si="47">IF(ISNUMBER(G99), (G99 - $B99) / $B99, "")</f>
        <v>-0.1487603305785124</v>
      </c>
      <c r="I99" s="101">
        <f>IF(ISNUMBER(G99), $B118 * H99, "")</f>
        <v>-14876.03305785124</v>
      </c>
      <c r="J99" s="15">
        <v>97.7</v>
      </c>
      <c r="K99" s="32">
        <f t="shared" ref="K99:K102" si="48">IF(ISNUMBER(J99), (J99 - $B99) / $B99, "")</f>
        <v>-0.19256198347107437</v>
      </c>
      <c r="L99" s="18">
        <f>IF(ISNUMBER(J99), $B118 * K99, "")</f>
        <v>-19256.198347107438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69"/>
      <c r="R99" s="269"/>
      <c r="S99" s="269"/>
    </row>
    <row r="100" spans="1:19" ht="17.25" thickBot="1">
      <c r="A100" s="162" t="s">
        <v>150</v>
      </c>
      <c r="B100" s="126">
        <v>2470</v>
      </c>
      <c r="C100" s="77">
        <v>-4.4487427500000003E-2</v>
      </c>
      <c r="D100" s="15">
        <v>2240</v>
      </c>
      <c r="E100" s="32">
        <f t="shared" si="46"/>
        <v>-9.3117408906882596E-2</v>
      </c>
      <c r="F100" s="18">
        <f>IF(ISNUMBER(D100), $B118 * E100, "")</f>
        <v>-9311.7408906882592</v>
      </c>
      <c r="G100" s="31">
        <v>2045</v>
      </c>
      <c r="H100" s="32">
        <f t="shared" si="47"/>
        <v>-0.17206477732793521</v>
      </c>
      <c r="I100" s="101">
        <f>IF(ISNUMBER(G100), $B118 * H100, "")</f>
        <v>-17206.477732793523</v>
      </c>
      <c r="J100" s="15">
        <v>1850</v>
      </c>
      <c r="K100" s="32">
        <f t="shared" si="48"/>
        <v>-0.25101214574898784</v>
      </c>
      <c r="L100" s="18">
        <f>IF(ISNUMBER(J100), $B118 * K100, "")</f>
        <v>-25101.214574898782</v>
      </c>
      <c r="M100" s="31"/>
      <c r="N100" s="32" t="str">
        <f t="shared" si="49"/>
        <v/>
      </c>
      <c r="O100" s="18" t="str">
        <f>IF(ISNUMBER(M100), $B118 * N100, "")</f>
        <v/>
      </c>
      <c r="Q100" s="259"/>
      <c r="R100" s="259"/>
      <c r="S100" s="259"/>
    </row>
    <row r="101" spans="1:19" ht="17.25" thickBot="1">
      <c r="A101" s="162" t="s">
        <v>189</v>
      </c>
      <c r="B101" s="126">
        <v>47580</v>
      </c>
      <c r="C101" s="77">
        <v>-6.3385826800000003E-2</v>
      </c>
      <c r="D101" s="15">
        <v>41950</v>
      </c>
      <c r="E101" s="32">
        <f t="shared" si="46"/>
        <v>-0.11832702816309373</v>
      </c>
      <c r="F101" s="18">
        <f>IF(ISNUMBER(D101), $B118 * E101, "")</f>
        <v>-11832.702816309373</v>
      </c>
      <c r="G101" s="31">
        <v>39240</v>
      </c>
      <c r="H101" s="32">
        <f t="shared" si="47"/>
        <v>-0.17528373266078184</v>
      </c>
      <c r="I101" s="101">
        <f>IF(ISNUMBER(G101), $B118 * H101, "")</f>
        <v>-17528.373266078186</v>
      </c>
      <c r="J101" s="15">
        <v>36880</v>
      </c>
      <c r="K101" s="32">
        <f t="shared" si="48"/>
        <v>-0.22488440521227407</v>
      </c>
      <c r="L101" s="18">
        <f>IF(ISNUMBER(J101), $B118 * K101, "")</f>
        <v>-22488.440521227407</v>
      </c>
      <c r="M101" s="31"/>
      <c r="N101" s="32" t="str">
        <f t="shared" si="49"/>
        <v/>
      </c>
      <c r="O101" s="18" t="str">
        <f>IF(ISNUMBER(M101), $B118 * N101, "")</f>
        <v/>
      </c>
      <c r="Q101" s="259"/>
      <c r="R101" s="259"/>
      <c r="S101" s="259"/>
    </row>
    <row r="102" spans="1:19" ht="17.25" thickBot="1">
      <c r="A102" s="163" t="s">
        <v>142</v>
      </c>
      <c r="B102" s="128">
        <v>647</v>
      </c>
      <c r="C102" s="78">
        <v>-6.5028901700000002E-2</v>
      </c>
      <c r="D102" s="20">
        <v>558</v>
      </c>
      <c r="E102" s="21">
        <f t="shared" si="46"/>
        <v>-0.13755795981452859</v>
      </c>
      <c r="F102" s="22">
        <f>IF(ISNUMBER(D102), $B118 * E102, "")</f>
        <v>-13755.795981452859</v>
      </c>
      <c r="G102" s="30">
        <v>496</v>
      </c>
      <c r="H102" s="21">
        <f t="shared" si="47"/>
        <v>-0.23338485316846985</v>
      </c>
      <c r="I102" s="105">
        <f>IF(ISNUMBER(G102), $B118 * H102, "")</f>
        <v>-23338.485316846985</v>
      </c>
      <c r="J102" s="20">
        <v>454</v>
      </c>
      <c r="K102" s="21">
        <f t="shared" si="48"/>
        <v>-0.29829984544049459</v>
      </c>
      <c r="L102" s="22">
        <f>IF(ISNUMBER(J102), $B118 * K102, "")</f>
        <v>-29829.984544049461</v>
      </c>
      <c r="M102" s="30"/>
      <c r="N102" s="21" t="str">
        <f t="shared" si="49"/>
        <v/>
      </c>
      <c r="O102" s="22" t="str">
        <f>IF(ISNUMBER(M102), $B118 * N102, "")</f>
        <v/>
      </c>
      <c r="Q102" s="259"/>
      <c r="R102" s="259"/>
      <c r="S102" s="259"/>
    </row>
    <row r="103" spans="1:19" ht="17.25" thickBot="1">
      <c r="A103" s="162" t="s">
        <v>49</v>
      </c>
      <c r="B103" s="129">
        <v>39001000</v>
      </c>
      <c r="C103" s="80">
        <v>-6.7898284000000003E-2</v>
      </c>
      <c r="D103" s="106">
        <v>38392000</v>
      </c>
      <c r="E103" s="107">
        <f>IF(ISNUMBER(D103), (D103 - $B103) / $B103, "")</f>
        <v>-1.561498423117356E-2</v>
      </c>
      <c r="F103" s="108">
        <f>IF(ISNUMBER(D103), $B118 * E103, "")</f>
        <v>-1561.498423117356</v>
      </c>
      <c r="G103" s="109">
        <v>37019000</v>
      </c>
      <c r="H103" s="107">
        <f>IF(ISNUMBER(G103), (G103 - $B103) / $B103, "")</f>
        <v>-5.0819209763852208E-2</v>
      </c>
      <c r="I103" s="110">
        <f>IF(ISNUMBER(G103), $B118 * H103, "")</f>
        <v>-5081.9209763852205</v>
      </c>
      <c r="J103" s="106">
        <v>35499000</v>
      </c>
      <c r="K103" s="107">
        <f>IF(ISNUMBER(J103), (J103 - $B103) / $B103, "")</f>
        <v>-8.9792569421296889E-2</v>
      </c>
      <c r="L103" s="108">
        <f>IF(ISNUMBER(J103), $B118 * K103, "")</f>
        <v>-8979.2569421296885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9"/>
      <c r="R103" s="259"/>
      <c r="S103" s="259"/>
    </row>
    <row r="104" spans="1:19" ht="17.25" thickBot="1">
      <c r="A104" s="162" t="s">
        <v>84</v>
      </c>
      <c r="B104" s="126">
        <v>1555</v>
      </c>
      <c r="C104" s="77">
        <v>-7.1641790999999996E-2</v>
      </c>
      <c r="D104" s="15">
        <v>1440</v>
      </c>
      <c r="E104" s="32">
        <f t="shared" ref="E104:E107" si="50">IF(ISNUMBER(D104), (D104 - $B104) / $B104, "")</f>
        <v>-7.3954983922829579E-2</v>
      </c>
      <c r="F104" s="18">
        <f>IF(ISNUMBER(D104), $B118 * E104, "")</f>
        <v>-7395.4983922829579</v>
      </c>
      <c r="G104" s="31">
        <v>1310</v>
      </c>
      <c r="H104" s="32">
        <f t="shared" ref="H104:H107" si="51">IF(ISNUMBER(G104), (G104 - $B104) / $B104, "")</f>
        <v>-0.15755627009646303</v>
      </c>
      <c r="I104" s="101">
        <f>IF(ISNUMBER(G104), $B118 * H104, "")</f>
        <v>-15755.627009646303</v>
      </c>
      <c r="J104" s="15">
        <v>1255</v>
      </c>
      <c r="K104" s="32">
        <f t="shared" ref="K104:K107" si="52">IF(ISNUMBER(J104), (J104 - $B104) / $B104, "")</f>
        <v>-0.19292604501607716</v>
      </c>
      <c r="L104" s="18">
        <f>IF(ISNUMBER(J104), $B118 * K104, "")</f>
        <v>-19292.604501607715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9"/>
      <c r="R104" s="259"/>
      <c r="S104" s="259"/>
    </row>
    <row r="105" spans="1:19" ht="17.25" thickBot="1">
      <c r="A105" s="162" t="s">
        <v>163</v>
      </c>
      <c r="B105" s="126">
        <v>19310</v>
      </c>
      <c r="C105" s="77">
        <v>-8.5700757599999997E-2</v>
      </c>
      <c r="D105" s="15">
        <v>16540</v>
      </c>
      <c r="E105" s="32">
        <f t="shared" si="50"/>
        <v>-0.14344899016053858</v>
      </c>
      <c r="F105" s="18">
        <f>IF(ISNUMBER(D105), $B118 * E105, "")</f>
        <v>-14344.899016053858</v>
      </c>
      <c r="G105" s="31">
        <v>15890</v>
      </c>
      <c r="H105" s="32">
        <f t="shared" si="51"/>
        <v>-0.17711030554117038</v>
      </c>
      <c r="I105" s="101">
        <f>IF(ISNUMBER(G105), $B118 * H105, "")</f>
        <v>-17711.030554117038</v>
      </c>
      <c r="J105" s="15">
        <v>14730</v>
      </c>
      <c r="K105" s="32">
        <f t="shared" si="52"/>
        <v>-0.23718280683583634</v>
      </c>
      <c r="L105" s="18">
        <f>IF(ISNUMBER(J105), $B118 * K105, "")</f>
        <v>-23718.280683583635</v>
      </c>
      <c r="M105" s="31"/>
      <c r="N105" s="32" t="str">
        <f t="shared" si="53"/>
        <v/>
      </c>
      <c r="O105" s="18" t="str">
        <f>IF(ISNUMBER(M105), $B118 * N105, "")</f>
        <v/>
      </c>
      <c r="Q105" s="259"/>
      <c r="R105" s="259"/>
      <c r="S105" s="259"/>
    </row>
    <row r="106" spans="1:19" ht="17.25" thickBot="1">
      <c r="A106" s="162" t="s">
        <v>51</v>
      </c>
      <c r="B106" s="126">
        <v>315</v>
      </c>
      <c r="C106" s="77">
        <v>-9.7421203400000003E-2</v>
      </c>
      <c r="D106" s="15">
        <v>294</v>
      </c>
      <c r="E106" s="32">
        <f t="shared" si="50"/>
        <v>-6.6666666666666666E-2</v>
      </c>
      <c r="F106" s="18">
        <f>IF(ISNUMBER(D106), $B118 * E106, "")</f>
        <v>-6666.666666666667</v>
      </c>
      <c r="G106" s="31">
        <v>270</v>
      </c>
      <c r="H106" s="32">
        <f t="shared" si="51"/>
        <v>-0.14285714285714285</v>
      </c>
      <c r="I106" s="101">
        <f>IF(ISNUMBER(G106), $B118 * H106, "")</f>
        <v>-14285.714285714284</v>
      </c>
      <c r="J106" s="15">
        <v>249</v>
      </c>
      <c r="K106" s="32">
        <f t="shared" si="52"/>
        <v>-0.20952380952380953</v>
      </c>
      <c r="L106" s="18">
        <f>IF(ISNUMBER(J106), $B118 * K106, "")</f>
        <v>-20952.380952380954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98</v>
      </c>
      <c r="B107" s="131">
        <v>3260</v>
      </c>
      <c r="C107" s="79">
        <v>-9.8201936399999995E-2</v>
      </c>
      <c r="D107" s="24">
        <v>3030</v>
      </c>
      <c r="E107" s="25">
        <f t="shared" si="50"/>
        <v>-7.0552147239263799E-2</v>
      </c>
      <c r="F107" s="104">
        <f>IF(ISNUMBER(D107), $B118 * E107, "")</f>
        <v>-7055.2147239263795</v>
      </c>
      <c r="G107" s="102">
        <v>2835</v>
      </c>
      <c r="H107" s="25">
        <f t="shared" si="51"/>
        <v>-0.1303680981595092</v>
      </c>
      <c r="I107" s="103">
        <f>IF(ISNUMBER(G107), $B118 * H107, "")</f>
        <v>-13036.809815950919</v>
      </c>
      <c r="J107" s="24">
        <v>2680</v>
      </c>
      <c r="K107" s="25">
        <f t="shared" si="52"/>
        <v>-0.17791411042944785</v>
      </c>
      <c r="L107" s="104">
        <f>IF(ISNUMBER(J107), $B118 * K107, "")</f>
        <v>-17791.411042944786</v>
      </c>
      <c r="M107" s="102"/>
      <c r="N107" s="25" t="str">
        <f t="shared" si="53"/>
        <v/>
      </c>
      <c r="O107" s="104" t="str">
        <f>IF(ISNUMBER(M107), $B118 * N107, "")</f>
        <v/>
      </c>
      <c r="Q107" s="260"/>
      <c r="R107" s="261"/>
      <c r="S107" s="262"/>
    </row>
    <row r="108" spans="1:19">
      <c r="A108" s="161" t="s">
        <v>96</v>
      </c>
      <c r="B108" s="124">
        <v>2373000</v>
      </c>
      <c r="C108" s="76">
        <v>-0.1001137656</v>
      </c>
      <c r="D108" s="13">
        <v>2293000</v>
      </c>
      <c r="E108" s="14">
        <f>IF(ISNUMBER(D108), (D108 - $B108) / $B108, "")</f>
        <v>-3.3712600084281501E-2</v>
      </c>
      <c r="F108" s="16">
        <f>IF(ISNUMBER(D108), $B118 * E108, "")</f>
        <v>-3371.2600084281503</v>
      </c>
      <c r="G108" s="29">
        <v>2194000</v>
      </c>
      <c r="H108" s="14">
        <f>IF(ISNUMBER(G108), (G108 - $B108) / $B108, "")</f>
        <v>-7.5431942688579862E-2</v>
      </c>
      <c r="I108" s="100">
        <f>IF(ISNUMBER(G108), $B118 * H108, "")</f>
        <v>-7543.1942688579866</v>
      </c>
      <c r="J108" s="13">
        <v>2150000</v>
      </c>
      <c r="K108" s="14">
        <f>IF(ISNUMBER(J108), (J108 - $B108) / $B108, "")</f>
        <v>-9.3973872734934683E-2</v>
      </c>
      <c r="L108" s="16">
        <f>IF(ISNUMBER(J108), $B118 * K108, "")</f>
        <v>-9397.3872734934685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3"/>
      <c r="R108" s="264"/>
      <c r="S108" s="265"/>
    </row>
    <row r="109" spans="1:19" ht="17.25" thickBot="1">
      <c r="A109" s="162" t="s">
        <v>74</v>
      </c>
      <c r="B109" s="126">
        <v>12670</v>
      </c>
      <c r="C109" s="77">
        <v>-0.1014184397</v>
      </c>
      <c r="D109" s="15">
        <v>12050</v>
      </c>
      <c r="E109" s="32">
        <f t="shared" ref="E109:E112" si="54">IF(ISNUMBER(D109), (D109 - $B109) / $B109, "")</f>
        <v>-4.8934490923441203E-2</v>
      </c>
      <c r="F109" s="18">
        <f>IF(ISNUMBER(D109), $B118 * E109, "")</f>
        <v>-4893.4490923441199</v>
      </c>
      <c r="G109" s="31">
        <v>10950</v>
      </c>
      <c r="H109" s="32">
        <f t="shared" ref="H109:H112" si="55">IF(ISNUMBER(G109), (G109 - $B109) / $B109, "")</f>
        <v>-0.13575374901341752</v>
      </c>
      <c r="I109" s="101">
        <f>IF(ISNUMBER(G109), $B118 * H109, "")</f>
        <v>-13575.374901341753</v>
      </c>
      <c r="J109" s="15">
        <v>10010</v>
      </c>
      <c r="K109" s="32">
        <f t="shared" ref="K109:K112" si="56">IF(ISNUMBER(J109), (J109 - $B109) / $B109, "")</f>
        <v>-0.20994475138121546</v>
      </c>
      <c r="L109" s="18">
        <f>IF(ISNUMBER(J109), $B118 * K109, "")</f>
        <v>-20994.475138121546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6"/>
      <c r="R109" s="267"/>
      <c r="S109" s="268"/>
    </row>
    <row r="110" spans="1:19" ht="17.25" thickBot="1">
      <c r="A110" s="162" t="s">
        <v>120</v>
      </c>
      <c r="B110" s="126">
        <v>112</v>
      </c>
      <c r="C110" s="77">
        <v>-0.104</v>
      </c>
      <c r="D110" s="15">
        <v>109</v>
      </c>
      <c r="E110" s="32">
        <f t="shared" si="54"/>
        <v>-2.6785714285714284E-2</v>
      </c>
      <c r="F110" s="18">
        <f>IF(ISNUMBER(D110), $B118 * E110, "")</f>
        <v>-2678.5714285714284</v>
      </c>
      <c r="G110" s="31">
        <v>105</v>
      </c>
      <c r="H110" s="32">
        <f t="shared" si="55"/>
        <v>-6.25E-2</v>
      </c>
      <c r="I110" s="101">
        <f>IF(ISNUMBER(G110), $B118 * H110, "")</f>
        <v>-6250</v>
      </c>
      <c r="J110" s="15">
        <v>100</v>
      </c>
      <c r="K110" s="32">
        <f t="shared" si="56"/>
        <v>-0.10714285714285714</v>
      </c>
      <c r="L110" s="18">
        <f>IF(ISNUMBER(J110), $B118 * K110, "")</f>
        <v>-10714.285714285714</v>
      </c>
      <c r="M110" s="31"/>
      <c r="N110" s="32" t="str">
        <f t="shared" si="57"/>
        <v/>
      </c>
      <c r="O110" s="18" t="str">
        <f>IF(ISNUMBER(M110), $B118 * N110, "")</f>
        <v/>
      </c>
      <c r="Q110" s="259"/>
      <c r="R110" s="259"/>
      <c r="S110" s="259"/>
    </row>
    <row r="111" spans="1:19" ht="17.25" thickBot="1">
      <c r="A111" s="162" t="s">
        <v>78</v>
      </c>
      <c r="B111" s="126">
        <v>586000</v>
      </c>
      <c r="C111" s="77">
        <v>-0.1050702505</v>
      </c>
      <c r="D111" s="15">
        <v>545100</v>
      </c>
      <c r="E111" s="32">
        <f t="shared" si="54"/>
        <v>-6.9795221843003408E-2</v>
      </c>
      <c r="F111" s="18">
        <f>IF(ISNUMBER(D111), $B118 * E111, "")</f>
        <v>-6979.522184300341</v>
      </c>
      <c r="G111" s="31">
        <v>510800</v>
      </c>
      <c r="H111" s="32">
        <f t="shared" si="55"/>
        <v>-0.12832764505119454</v>
      </c>
      <c r="I111" s="101">
        <f>IF(ISNUMBER(G111), $B118 * H111, "")</f>
        <v>-12832.764505119454</v>
      </c>
      <c r="J111" s="15">
        <v>481600</v>
      </c>
      <c r="K111" s="32">
        <f t="shared" si="56"/>
        <v>-0.17815699658703071</v>
      </c>
      <c r="L111" s="18">
        <f>IF(ISNUMBER(J111), $B118 * K111, "")</f>
        <v>-17815.69965870307</v>
      </c>
      <c r="M111" s="31"/>
      <c r="N111" s="32" t="str">
        <f t="shared" si="57"/>
        <v/>
      </c>
      <c r="O111" s="18" t="str">
        <f>IF(ISNUMBER(M111), $B118 * N111, "")</f>
        <v/>
      </c>
      <c r="Q111" s="269"/>
      <c r="R111" s="269"/>
      <c r="S111" s="269"/>
    </row>
    <row r="112" spans="1:19" ht="17.25" thickBot="1">
      <c r="A112" s="163" t="s">
        <v>128</v>
      </c>
      <c r="B112" s="128">
        <v>238</v>
      </c>
      <c r="C112" s="78">
        <v>-0.1052631579</v>
      </c>
      <c r="D112" s="20">
        <v>212</v>
      </c>
      <c r="E112" s="21">
        <f t="shared" si="54"/>
        <v>-0.1092436974789916</v>
      </c>
      <c r="F112" s="22">
        <f>IF(ISNUMBER(D112), $B118 * E112, "")</f>
        <v>-10924.36974789916</v>
      </c>
      <c r="G112" s="30">
        <v>198</v>
      </c>
      <c r="H112" s="21">
        <f t="shared" si="55"/>
        <v>-0.16806722689075632</v>
      </c>
      <c r="I112" s="105">
        <f>IF(ISNUMBER(G112), $B118 * H112, "")</f>
        <v>-16806.722689075632</v>
      </c>
      <c r="J112" s="20">
        <v>183</v>
      </c>
      <c r="K112" s="21">
        <f t="shared" si="56"/>
        <v>-0.23109243697478993</v>
      </c>
      <c r="L112" s="22">
        <f>IF(ISNUMBER(J112), $B118 * K112, "")</f>
        <v>-23109.243697478993</v>
      </c>
      <c r="M112" s="30"/>
      <c r="N112" s="21" t="str">
        <f t="shared" si="57"/>
        <v/>
      </c>
      <c r="O112" s="22" t="str">
        <f>IF(ISNUMBER(M112), $B118 * N112, "")</f>
        <v/>
      </c>
      <c r="Q112" s="269"/>
      <c r="R112" s="269"/>
      <c r="S112" s="269"/>
    </row>
    <row r="113" spans="1:19" ht="17.25" thickBot="1">
      <c r="A113" s="162" t="s">
        <v>156</v>
      </c>
      <c r="B113" s="129">
        <v>71.2</v>
      </c>
      <c r="C113" s="80">
        <v>-0.1055276382</v>
      </c>
      <c r="D113" s="106">
        <v>64.8</v>
      </c>
      <c r="E113" s="107">
        <f>IF(ISNUMBER(D113), (D113 - $B113) / $B113, "")</f>
        <v>-8.9887640449438283E-2</v>
      </c>
      <c r="F113" s="108">
        <f>IF(ISNUMBER(D113), $B118 * E113, "")</f>
        <v>-8988.7640449438277</v>
      </c>
      <c r="G113" s="109">
        <v>61.1</v>
      </c>
      <c r="H113" s="107">
        <f>IF(ISNUMBER(G113), (G113 - $B113) / $B113, "")</f>
        <v>-0.14185393258426968</v>
      </c>
      <c r="I113" s="110">
        <f>IF(ISNUMBER(G113), $B118 * H113, "")</f>
        <v>-14185.393258426968</v>
      </c>
      <c r="J113" s="106">
        <v>58.2</v>
      </c>
      <c r="K113" s="107">
        <f>IF(ISNUMBER(J113), (J113 - $B113) / $B113, "")</f>
        <v>-0.18258426966292135</v>
      </c>
      <c r="L113" s="108">
        <f>IF(ISNUMBER(J113), $B118 * K113, "")</f>
        <v>-18258.426966292136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9"/>
      <c r="R113" s="259"/>
      <c r="S113" s="259"/>
    </row>
    <row r="114" spans="1:19" ht="17.25" thickBot="1">
      <c r="A114" s="162" t="s">
        <v>134</v>
      </c>
      <c r="B114" s="126">
        <v>57.5</v>
      </c>
      <c r="C114" s="77">
        <v>-0.1057542768</v>
      </c>
      <c r="D114" s="15">
        <v>49.2</v>
      </c>
      <c r="E114" s="32">
        <f t="shared" ref="E114:E117" si="58">IF(ISNUMBER(D114), (D114 - $B114) / $B114, "")</f>
        <v>-0.14434782608695648</v>
      </c>
      <c r="F114" s="18">
        <f>IF(ISNUMBER(D114), $B118 * E114, "")</f>
        <v>-14434.782608695648</v>
      </c>
      <c r="G114" s="31">
        <v>44.5</v>
      </c>
      <c r="H114" s="32">
        <f t="shared" ref="H114:H117" si="59">IF(ISNUMBER(G114), (G114 - $B114) / $B114, "")</f>
        <v>-0.22608695652173913</v>
      </c>
      <c r="I114" s="101">
        <f>IF(ISNUMBER(G114), $B118 * H114, "")</f>
        <v>-22608.695652173912</v>
      </c>
      <c r="J114" s="15">
        <v>40.6</v>
      </c>
      <c r="K114" s="32">
        <f t="shared" ref="K114:K117" si="60">IF(ISNUMBER(J114), (J114 - $B114) / $B114, "")</f>
        <v>-0.29391304347826086</v>
      </c>
      <c r="L114" s="18">
        <f>IF(ISNUMBER(J114), $B118 * K114, "")</f>
        <v>-29391.304347826084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9"/>
      <c r="R114" s="259"/>
      <c r="S114" s="259"/>
    </row>
    <row r="115" spans="1:19" ht="17.25" thickBot="1">
      <c r="A115" s="162" t="s">
        <v>80</v>
      </c>
      <c r="B115" s="126">
        <v>632</v>
      </c>
      <c r="C115" s="77">
        <v>-0.10734463280000001</v>
      </c>
      <c r="D115" s="15">
        <v>606</v>
      </c>
      <c r="E115" s="32">
        <f t="shared" si="58"/>
        <v>-4.1139240506329111E-2</v>
      </c>
      <c r="F115" s="18">
        <f>IF(ISNUMBER(D115), $B118 * E115, "")</f>
        <v>-4113.9240506329115</v>
      </c>
      <c r="G115" s="31">
        <v>565</v>
      </c>
      <c r="H115" s="32">
        <f t="shared" si="59"/>
        <v>-0.1060126582278481</v>
      </c>
      <c r="I115" s="101">
        <f>IF(ISNUMBER(G115), $B118 * H115, "")</f>
        <v>-10601.26582278481</v>
      </c>
      <c r="J115" s="15">
        <v>521</v>
      </c>
      <c r="K115" s="32">
        <f t="shared" si="60"/>
        <v>-0.17563291139240506</v>
      </c>
      <c r="L115" s="18">
        <f>IF(ISNUMBER(J115), $B118 * K115, "")</f>
        <v>-17563.291139240504</v>
      </c>
      <c r="M115" s="31"/>
      <c r="N115" s="32" t="str">
        <f t="shared" si="61"/>
        <v/>
      </c>
      <c r="O115" s="18" t="str">
        <f>IF(ISNUMBER(M115), $B118 * N115, "")</f>
        <v/>
      </c>
      <c r="Q115" s="259"/>
      <c r="R115" s="259"/>
      <c r="S115" s="259"/>
    </row>
    <row r="116" spans="1:19">
      <c r="A116" s="162" t="s">
        <v>160</v>
      </c>
      <c r="B116" s="126">
        <v>1310</v>
      </c>
      <c r="C116" s="77">
        <v>-0.1088435374</v>
      </c>
      <c r="D116" s="15">
        <v>1150</v>
      </c>
      <c r="E116" s="32">
        <f t="shared" si="58"/>
        <v>-0.12213740458015267</v>
      </c>
      <c r="F116" s="18">
        <f>IF(ISNUMBER(D116), $B118 * E116, "")</f>
        <v>-12213.740458015267</v>
      </c>
      <c r="G116" s="31">
        <v>1040</v>
      </c>
      <c r="H116" s="32">
        <f t="shared" si="59"/>
        <v>-0.20610687022900764</v>
      </c>
      <c r="I116" s="101">
        <f>IF(ISNUMBER(G116), $B118 * H116, "")</f>
        <v>-20610.687022900765</v>
      </c>
      <c r="J116" s="15">
        <v>974</v>
      </c>
      <c r="K116" s="32">
        <f t="shared" si="60"/>
        <v>-0.25648854961832063</v>
      </c>
      <c r="L116" s="18">
        <f>IF(ISNUMBER(J116), $B118 * K116, "")</f>
        <v>-25648.854961832061</v>
      </c>
      <c r="M116" s="31"/>
      <c r="N116" s="32" t="str">
        <f t="shared" si="61"/>
        <v/>
      </c>
      <c r="O116" s="18" t="str">
        <f>IF(ISNUMBER(M116), $B118 * N116, "")</f>
        <v/>
      </c>
      <c r="Q116" s="248"/>
      <c r="R116" s="249"/>
      <c r="S116" s="250"/>
    </row>
    <row r="117" spans="1:19" ht="17.25" thickBot="1">
      <c r="A117" s="130" t="s">
        <v>102</v>
      </c>
      <c r="B117" s="131">
        <v>53250</v>
      </c>
      <c r="C117" s="79">
        <v>-0.11072144289999999</v>
      </c>
      <c r="D117" s="24">
        <v>47950</v>
      </c>
      <c r="E117" s="25">
        <f t="shared" si="58"/>
        <v>-9.9530516431924884E-2</v>
      </c>
      <c r="F117" s="104">
        <f>IF(ISNUMBER(D117), $B118 * E117, "")</f>
        <v>-9953.051643192488</v>
      </c>
      <c r="G117" s="102">
        <v>43880</v>
      </c>
      <c r="H117" s="25">
        <f t="shared" si="59"/>
        <v>-0.17596244131455399</v>
      </c>
      <c r="I117" s="103">
        <f>IF(ISNUMBER(G117), $B118 * H117, "")</f>
        <v>-17596.244131455398</v>
      </c>
      <c r="J117" s="24">
        <v>41300</v>
      </c>
      <c r="K117" s="25">
        <f t="shared" si="60"/>
        <v>-0.2244131455399061</v>
      </c>
      <c r="L117" s="104">
        <f>IF(ISNUMBER(J117), $B118 * K117, "")</f>
        <v>-22441.314553990611</v>
      </c>
      <c r="M117" s="102"/>
      <c r="N117" s="25" t="str">
        <f t="shared" si="61"/>
        <v/>
      </c>
      <c r="O117" s="104" t="str">
        <f>IF(ISNUMBER(M117), $B118 * N117, "")</f>
        <v/>
      </c>
      <c r="Q117" s="251"/>
      <c r="R117" s="252"/>
      <c r="S117" s="253"/>
    </row>
    <row r="118" spans="1:19" ht="17.25" thickBot="1">
      <c r="A118" s="132" t="s">
        <v>295</v>
      </c>
      <c r="B118" s="312">
        <f>$B$37</f>
        <v>100000</v>
      </c>
      <c r="C118" s="313"/>
      <c r="D118" s="26" t="s">
        <v>296</v>
      </c>
      <c r="E118" s="27">
        <f>IF(COUNT(E98:E117), SUM(E98:E117) / COUNT(E98:E117), 0)</f>
        <v>-9.1418571980836361E-2</v>
      </c>
      <c r="F118" s="28">
        <f>SUM(F98:F117)</f>
        <v>-182837.1439616727</v>
      </c>
      <c r="G118" s="26" t="s">
        <v>296</v>
      </c>
      <c r="H118" s="27">
        <f>IF(COUNT(H98:H117), SUM(H98:H117) / COUNT(H98:H117), 0)</f>
        <v>-0.15995070125140723</v>
      </c>
      <c r="I118" s="28">
        <f>SUM(I98:I117)</f>
        <v>-319901.40250281448</v>
      </c>
      <c r="J118" s="26" t="s">
        <v>296</v>
      </c>
      <c r="K118" s="27">
        <f>IF(COUNT(K98:K117), SUM(K98:K117) / COUNT(K98:K117), 0)</f>
        <v>-0.21248967483942049</v>
      </c>
      <c r="L118" s="28">
        <f>SUM(L98:L117)</f>
        <v>-424979.34967884113</v>
      </c>
      <c r="M118" s="26" t="s">
        <v>296</v>
      </c>
      <c r="N118" s="27">
        <f>IF(COUNT(N98:N117), SUM(N98:N117) / COUNT(N98:N117), 0)</f>
        <v>0</v>
      </c>
      <c r="O118" s="28">
        <f>SUM(O98:O117)</f>
        <v>0</v>
      </c>
      <c r="Q118" s="254"/>
      <c r="R118" s="255"/>
      <c r="S118" s="256"/>
    </row>
    <row r="120" spans="1:19" ht="17.25" thickBot="1"/>
    <row r="121" spans="1:19" ht="17.25" thickBot="1">
      <c r="A121" s="270" t="s">
        <v>283</v>
      </c>
      <c r="B121" s="271"/>
      <c r="C121" s="271"/>
      <c r="D121" s="271"/>
      <c r="E121" s="271"/>
      <c r="F121" s="271"/>
      <c r="G121" s="271"/>
      <c r="H121" s="271"/>
      <c r="I121" s="271"/>
      <c r="J121" s="271"/>
      <c r="K121" s="271"/>
      <c r="L121" s="271"/>
      <c r="M121" s="271"/>
      <c r="N121" s="271"/>
      <c r="O121" s="272"/>
      <c r="Q121" s="269"/>
      <c r="R121" s="269"/>
      <c r="S121" s="269"/>
    </row>
    <row r="122" spans="1:19" ht="17.25" thickBot="1">
      <c r="A122" s="244" t="s">
        <v>292</v>
      </c>
      <c r="B122" s="270" t="s">
        <v>49</v>
      </c>
      <c r="C122" s="272"/>
      <c r="D122" s="270" t="s">
        <v>58</v>
      </c>
      <c r="E122" s="271"/>
      <c r="F122" s="272"/>
      <c r="G122" s="273">
        <f>_xlfn.IFNA(VLOOKUP(B122, 현재가테이블!$B$2:$D$200, 2, FALSE), "-")</f>
        <v>35499000</v>
      </c>
      <c r="H122" s="274"/>
      <c r="I122" s="275"/>
      <c r="J122" s="270" t="s">
        <v>59</v>
      </c>
      <c r="K122" s="271"/>
      <c r="L122" s="272"/>
      <c r="M122" s="276">
        <f>_xlfn.IFNA(VLOOKUP(B122, 현재가테이블!$B$2:$D$200, 3, FALSE), "-")</f>
        <v>-5.0651191399999997E-2</v>
      </c>
      <c r="N122" s="277"/>
      <c r="O122" s="278"/>
      <c r="Q122" s="269"/>
      <c r="R122" s="269"/>
      <c r="S122" s="269"/>
    </row>
    <row r="123" spans="1:19" ht="17.25" thickBot="1">
      <c r="A123" s="314" t="s">
        <v>55</v>
      </c>
      <c r="B123" s="310" t="str">
        <f>TEXT($G$1, "[$-ko-KR]yyyy-mm-dd(ddd) ") &amp; "오전 00:00"</f>
        <v>2021-06-22(화) 오전 00:00</v>
      </c>
      <c r="C123" s="311"/>
      <c r="D123" s="283" t="str">
        <f>TEXT($G$1, "[$-ko-KR]yyyy-mm-dd(ddd) ") &amp; "오후 14:00"</f>
        <v>2021-06-22(화) 오후 14:00</v>
      </c>
      <c r="E123" s="284"/>
      <c r="F123" s="285"/>
      <c r="G123" s="283" t="str">
        <f>TEXT($G$1, "[$-ko-KR]yyyy-mm-dd(ddd) ") &amp; "오후 19:00"</f>
        <v>2021-06-22(화) 오후 19:00</v>
      </c>
      <c r="H123" s="284"/>
      <c r="I123" s="285"/>
      <c r="J123" s="283" t="str">
        <f>TEXT($G$1, "[$-ko-KR]yyyy-mm-dd(ddd) ") &amp; "오후 21:00"</f>
        <v>2021-06-22(화) 오후 21:00</v>
      </c>
      <c r="K123" s="284"/>
      <c r="L123" s="285"/>
      <c r="M123" s="283" t="str">
        <f>TEXT($G$1+1, "[$-ko-KR]yyyy-mm-dd(ddd) ") &amp; "오전 00:00"</f>
        <v>2021-06-23(수) 오전 00:00</v>
      </c>
      <c r="N123" s="284"/>
      <c r="O123" s="285"/>
      <c r="Q123" s="269"/>
      <c r="R123" s="269"/>
      <c r="S123" s="269"/>
    </row>
    <row r="124" spans="1:19" ht="17.25" thickBot="1">
      <c r="A124" s="315"/>
      <c r="B124" s="121" t="s">
        <v>58</v>
      </c>
      <c r="C124" s="122" t="s">
        <v>59</v>
      </c>
      <c r="D124" s="2" t="s">
        <v>58</v>
      </c>
      <c r="E124" s="10" t="s">
        <v>293</v>
      </c>
      <c r="F124" s="11" t="s">
        <v>294</v>
      </c>
      <c r="G124" s="245" t="s">
        <v>58</v>
      </c>
      <c r="H124" s="246" t="s">
        <v>293</v>
      </c>
      <c r="I124" s="247" t="s">
        <v>294</v>
      </c>
      <c r="J124" s="10" t="s">
        <v>58</v>
      </c>
      <c r="K124" s="10" t="s">
        <v>293</v>
      </c>
      <c r="L124" s="115" t="s">
        <v>294</v>
      </c>
      <c r="M124" s="2" t="s">
        <v>58</v>
      </c>
      <c r="N124" s="10" t="s">
        <v>293</v>
      </c>
      <c r="O124" s="66" t="s">
        <v>294</v>
      </c>
      <c r="Q124" s="259"/>
      <c r="R124" s="259"/>
      <c r="S124" s="259"/>
    </row>
    <row r="125" spans="1:19" ht="17.25" thickBot="1">
      <c r="A125" s="161" t="s">
        <v>185</v>
      </c>
      <c r="B125" s="124">
        <v>10.9</v>
      </c>
      <c r="C125" s="76">
        <v>-0.16153846150000001</v>
      </c>
      <c r="D125" s="13">
        <v>9.3000000000000007</v>
      </c>
      <c r="E125" s="14">
        <f>IF(ISNUMBER(D125), (D125 - $B125) / $B125, "")</f>
        <v>-0.14678899082568803</v>
      </c>
      <c r="F125" s="16">
        <f>IF(ISNUMBER(D125), $B145 * E125, "")</f>
        <v>-14678.899082568803</v>
      </c>
      <c r="G125" s="29">
        <v>8.1199999999999992</v>
      </c>
      <c r="H125" s="14">
        <f>IF(ISNUMBER(G125), (G125 - $B125) / $B125, "")</f>
        <v>-0.2550458715596331</v>
      </c>
      <c r="I125" s="100">
        <f>IF(ISNUMBER(G125), $B145 * H125, "")</f>
        <v>-25504.587155963309</v>
      </c>
      <c r="J125" s="13">
        <v>7.35</v>
      </c>
      <c r="K125" s="14">
        <f>IF(ISNUMBER(J125), (J125 - $B125) / $B125, "")</f>
        <v>-0.32568807339449546</v>
      </c>
      <c r="L125" s="16">
        <f>IF(ISNUMBER(J125), $B145 * K125, "")</f>
        <v>-32568.807339449544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69"/>
      <c r="R125" s="269"/>
      <c r="S125" s="269"/>
    </row>
    <row r="126" spans="1:19" ht="17.25" thickBot="1">
      <c r="A126" s="162" t="s">
        <v>126</v>
      </c>
      <c r="B126" s="126">
        <v>18.899999999999999</v>
      </c>
      <c r="C126" s="77">
        <v>-0.1637168142</v>
      </c>
      <c r="D126" s="15">
        <v>16.7</v>
      </c>
      <c r="E126" s="32">
        <f t="shared" ref="E126:E129" si="62">IF(ISNUMBER(D126), (D126 - $B126) / $B126, "")</f>
        <v>-0.11640211640211637</v>
      </c>
      <c r="F126" s="18">
        <f>IF(ISNUMBER(D126), $B145 * E126, "")</f>
        <v>-11640.211640211637</v>
      </c>
      <c r="G126" s="31">
        <v>15.3</v>
      </c>
      <c r="H126" s="32">
        <f t="shared" ref="H126:H129" si="63">IF(ISNUMBER(G126), (G126 - $B126) / $B126, "")</f>
        <v>-0.19047619047619038</v>
      </c>
      <c r="I126" s="101">
        <f>IF(ISNUMBER(G126), $B145 * H126, "")</f>
        <v>-19047.619047619039</v>
      </c>
      <c r="J126" s="15">
        <v>13.5</v>
      </c>
      <c r="K126" s="32">
        <f t="shared" ref="K126:K129" si="64">IF(ISNUMBER(J126), (J126 - $B126) / $B126, "")</f>
        <v>-0.28571428571428564</v>
      </c>
      <c r="L126" s="18">
        <f>IF(ISNUMBER(J126), $B145 * K126, "")</f>
        <v>-28571.428571428565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69"/>
      <c r="R126" s="269"/>
      <c r="S126" s="269"/>
    </row>
    <row r="127" spans="1:19" ht="17.25" thickBot="1">
      <c r="A127" s="162" t="s">
        <v>261</v>
      </c>
      <c r="B127" s="126">
        <v>38.299999999999997</v>
      </c>
      <c r="C127" s="77">
        <v>-0.16557734199999999</v>
      </c>
      <c r="D127" s="15">
        <v>33.299999999999997</v>
      </c>
      <c r="E127" s="32">
        <f t="shared" si="62"/>
        <v>-0.13054830287206268</v>
      </c>
      <c r="F127" s="18">
        <f>IF(ISNUMBER(D127), $B145 * E127, "")</f>
        <v>-13054.830287206267</v>
      </c>
      <c r="G127" s="31">
        <v>30</v>
      </c>
      <c r="H127" s="32">
        <f t="shared" si="63"/>
        <v>-0.21671018276762397</v>
      </c>
      <c r="I127" s="101">
        <f>IF(ISNUMBER(G127), $B145 * H127, "")</f>
        <v>-21671.018276762396</v>
      </c>
      <c r="J127" s="15">
        <v>28.5</v>
      </c>
      <c r="K127" s="32">
        <f t="shared" si="64"/>
        <v>-0.25587467362924277</v>
      </c>
      <c r="L127" s="18">
        <f>IF(ISNUMBER(J127), $B145 * K127, "")</f>
        <v>-25587.467362924275</v>
      </c>
      <c r="M127" s="31"/>
      <c r="N127" s="32" t="str">
        <f t="shared" si="65"/>
        <v/>
      </c>
      <c r="O127" s="18" t="str">
        <f>IF(ISNUMBER(M127), $B145 * N127, "")</f>
        <v/>
      </c>
      <c r="Q127" s="259"/>
      <c r="R127" s="259"/>
      <c r="S127" s="259"/>
    </row>
    <row r="128" spans="1:19" ht="17.25" thickBot="1">
      <c r="A128" s="162" t="s">
        <v>167</v>
      </c>
      <c r="B128" s="126">
        <v>56.8</v>
      </c>
      <c r="C128" s="77">
        <v>-0.16715542520000001</v>
      </c>
      <c r="D128" s="15">
        <v>50</v>
      </c>
      <c r="E128" s="32">
        <f t="shared" si="62"/>
        <v>-0.11971830985915488</v>
      </c>
      <c r="F128" s="18">
        <f>IF(ISNUMBER(D128), $B145 * E128, "")</f>
        <v>-11971.830985915489</v>
      </c>
      <c r="G128" s="31">
        <v>44.1</v>
      </c>
      <c r="H128" s="32">
        <f t="shared" si="63"/>
        <v>-0.22359154929577457</v>
      </c>
      <c r="I128" s="101">
        <f>IF(ISNUMBER(G128), $B145 * H128, "")</f>
        <v>-22359.154929577457</v>
      </c>
      <c r="J128" s="15">
        <v>40.200000000000003</v>
      </c>
      <c r="K128" s="32">
        <f t="shared" si="64"/>
        <v>-0.29225352112676045</v>
      </c>
      <c r="L128" s="18">
        <f>IF(ISNUMBER(J128), $B145 * K128, "")</f>
        <v>-29225.352112676046</v>
      </c>
      <c r="M128" s="31"/>
      <c r="N128" s="32" t="str">
        <f t="shared" si="65"/>
        <v/>
      </c>
      <c r="O128" s="18" t="str">
        <f>IF(ISNUMBER(M128), $B145 * N128, "")</f>
        <v/>
      </c>
      <c r="Q128" s="259"/>
      <c r="R128" s="259"/>
      <c r="S128" s="259"/>
    </row>
    <row r="129" spans="1:19" ht="17.25" thickBot="1">
      <c r="A129" s="163" t="s">
        <v>65</v>
      </c>
      <c r="B129" s="128">
        <v>23.2</v>
      </c>
      <c r="C129" s="78">
        <v>-0.16845878140000001</v>
      </c>
      <c r="D129" s="20">
        <v>21.7</v>
      </c>
      <c r="E129" s="21">
        <f t="shared" si="62"/>
        <v>-6.4655172413793108E-2</v>
      </c>
      <c r="F129" s="22">
        <f>IF(ISNUMBER(D129), $B145 * E129, "")</f>
        <v>-6465.5172413793107</v>
      </c>
      <c r="G129" s="30">
        <v>20.3</v>
      </c>
      <c r="H129" s="21">
        <f t="shared" si="63"/>
        <v>-0.12499999999999994</v>
      </c>
      <c r="I129" s="105">
        <f>IF(ISNUMBER(G129), $B145 * H129, "")</f>
        <v>-12499.999999999995</v>
      </c>
      <c r="J129" s="20">
        <v>18.5</v>
      </c>
      <c r="K129" s="21">
        <f t="shared" si="64"/>
        <v>-0.20258620689655171</v>
      </c>
      <c r="L129" s="22">
        <f>IF(ISNUMBER(J129), $B145 * K129, "")</f>
        <v>-20258.62068965517</v>
      </c>
      <c r="M129" s="30"/>
      <c r="N129" s="21" t="str">
        <f t="shared" si="65"/>
        <v/>
      </c>
      <c r="O129" s="22" t="str">
        <f>IF(ISNUMBER(M129), $B145 * N129, "")</f>
        <v/>
      </c>
      <c r="Q129" s="259"/>
      <c r="R129" s="259"/>
      <c r="S129" s="259"/>
    </row>
    <row r="130" spans="1:19" ht="17.25" thickBot="1">
      <c r="A130" s="162" t="s">
        <v>171</v>
      </c>
      <c r="B130" s="129">
        <v>2.79</v>
      </c>
      <c r="C130" s="80">
        <v>-0.16964285709999999</v>
      </c>
      <c r="D130" s="106">
        <v>2.2000000000000002</v>
      </c>
      <c r="E130" s="107">
        <f>IF(ISNUMBER(D130), (D130 - $B130) / $B130, "")</f>
        <v>-0.21146953405017915</v>
      </c>
      <c r="F130" s="108">
        <f>IF(ISNUMBER(D130), $B145 * E130, "")</f>
        <v>-21146.953405017914</v>
      </c>
      <c r="G130" s="109">
        <v>1.94</v>
      </c>
      <c r="H130" s="107">
        <f>IF(ISNUMBER(G130), (G130 - $B130) / $B130, "")</f>
        <v>-0.30465949820788535</v>
      </c>
      <c r="I130" s="110">
        <f>IF(ISNUMBER(G130), $B145 * H130, "")</f>
        <v>-30465.949820788534</v>
      </c>
      <c r="J130" s="106">
        <v>1.88</v>
      </c>
      <c r="K130" s="107">
        <f>IF(ISNUMBER(J130), (J130 - $B130) / $B130, "")</f>
        <v>-0.32616487455197135</v>
      </c>
      <c r="L130" s="108">
        <f>IF(ISNUMBER(J130), $B145 * K130, "")</f>
        <v>-32616.487455197133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9"/>
      <c r="R130" s="259"/>
      <c r="S130" s="259"/>
    </row>
    <row r="131" spans="1:19" ht="17.25" thickBot="1">
      <c r="A131" s="162" t="s">
        <v>246</v>
      </c>
      <c r="B131" s="126">
        <v>34.200000000000003</v>
      </c>
      <c r="C131" s="77">
        <v>-0.1778846154</v>
      </c>
      <c r="D131" s="15">
        <v>29.1</v>
      </c>
      <c r="E131" s="32">
        <f t="shared" ref="E131:E134" si="66">IF(ISNUMBER(D131), (D131 - $B131) / $B131, "")</f>
        <v>-0.14912280701754388</v>
      </c>
      <c r="F131" s="18">
        <f>IF(ISNUMBER(D131), $B145 * E131, "")</f>
        <v>-14912.280701754387</v>
      </c>
      <c r="G131" s="31">
        <v>27.3</v>
      </c>
      <c r="H131" s="32">
        <f t="shared" ref="H131:H134" si="67">IF(ISNUMBER(G131), (G131 - $B131) / $B131, "")</f>
        <v>-0.20175438596491233</v>
      </c>
      <c r="I131" s="101">
        <f>IF(ISNUMBER(G131), $B145 * H131, "")</f>
        <v>-20175.438596491233</v>
      </c>
      <c r="J131" s="15">
        <v>23.9</v>
      </c>
      <c r="K131" s="32">
        <f t="shared" ref="K131:K134" si="68">IF(ISNUMBER(J131), (J131 - $B131) / $B131, "")</f>
        <v>-0.30116959064327498</v>
      </c>
      <c r="L131" s="18">
        <f>IF(ISNUMBER(J131), $B145 * K131, "")</f>
        <v>-30116.959064327497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9"/>
      <c r="R131" s="259"/>
      <c r="S131" s="259"/>
    </row>
    <row r="132" spans="1:19" ht="17.25" thickBot="1">
      <c r="A132" s="162" t="s">
        <v>229</v>
      </c>
      <c r="B132" s="126">
        <v>73.900000000000006</v>
      </c>
      <c r="C132" s="77">
        <v>-0.17888888889999999</v>
      </c>
      <c r="D132" s="15">
        <v>77.2</v>
      </c>
      <c r="E132" s="32">
        <f t="shared" si="66"/>
        <v>4.4654939106901173E-2</v>
      </c>
      <c r="F132" s="18">
        <f>IF(ISNUMBER(D132), $B145 * E132, "")</f>
        <v>4465.4939106901174</v>
      </c>
      <c r="G132" s="31">
        <v>72.900000000000006</v>
      </c>
      <c r="H132" s="32">
        <f t="shared" si="67"/>
        <v>-1.3531799729364004E-2</v>
      </c>
      <c r="I132" s="101">
        <f>IF(ISNUMBER(G132), $B145 * H132, "")</f>
        <v>-1353.1799729364004</v>
      </c>
      <c r="J132" s="15">
        <v>66.8</v>
      </c>
      <c r="K132" s="32">
        <f t="shared" si="68"/>
        <v>-9.6075778078484553E-2</v>
      </c>
      <c r="L132" s="18">
        <f>IF(ISNUMBER(J132), $B145 * K132, "")</f>
        <v>-9607.5778078484545</v>
      </c>
      <c r="M132" s="31"/>
      <c r="N132" s="32" t="str">
        <f t="shared" si="69"/>
        <v/>
      </c>
      <c r="O132" s="18" t="str">
        <f>IF(ISNUMBER(M132), $B145 * N132, "")</f>
        <v/>
      </c>
      <c r="Q132" s="259"/>
      <c r="R132" s="259"/>
      <c r="S132" s="259"/>
    </row>
    <row r="133" spans="1:19" ht="17.25" thickBot="1">
      <c r="A133" s="162" t="s">
        <v>122</v>
      </c>
      <c r="B133" s="126">
        <v>11.7</v>
      </c>
      <c r="C133" s="77">
        <v>-0.18181818180000001</v>
      </c>
      <c r="D133" s="15">
        <v>9.9499999999999993</v>
      </c>
      <c r="E133" s="32">
        <f t="shared" si="66"/>
        <v>-0.14957264957264957</v>
      </c>
      <c r="F133" s="18">
        <f>IF(ISNUMBER(D133), $B145 * E133, "")</f>
        <v>-14957.264957264957</v>
      </c>
      <c r="G133" s="31">
        <v>8.56</v>
      </c>
      <c r="H133" s="32">
        <f t="shared" si="67"/>
        <v>-0.26837606837606831</v>
      </c>
      <c r="I133" s="101">
        <f>IF(ISNUMBER(G133), $B145 * H133, "")</f>
        <v>-26837.606837606832</v>
      </c>
      <c r="J133" s="15">
        <v>7.85</v>
      </c>
      <c r="K133" s="32">
        <f t="shared" si="68"/>
        <v>-0.32905982905982906</v>
      </c>
      <c r="L133" s="18">
        <f>IF(ISNUMBER(J133), $B145 * K133, "")</f>
        <v>-32905.982905982906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173</v>
      </c>
      <c r="B134" s="131">
        <v>79.099999999999994</v>
      </c>
      <c r="C134" s="79">
        <v>-0.18788501029999999</v>
      </c>
      <c r="D134" s="24">
        <v>61.9</v>
      </c>
      <c r="E134" s="25">
        <f t="shared" si="66"/>
        <v>-0.21744627054361565</v>
      </c>
      <c r="F134" s="104">
        <f>IF(ISNUMBER(D134), $B145 * E134, "")</f>
        <v>-21744.627054361565</v>
      </c>
      <c r="G134" s="102">
        <v>55.2</v>
      </c>
      <c r="H134" s="25">
        <f t="shared" si="67"/>
        <v>-0.30214917825537285</v>
      </c>
      <c r="I134" s="103">
        <f>IF(ISNUMBER(G134), $B145 * H134, "")</f>
        <v>-30214.917825537286</v>
      </c>
      <c r="J134" s="24">
        <v>50.7</v>
      </c>
      <c r="K134" s="25">
        <f t="shared" si="68"/>
        <v>-0.35903919089759789</v>
      </c>
      <c r="L134" s="104">
        <f>IF(ISNUMBER(J134), $B145 * K134, "")</f>
        <v>-35903.919089759787</v>
      </c>
      <c r="M134" s="102"/>
      <c r="N134" s="25" t="str">
        <f t="shared" si="69"/>
        <v/>
      </c>
      <c r="O134" s="104" t="str">
        <f>IF(ISNUMBER(M134), $B145 * N134, "")</f>
        <v/>
      </c>
      <c r="Q134" s="260"/>
      <c r="R134" s="261"/>
      <c r="S134" s="262"/>
    </row>
    <row r="135" spans="1:19">
      <c r="A135" s="161" t="s">
        <v>210</v>
      </c>
      <c r="B135" s="124">
        <v>37.200000000000003</v>
      </c>
      <c r="C135" s="76">
        <v>-0.19827586210000001</v>
      </c>
      <c r="D135" s="13">
        <v>29.7</v>
      </c>
      <c r="E135" s="14">
        <f>IF(ISNUMBER(D135), (D135 - $B135) / $B135, "")</f>
        <v>-0.20161290322580652</v>
      </c>
      <c r="F135" s="16">
        <f>IF(ISNUMBER(D135), $B145 * E135, "")</f>
        <v>-20161.290322580651</v>
      </c>
      <c r="G135" s="29">
        <v>26.3</v>
      </c>
      <c r="H135" s="14">
        <f>IF(ISNUMBER(G135), (G135 - $B135) / $B135, "")</f>
        <v>-0.29301075268817206</v>
      </c>
      <c r="I135" s="100">
        <f>IF(ISNUMBER(G135), $B145 * H135, "")</f>
        <v>-29301.075268817207</v>
      </c>
      <c r="J135" s="13">
        <v>23.6</v>
      </c>
      <c r="K135" s="14">
        <f>IF(ISNUMBER(J135), (J135 - $B135) / $B135, "")</f>
        <v>-0.36559139784946237</v>
      </c>
      <c r="L135" s="16">
        <f>IF(ISNUMBER(J135), $B145 * K135, "")</f>
        <v>-36559.139784946237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3"/>
      <c r="R135" s="264"/>
      <c r="S135" s="265"/>
    </row>
    <row r="136" spans="1:19" ht="17.25" thickBot="1">
      <c r="A136" s="162" t="s">
        <v>208</v>
      </c>
      <c r="B136" s="126">
        <v>64.900000000000006</v>
      </c>
      <c r="C136" s="77">
        <v>-0.20270270269999999</v>
      </c>
      <c r="D136" s="15">
        <v>52.3</v>
      </c>
      <c r="E136" s="32">
        <f t="shared" ref="E136:E139" si="70">IF(ISNUMBER(D136), (D136 - $B136) / $B136, "")</f>
        <v>-0.19414483821263492</v>
      </c>
      <c r="F136" s="18">
        <f>IF(ISNUMBER(D136), $B145 * E136, "")</f>
        <v>-19414.483821263493</v>
      </c>
      <c r="G136" s="31">
        <v>46.4</v>
      </c>
      <c r="H136" s="32">
        <f t="shared" ref="H136:H139" si="71">IF(ISNUMBER(G136), (G136 - $B136) / $B136, "")</f>
        <v>-0.28505392912172584</v>
      </c>
      <c r="I136" s="101">
        <f>IF(ISNUMBER(G136), $B145 * H136, "")</f>
        <v>-28505.392912172585</v>
      </c>
      <c r="J136" s="15">
        <v>43.6</v>
      </c>
      <c r="K136" s="32">
        <f t="shared" ref="K136:K139" si="72">IF(ISNUMBER(J136), (J136 - $B136) / $B136, "")</f>
        <v>-0.32819722650231131</v>
      </c>
      <c r="L136" s="18">
        <f>IF(ISNUMBER(J136), $B145 * K136, "")</f>
        <v>-32819.722650231131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6"/>
      <c r="R136" s="267"/>
      <c r="S136" s="268"/>
    </row>
    <row r="137" spans="1:19" ht="17.25" thickBot="1">
      <c r="A137" s="162" t="s">
        <v>219</v>
      </c>
      <c r="B137" s="126">
        <v>6.65</v>
      </c>
      <c r="C137" s="77">
        <v>-0.2054958184</v>
      </c>
      <c r="D137" s="15">
        <v>5.23</v>
      </c>
      <c r="E137" s="32">
        <f t="shared" si="70"/>
        <v>-0.21353383458646613</v>
      </c>
      <c r="F137" s="18">
        <f>IF(ISNUMBER(D137), $B145 * E137, "")</f>
        <v>-21353.383458646615</v>
      </c>
      <c r="G137" s="31">
        <v>4.7</v>
      </c>
      <c r="H137" s="32">
        <f t="shared" si="71"/>
        <v>-0.2932330827067669</v>
      </c>
      <c r="I137" s="101">
        <f>IF(ISNUMBER(G137), $B145 * H137, "")</f>
        <v>-29323.308270676691</v>
      </c>
      <c r="J137" s="15">
        <v>4.2699999999999996</v>
      </c>
      <c r="K137" s="32">
        <f t="shared" si="72"/>
        <v>-0.35789473684210538</v>
      </c>
      <c r="L137" s="18">
        <f>IF(ISNUMBER(J137), $B145 * K137, "")</f>
        <v>-35789.473684210541</v>
      </c>
      <c r="M137" s="31"/>
      <c r="N137" s="32" t="str">
        <f t="shared" si="73"/>
        <v/>
      </c>
      <c r="O137" s="18" t="str">
        <f>IF(ISNUMBER(M137), $B145 * N137, "")</f>
        <v/>
      </c>
      <c r="Q137" s="259"/>
      <c r="R137" s="259"/>
      <c r="S137" s="259"/>
    </row>
    <row r="138" spans="1:19" ht="17.25" thickBot="1">
      <c r="A138" s="162" t="s">
        <v>112</v>
      </c>
      <c r="B138" s="126">
        <v>84.2</v>
      </c>
      <c r="C138" s="77">
        <v>-0.20566037740000001</v>
      </c>
      <c r="D138" s="15">
        <v>65.2</v>
      </c>
      <c r="E138" s="32">
        <f t="shared" si="70"/>
        <v>-0.22565320665083136</v>
      </c>
      <c r="F138" s="18">
        <f>IF(ISNUMBER(D138), $B145 * E138, "")</f>
        <v>-22565.320665083134</v>
      </c>
      <c r="G138" s="31">
        <v>57.7</v>
      </c>
      <c r="H138" s="32">
        <f t="shared" si="71"/>
        <v>-0.31472684085510688</v>
      </c>
      <c r="I138" s="101">
        <f>IF(ISNUMBER(G138), $B145 * H138, "")</f>
        <v>-31472.684085510689</v>
      </c>
      <c r="J138" s="15">
        <v>52.9</v>
      </c>
      <c r="K138" s="32">
        <f t="shared" si="72"/>
        <v>-0.37173396674584325</v>
      </c>
      <c r="L138" s="18">
        <f>IF(ISNUMBER(J138), $B145 * K138, "")</f>
        <v>-37173.396674584328</v>
      </c>
      <c r="M138" s="31"/>
      <c r="N138" s="32" t="str">
        <f t="shared" si="73"/>
        <v/>
      </c>
      <c r="O138" s="18" t="str">
        <f>IF(ISNUMBER(M138), $B145 * N138, "")</f>
        <v/>
      </c>
      <c r="Q138" s="269"/>
      <c r="R138" s="269"/>
      <c r="S138" s="269"/>
    </row>
    <row r="139" spans="1:19" ht="17.25" thickBot="1">
      <c r="A139" s="163" t="s">
        <v>201</v>
      </c>
      <c r="B139" s="128">
        <v>53</v>
      </c>
      <c r="C139" s="78">
        <v>-0.2065868263</v>
      </c>
      <c r="D139" s="20">
        <v>41.9</v>
      </c>
      <c r="E139" s="21">
        <f t="shared" si="70"/>
        <v>-0.20943396226415098</v>
      </c>
      <c r="F139" s="22">
        <f>IF(ISNUMBER(D139), $B145 * E139, "")</f>
        <v>-20943.396226415098</v>
      </c>
      <c r="G139" s="30">
        <v>36.9</v>
      </c>
      <c r="H139" s="21">
        <f t="shared" si="71"/>
        <v>-0.30377358490566042</v>
      </c>
      <c r="I139" s="105">
        <f>IF(ISNUMBER(G139), $B145 * H139, "")</f>
        <v>-30377.358490566043</v>
      </c>
      <c r="J139" s="20">
        <v>34.200000000000003</v>
      </c>
      <c r="K139" s="21">
        <f t="shared" si="72"/>
        <v>-0.35471698113207539</v>
      </c>
      <c r="L139" s="22">
        <f>IF(ISNUMBER(J139), $B145 * K139, "")</f>
        <v>-35471.698113207538</v>
      </c>
      <c r="M139" s="30"/>
      <c r="N139" s="21" t="str">
        <f t="shared" si="73"/>
        <v/>
      </c>
      <c r="O139" s="22" t="str">
        <f>IF(ISNUMBER(M139), $B145 * N139, "")</f>
        <v/>
      </c>
      <c r="Q139" s="269"/>
      <c r="R139" s="269"/>
      <c r="S139" s="269"/>
    </row>
    <row r="140" spans="1:19" ht="17.25" thickBot="1">
      <c r="A140" s="162" t="s">
        <v>255</v>
      </c>
      <c r="B140" s="129">
        <v>34.9</v>
      </c>
      <c r="C140" s="80">
        <v>-0.2068181818</v>
      </c>
      <c r="D140" s="106">
        <v>28.9</v>
      </c>
      <c r="E140" s="107">
        <f>IF(ISNUMBER(D140), (D140 - $B140) / $B140, "")</f>
        <v>-0.17191977077363899</v>
      </c>
      <c r="F140" s="108">
        <f>IF(ISNUMBER(D140), $B145 * E140, "")</f>
        <v>-17191.977077363899</v>
      </c>
      <c r="G140" s="109">
        <v>26.4</v>
      </c>
      <c r="H140" s="107">
        <f>IF(ISNUMBER(G140), (G140 - $B140) / $B140, "")</f>
        <v>-0.24355300859598855</v>
      </c>
      <c r="I140" s="110">
        <f>IF(ISNUMBER(G140), $B145 * H140, "")</f>
        <v>-24355.300859598854</v>
      </c>
      <c r="J140" s="106">
        <v>24</v>
      </c>
      <c r="K140" s="107">
        <f>IF(ISNUMBER(J140), (J140 - $B140) / $B140, "")</f>
        <v>-0.31232091690544411</v>
      </c>
      <c r="L140" s="108">
        <f>IF(ISNUMBER(J140), $B145 * K140, "")</f>
        <v>-31232.09169054441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9"/>
      <c r="R140" s="259"/>
      <c r="S140" s="259"/>
    </row>
    <row r="141" spans="1:19" ht="17.25" thickBot="1">
      <c r="A141" s="162" t="s">
        <v>248</v>
      </c>
      <c r="B141" s="126">
        <v>54</v>
      </c>
      <c r="C141" s="77">
        <v>-0.21167883209999999</v>
      </c>
      <c r="D141" s="15">
        <v>41.1</v>
      </c>
      <c r="E141" s="32">
        <f t="shared" ref="E141:E144" si="74">IF(ISNUMBER(D141), (D141 - $B141) / $B141, "")</f>
        <v>-0.23888888888888887</v>
      </c>
      <c r="F141" s="18">
        <f>IF(ISNUMBER(D141), $B145 * E141, "")</f>
        <v>-23888.888888888887</v>
      </c>
      <c r="G141" s="31">
        <v>36.4</v>
      </c>
      <c r="H141" s="32">
        <f t="shared" ref="H141:H144" si="75">IF(ISNUMBER(G141), (G141 - $B141) / $B141, "")</f>
        <v>-0.32592592592592595</v>
      </c>
      <c r="I141" s="101">
        <f>IF(ISNUMBER(G141), $B145 * H141, "")</f>
        <v>-32592.592592592595</v>
      </c>
      <c r="J141" s="15">
        <v>34.700000000000003</v>
      </c>
      <c r="K141" s="32">
        <f t="shared" ref="K141:K144" si="76">IF(ISNUMBER(J141), (J141 - $B141) / $B141, "")</f>
        <v>-0.35740740740740734</v>
      </c>
      <c r="L141" s="18">
        <f>IF(ISNUMBER(J141), $B145 * K141, "")</f>
        <v>-35740.740740740737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9"/>
      <c r="R141" s="259"/>
      <c r="S141" s="259"/>
    </row>
    <row r="142" spans="1:19" ht="17.25" thickBot="1">
      <c r="A142" s="162" t="s">
        <v>277</v>
      </c>
      <c r="B142" s="126">
        <v>41.6</v>
      </c>
      <c r="C142" s="77">
        <v>-0.21361058599999999</v>
      </c>
      <c r="D142" s="15">
        <v>31.1</v>
      </c>
      <c r="E142" s="32">
        <f t="shared" si="74"/>
        <v>-0.25240384615384615</v>
      </c>
      <c r="F142" s="18">
        <f>IF(ISNUMBER(D142), $B145 * E142, "")</f>
        <v>-25240.384615384613</v>
      </c>
      <c r="G142" s="31">
        <v>27.3</v>
      </c>
      <c r="H142" s="32">
        <f t="shared" si="75"/>
        <v>-0.34375</v>
      </c>
      <c r="I142" s="101">
        <f>IF(ISNUMBER(G142), $B145 * H142, "")</f>
        <v>-34375</v>
      </c>
      <c r="J142" s="15">
        <v>25.6</v>
      </c>
      <c r="K142" s="32">
        <f t="shared" si="76"/>
        <v>-0.38461538461538458</v>
      </c>
      <c r="L142" s="18">
        <f>IF(ISNUMBER(J142), $B145 * K142, "")</f>
        <v>-38461.538461538461</v>
      </c>
      <c r="M142" s="31"/>
      <c r="N142" s="32" t="str">
        <f t="shared" si="77"/>
        <v/>
      </c>
      <c r="O142" s="18" t="str">
        <f>IF(ISNUMBER(M142), $B145 * N142, "")</f>
        <v/>
      </c>
      <c r="Q142" s="259"/>
      <c r="R142" s="259"/>
      <c r="S142" s="259"/>
    </row>
    <row r="143" spans="1:19">
      <c r="A143" s="162" t="s">
        <v>227</v>
      </c>
      <c r="B143" s="126">
        <v>59.2</v>
      </c>
      <c r="C143" s="77">
        <v>-0.2169312169</v>
      </c>
      <c r="D143" s="15">
        <v>47.6</v>
      </c>
      <c r="E143" s="32">
        <f t="shared" si="74"/>
        <v>-0.19594594594594597</v>
      </c>
      <c r="F143" s="18">
        <f>IF(ISNUMBER(D143), $B145 * E143, "")</f>
        <v>-19594.594594594597</v>
      </c>
      <c r="G143" s="31">
        <v>41.7</v>
      </c>
      <c r="H143" s="32">
        <f t="shared" si="75"/>
        <v>-0.29560810810810811</v>
      </c>
      <c r="I143" s="101">
        <f>IF(ISNUMBER(G143), $B145 * H143, "")</f>
        <v>-29560.81081081081</v>
      </c>
      <c r="J143" s="15">
        <v>39</v>
      </c>
      <c r="K143" s="32">
        <f t="shared" si="76"/>
        <v>-0.34121621621621623</v>
      </c>
      <c r="L143" s="18">
        <f>IF(ISNUMBER(J143), $B145 * K143, "")</f>
        <v>-34121.62162162162</v>
      </c>
      <c r="M143" s="31"/>
      <c r="N143" s="32" t="str">
        <f t="shared" si="77"/>
        <v/>
      </c>
      <c r="O143" s="18" t="str">
        <f>IF(ISNUMBER(M143), $B145 * N143, "")</f>
        <v/>
      </c>
      <c r="Q143" s="248"/>
      <c r="R143" s="249"/>
      <c r="S143" s="250"/>
    </row>
    <row r="144" spans="1:19" ht="17.25" thickBot="1">
      <c r="A144" s="130" t="s">
        <v>236</v>
      </c>
      <c r="B144" s="131">
        <v>71.2</v>
      </c>
      <c r="C144" s="79">
        <v>-0.2311015119</v>
      </c>
      <c r="D144" s="24">
        <v>61</v>
      </c>
      <c r="E144" s="25">
        <f t="shared" si="74"/>
        <v>-0.14325842696629218</v>
      </c>
      <c r="F144" s="104">
        <f>IF(ISNUMBER(D144), $B145 * E144, "")</f>
        <v>-14325.842696629217</v>
      </c>
      <c r="G144" s="102">
        <v>50.6</v>
      </c>
      <c r="H144" s="25">
        <f t="shared" si="75"/>
        <v>-0.2893258426966292</v>
      </c>
      <c r="I144" s="103">
        <f>IF(ISNUMBER(G144), $B145 * H144, "")</f>
        <v>-28932.584269662919</v>
      </c>
      <c r="J144" s="24">
        <v>47.4</v>
      </c>
      <c r="K144" s="25">
        <f t="shared" si="76"/>
        <v>-0.33426966292134835</v>
      </c>
      <c r="L144" s="104">
        <f>IF(ISNUMBER(J144), $B145 * K144, "")</f>
        <v>-33426.966292134835</v>
      </c>
      <c r="M144" s="102"/>
      <c r="N144" s="25" t="str">
        <f t="shared" si="77"/>
        <v/>
      </c>
      <c r="O144" s="104" t="str">
        <f>IF(ISNUMBER(M144), $B145 * N144, "")</f>
        <v/>
      </c>
      <c r="Q144" s="251"/>
      <c r="R144" s="252"/>
      <c r="S144" s="253"/>
    </row>
    <row r="145" spans="1:19" ht="17.25" thickBot="1">
      <c r="A145" s="132" t="s">
        <v>295</v>
      </c>
      <c r="B145" s="312">
        <f>$B$37</f>
        <v>100000</v>
      </c>
      <c r="C145" s="313"/>
      <c r="D145" s="26" t="s">
        <v>296</v>
      </c>
      <c r="E145" s="27">
        <f>IF(COUNT(E125:E144), SUM(E125:E144) / COUNT(E125:E144), 0)</f>
        <v>-0.16539324190592022</v>
      </c>
      <c r="F145" s="28">
        <f>SUM(F125:F144)</f>
        <v>-330786.48381184047</v>
      </c>
      <c r="G145" s="26" t="s">
        <v>296</v>
      </c>
      <c r="H145" s="27">
        <f>IF(COUNT(H125:H144), SUM(H125:H144) / COUNT(H125:H144), 0)</f>
        <v>-0.25446279001184546</v>
      </c>
      <c r="I145" s="28">
        <f>SUM(I125:I144)</f>
        <v>-508925.58002369088</v>
      </c>
      <c r="J145" s="26" t="s">
        <v>296</v>
      </c>
      <c r="K145" s="27">
        <f>IF(COUNT(K125:K144), SUM(K125:K144) / COUNT(K125:K144), 0)</f>
        <v>-0.31407949605650465</v>
      </c>
      <c r="L145" s="28">
        <f>SUM(L125:L144)</f>
        <v>-628158.99211300921</v>
      </c>
      <c r="M145" s="26" t="s">
        <v>296</v>
      </c>
      <c r="N145" s="27">
        <f>IF(COUNT(N125:N144), SUM(N125:N144) / COUNT(N125:N144), 0)</f>
        <v>0</v>
      </c>
      <c r="O145" s="28">
        <f>SUM(O125:O144)</f>
        <v>0</v>
      </c>
      <c r="Q145" s="254"/>
      <c r="R145" s="255"/>
      <c r="S145" s="256"/>
    </row>
    <row r="147" spans="1:19" ht="17.25" thickBot="1"/>
    <row r="148" spans="1:19" ht="17.25" thickBot="1">
      <c r="A148" s="270" t="s">
        <v>284</v>
      </c>
      <c r="B148" s="271"/>
      <c r="C148" s="271"/>
      <c r="D148" s="271"/>
      <c r="E148" s="271"/>
      <c r="F148" s="271"/>
      <c r="G148" s="271"/>
      <c r="H148" s="271"/>
      <c r="I148" s="271"/>
      <c r="J148" s="271"/>
      <c r="K148" s="271"/>
      <c r="L148" s="271"/>
      <c r="M148" s="271"/>
      <c r="N148" s="271"/>
      <c r="O148" s="272"/>
      <c r="Q148" s="269"/>
      <c r="R148" s="269"/>
      <c r="S148" s="269"/>
    </row>
    <row r="149" spans="1:19" ht="17.25" thickBot="1">
      <c r="A149" s="244" t="s">
        <v>292</v>
      </c>
      <c r="B149" s="270" t="s">
        <v>49</v>
      </c>
      <c r="C149" s="272"/>
      <c r="D149" s="270" t="s">
        <v>58</v>
      </c>
      <c r="E149" s="271"/>
      <c r="F149" s="272"/>
      <c r="G149" s="273">
        <f>_xlfn.IFNA(VLOOKUP(B149, 현재가테이블!$B$2:$D$200, 2, FALSE), "-")</f>
        <v>35499000</v>
      </c>
      <c r="H149" s="274"/>
      <c r="I149" s="275"/>
      <c r="J149" s="270" t="s">
        <v>59</v>
      </c>
      <c r="K149" s="271"/>
      <c r="L149" s="272"/>
      <c r="M149" s="276">
        <f>_xlfn.IFNA(VLOOKUP(B149, 현재가테이블!$B$2:$D$200, 3, FALSE), "-")</f>
        <v>-5.0651191399999997E-2</v>
      </c>
      <c r="N149" s="277"/>
      <c r="O149" s="278"/>
      <c r="Q149" s="269"/>
      <c r="R149" s="269"/>
      <c r="S149" s="269"/>
    </row>
    <row r="150" spans="1:19" ht="17.25" thickBot="1">
      <c r="A150" s="314" t="s">
        <v>55</v>
      </c>
      <c r="B150" s="310" t="str">
        <f>TEXT($G$1, "[$-ko-KR]yyyy-mm-dd(ddd) ") &amp; "오전 00:00"</f>
        <v>2021-06-22(화) 오전 00:00</v>
      </c>
      <c r="C150" s="311"/>
      <c r="D150" s="283" t="str">
        <f>TEXT($G$1, "[$-ko-KR]yyyy-mm-dd(ddd) ") &amp; "오후 14:00"</f>
        <v>2021-06-22(화) 오후 14:00</v>
      </c>
      <c r="E150" s="284"/>
      <c r="F150" s="285"/>
      <c r="G150" s="283" t="str">
        <f>TEXT($G$1, "[$-ko-KR]yyyy-mm-dd(ddd) ") &amp; "오후 19:00"</f>
        <v>2021-06-22(화) 오후 19:00</v>
      </c>
      <c r="H150" s="284"/>
      <c r="I150" s="285"/>
      <c r="J150" s="283" t="str">
        <f>TEXT($G$1, "[$-ko-KR]yyyy-mm-dd(ddd) ") &amp; "오후 21:00"</f>
        <v>2021-06-22(화) 오후 21:00</v>
      </c>
      <c r="K150" s="284"/>
      <c r="L150" s="285"/>
      <c r="M150" s="283" t="str">
        <f>TEXT($G$1+1, "[$-ko-KR]yyyy-mm-dd(ddd) ") &amp; "오전 00:00"</f>
        <v>2021-06-23(수) 오전 00:00</v>
      </c>
      <c r="N150" s="284"/>
      <c r="O150" s="285"/>
      <c r="Q150" s="269"/>
      <c r="R150" s="269"/>
      <c r="S150" s="269"/>
    </row>
    <row r="151" spans="1:19" ht="17.25" thickBot="1">
      <c r="A151" s="315"/>
      <c r="B151" s="121" t="s">
        <v>58</v>
      </c>
      <c r="C151" s="122" t="s">
        <v>59</v>
      </c>
      <c r="D151" s="2" t="s">
        <v>58</v>
      </c>
      <c r="E151" s="10" t="s">
        <v>293</v>
      </c>
      <c r="F151" s="11" t="s">
        <v>294</v>
      </c>
      <c r="G151" s="245" t="s">
        <v>58</v>
      </c>
      <c r="H151" s="246" t="s">
        <v>293</v>
      </c>
      <c r="I151" s="247" t="s">
        <v>294</v>
      </c>
      <c r="J151" s="10" t="s">
        <v>58</v>
      </c>
      <c r="K151" s="10" t="s">
        <v>293</v>
      </c>
      <c r="L151" s="115" t="s">
        <v>294</v>
      </c>
      <c r="M151" s="2" t="s">
        <v>58</v>
      </c>
      <c r="N151" s="10" t="s">
        <v>293</v>
      </c>
      <c r="O151" s="66" t="s">
        <v>294</v>
      </c>
      <c r="Q151" s="259"/>
      <c r="R151" s="259"/>
      <c r="S151" s="259"/>
    </row>
    <row r="152" spans="1:19" ht="17.25" thickBot="1">
      <c r="A152" s="161" t="s">
        <v>181</v>
      </c>
      <c r="B152" s="124">
        <v>162</v>
      </c>
      <c r="C152" s="76">
        <v>-0.13829787230000001</v>
      </c>
      <c r="D152" s="13">
        <v>144</v>
      </c>
      <c r="E152" s="14">
        <f>IF(ISNUMBER(D152), (D152 - $B152) / $B152, "")</f>
        <v>-0.1111111111111111</v>
      </c>
      <c r="F152" s="16">
        <f>IF(ISNUMBER(D152), $B172 * E152, "")</f>
        <v>-11111.111111111111</v>
      </c>
      <c r="G152" s="29">
        <v>131</v>
      </c>
      <c r="H152" s="14">
        <f>IF(ISNUMBER(G152), (G152 - $B152) / $B152, "")</f>
        <v>-0.19135802469135801</v>
      </c>
      <c r="I152" s="100">
        <f>IF(ISNUMBER(G152), $B172 * H152, "")</f>
        <v>-19135.8024691358</v>
      </c>
      <c r="J152" s="13">
        <v>125</v>
      </c>
      <c r="K152" s="14">
        <f>IF(ISNUMBER(J152), (J152 - $B152) / $B152, "")</f>
        <v>-0.22839506172839505</v>
      </c>
      <c r="L152" s="16">
        <f>IF(ISNUMBER(J152), $B172 * K152, "")</f>
        <v>-22839.506172839505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69"/>
      <c r="R152" s="269"/>
      <c r="S152" s="269"/>
    </row>
    <row r="153" spans="1:19" ht="17.25" thickBot="1">
      <c r="A153" s="162" t="s">
        <v>265</v>
      </c>
      <c r="B153" s="126">
        <v>269</v>
      </c>
      <c r="C153" s="77">
        <v>-0.14057507990000001</v>
      </c>
      <c r="D153" s="15">
        <v>243</v>
      </c>
      <c r="E153" s="32">
        <f t="shared" ref="E153:E156" si="78">IF(ISNUMBER(D153), (D153 - $B153) / $B153, "")</f>
        <v>-9.6654275092936809E-2</v>
      </c>
      <c r="F153" s="18">
        <f>IF(ISNUMBER(D153), $B172 * E153, "")</f>
        <v>-9665.4275092936805</v>
      </c>
      <c r="G153" s="31">
        <v>224</v>
      </c>
      <c r="H153" s="32">
        <f t="shared" ref="H153:H156" si="79">IF(ISNUMBER(G153), (G153 - $B153) / $B153, "")</f>
        <v>-0.16728624535315986</v>
      </c>
      <c r="I153" s="101">
        <f>IF(ISNUMBER(G153), $B172 * H153, "")</f>
        <v>-16728.624535315987</v>
      </c>
      <c r="J153" s="15">
        <v>212</v>
      </c>
      <c r="K153" s="32">
        <f t="shared" ref="K153:K156" si="80">IF(ISNUMBER(J153), (J153 - $B153) / $B153, "")</f>
        <v>-0.21189591078066913</v>
      </c>
      <c r="L153" s="18">
        <f>IF(ISNUMBER(J153), $B172 * K153, "")</f>
        <v>-21189.591078066915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69"/>
      <c r="R153" s="269"/>
      <c r="S153" s="269"/>
    </row>
    <row r="154" spans="1:19" ht="17.25" thickBot="1">
      <c r="A154" s="162" t="s">
        <v>136</v>
      </c>
      <c r="B154" s="126">
        <v>103</v>
      </c>
      <c r="C154" s="77">
        <v>-0.1416666667</v>
      </c>
      <c r="D154" s="15">
        <v>90.7</v>
      </c>
      <c r="E154" s="32">
        <f t="shared" si="78"/>
        <v>-0.11941747572815531</v>
      </c>
      <c r="F154" s="18">
        <f>IF(ISNUMBER(D154), $B172 * E154, "")</f>
        <v>-11941.747572815531</v>
      </c>
      <c r="G154" s="31">
        <v>83</v>
      </c>
      <c r="H154" s="32">
        <f t="shared" si="79"/>
        <v>-0.1941747572815534</v>
      </c>
      <c r="I154" s="101">
        <f>IF(ISNUMBER(G154), $B172 * H154, "")</f>
        <v>-19417.475728155339</v>
      </c>
      <c r="J154" s="15">
        <v>76.099999999999994</v>
      </c>
      <c r="K154" s="32">
        <f t="shared" si="80"/>
        <v>-0.26116504854368938</v>
      </c>
      <c r="L154" s="18">
        <f>IF(ISNUMBER(J154), $B172 * K154, "")</f>
        <v>-26116.504854368937</v>
      </c>
      <c r="M154" s="31"/>
      <c r="N154" s="32" t="str">
        <f t="shared" si="81"/>
        <v/>
      </c>
      <c r="O154" s="18" t="str">
        <f>IF(ISNUMBER(M154), $B172 * N154, "")</f>
        <v/>
      </c>
      <c r="Q154" s="259"/>
      <c r="R154" s="259"/>
      <c r="S154" s="259"/>
    </row>
    <row r="155" spans="1:19" ht="17.25" thickBot="1">
      <c r="A155" s="162" t="s">
        <v>279</v>
      </c>
      <c r="B155" s="126">
        <v>152</v>
      </c>
      <c r="C155" s="77">
        <v>-0.14606741570000001</v>
      </c>
      <c r="D155" s="15">
        <v>134</v>
      </c>
      <c r="E155" s="32">
        <f t="shared" si="78"/>
        <v>-0.11842105263157894</v>
      </c>
      <c r="F155" s="18">
        <f>IF(ISNUMBER(D155), $B172 * E155, "")</f>
        <v>-11842.105263157893</v>
      </c>
      <c r="G155" s="31">
        <v>121</v>
      </c>
      <c r="H155" s="32">
        <f t="shared" si="79"/>
        <v>-0.20394736842105263</v>
      </c>
      <c r="I155" s="101">
        <f>IF(ISNUMBER(G155), $B172 * H155, "")</f>
        <v>-20394.736842105263</v>
      </c>
      <c r="J155" s="15">
        <v>111</v>
      </c>
      <c r="K155" s="32">
        <f t="shared" si="80"/>
        <v>-0.26973684210526316</v>
      </c>
      <c r="L155" s="18">
        <f>IF(ISNUMBER(J155), $B172 * K155, "")</f>
        <v>-26973.684210526317</v>
      </c>
      <c r="M155" s="31"/>
      <c r="N155" s="32" t="str">
        <f t="shared" si="81"/>
        <v/>
      </c>
      <c r="O155" s="18" t="str">
        <f>IF(ISNUMBER(M155), $B172 * N155, "")</f>
        <v/>
      </c>
      <c r="Q155" s="259"/>
      <c r="R155" s="259"/>
      <c r="S155" s="259"/>
    </row>
    <row r="156" spans="1:19" ht="17.25" thickBot="1">
      <c r="A156" s="163" t="s">
        <v>116</v>
      </c>
      <c r="B156" s="128">
        <v>239</v>
      </c>
      <c r="C156" s="78">
        <v>-0.14642857140000001</v>
      </c>
      <c r="D156" s="20">
        <v>220</v>
      </c>
      <c r="E156" s="21">
        <f t="shared" si="78"/>
        <v>-7.9497907949790794E-2</v>
      </c>
      <c r="F156" s="22">
        <f>IF(ISNUMBER(D156), $B172 * E156, "")</f>
        <v>-7949.7907949790797</v>
      </c>
      <c r="G156" s="30">
        <v>200</v>
      </c>
      <c r="H156" s="21">
        <f t="shared" si="79"/>
        <v>-0.16317991631799164</v>
      </c>
      <c r="I156" s="105">
        <f>IF(ISNUMBER(G156), $B172 * H156, "")</f>
        <v>-16317.991631799165</v>
      </c>
      <c r="J156" s="20">
        <v>186</v>
      </c>
      <c r="K156" s="21">
        <f t="shared" si="80"/>
        <v>-0.22175732217573221</v>
      </c>
      <c r="L156" s="22">
        <f>IF(ISNUMBER(J156), $B172 * K156, "")</f>
        <v>-22175.732217573222</v>
      </c>
      <c r="M156" s="30"/>
      <c r="N156" s="21" t="str">
        <f t="shared" si="81"/>
        <v/>
      </c>
      <c r="O156" s="22" t="str">
        <f>IF(ISNUMBER(M156), $B172 * N156, "")</f>
        <v/>
      </c>
      <c r="Q156" s="259"/>
      <c r="R156" s="259"/>
      <c r="S156" s="259"/>
    </row>
    <row r="157" spans="1:19" ht="17.25" thickBot="1">
      <c r="A157" s="162" t="s">
        <v>223</v>
      </c>
      <c r="B157" s="129">
        <v>153</v>
      </c>
      <c r="C157" s="80">
        <v>-0.15</v>
      </c>
      <c r="D157" s="106">
        <v>135</v>
      </c>
      <c r="E157" s="107">
        <f>IF(ISNUMBER(D157), (D157 - $B157) / $B157, "")</f>
        <v>-0.11764705882352941</v>
      </c>
      <c r="F157" s="108">
        <f>IF(ISNUMBER(D157), $B172 * E157, "")</f>
        <v>-11764.705882352941</v>
      </c>
      <c r="G157" s="109">
        <v>121</v>
      </c>
      <c r="H157" s="107">
        <f>IF(ISNUMBER(G157), (G157 - $B157) / $B157, "")</f>
        <v>-0.20915032679738563</v>
      </c>
      <c r="I157" s="110">
        <f>IF(ISNUMBER(G157), $B172 * H157, "")</f>
        <v>-20915.032679738564</v>
      </c>
      <c r="J157" s="106">
        <v>114</v>
      </c>
      <c r="K157" s="107">
        <f>IF(ISNUMBER(J157), (J157 - $B157) / $B157, "")</f>
        <v>-0.25490196078431371</v>
      </c>
      <c r="L157" s="108">
        <f>IF(ISNUMBER(J157), $B172 * K157, "")</f>
        <v>-25490.196078431371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9"/>
      <c r="R157" s="259"/>
      <c r="S157" s="259"/>
    </row>
    <row r="158" spans="1:19" ht="17.25" thickBot="1">
      <c r="A158" s="162" t="s">
        <v>267</v>
      </c>
      <c r="B158" s="126">
        <v>976</v>
      </c>
      <c r="C158" s="77">
        <v>-0.15130434779999999</v>
      </c>
      <c r="D158" s="15">
        <v>819</v>
      </c>
      <c r="E158" s="32">
        <f t="shared" ref="E158:E161" si="82">IF(ISNUMBER(D158), (D158 - $B158) / $B158, "")</f>
        <v>-0.16086065573770492</v>
      </c>
      <c r="F158" s="18">
        <f>IF(ISNUMBER(D158), $B172 * E158, "")</f>
        <v>-16086.065573770491</v>
      </c>
      <c r="G158" s="31">
        <v>733</v>
      </c>
      <c r="H158" s="32">
        <f t="shared" ref="H158:H161" si="83">IF(ISNUMBER(G158), (G158 - $B158) / $B158, "")</f>
        <v>-0.24897540983606559</v>
      </c>
      <c r="I158" s="101">
        <f>IF(ISNUMBER(G158), $B172 * H158, "")</f>
        <v>-24897.540983606559</v>
      </c>
      <c r="J158" s="15">
        <v>714</v>
      </c>
      <c r="K158" s="32">
        <f t="shared" ref="K158:K161" si="84">IF(ISNUMBER(J158), (J158 - $B158) / $B158, "")</f>
        <v>-0.26844262295081966</v>
      </c>
      <c r="L158" s="18">
        <f>IF(ISNUMBER(J158), $B172 * K158, "")</f>
        <v>-26844.262295081968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9"/>
      <c r="R158" s="259"/>
      <c r="S158" s="259"/>
    </row>
    <row r="159" spans="1:19" ht="17.25" thickBot="1">
      <c r="A159" s="162" t="s">
        <v>175</v>
      </c>
      <c r="B159" s="126">
        <v>795</v>
      </c>
      <c r="C159" s="77">
        <v>-0.15154749200000001</v>
      </c>
      <c r="D159" s="15">
        <v>740</v>
      </c>
      <c r="E159" s="32">
        <f t="shared" si="82"/>
        <v>-6.9182389937106917E-2</v>
      </c>
      <c r="F159" s="18">
        <f>IF(ISNUMBER(D159), $B172 * E159, "")</f>
        <v>-6918.2389937106918</v>
      </c>
      <c r="G159" s="31">
        <v>657</v>
      </c>
      <c r="H159" s="32">
        <f t="shared" si="83"/>
        <v>-0.17358490566037735</v>
      </c>
      <c r="I159" s="101">
        <f>IF(ISNUMBER(G159), $B172 * H159, "")</f>
        <v>-17358.490566037734</v>
      </c>
      <c r="J159" s="15">
        <v>659</v>
      </c>
      <c r="K159" s="32">
        <f t="shared" si="84"/>
        <v>-0.1710691823899371</v>
      </c>
      <c r="L159" s="18">
        <f>IF(ISNUMBER(J159), $B172 * K159, "")</f>
        <v>-17106.918238993709</v>
      </c>
      <c r="M159" s="31"/>
      <c r="N159" s="32" t="str">
        <f t="shared" si="85"/>
        <v/>
      </c>
      <c r="O159" s="18" t="str">
        <f>IF(ISNUMBER(M159), $B172 * N159, "")</f>
        <v/>
      </c>
      <c r="Q159" s="259"/>
      <c r="R159" s="259"/>
      <c r="S159" s="259"/>
    </row>
    <row r="160" spans="1:19" ht="17.25" thickBot="1">
      <c r="A160" s="162" t="s">
        <v>257</v>
      </c>
      <c r="B160" s="126">
        <v>329</v>
      </c>
      <c r="C160" s="77">
        <v>-0.1564102564</v>
      </c>
      <c r="D160" s="15">
        <v>285</v>
      </c>
      <c r="E160" s="32">
        <f t="shared" si="82"/>
        <v>-0.1337386018237082</v>
      </c>
      <c r="F160" s="18">
        <f>IF(ISNUMBER(D160), $B172 * E160, "")</f>
        <v>-13373.86018237082</v>
      </c>
      <c r="G160" s="31">
        <v>260</v>
      </c>
      <c r="H160" s="32">
        <f t="shared" si="83"/>
        <v>-0.20972644376899696</v>
      </c>
      <c r="I160" s="101">
        <f>IF(ISNUMBER(G160), $B172 * H160, "")</f>
        <v>-20972.644376899698</v>
      </c>
      <c r="J160" s="15">
        <v>234</v>
      </c>
      <c r="K160" s="32">
        <f t="shared" si="84"/>
        <v>-0.28875379939209728</v>
      </c>
      <c r="L160" s="18">
        <f>IF(ISNUMBER(J160), $B172 * K160, "")</f>
        <v>-28875.379939209728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191</v>
      </c>
      <c r="B161" s="131">
        <v>716</v>
      </c>
      <c r="C161" s="79">
        <v>-0.15764705879999999</v>
      </c>
      <c r="D161" s="24">
        <v>592</v>
      </c>
      <c r="E161" s="25">
        <f t="shared" si="82"/>
        <v>-0.17318435754189945</v>
      </c>
      <c r="F161" s="104">
        <f>IF(ISNUMBER(D161), $B172 * E161, "")</f>
        <v>-17318.435754189944</v>
      </c>
      <c r="G161" s="102">
        <v>527</v>
      </c>
      <c r="H161" s="25">
        <f t="shared" si="83"/>
        <v>-0.26396648044692739</v>
      </c>
      <c r="I161" s="103">
        <f>IF(ISNUMBER(G161), $B172 * H161, "")</f>
        <v>-26396.648044692738</v>
      </c>
      <c r="J161" s="24">
        <v>491</v>
      </c>
      <c r="K161" s="25">
        <f t="shared" si="84"/>
        <v>-0.31424581005586594</v>
      </c>
      <c r="L161" s="104">
        <f>IF(ISNUMBER(J161), $B172 * K161, "")</f>
        <v>-31424.581005586595</v>
      </c>
      <c r="M161" s="102"/>
      <c r="N161" s="25" t="str">
        <f t="shared" si="85"/>
        <v/>
      </c>
      <c r="O161" s="104" t="str">
        <f>IF(ISNUMBER(M161), $B172 * N161, "")</f>
        <v/>
      </c>
      <c r="Q161" s="260"/>
      <c r="R161" s="261"/>
      <c r="S161" s="262"/>
    </row>
    <row r="162" spans="1:19">
      <c r="A162" s="161" t="s">
        <v>169</v>
      </c>
      <c r="B162" s="124">
        <v>186</v>
      </c>
      <c r="C162" s="76">
        <v>-0.15837104069999999</v>
      </c>
      <c r="D162" s="13">
        <v>167</v>
      </c>
      <c r="E162" s="14">
        <f>IF(ISNUMBER(D162), (D162 - $B162) / $B162, "")</f>
        <v>-0.10215053763440861</v>
      </c>
      <c r="F162" s="16">
        <f>IF(ISNUMBER(D162), $B172 * E162, "")</f>
        <v>-10215.053763440861</v>
      </c>
      <c r="G162" s="29">
        <v>155</v>
      </c>
      <c r="H162" s="14">
        <f>IF(ISNUMBER(G162), (G162 - $B162) / $B162, "")</f>
        <v>-0.16666666666666666</v>
      </c>
      <c r="I162" s="100">
        <f>IF(ISNUMBER(G162), $B172 * H162, "")</f>
        <v>-16666.666666666664</v>
      </c>
      <c r="J162" s="13">
        <v>146</v>
      </c>
      <c r="K162" s="14">
        <f>IF(ISNUMBER(J162), (J162 - $B162) / $B162, "")</f>
        <v>-0.21505376344086022</v>
      </c>
      <c r="L162" s="16">
        <f>IF(ISNUMBER(J162), $B172 * K162, "")</f>
        <v>-21505.37634408602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3"/>
      <c r="R162" s="264"/>
      <c r="S162" s="265"/>
    </row>
    <row r="163" spans="1:19" ht="17.25" thickBot="1">
      <c r="A163" s="162" t="s">
        <v>275</v>
      </c>
      <c r="B163" s="126">
        <v>544</v>
      </c>
      <c r="C163" s="77">
        <v>-0.1732522796</v>
      </c>
      <c r="D163" s="15">
        <v>484</v>
      </c>
      <c r="E163" s="32">
        <f t="shared" ref="E163:E166" si="86">IF(ISNUMBER(D163), (D163 - $B163) / $B163, "")</f>
        <v>-0.11029411764705882</v>
      </c>
      <c r="F163" s="18">
        <f>IF(ISNUMBER(D163), $B172 * E163, "")</f>
        <v>-11029.411764705883</v>
      </c>
      <c r="G163" s="31">
        <v>447</v>
      </c>
      <c r="H163" s="32">
        <f t="shared" ref="H163:H166" si="87">IF(ISNUMBER(G163), (G163 - $B163) / $B163, "")</f>
        <v>-0.17830882352941177</v>
      </c>
      <c r="I163" s="101">
        <f>IF(ISNUMBER(G163), $B172 * H163, "")</f>
        <v>-17830.882352941178</v>
      </c>
      <c r="J163" s="15">
        <v>401</v>
      </c>
      <c r="K163" s="32">
        <f t="shared" ref="K163:K166" si="88">IF(ISNUMBER(J163), (J163 - $B163) / $B163, "")</f>
        <v>-0.26286764705882354</v>
      </c>
      <c r="L163" s="18">
        <f>IF(ISNUMBER(J163), $B172 * K163, "")</f>
        <v>-26286.764705882353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6"/>
      <c r="R163" s="267"/>
      <c r="S163" s="268"/>
    </row>
    <row r="164" spans="1:19" ht="17.25" thickBot="1">
      <c r="A164" s="162" t="s">
        <v>221</v>
      </c>
      <c r="B164" s="126">
        <v>794</v>
      </c>
      <c r="C164" s="77">
        <v>-0.17549325029999999</v>
      </c>
      <c r="D164" s="15">
        <v>702</v>
      </c>
      <c r="E164" s="32">
        <f t="shared" si="86"/>
        <v>-0.11586901763224182</v>
      </c>
      <c r="F164" s="18">
        <f>IF(ISNUMBER(D164), $B172 * E164, "")</f>
        <v>-11586.901763224181</v>
      </c>
      <c r="G164" s="31">
        <v>602</v>
      </c>
      <c r="H164" s="32">
        <f t="shared" si="87"/>
        <v>-0.24181360201511334</v>
      </c>
      <c r="I164" s="101">
        <f>IF(ISNUMBER(G164), $B172 * H164, "")</f>
        <v>-24181.360201511336</v>
      </c>
      <c r="J164" s="15">
        <v>556</v>
      </c>
      <c r="K164" s="32">
        <f t="shared" si="88"/>
        <v>-0.29974811083123426</v>
      </c>
      <c r="L164" s="18">
        <f>IF(ISNUMBER(J164), $B172 * K164, "")</f>
        <v>-29974.811083123426</v>
      </c>
      <c r="M164" s="31"/>
      <c r="N164" s="32" t="str">
        <f t="shared" si="89"/>
        <v/>
      </c>
      <c r="O164" s="18" t="str">
        <f>IF(ISNUMBER(M164), $B172 * N164, "")</f>
        <v/>
      </c>
      <c r="Q164" s="259"/>
      <c r="R164" s="259"/>
      <c r="S164" s="259"/>
    </row>
    <row r="165" spans="1:19" ht="17.25" thickBot="1">
      <c r="A165" s="162" t="s">
        <v>214</v>
      </c>
      <c r="B165" s="126">
        <v>185</v>
      </c>
      <c r="C165" s="77">
        <v>-0.18141592919999999</v>
      </c>
      <c r="D165" s="15">
        <v>157</v>
      </c>
      <c r="E165" s="32">
        <f t="shared" si="86"/>
        <v>-0.15135135135135136</v>
      </c>
      <c r="F165" s="18">
        <f>IF(ISNUMBER(D165), $B172 * E165, "")</f>
        <v>-15135.135135135137</v>
      </c>
      <c r="G165" s="31">
        <v>135</v>
      </c>
      <c r="H165" s="32">
        <f t="shared" si="87"/>
        <v>-0.27027027027027029</v>
      </c>
      <c r="I165" s="101">
        <f>IF(ISNUMBER(G165), $B172 * H165, "")</f>
        <v>-27027.02702702703</v>
      </c>
      <c r="J165" s="15">
        <v>127</v>
      </c>
      <c r="K165" s="32">
        <f t="shared" si="88"/>
        <v>-0.31351351351351353</v>
      </c>
      <c r="L165" s="18">
        <f>IF(ISNUMBER(J165), $B172 * K165, "")</f>
        <v>-31351.351351351354</v>
      </c>
      <c r="M165" s="31"/>
      <c r="N165" s="32" t="str">
        <f t="shared" si="89"/>
        <v/>
      </c>
      <c r="O165" s="18" t="str">
        <f>IF(ISNUMBER(M165), $B172 * N165, "")</f>
        <v/>
      </c>
      <c r="Q165" s="269"/>
      <c r="R165" s="269"/>
      <c r="S165" s="269"/>
    </row>
    <row r="166" spans="1:19" ht="17.25" thickBot="1">
      <c r="A166" s="163" t="s">
        <v>199</v>
      </c>
      <c r="B166" s="128">
        <v>125</v>
      </c>
      <c r="C166" s="78">
        <v>-0.18300653589999999</v>
      </c>
      <c r="D166" s="20">
        <v>105</v>
      </c>
      <c r="E166" s="21">
        <f t="shared" si="86"/>
        <v>-0.16</v>
      </c>
      <c r="F166" s="22">
        <f>IF(ISNUMBER(D166), $B172 * E166, "")</f>
        <v>-16000</v>
      </c>
      <c r="G166" s="30">
        <v>89</v>
      </c>
      <c r="H166" s="21">
        <f t="shared" si="87"/>
        <v>-0.28799999999999998</v>
      </c>
      <c r="I166" s="105">
        <f>IF(ISNUMBER(G166), $B172 * H166, "")</f>
        <v>-28799.999999999996</v>
      </c>
      <c r="J166" s="20">
        <v>81.599999999999994</v>
      </c>
      <c r="K166" s="21">
        <f t="shared" si="88"/>
        <v>-0.34720000000000006</v>
      </c>
      <c r="L166" s="22">
        <f>IF(ISNUMBER(J166), $B172 * K166, "")</f>
        <v>-34720.000000000007</v>
      </c>
      <c r="M166" s="30"/>
      <c r="N166" s="21" t="str">
        <f t="shared" si="89"/>
        <v/>
      </c>
      <c r="O166" s="22" t="str">
        <f>IF(ISNUMBER(M166), $B172 * N166, "")</f>
        <v/>
      </c>
      <c r="Q166" s="269"/>
      <c r="R166" s="269"/>
      <c r="S166" s="269"/>
    </row>
    <row r="167" spans="1:19" ht="17.25" thickBot="1">
      <c r="A167" s="162" t="s">
        <v>242</v>
      </c>
      <c r="B167" s="129">
        <v>179</v>
      </c>
      <c r="C167" s="80">
        <v>-0.1863636364</v>
      </c>
      <c r="D167" s="106">
        <v>145</v>
      </c>
      <c r="E167" s="107">
        <f>IF(ISNUMBER(D167), (D167 - $B167) / $B167, "")</f>
        <v>-0.18994413407821228</v>
      </c>
      <c r="F167" s="108">
        <f>IF(ISNUMBER(D167), $B172 * E167, "")</f>
        <v>-18994.41340782123</v>
      </c>
      <c r="G167" s="109">
        <v>127</v>
      </c>
      <c r="H167" s="107">
        <f>IF(ISNUMBER(G167), (G167 - $B167) / $B167, "")</f>
        <v>-0.29050279329608941</v>
      </c>
      <c r="I167" s="110">
        <f>IF(ISNUMBER(G167), $B172 * H167, "")</f>
        <v>-29050.27932960894</v>
      </c>
      <c r="J167" s="106">
        <v>118</v>
      </c>
      <c r="K167" s="107">
        <f>IF(ISNUMBER(J167), (J167 - $B167) / $B167, "")</f>
        <v>-0.34078212290502791</v>
      </c>
      <c r="L167" s="108">
        <f>IF(ISNUMBER(J167), $B172 * K167, "")</f>
        <v>-34078.212290502794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9"/>
      <c r="R167" s="259"/>
      <c r="S167" s="259"/>
    </row>
    <row r="168" spans="1:19" ht="17.25" thickBot="1">
      <c r="A168" s="162" t="s">
        <v>291</v>
      </c>
      <c r="B168" s="126">
        <v>269</v>
      </c>
      <c r="C168" s="77">
        <v>-0.18731117820000001</v>
      </c>
      <c r="D168" s="15">
        <v>240</v>
      </c>
      <c r="E168" s="32">
        <f t="shared" ref="E168:E171" si="90">IF(ISNUMBER(D168), (D168 - $B168) / $B168, "")</f>
        <v>-0.10780669144981413</v>
      </c>
      <c r="F168" s="18">
        <f>IF(ISNUMBER(D168), $B172 * E168, "")</f>
        <v>-10780.669144981413</v>
      </c>
      <c r="G168" s="31">
        <v>221</v>
      </c>
      <c r="H168" s="32">
        <f t="shared" ref="H168:H171" si="91">IF(ISNUMBER(G168), (G168 - $B168) / $B168, "")</f>
        <v>-0.17843866171003717</v>
      </c>
      <c r="I168" s="101">
        <f>IF(ISNUMBER(G168), $B172 * H168, "")</f>
        <v>-17843.866171003716</v>
      </c>
      <c r="J168" s="15">
        <v>209</v>
      </c>
      <c r="K168" s="32">
        <f t="shared" ref="K168:K171" si="92">IF(ISNUMBER(J168), (J168 - $B168) / $B168, "")</f>
        <v>-0.22304832713754646</v>
      </c>
      <c r="L168" s="18">
        <f>IF(ISNUMBER(J168), $B172 * K168, "")</f>
        <v>-22304.832713754648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9"/>
      <c r="R168" s="259"/>
      <c r="S168" s="259"/>
    </row>
    <row r="169" spans="1:19" ht="17.25" thickBot="1">
      <c r="A169" s="162" t="s">
        <v>244</v>
      </c>
      <c r="B169" s="126">
        <v>819</v>
      </c>
      <c r="C169" s="77">
        <v>-0.18910891090000001</v>
      </c>
      <c r="D169" s="15">
        <v>734</v>
      </c>
      <c r="E169" s="32">
        <f t="shared" si="90"/>
        <v>-0.10378510378510379</v>
      </c>
      <c r="F169" s="18">
        <f>IF(ISNUMBER(D169), $B172 * E169, "")</f>
        <v>-10378.510378510378</v>
      </c>
      <c r="G169" s="31">
        <v>664</v>
      </c>
      <c r="H169" s="32">
        <f t="shared" si="91"/>
        <v>-0.18925518925518925</v>
      </c>
      <c r="I169" s="101">
        <f>IF(ISNUMBER(G169), $B172 * H169, "")</f>
        <v>-18925.518925518925</v>
      </c>
      <c r="J169" s="15">
        <v>620</v>
      </c>
      <c r="K169" s="32">
        <f t="shared" si="92"/>
        <v>-0.24297924297924298</v>
      </c>
      <c r="L169" s="18">
        <f>IF(ISNUMBER(J169), $B172 * K169, "")</f>
        <v>-24297.924297924299</v>
      </c>
      <c r="M169" s="31"/>
      <c r="N169" s="32" t="str">
        <f t="shared" si="93"/>
        <v/>
      </c>
      <c r="O169" s="18" t="str">
        <f>IF(ISNUMBER(M169), $B172 * N169, "")</f>
        <v/>
      </c>
      <c r="Q169" s="259"/>
      <c r="R169" s="259"/>
      <c r="S169" s="259"/>
    </row>
    <row r="170" spans="1:19">
      <c r="A170" s="162" t="s">
        <v>82</v>
      </c>
      <c r="B170" s="126">
        <v>608</v>
      </c>
      <c r="C170" s="77">
        <v>-0.2195121951</v>
      </c>
      <c r="D170" s="15">
        <v>515</v>
      </c>
      <c r="E170" s="32">
        <f t="shared" si="90"/>
        <v>-0.15296052631578946</v>
      </c>
      <c r="F170" s="18">
        <f>IF(ISNUMBER(D170), $B172 * E170, "")</f>
        <v>-15296.052631578947</v>
      </c>
      <c r="G170" s="31">
        <v>438</v>
      </c>
      <c r="H170" s="32">
        <f t="shared" si="91"/>
        <v>-0.27960526315789475</v>
      </c>
      <c r="I170" s="101">
        <f>IF(ISNUMBER(G170), $B172 * H170, "")</f>
        <v>-27960.526315789473</v>
      </c>
      <c r="J170" s="15">
        <v>415</v>
      </c>
      <c r="K170" s="32">
        <f t="shared" si="92"/>
        <v>-0.31743421052631576</v>
      </c>
      <c r="L170" s="18">
        <f>IF(ISNUMBER(J170), $B172 * K170, "")</f>
        <v>-31743.421052631576</v>
      </c>
      <c r="M170" s="31"/>
      <c r="N170" s="32" t="str">
        <f t="shared" si="93"/>
        <v/>
      </c>
      <c r="O170" s="18" t="str">
        <f>IF(ISNUMBER(M170), $B172 * N170, "")</f>
        <v/>
      </c>
      <c r="Q170" s="248"/>
      <c r="R170" s="249"/>
      <c r="S170" s="250"/>
    </row>
    <row r="171" spans="1:19" ht="17.25" thickBot="1">
      <c r="A171" s="130" t="s">
        <v>231</v>
      </c>
      <c r="B171" s="131">
        <v>226</v>
      </c>
      <c r="C171" s="79">
        <v>-0.24666666670000001</v>
      </c>
      <c r="D171" s="24">
        <v>177</v>
      </c>
      <c r="E171" s="25">
        <f t="shared" si="90"/>
        <v>-0.2168141592920354</v>
      </c>
      <c r="F171" s="104">
        <f>IF(ISNUMBER(D171), $B172 * E171, "")</f>
        <v>-21681.41592920354</v>
      </c>
      <c r="G171" s="102">
        <v>157</v>
      </c>
      <c r="H171" s="25">
        <f t="shared" si="91"/>
        <v>-0.30530973451327431</v>
      </c>
      <c r="I171" s="103">
        <f>IF(ISNUMBER(G171), $B172 * H171, "")</f>
        <v>-30530.973451327431</v>
      </c>
      <c r="J171" s="24">
        <v>138</v>
      </c>
      <c r="K171" s="25">
        <f t="shared" si="92"/>
        <v>-0.38938053097345132</v>
      </c>
      <c r="L171" s="104">
        <f>IF(ISNUMBER(J171), $B172 * K171, "")</f>
        <v>-38938.053097345131</v>
      </c>
      <c r="M171" s="102"/>
      <c r="N171" s="25" t="str">
        <f t="shared" si="93"/>
        <v/>
      </c>
      <c r="O171" s="104" t="str">
        <f>IF(ISNUMBER(M171), $B172 * N171, "")</f>
        <v/>
      </c>
      <c r="Q171" s="251"/>
      <c r="R171" s="252"/>
      <c r="S171" s="253"/>
    </row>
    <row r="172" spans="1:19" ht="17.25" thickBot="1">
      <c r="A172" s="132" t="s">
        <v>295</v>
      </c>
      <c r="B172" s="312">
        <f>$B$37</f>
        <v>100000</v>
      </c>
      <c r="C172" s="313"/>
      <c r="D172" s="26" t="s">
        <v>296</v>
      </c>
      <c r="E172" s="27">
        <f>IF(COUNT(E152:E171), SUM(E152:E171) / COUNT(E152:E171), 0)</f>
        <v>-0.12953452627817685</v>
      </c>
      <c r="F172" s="28">
        <f>SUM(F152:F171)</f>
        <v>-259069.05255635377</v>
      </c>
      <c r="G172" s="26" t="s">
        <v>296</v>
      </c>
      <c r="H172" s="27">
        <f>IF(COUNT(H152:H171), SUM(H152:H171) / COUNT(H152:H171), 0)</f>
        <v>-0.22067604414944078</v>
      </c>
      <c r="I172" s="28">
        <f>SUM(I152:I171)</f>
        <v>-441352.08829888154</v>
      </c>
      <c r="J172" s="26" t="s">
        <v>296</v>
      </c>
      <c r="K172" s="27">
        <f>IF(COUNT(K152:K171), SUM(K152:K171) / COUNT(K152:K171), 0)</f>
        <v>-0.27211855151363989</v>
      </c>
      <c r="L172" s="28">
        <f>SUM(L152:L171)</f>
        <v>-544237.10302727995</v>
      </c>
      <c r="M172" s="26" t="s">
        <v>296</v>
      </c>
      <c r="N172" s="27">
        <f>IF(COUNT(N152:N171), SUM(N152:N171) / COUNT(N152:N171), 0)</f>
        <v>0</v>
      </c>
      <c r="O172" s="28">
        <f>SUM(O152:O171)</f>
        <v>0</v>
      </c>
      <c r="Q172" s="254"/>
      <c r="R172" s="255"/>
      <c r="S172" s="256"/>
    </row>
    <row r="174" spans="1:19" ht="17.25" thickBot="1"/>
    <row r="175" spans="1:19" ht="17.25" thickBot="1">
      <c r="A175" s="270" t="s">
        <v>280</v>
      </c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2"/>
      <c r="Q175" s="269"/>
      <c r="R175" s="269"/>
      <c r="S175" s="269"/>
    </row>
    <row r="176" spans="1:19" ht="17.25" thickBot="1">
      <c r="A176" s="244" t="s">
        <v>292</v>
      </c>
      <c r="B176" s="270" t="s">
        <v>49</v>
      </c>
      <c r="C176" s="272"/>
      <c r="D176" s="270" t="s">
        <v>58</v>
      </c>
      <c r="E176" s="271"/>
      <c r="F176" s="272"/>
      <c r="G176" s="273">
        <f>_xlfn.IFNA(VLOOKUP(B176, 현재가테이블!$B$2:$D$200, 2, FALSE), "-")</f>
        <v>35499000</v>
      </c>
      <c r="H176" s="274"/>
      <c r="I176" s="275"/>
      <c r="J176" s="270" t="s">
        <v>59</v>
      </c>
      <c r="K176" s="271"/>
      <c r="L176" s="272"/>
      <c r="M176" s="276">
        <f>_xlfn.IFNA(VLOOKUP(B176, 현재가테이블!$B$2:$D$200, 3, FALSE), "-")</f>
        <v>-5.0651191399999997E-2</v>
      </c>
      <c r="N176" s="277"/>
      <c r="O176" s="278"/>
      <c r="Q176" s="269"/>
      <c r="R176" s="269"/>
      <c r="S176" s="269"/>
    </row>
    <row r="177" spans="1:19" ht="17.25" thickBot="1">
      <c r="A177" s="314" t="s">
        <v>55</v>
      </c>
      <c r="B177" s="310" t="str">
        <f>TEXT($G$1, "[$-ko-KR]yyyy-mm-dd(ddd) ") &amp; "오전 00:00"</f>
        <v>2021-06-22(화) 오전 00:00</v>
      </c>
      <c r="C177" s="311"/>
      <c r="D177" s="283" t="str">
        <f>TEXT($G$1, "[$-ko-KR]yyyy-mm-dd(ddd) ") &amp; "오후 14:00"</f>
        <v>2021-06-22(화) 오후 14:00</v>
      </c>
      <c r="E177" s="284"/>
      <c r="F177" s="285"/>
      <c r="G177" s="283" t="str">
        <f>TEXT($G$1, "[$-ko-KR]yyyy-mm-dd(ddd) ") &amp; "오후 19:00"</f>
        <v>2021-06-22(화) 오후 19:00</v>
      </c>
      <c r="H177" s="284"/>
      <c r="I177" s="285"/>
      <c r="J177" s="283" t="str">
        <f>TEXT($G$1, "[$-ko-KR]yyyy-mm-dd(ddd) ") &amp; "오후 21:00"</f>
        <v>2021-06-22(화) 오후 21:00</v>
      </c>
      <c r="K177" s="284"/>
      <c r="L177" s="285"/>
      <c r="M177" s="283" t="str">
        <f>TEXT($G$1+1, "[$-ko-KR]yyyy-mm-dd(ddd) ") &amp; "오전 00:00"</f>
        <v>2021-06-23(수) 오전 00:00</v>
      </c>
      <c r="N177" s="284"/>
      <c r="O177" s="285"/>
      <c r="Q177" s="269"/>
      <c r="R177" s="269"/>
      <c r="S177" s="269"/>
    </row>
    <row r="178" spans="1:19" ht="17.25" thickBot="1">
      <c r="A178" s="315"/>
      <c r="B178" s="121" t="s">
        <v>58</v>
      </c>
      <c r="C178" s="122" t="s">
        <v>59</v>
      </c>
      <c r="D178" s="2" t="s">
        <v>58</v>
      </c>
      <c r="E178" s="10" t="s">
        <v>293</v>
      </c>
      <c r="F178" s="11" t="s">
        <v>294</v>
      </c>
      <c r="G178" s="245" t="s">
        <v>58</v>
      </c>
      <c r="H178" s="246" t="s">
        <v>293</v>
      </c>
      <c r="I178" s="247" t="s">
        <v>294</v>
      </c>
      <c r="J178" s="10" t="s">
        <v>58</v>
      </c>
      <c r="K178" s="10" t="s">
        <v>293</v>
      </c>
      <c r="L178" s="115" t="s">
        <v>294</v>
      </c>
      <c r="M178" s="2" t="s">
        <v>58</v>
      </c>
      <c r="N178" s="10" t="s">
        <v>293</v>
      </c>
      <c r="O178" s="66" t="s">
        <v>294</v>
      </c>
      <c r="Q178" s="259"/>
      <c r="R178" s="259"/>
      <c r="S178" s="259"/>
    </row>
    <row r="179" spans="1:19" ht="17.25" thickBot="1">
      <c r="A179" s="161" t="s">
        <v>199</v>
      </c>
      <c r="B179" s="124">
        <v>125</v>
      </c>
      <c r="C179" s="76">
        <v>-0.18300653589999999</v>
      </c>
      <c r="D179" s="13">
        <v>105</v>
      </c>
      <c r="E179" s="14">
        <f>IF(ISNUMBER(D179), (D179 - $B179) / $B179, "")</f>
        <v>-0.16</v>
      </c>
      <c r="F179" s="16">
        <f>IF(ISNUMBER(D179), $B199 * E179, "")</f>
        <v>-16000</v>
      </c>
      <c r="G179" s="29">
        <v>89</v>
      </c>
      <c r="H179" s="14">
        <f>IF(ISNUMBER(G179), (G179 - $B179) / $B179, "")</f>
        <v>-0.28799999999999998</v>
      </c>
      <c r="I179" s="100">
        <f>IF(ISNUMBER(G179), $B199 * H179, "")</f>
        <v>-28799.999999999996</v>
      </c>
      <c r="J179" s="13">
        <v>81.599999999999994</v>
      </c>
      <c r="K179" s="14">
        <f>IF(ISNUMBER(J179), (J179 - $B179) / $B179, "")</f>
        <v>-0.34720000000000006</v>
      </c>
      <c r="L179" s="16">
        <f>IF(ISNUMBER(J179), $B199 * K179, "")</f>
        <v>-34720.000000000007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69"/>
      <c r="R179" s="269"/>
      <c r="S179" s="269"/>
    </row>
    <row r="180" spans="1:19" ht="17.25" thickBot="1">
      <c r="A180" s="162" t="s">
        <v>242</v>
      </c>
      <c r="B180" s="126">
        <v>179</v>
      </c>
      <c r="C180" s="77">
        <v>-0.1863636364</v>
      </c>
      <c r="D180" s="15">
        <v>145</v>
      </c>
      <c r="E180" s="32">
        <f t="shared" ref="E180:E183" si="94">IF(ISNUMBER(D180), (D180 - $B180) / $B180, "")</f>
        <v>-0.18994413407821228</v>
      </c>
      <c r="F180" s="18">
        <f>IF(ISNUMBER(D180), $B199 * E180, "")</f>
        <v>-18994.41340782123</v>
      </c>
      <c r="G180" s="31">
        <v>127</v>
      </c>
      <c r="H180" s="32">
        <f t="shared" ref="H180:H183" si="95">IF(ISNUMBER(G180), (G180 - $B180) / $B180, "")</f>
        <v>-0.29050279329608941</v>
      </c>
      <c r="I180" s="101">
        <f>IF(ISNUMBER(G180), $B199 * H180, "")</f>
        <v>-29050.27932960894</v>
      </c>
      <c r="J180" s="15">
        <v>118</v>
      </c>
      <c r="K180" s="32">
        <f t="shared" ref="K180:K183" si="96">IF(ISNUMBER(J180), (J180 - $B180) / $B180, "")</f>
        <v>-0.34078212290502791</v>
      </c>
      <c r="L180" s="18">
        <f>IF(ISNUMBER(J180), $B199 * K180, "")</f>
        <v>-34078.212290502794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69"/>
      <c r="R180" s="269"/>
      <c r="S180" s="269"/>
    </row>
    <row r="181" spans="1:19" ht="17.25" thickBot="1">
      <c r="A181" s="162" t="s">
        <v>291</v>
      </c>
      <c r="B181" s="126">
        <v>269</v>
      </c>
      <c r="C181" s="77">
        <v>-0.18731117820000001</v>
      </c>
      <c r="D181" s="15">
        <v>240</v>
      </c>
      <c r="E181" s="32">
        <f t="shared" si="94"/>
        <v>-0.10780669144981413</v>
      </c>
      <c r="F181" s="18">
        <f>IF(ISNUMBER(D181), $B199 * E181, "")</f>
        <v>-10780.669144981413</v>
      </c>
      <c r="G181" s="31">
        <v>221</v>
      </c>
      <c r="H181" s="32">
        <f t="shared" si="95"/>
        <v>-0.17843866171003717</v>
      </c>
      <c r="I181" s="101">
        <f>IF(ISNUMBER(G181), $B199 * H181, "")</f>
        <v>-17843.866171003716</v>
      </c>
      <c r="J181" s="15">
        <v>209</v>
      </c>
      <c r="K181" s="32">
        <f t="shared" si="96"/>
        <v>-0.22304832713754646</v>
      </c>
      <c r="L181" s="18">
        <f>IF(ISNUMBER(J181), $B199 * K181, "")</f>
        <v>-22304.832713754648</v>
      </c>
      <c r="M181" s="31"/>
      <c r="N181" s="32" t="str">
        <f t="shared" si="97"/>
        <v/>
      </c>
      <c r="O181" s="18" t="str">
        <f>IF(ISNUMBER(M181), $B199 * N181, "")</f>
        <v/>
      </c>
      <c r="Q181" s="259"/>
      <c r="R181" s="259"/>
      <c r="S181" s="259"/>
    </row>
    <row r="182" spans="1:19" ht="17.25" thickBot="1">
      <c r="A182" s="162" t="s">
        <v>173</v>
      </c>
      <c r="B182" s="126">
        <v>79.099999999999994</v>
      </c>
      <c r="C182" s="77">
        <v>-0.18788501029999999</v>
      </c>
      <c r="D182" s="15">
        <v>61.9</v>
      </c>
      <c r="E182" s="32">
        <f t="shared" si="94"/>
        <v>-0.21744627054361565</v>
      </c>
      <c r="F182" s="18">
        <f>IF(ISNUMBER(D182), $B199 * E182, "")</f>
        <v>-21744.627054361565</v>
      </c>
      <c r="G182" s="31">
        <v>55.2</v>
      </c>
      <c r="H182" s="32">
        <f t="shared" si="95"/>
        <v>-0.30214917825537285</v>
      </c>
      <c r="I182" s="101">
        <f>IF(ISNUMBER(G182), $B199 * H182, "")</f>
        <v>-30214.917825537286</v>
      </c>
      <c r="J182" s="15">
        <v>50.7</v>
      </c>
      <c r="K182" s="32">
        <f t="shared" si="96"/>
        <v>-0.35903919089759789</v>
      </c>
      <c r="L182" s="18">
        <f>IF(ISNUMBER(J182), $B199 * K182, "")</f>
        <v>-35903.919089759787</v>
      </c>
      <c r="M182" s="31"/>
      <c r="N182" s="32" t="str">
        <f t="shared" si="97"/>
        <v/>
      </c>
      <c r="O182" s="18" t="str">
        <f>IF(ISNUMBER(M182), $B199 * N182, "")</f>
        <v/>
      </c>
      <c r="Q182" s="259"/>
      <c r="R182" s="259"/>
      <c r="S182" s="259"/>
    </row>
    <row r="183" spans="1:19" ht="17.25" thickBot="1">
      <c r="A183" s="163" t="s">
        <v>244</v>
      </c>
      <c r="B183" s="128">
        <v>819</v>
      </c>
      <c r="C183" s="78">
        <v>-0.18910891090000001</v>
      </c>
      <c r="D183" s="20">
        <v>734</v>
      </c>
      <c r="E183" s="21">
        <f t="shared" si="94"/>
        <v>-0.10378510378510379</v>
      </c>
      <c r="F183" s="22">
        <f>IF(ISNUMBER(D183), $B199 * E183, "")</f>
        <v>-10378.510378510378</v>
      </c>
      <c r="G183" s="30">
        <v>664</v>
      </c>
      <c r="H183" s="21">
        <f t="shared" si="95"/>
        <v>-0.18925518925518925</v>
      </c>
      <c r="I183" s="105">
        <f>IF(ISNUMBER(G183), $B199 * H183, "")</f>
        <v>-18925.518925518925</v>
      </c>
      <c r="J183" s="20">
        <v>620</v>
      </c>
      <c r="K183" s="21">
        <f t="shared" si="96"/>
        <v>-0.24297924297924298</v>
      </c>
      <c r="L183" s="22">
        <f>IF(ISNUMBER(J183), $B199 * K183, "")</f>
        <v>-24297.924297924299</v>
      </c>
      <c r="M183" s="30"/>
      <c r="N183" s="21" t="str">
        <f t="shared" si="97"/>
        <v/>
      </c>
      <c r="O183" s="22" t="str">
        <f>IF(ISNUMBER(M183), $B199 * N183, "")</f>
        <v/>
      </c>
      <c r="Q183" s="259"/>
      <c r="R183" s="259"/>
      <c r="S183" s="259"/>
    </row>
    <row r="184" spans="1:19" ht="17.25" thickBot="1">
      <c r="A184" s="162" t="s">
        <v>271</v>
      </c>
      <c r="B184" s="129">
        <v>1730</v>
      </c>
      <c r="C184" s="80">
        <v>-0.1896955504</v>
      </c>
      <c r="D184" s="106">
        <v>1405</v>
      </c>
      <c r="E184" s="107">
        <f>IF(ISNUMBER(D184), (D184 - $B184) / $B184, "")</f>
        <v>-0.18786127167630057</v>
      </c>
      <c r="F184" s="108">
        <f>IF(ISNUMBER(D184), $B199 * E184, "")</f>
        <v>-18786.127167630057</v>
      </c>
      <c r="G184" s="109">
        <v>1370</v>
      </c>
      <c r="H184" s="107">
        <f>IF(ISNUMBER(G184), (G184 - $B184) / $B184, "")</f>
        <v>-0.20809248554913296</v>
      </c>
      <c r="I184" s="110">
        <f>IF(ISNUMBER(G184), $B199 * H184, "")</f>
        <v>-20809.248554913294</v>
      </c>
      <c r="J184" s="106">
        <v>1240</v>
      </c>
      <c r="K184" s="107">
        <f>IF(ISNUMBER(J184), (J184 - $B184) / $B184, "")</f>
        <v>-0.2832369942196532</v>
      </c>
      <c r="L184" s="108">
        <f>IF(ISNUMBER(J184), $B199 * K184, "")</f>
        <v>-28323.699421965321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9"/>
      <c r="R184" s="259"/>
      <c r="S184" s="259"/>
    </row>
    <row r="185" spans="1:19" ht="17.25" thickBot="1">
      <c r="A185" s="162" t="s">
        <v>193</v>
      </c>
      <c r="B185" s="126">
        <v>4275</v>
      </c>
      <c r="C185" s="77">
        <v>-0.19110690629999999</v>
      </c>
      <c r="D185" s="15">
        <v>3760</v>
      </c>
      <c r="E185" s="32">
        <f t="shared" ref="E185:E188" si="98">IF(ISNUMBER(D185), (D185 - $B185) / $B185, "")</f>
        <v>-0.12046783625730995</v>
      </c>
      <c r="F185" s="18">
        <f>IF(ISNUMBER(D185), $B199 * E185, "")</f>
        <v>-12046.783625730995</v>
      </c>
      <c r="G185" s="31">
        <v>3350</v>
      </c>
      <c r="H185" s="32">
        <f t="shared" ref="H185:H188" si="99">IF(ISNUMBER(G185), (G185 - $B185) / $B185, "")</f>
        <v>-0.21637426900584794</v>
      </c>
      <c r="I185" s="101">
        <f>IF(ISNUMBER(G185), $B199 * H185, "")</f>
        <v>-21637.426900584793</v>
      </c>
      <c r="J185" s="15">
        <v>3115</v>
      </c>
      <c r="K185" s="32">
        <f t="shared" ref="K185:K188" si="100">IF(ISNUMBER(J185), (J185 - $B185) / $B185, "")</f>
        <v>-0.27134502923976606</v>
      </c>
      <c r="L185" s="18">
        <f>IF(ISNUMBER(J185), $B199 * K185, "")</f>
        <v>-27134.502923976605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9"/>
      <c r="R185" s="259"/>
      <c r="S185" s="259"/>
    </row>
    <row r="186" spans="1:19" ht="17.25" thickBot="1">
      <c r="A186" s="162" t="s">
        <v>210</v>
      </c>
      <c r="B186" s="126">
        <v>37.200000000000003</v>
      </c>
      <c r="C186" s="77">
        <v>-0.19827586210000001</v>
      </c>
      <c r="D186" s="15">
        <v>29.7</v>
      </c>
      <c r="E186" s="32">
        <f t="shared" si="98"/>
        <v>-0.20161290322580652</v>
      </c>
      <c r="F186" s="18">
        <f>IF(ISNUMBER(D186), $B199 * E186, "")</f>
        <v>-20161.290322580651</v>
      </c>
      <c r="G186" s="31">
        <v>26.3</v>
      </c>
      <c r="H186" s="32">
        <f t="shared" si="99"/>
        <v>-0.29301075268817206</v>
      </c>
      <c r="I186" s="101">
        <f>IF(ISNUMBER(G186), $B199 * H186, "")</f>
        <v>-29301.075268817207</v>
      </c>
      <c r="J186" s="15">
        <v>23.6</v>
      </c>
      <c r="K186" s="32">
        <f t="shared" si="100"/>
        <v>-0.36559139784946237</v>
      </c>
      <c r="L186" s="18">
        <f>IF(ISNUMBER(J186), $B199 * K186, "")</f>
        <v>-36559.139784946237</v>
      </c>
      <c r="M186" s="31"/>
      <c r="N186" s="32" t="str">
        <f t="shared" si="101"/>
        <v/>
      </c>
      <c r="O186" s="18" t="str">
        <f>IF(ISNUMBER(M186), $B199 * N186, "")</f>
        <v/>
      </c>
      <c r="Q186" s="259"/>
      <c r="R186" s="259"/>
      <c r="S186" s="259"/>
    </row>
    <row r="187" spans="1:19" ht="17.25" thickBot="1">
      <c r="A187" s="162" t="s">
        <v>208</v>
      </c>
      <c r="B187" s="126">
        <v>64.900000000000006</v>
      </c>
      <c r="C187" s="77">
        <v>-0.20270270269999999</v>
      </c>
      <c r="D187" s="15">
        <v>52.3</v>
      </c>
      <c r="E187" s="32">
        <f t="shared" si="98"/>
        <v>-0.19414483821263492</v>
      </c>
      <c r="F187" s="18">
        <f>IF(ISNUMBER(D187), $B199 * E187, "")</f>
        <v>-19414.483821263493</v>
      </c>
      <c r="G187" s="31">
        <v>46.4</v>
      </c>
      <c r="H187" s="32">
        <f t="shared" si="99"/>
        <v>-0.28505392912172584</v>
      </c>
      <c r="I187" s="101">
        <f>IF(ISNUMBER(G187), $B199 * H187, "")</f>
        <v>-28505.392912172585</v>
      </c>
      <c r="J187" s="15">
        <v>43.6</v>
      </c>
      <c r="K187" s="32">
        <f t="shared" si="100"/>
        <v>-0.32819722650231131</v>
      </c>
      <c r="L187" s="18">
        <f>IF(ISNUMBER(J187), $B199 * K187, "")</f>
        <v>-32819.722650231131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219</v>
      </c>
      <c r="B188" s="131">
        <v>6.65</v>
      </c>
      <c r="C188" s="79">
        <v>-0.2054958184</v>
      </c>
      <c r="D188" s="24">
        <v>5.23</v>
      </c>
      <c r="E188" s="25">
        <f t="shared" si="98"/>
        <v>-0.21353383458646613</v>
      </c>
      <c r="F188" s="104">
        <f>IF(ISNUMBER(D188), $B199 * E188, "")</f>
        <v>-21353.383458646615</v>
      </c>
      <c r="G188" s="102">
        <v>4.7</v>
      </c>
      <c r="H188" s="25">
        <f t="shared" si="99"/>
        <v>-0.2932330827067669</v>
      </c>
      <c r="I188" s="103">
        <f>IF(ISNUMBER(G188), $B199 * H188, "")</f>
        <v>-29323.308270676691</v>
      </c>
      <c r="J188" s="24">
        <v>4.2699999999999996</v>
      </c>
      <c r="K188" s="25">
        <f t="shared" si="100"/>
        <v>-0.35789473684210538</v>
      </c>
      <c r="L188" s="104">
        <f>IF(ISNUMBER(J188), $B199 * K188, "")</f>
        <v>-35789.473684210541</v>
      </c>
      <c r="M188" s="102"/>
      <c r="N188" s="25" t="str">
        <f t="shared" si="101"/>
        <v/>
      </c>
      <c r="O188" s="104" t="str">
        <f>IF(ISNUMBER(M188), $B199 * N188, "")</f>
        <v/>
      </c>
      <c r="Q188" s="260"/>
      <c r="R188" s="261"/>
      <c r="S188" s="262"/>
    </row>
    <row r="189" spans="1:19">
      <c r="A189" s="161" t="s">
        <v>112</v>
      </c>
      <c r="B189" s="124">
        <v>84.2</v>
      </c>
      <c r="C189" s="76">
        <v>-0.20566037740000001</v>
      </c>
      <c r="D189" s="13">
        <v>65.2</v>
      </c>
      <c r="E189" s="14">
        <f>IF(ISNUMBER(D189), (D189 - $B189) / $B189, "")</f>
        <v>-0.22565320665083136</v>
      </c>
      <c r="F189" s="16">
        <f>IF(ISNUMBER(D189), $B199 * E189, "")</f>
        <v>-22565.320665083134</v>
      </c>
      <c r="G189" s="29">
        <v>57.7</v>
      </c>
      <c r="H189" s="14">
        <f>IF(ISNUMBER(G189), (G189 - $B189) / $B189, "")</f>
        <v>-0.31472684085510688</v>
      </c>
      <c r="I189" s="100">
        <f>IF(ISNUMBER(G189), $B199 * H189, "")</f>
        <v>-31472.684085510689</v>
      </c>
      <c r="J189" s="13">
        <v>52.9</v>
      </c>
      <c r="K189" s="14">
        <f>IF(ISNUMBER(J189), (J189 - $B189) / $B189, "")</f>
        <v>-0.37173396674584325</v>
      </c>
      <c r="L189" s="16">
        <f>IF(ISNUMBER(J189), $B199 * K189, "")</f>
        <v>-37173.396674584328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3"/>
      <c r="R189" s="264"/>
      <c r="S189" s="265"/>
    </row>
    <row r="190" spans="1:19" ht="17.25" thickBot="1">
      <c r="A190" s="162" t="s">
        <v>201</v>
      </c>
      <c r="B190" s="126">
        <v>53</v>
      </c>
      <c r="C190" s="77">
        <v>-0.2065868263</v>
      </c>
      <c r="D190" s="15">
        <v>41.9</v>
      </c>
      <c r="E190" s="32">
        <f t="shared" ref="E190:E193" si="102">IF(ISNUMBER(D190), (D190 - $B190) / $B190, "")</f>
        <v>-0.20943396226415098</v>
      </c>
      <c r="F190" s="18">
        <f>IF(ISNUMBER(D190), $B199 * E190, "")</f>
        <v>-20943.396226415098</v>
      </c>
      <c r="G190" s="31">
        <v>36.9</v>
      </c>
      <c r="H190" s="32">
        <f t="shared" ref="H190:H193" si="103">IF(ISNUMBER(G190), (G190 - $B190) / $B190, "")</f>
        <v>-0.30377358490566042</v>
      </c>
      <c r="I190" s="101">
        <f>IF(ISNUMBER(G190), $B199 * H190, "")</f>
        <v>-30377.358490566043</v>
      </c>
      <c r="J190" s="15">
        <v>34.200000000000003</v>
      </c>
      <c r="K190" s="32">
        <f t="shared" ref="K190:K193" si="104">IF(ISNUMBER(J190), (J190 - $B190) / $B190, "")</f>
        <v>-0.35471698113207539</v>
      </c>
      <c r="L190" s="18">
        <f>IF(ISNUMBER(J190), $B199 * K190, "")</f>
        <v>-35471.698113207538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6"/>
      <c r="R190" s="267"/>
      <c r="S190" s="268"/>
    </row>
    <row r="191" spans="1:19" ht="17.25" thickBot="1">
      <c r="A191" s="162" t="s">
        <v>255</v>
      </c>
      <c r="B191" s="126">
        <v>34.9</v>
      </c>
      <c r="C191" s="77">
        <v>-0.2068181818</v>
      </c>
      <c r="D191" s="15">
        <v>28.9</v>
      </c>
      <c r="E191" s="32">
        <f t="shared" si="102"/>
        <v>-0.17191977077363899</v>
      </c>
      <c r="F191" s="18">
        <f>IF(ISNUMBER(D191), $B199 * E191, "")</f>
        <v>-17191.977077363899</v>
      </c>
      <c r="G191" s="31">
        <v>26.4</v>
      </c>
      <c r="H191" s="32">
        <f t="shared" si="103"/>
        <v>-0.24355300859598855</v>
      </c>
      <c r="I191" s="101">
        <f>IF(ISNUMBER(G191), $B199 * H191, "")</f>
        <v>-24355.300859598854</v>
      </c>
      <c r="J191" s="15">
        <v>24</v>
      </c>
      <c r="K191" s="32">
        <f t="shared" si="104"/>
        <v>-0.31232091690544411</v>
      </c>
      <c r="L191" s="18">
        <f>IF(ISNUMBER(J191), $B199 * K191, "")</f>
        <v>-31232.09169054441</v>
      </c>
      <c r="M191" s="31"/>
      <c r="N191" s="32" t="str">
        <f t="shared" si="105"/>
        <v/>
      </c>
      <c r="O191" s="18" t="str">
        <f>IF(ISNUMBER(M191), $B199 * N191, "")</f>
        <v/>
      </c>
      <c r="Q191" s="259"/>
      <c r="R191" s="259"/>
      <c r="S191" s="259"/>
    </row>
    <row r="192" spans="1:19" ht="17.25" thickBot="1">
      <c r="A192" s="162" t="s">
        <v>203</v>
      </c>
      <c r="B192" s="126">
        <v>1930</v>
      </c>
      <c r="C192" s="77">
        <v>-0.20739219710000001</v>
      </c>
      <c r="D192" s="15">
        <v>1555</v>
      </c>
      <c r="E192" s="32">
        <f t="shared" si="102"/>
        <v>-0.19430051813471502</v>
      </c>
      <c r="F192" s="18">
        <f>IF(ISNUMBER(D192), $B199 * E192, "")</f>
        <v>-19430.051813471502</v>
      </c>
      <c r="G192" s="31">
        <v>1385</v>
      </c>
      <c r="H192" s="32">
        <f t="shared" si="103"/>
        <v>-0.28238341968911918</v>
      </c>
      <c r="I192" s="101">
        <f>IF(ISNUMBER(G192), $B199 * H192, "")</f>
        <v>-28238.341968911918</v>
      </c>
      <c r="J192" s="15">
        <v>1305</v>
      </c>
      <c r="K192" s="32">
        <f t="shared" si="104"/>
        <v>-0.32383419689119169</v>
      </c>
      <c r="L192" s="18">
        <f>IF(ISNUMBER(J192), $B199 * K192, "")</f>
        <v>-32383.419689119168</v>
      </c>
      <c r="M192" s="31"/>
      <c r="N192" s="32" t="str">
        <f t="shared" si="105"/>
        <v/>
      </c>
      <c r="O192" s="18" t="str">
        <f>IF(ISNUMBER(M192), $B199 * N192, "")</f>
        <v/>
      </c>
      <c r="Q192" s="269"/>
      <c r="R192" s="269"/>
      <c r="S192" s="269"/>
    </row>
    <row r="193" spans="1:19" ht="17.25" thickBot="1">
      <c r="A193" s="163" t="s">
        <v>248</v>
      </c>
      <c r="B193" s="128">
        <v>54</v>
      </c>
      <c r="C193" s="78">
        <v>-0.21167883209999999</v>
      </c>
      <c r="D193" s="20">
        <v>41.1</v>
      </c>
      <c r="E193" s="21">
        <f t="shared" si="102"/>
        <v>-0.23888888888888887</v>
      </c>
      <c r="F193" s="22">
        <f>IF(ISNUMBER(D193), $B199 * E193, "")</f>
        <v>-23888.888888888887</v>
      </c>
      <c r="G193" s="30">
        <v>36.4</v>
      </c>
      <c r="H193" s="21">
        <f t="shared" si="103"/>
        <v>-0.32592592592592595</v>
      </c>
      <c r="I193" s="105">
        <f>IF(ISNUMBER(G193), $B199 * H193, "")</f>
        <v>-32592.592592592595</v>
      </c>
      <c r="J193" s="20">
        <v>34.700000000000003</v>
      </c>
      <c r="K193" s="21">
        <f t="shared" si="104"/>
        <v>-0.35740740740740734</v>
      </c>
      <c r="L193" s="22">
        <f>IF(ISNUMBER(J193), $B199 * K193, "")</f>
        <v>-35740.740740740737</v>
      </c>
      <c r="M193" s="30"/>
      <c r="N193" s="21" t="str">
        <f t="shared" si="105"/>
        <v/>
      </c>
      <c r="O193" s="22" t="str">
        <f>IF(ISNUMBER(M193), $B199 * N193, "")</f>
        <v/>
      </c>
      <c r="Q193" s="269"/>
      <c r="R193" s="269"/>
      <c r="S193" s="269"/>
    </row>
    <row r="194" spans="1:19" ht="17.25" thickBot="1">
      <c r="A194" s="162" t="s">
        <v>277</v>
      </c>
      <c r="B194" s="129">
        <v>41.6</v>
      </c>
      <c r="C194" s="80">
        <v>-0.21361058599999999</v>
      </c>
      <c r="D194" s="106">
        <v>31.1</v>
      </c>
      <c r="E194" s="107">
        <f>IF(ISNUMBER(D194), (D194 - $B194) / $B194, "")</f>
        <v>-0.25240384615384615</v>
      </c>
      <c r="F194" s="108">
        <f>IF(ISNUMBER(D194), $B199 * E194, "")</f>
        <v>-25240.384615384613</v>
      </c>
      <c r="G194" s="109">
        <v>27.3</v>
      </c>
      <c r="H194" s="107">
        <f>IF(ISNUMBER(G194), (G194 - $B194) / $B194, "")</f>
        <v>-0.34375</v>
      </c>
      <c r="I194" s="110">
        <f>IF(ISNUMBER(G194), $B199 * H194, "")</f>
        <v>-34375</v>
      </c>
      <c r="J194" s="106">
        <v>25.6</v>
      </c>
      <c r="K194" s="107">
        <f>IF(ISNUMBER(J194), (J194 - $B194) / $B194, "")</f>
        <v>-0.38461538461538458</v>
      </c>
      <c r="L194" s="108">
        <f>IF(ISNUMBER(J194), $B199 * K194, "")</f>
        <v>-38461.538461538461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9"/>
      <c r="R194" s="259"/>
      <c r="S194" s="259"/>
    </row>
    <row r="195" spans="1:19" ht="17.25" thickBot="1">
      <c r="A195" s="162" t="s">
        <v>227</v>
      </c>
      <c r="B195" s="126">
        <v>59.2</v>
      </c>
      <c r="C195" s="77">
        <v>-0.2169312169</v>
      </c>
      <c r="D195" s="15">
        <v>47.6</v>
      </c>
      <c r="E195" s="32">
        <f t="shared" ref="E195:E198" si="106">IF(ISNUMBER(D195), (D195 - $B195) / $B195, "")</f>
        <v>-0.19594594594594597</v>
      </c>
      <c r="F195" s="18">
        <f>IF(ISNUMBER(D195), $B199 * E195, "")</f>
        <v>-19594.594594594597</v>
      </c>
      <c r="G195" s="31">
        <v>41.7</v>
      </c>
      <c r="H195" s="32">
        <f t="shared" ref="H195:H198" si="107">IF(ISNUMBER(G195), (G195 - $B195) / $B195, "")</f>
        <v>-0.29560810810810811</v>
      </c>
      <c r="I195" s="101">
        <f>IF(ISNUMBER(G195), $B199 * H195, "")</f>
        <v>-29560.81081081081</v>
      </c>
      <c r="J195" s="15">
        <v>39</v>
      </c>
      <c r="K195" s="32">
        <f t="shared" ref="K195:K198" si="108">IF(ISNUMBER(J195), (J195 - $B195) / $B195, "")</f>
        <v>-0.34121621621621623</v>
      </c>
      <c r="L195" s="18">
        <f>IF(ISNUMBER(J195), $B199 * K195, "")</f>
        <v>-34121.62162162162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9"/>
      <c r="R195" s="259"/>
      <c r="S195" s="259"/>
    </row>
    <row r="196" spans="1:19" ht="17.25" thickBot="1">
      <c r="A196" s="162" t="s">
        <v>82</v>
      </c>
      <c r="B196" s="126">
        <v>608</v>
      </c>
      <c r="C196" s="77">
        <v>-0.2195121951</v>
      </c>
      <c r="D196" s="15">
        <v>515</v>
      </c>
      <c r="E196" s="32">
        <f t="shared" si="106"/>
        <v>-0.15296052631578946</v>
      </c>
      <c r="F196" s="18">
        <f>IF(ISNUMBER(D196), $B199 * E196, "")</f>
        <v>-15296.052631578947</v>
      </c>
      <c r="G196" s="31">
        <v>438</v>
      </c>
      <c r="H196" s="32">
        <f t="shared" si="107"/>
        <v>-0.27960526315789475</v>
      </c>
      <c r="I196" s="101">
        <f>IF(ISNUMBER(G196), $B199 * H196, "")</f>
        <v>-27960.526315789473</v>
      </c>
      <c r="J196" s="15">
        <v>415</v>
      </c>
      <c r="K196" s="32">
        <f t="shared" si="108"/>
        <v>-0.31743421052631576</v>
      </c>
      <c r="L196" s="18">
        <f>IF(ISNUMBER(J196), $B199 * K196, "")</f>
        <v>-31743.421052631576</v>
      </c>
      <c r="M196" s="31"/>
      <c r="N196" s="32" t="str">
        <f t="shared" si="109"/>
        <v/>
      </c>
      <c r="O196" s="18" t="str">
        <f>IF(ISNUMBER(M196), $B199 * N196, "")</f>
        <v/>
      </c>
      <c r="Q196" s="259"/>
      <c r="R196" s="259"/>
      <c r="S196" s="259"/>
    </row>
    <row r="197" spans="1:19">
      <c r="A197" s="162" t="s">
        <v>236</v>
      </c>
      <c r="B197" s="126">
        <v>71.2</v>
      </c>
      <c r="C197" s="77">
        <v>-0.2311015119</v>
      </c>
      <c r="D197" s="15">
        <v>61</v>
      </c>
      <c r="E197" s="32">
        <f t="shared" si="106"/>
        <v>-0.14325842696629218</v>
      </c>
      <c r="F197" s="18">
        <f>IF(ISNUMBER(D197), $B199 * E197, "")</f>
        <v>-14325.842696629217</v>
      </c>
      <c r="G197" s="31">
        <v>50.6</v>
      </c>
      <c r="H197" s="32">
        <f t="shared" si="107"/>
        <v>-0.2893258426966292</v>
      </c>
      <c r="I197" s="101">
        <f>IF(ISNUMBER(G197), $B199 * H197, "")</f>
        <v>-28932.584269662919</v>
      </c>
      <c r="J197" s="15">
        <v>47.4</v>
      </c>
      <c r="K197" s="32">
        <f t="shared" si="108"/>
        <v>-0.33426966292134835</v>
      </c>
      <c r="L197" s="18">
        <f>IF(ISNUMBER(J197), $B199 * K197, "")</f>
        <v>-33426.966292134835</v>
      </c>
      <c r="M197" s="31"/>
      <c r="N197" s="32" t="str">
        <f t="shared" si="109"/>
        <v/>
      </c>
      <c r="O197" s="18" t="str">
        <f>IF(ISNUMBER(M197), $B199 * N197, "")</f>
        <v/>
      </c>
      <c r="Q197" s="248"/>
      <c r="R197" s="249"/>
      <c r="S197" s="250"/>
    </row>
    <row r="198" spans="1:19" ht="17.25" thickBot="1">
      <c r="A198" s="130" t="s">
        <v>231</v>
      </c>
      <c r="B198" s="131">
        <v>226</v>
      </c>
      <c r="C198" s="79">
        <v>-0.24666666670000001</v>
      </c>
      <c r="D198" s="24">
        <v>177</v>
      </c>
      <c r="E198" s="25">
        <f t="shared" si="106"/>
        <v>-0.2168141592920354</v>
      </c>
      <c r="F198" s="104">
        <f>IF(ISNUMBER(D198), $B199 * E198, "")</f>
        <v>-21681.41592920354</v>
      </c>
      <c r="G198" s="102">
        <v>157</v>
      </c>
      <c r="H198" s="25">
        <f t="shared" si="107"/>
        <v>-0.30530973451327431</v>
      </c>
      <c r="I198" s="103">
        <f>IF(ISNUMBER(G198), $B199 * H198, "")</f>
        <v>-30530.973451327431</v>
      </c>
      <c r="J198" s="24">
        <v>138</v>
      </c>
      <c r="K198" s="25">
        <f t="shared" si="108"/>
        <v>-0.38938053097345132</v>
      </c>
      <c r="L198" s="104">
        <f>IF(ISNUMBER(J198), $B199 * K198, "")</f>
        <v>-38938.053097345131</v>
      </c>
      <c r="M198" s="102"/>
      <c r="N198" s="25" t="str">
        <f t="shared" si="109"/>
        <v/>
      </c>
      <c r="O198" s="104" t="str">
        <f>IF(ISNUMBER(M198), $B199 * N198, "")</f>
        <v/>
      </c>
      <c r="Q198" s="251"/>
      <c r="R198" s="252"/>
      <c r="S198" s="253"/>
    </row>
    <row r="199" spans="1:19" ht="17.25" thickBot="1">
      <c r="A199" s="132" t="s">
        <v>295</v>
      </c>
      <c r="B199" s="312">
        <f>$B$37</f>
        <v>100000</v>
      </c>
      <c r="C199" s="313"/>
      <c r="D199" s="26" t="s">
        <v>296</v>
      </c>
      <c r="E199" s="27">
        <f>IF(COUNT(E179:E198), SUM(E179:E198) / COUNT(E179:E198), 0)</f>
        <v>-0.18490910676006991</v>
      </c>
      <c r="F199" s="28">
        <f>SUM(F179:F198)</f>
        <v>-369818.21352013992</v>
      </c>
      <c r="G199" s="26" t="s">
        <v>296</v>
      </c>
      <c r="H199" s="27">
        <f>IF(COUNT(H179:H198), SUM(H179:H198) / COUNT(H179:H198), 0)</f>
        <v>-0.27640360350180204</v>
      </c>
      <c r="I199" s="28">
        <f>SUM(I179:I198)</f>
        <v>-552807.20700360416</v>
      </c>
      <c r="J199" s="26" t="s">
        <v>296</v>
      </c>
      <c r="K199" s="27">
        <f>IF(COUNT(K179:K198), SUM(K179:K198) / COUNT(K179:K198), 0)</f>
        <v>-0.33031218714536958</v>
      </c>
      <c r="L199" s="28">
        <f>SUM(L179:L198)</f>
        <v>-660624.37429073919</v>
      </c>
      <c r="M199" s="26" t="s">
        <v>296</v>
      </c>
      <c r="N199" s="27">
        <f>IF(COUNT(N179:N198), SUM(N179:N198) / COUNT(N179:N198), 0)</f>
        <v>0</v>
      </c>
      <c r="O199" s="28">
        <f>SUM(O179:O198)</f>
        <v>0</v>
      </c>
      <c r="Q199" s="254"/>
      <c r="R199" s="255"/>
      <c r="S199" s="25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  <vt:lpstr>2021.06.18</vt:lpstr>
      <vt:lpstr>2021.06.19</vt:lpstr>
      <vt:lpstr>2021.06.20</vt:lpstr>
      <vt:lpstr>2021.06.21</vt:lpstr>
      <vt:lpstr>2021.06.22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2021-06-22T12:56:27Z</dcterms:modified>
</cp:coreProperties>
</file>